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Fabian\Desktop\"/>
    </mc:Choice>
  </mc:AlternateContent>
  <bookViews>
    <workbookView xWindow="0" yWindow="0" windowWidth="20490" windowHeight="7155" activeTab="6"/>
  </bookViews>
  <sheets>
    <sheet name="LÍNEA 1" sheetId="17" r:id="rId1"/>
    <sheet name="LÍNEA 2" sheetId="16" r:id="rId2"/>
    <sheet name="LÍNEA 3" sheetId="18" r:id="rId3"/>
    <sheet name="LÍNEA 4" sheetId="19" r:id="rId4"/>
    <sheet name="LÍNEA 5" sheetId="14" r:id="rId5"/>
    <sheet name="LÍNEA 6" sheetId="15" r:id="rId6"/>
    <sheet name="RESUMEN" sheetId="20" r:id="rId7"/>
    <sheet name="Gráficos" sheetId="2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0" hidden="1">'LÍNEA 1'!$A$10:$CT$182</definedName>
    <definedName name="_xlnm._FilterDatabase" localSheetId="1" hidden="1">'LÍNEA 2'!$A$10:$CT$166</definedName>
    <definedName name="_xlnm._FilterDatabase" localSheetId="2" hidden="1">'LÍNEA 3'!$A$10:$CT$71</definedName>
    <definedName name="_xlnm._FilterDatabase" localSheetId="3" hidden="1">'LÍNEA 4'!$A$10:$CT$221</definedName>
    <definedName name="_xlnm._FilterDatabase" localSheetId="4" hidden="1">'LÍNEA 5'!$A$10:$CT$54</definedName>
    <definedName name="_xlnm._FilterDatabase" localSheetId="5" hidden="1">'LÍNEA 6'!$A$10:$CT$77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E167" i="19" l="1"/>
  <c r="BF167" i="19"/>
  <c r="BG167" i="19"/>
  <c r="BX167" i="19"/>
  <c r="BY167" i="19"/>
  <c r="BZ167" i="19"/>
  <c r="CC167" i="19"/>
  <c r="CD167" i="19"/>
  <c r="CE167" i="19"/>
  <c r="CH167" i="19"/>
  <c r="CI167" i="19"/>
  <c r="CJ167" i="19"/>
  <c r="CJ164" i="19"/>
  <c r="CI164" i="19"/>
  <c r="CH164" i="19"/>
  <c r="CE164" i="19"/>
  <c r="CD164" i="19"/>
  <c r="CC164" i="19"/>
  <c r="BZ164" i="19"/>
  <c r="BY164" i="19"/>
  <c r="BX164" i="19"/>
  <c r="BG164" i="19"/>
  <c r="BF164" i="19"/>
  <c r="BE164" i="19"/>
  <c r="CJ152" i="19"/>
  <c r="CI152" i="19"/>
  <c r="CH152" i="19"/>
  <c r="CE152" i="19"/>
  <c r="CD152" i="19"/>
  <c r="CC152" i="19"/>
  <c r="BZ152" i="19"/>
  <c r="BY152" i="19"/>
  <c r="BX152" i="19"/>
  <c r="BG152" i="19"/>
  <c r="BF152" i="19"/>
  <c r="BE152" i="19"/>
  <c r="CJ116" i="19"/>
  <c r="CJ115" i="19"/>
  <c r="CI116" i="19"/>
  <c r="CI115" i="19"/>
  <c r="CH116" i="19"/>
  <c r="CH115" i="19"/>
  <c r="CE116" i="19"/>
  <c r="CE115" i="19"/>
  <c r="CD116" i="19"/>
  <c r="CD115" i="19"/>
  <c r="CC116" i="19"/>
  <c r="CC115" i="19"/>
  <c r="BZ116" i="19"/>
  <c r="BZ115" i="19"/>
  <c r="BY116" i="19"/>
  <c r="BY115" i="19"/>
  <c r="BX116" i="19"/>
  <c r="BX115" i="19"/>
  <c r="BG116" i="19"/>
  <c r="BG115" i="19"/>
  <c r="BF115" i="19"/>
  <c r="BF116" i="19"/>
  <c r="BE116" i="19"/>
  <c r="BE115" i="19"/>
  <c r="CJ75" i="19"/>
  <c r="CJ74" i="19"/>
  <c r="CI75" i="19"/>
  <c r="CI74" i="19"/>
  <c r="CH75" i="19"/>
  <c r="CH74" i="19"/>
  <c r="CE75" i="19"/>
  <c r="CE74" i="19"/>
  <c r="CD75" i="19"/>
  <c r="CD74" i="19"/>
  <c r="CC75" i="19"/>
  <c r="CC74" i="19"/>
  <c r="BZ75" i="19"/>
  <c r="BZ74" i="19"/>
  <c r="BY75" i="19"/>
  <c r="BY74" i="19"/>
  <c r="BX75" i="19"/>
  <c r="BX74" i="19"/>
  <c r="BE75" i="19"/>
  <c r="BE74" i="19"/>
  <c r="BF75" i="19"/>
  <c r="BF74" i="19"/>
  <c r="BG75" i="19"/>
  <c r="BG74" i="19"/>
  <c r="CJ17" i="18"/>
  <c r="CJ16" i="18"/>
  <c r="CI17" i="18"/>
  <c r="CI16" i="18"/>
  <c r="CI14" i="18"/>
  <c r="CH17" i="18"/>
  <c r="CH16" i="18"/>
  <c r="CE17" i="18"/>
  <c r="CE16" i="18"/>
  <c r="CD17" i="18"/>
  <c r="CD16" i="18"/>
  <c r="CC17" i="18"/>
  <c r="CC16" i="18"/>
  <c r="BZ17" i="18"/>
  <c r="BZ16" i="18"/>
  <c r="BX17" i="18"/>
  <c r="BY17" i="18"/>
  <c r="BY16" i="18"/>
  <c r="BX16" i="18"/>
  <c r="BG17" i="18"/>
  <c r="BG16" i="18"/>
  <c r="BG15" i="18"/>
  <c r="BG14" i="18"/>
  <c r="BF17" i="18"/>
  <c r="BF16" i="18"/>
  <c r="BF15" i="18"/>
  <c r="BF14" i="18"/>
  <c r="BE14" i="18"/>
  <c r="BE15" i="18"/>
  <c r="BE16" i="18"/>
  <c r="BE17" i="18"/>
  <c r="CH187" i="19"/>
  <c r="CI187" i="19"/>
  <c r="CJ187" i="19"/>
  <c r="CH178" i="19"/>
  <c r="CI178" i="19"/>
  <c r="CJ178" i="19"/>
  <c r="CH179" i="19"/>
  <c r="CI179" i="19"/>
  <c r="CJ179" i="19"/>
  <c r="CH180" i="19"/>
  <c r="CI180" i="19"/>
  <c r="CJ180" i="19"/>
  <c r="CH181" i="19"/>
  <c r="CI181" i="19"/>
  <c r="CJ181" i="19"/>
  <c r="CH182" i="19"/>
  <c r="CI182" i="19"/>
  <c r="CJ182" i="19"/>
  <c r="CH183" i="19"/>
  <c r="CI183" i="19"/>
  <c r="CJ183" i="19"/>
  <c r="CH172" i="19"/>
  <c r="CI172" i="19"/>
  <c r="CJ172" i="19"/>
  <c r="CH173" i="19"/>
  <c r="CI173" i="19"/>
  <c r="CJ173" i="19"/>
  <c r="CH174" i="19"/>
  <c r="CI174" i="19"/>
  <c r="CJ174" i="19"/>
  <c r="CH175" i="19"/>
  <c r="CI175" i="19"/>
  <c r="CJ175" i="19"/>
  <c r="CH176" i="19"/>
  <c r="CI176" i="19"/>
  <c r="CJ176" i="19"/>
  <c r="BG187" i="19"/>
  <c r="BG178" i="19"/>
  <c r="BG179" i="19"/>
  <c r="BG180" i="19"/>
  <c r="BG181" i="19"/>
  <c r="BG182" i="19"/>
  <c r="BG183" i="19"/>
  <c r="BG172" i="19"/>
  <c r="BG173" i="19"/>
  <c r="BG174" i="19"/>
  <c r="BG175" i="19"/>
  <c r="BG176" i="19"/>
  <c r="BF187" i="19"/>
  <c r="BF178" i="19"/>
  <c r="BF179" i="19"/>
  <c r="BF180" i="19"/>
  <c r="BF181" i="19"/>
  <c r="BF182" i="19"/>
  <c r="BF183" i="19"/>
  <c r="BF172" i="19"/>
  <c r="BF173" i="19"/>
  <c r="BF174" i="19"/>
  <c r="BF175" i="19"/>
  <c r="BF176" i="19"/>
  <c r="CC187" i="19"/>
  <c r="CD187" i="19"/>
  <c r="CE187" i="19"/>
  <c r="CC178" i="19"/>
  <c r="CD178" i="19"/>
  <c r="CE178" i="19"/>
  <c r="CC179" i="19"/>
  <c r="CD179" i="19"/>
  <c r="CE179" i="19"/>
  <c r="CC180" i="19"/>
  <c r="CD180" i="19"/>
  <c r="CE180" i="19"/>
  <c r="CC181" i="19"/>
  <c r="CD181" i="19"/>
  <c r="CE181" i="19"/>
  <c r="CC182" i="19"/>
  <c r="CD182" i="19"/>
  <c r="CE182" i="19"/>
  <c r="CC183" i="19"/>
  <c r="CD183" i="19"/>
  <c r="CE183" i="19"/>
  <c r="CC172" i="19"/>
  <c r="CD172" i="19"/>
  <c r="CE172" i="19"/>
  <c r="CC173" i="19"/>
  <c r="CD173" i="19"/>
  <c r="CE173" i="19"/>
  <c r="CC174" i="19"/>
  <c r="CD174" i="19"/>
  <c r="CE174" i="19"/>
  <c r="CC175" i="19"/>
  <c r="CD175" i="19"/>
  <c r="CE175" i="19"/>
  <c r="CC176" i="19"/>
  <c r="CD176" i="19"/>
  <c r="CE176" i="19"/>
  <c r="BX187" i="19"/>
  <c r="BY187" i="19"/>
  <c r="BZ187" i="19"/>
  <c r="BX178" i="19"/>
  <c r="BY178" i="19"/>
  <c r="BZ178" i="19"/>
  <c r="BX179" i="19"/>
  <c r="BY179" i="19"/>
  <c r="BZ179" i="19"/>
  <c r="BX180" i="19"/>
  <c r="BY180" i="19"/>
  <c r="BZ180" i="19"/>
  <c r="BX181" i="19"/>
  <c r="BY181" i="19"/>
  <c r="BZ181" i="19"/>
  <c r="BX182" i="19"/>
  <c r="BY182" i="19"/>
  <c r="BZ182" i="19"/>
  <c r="BX183" i="19"/>
  <c r="BY183" i="19"/>
  <c r="BZ183" i="19"/>
  <c r="BX172" i="19"/>
  <c r="BY172" i="19"/>
  <c r="BZ172" i="19"/>
  <c r="BX173" i="19"/>
  <c r="BY173" i="19"/>
  <c r="BZ173" i="19"/>
  <c r="BX174" i="19"/>
  <c r="BY174" i="19"/>
  <c r="BZ174" i="19"/>
  <c r="BX175" i="19"/>
  <c r="BY175" i="19"/>
  <c r="BZ175" i="19"/>
  <c r="BX176" i="19"/>
  <c r="BY176" i="19"/>
  <c r="BZ176" i="19"/>
  <c r="BE187" i="19"/>
  <c r="BE178" i="19"/>
  <c r="BE179" i="19"/>
  <c r="BE180" i="19"/>
  <c r="BE181" i="19"/>
  <c r="BE182" i="19"/>
  <c r="BE183" i="19"/>
  <c r="BE172" i="19"/>
  <c r="BE173" i="19"/>
  <c r="BE174" i="19"/>
  <c r="BE175" i="19"/>
  <c r="BE176" i="19"/>
  <c r="BD178" i="19"/>
  <c r="BD179" i="19"/>
  <c r="BD180" i="19"/>
  <c r="BD181" i="19"/>
  <c r="BD182" i="19"/>
  <c r="BD183" i="19"/>
  <c r="BD187" i="19"/>
  <c r="CA172" i="19"/>
  <c r="CA173" i="19"/>
  <c r="CA174" i="19"/>
  <c r="CA175" i="19"/>
  <c r="CA176" i="19"/>
  <c r="CH177" i="19"/>
  <c r="CI177" i="19"/>
  <c r="CJ177" i="19"/>
  <c r="BG177" i="19"/>
  <c r="BF177" i="19"/>
  <c r="CC177" i="19"/>
  <c r="CD177" i="19"/>
  <c r="CE177" i="19"/>
  <c r="BX177" i="19"/>
  <c r="BY177" i="19"/>
  <c r="BZ177" i="19"/>
  <c r="BE177" i="19"/>
  <c r="F176" i="20"/>
  <c r="G176" i="20"/>
  <c r="H176" i="20"/>
  <c r="H170" i="20"/>
  <c r="G170" i="20"/>
  <c r="F170" i="20"/>
  <c r="CH15" i="18"/>
  <c r="CI15" i="18"/>
  <c r="CJ15" i="18"/>
  <c r="CC15" i="18"/>
  <c r="CD15" i="18"/>
  <c r="CE15" i="18"/>
  <c r="BX15" i="18"/>
  <c r="BY15" i="18"/>
  <c r="BZ15" i="18"/>
  <c r="H181" i="20"/>
  <c r="G181" i="20"/>
  <c r="F181" i="20"/>
  <c r="E181" i="20"/>
  <c r="H180" i="20"/>
  <c r="G180" i="20"/>
  <c r="F180" i="20"/>
  <c r="E180" i="20"/>
  <c r="H179" i="20"/>
  <c r="G179" i="20"/>
  <c r="F179" i="20"/>
  <c r="E179" i="20"/>
  <c r="H178" i="20"/>
  <c r="G178" i="20"/>
  <c r="F178" i="20"/>
  <c r="E178" i="20"/>
  <c r="H177" i="20"/>
  <c r="G177" i="20"/>
  <c r="F177" i="20"/>
  <c r="E177" i="20"/>
  <c r="E176" i="20"/>
  <c r="H175" i="20"/>
  <c r="G175" i="20"/>
  <c r="F175" i="20"/>
  <c r="E175" i="20"/>
  <c r="H174" i="20"/>
  <c r="G174" i="20"/>
  <c r="F174" i="20"/>
  <c r="E174" i="20"/>
  <c r="H173" i="20"/>
  <c r="G173" i="20"/>
  <c r="F173" i="20"/>
  <c r="E173" i="20"/>
  <c r="H172" i="20"/>
  <c r="G172" i="20"/>
  <c r="F172" i="20"/>
  <c r="E172" i="20"/>
  <c r="H171" i="20"/>
  <c r="G171" i="20"/>
  <c r="F171" i="20"/>
  <c r="E171" i="20"/>
  <c r="E170" i="20"/>
  <c r="H169" i="20"/>
  <c r="G169" i="20"/>
  <c r="F169" i="20"/>
  <c r="E169" i="20"/>
  <c r="H168" i="20"/>
  <c r="G168" i="20"/>
  <c r="F168" i="20"/>
  <c r="E168" i="20"/>
  <c r="H167" i="20"/>
  <c r="G167" i="20"/>
  <c r="F167" i="20"/>
  <c r="E167" i="20"/>
  <c r="H166" i="20"/>
  <c r="G166" i="20"/>
  <c r="F166" i="20"/>
  <c r="E166" i="20"/>
  <c r="H165" i="20"/>
  <c r="G165" i="20"/>
  <c r="F165" i="20"/>
  <c r="E165" i="20"/>
  <c r="H164" i="20"/>
  <c r="G164" i="20"/>
  <c r="F164" i="20"/>
  <c r="E164" i="20"/>
  <c r="H163" i="20"/>
  <c r="G163" i="20"/>
  <c r="F163" i="20"/>
  <c r="E163" i="20"/>
  <c r="H162" i="20"/>
  <c r="G162" i="20"/>
  <c r="F162" i="20"/>
  <c r="E162" i="20"/>
  <c r="H161" i="20"/>
  <c r="G161" i="20"/>
  <c r="F161" i="20"/>
  <c r="E161" i="20"/>
  <c r="H160" i="20"/>
  <c r="G160" i="20"/>
  <c r="F160" i="20"/>
  <c r="E160" i="20"/>
  <c r="H159" i="20"/>
  <c r="G159" i="20"/>
  <c r="F159" i="20"/>
  <c r="E159" i="20"/>
  <c r="H158" i="20"/>
  <c r="G158" i="20"/>
  <c r="F158" i="20"/>
  <c r="E158" i="20"/>
  <c r="H157" i="20"/>
  <c r="G157" i="20"/>
  <c r="F157" i="20"/>
  <c r="E157" i="20"/>
  <c r="CH132" i="17"/>
  <c r="CI132" i="17"/>
  <c r="CJ132" i="17"/>
  <c r="BG132" i="17"/>
  <c r="BF132" i="17"/>
  <c r="CC132" i="17"/>
  <c r="CD132" i="17"/>
  <c r="CE132" i="17"/>
  <c r="BX132" i="17"/>
  <c r="BY132" i="17"/>
  <c r="BZ132" i="17"/>
  <c r="BE132" i="17"/>
  <c r="BS132" i="17"/>
  <c r="BT132" i="17"/>
  <c r="BU132" i="17"/>
  <c r="BD132" i="17"/>
  <c r="BS130" i="17"/>
  <c r="BT130" i="17"/>
  <c r="BU130" i="17"/>
  <c r="BS131" i="17"/>
  <c r="BT131" i="17"/>
  <c r="BU131" i="17"/>
  <c r="BD130" i="17"/>
  <c r="BD131" i="17"/>
  <c r="BE130" i="17"/>
  <c r="BE131" i="17"/>
  <c r="BX130" i="17"/>
  <c r="BY130" i="17"/>
  <c r="BZ130" i="17"/>
  <c r="BX131" i="17"/>
  <c r="BY131" i="17"/>
  <c r="BZ131" i="17"/>
  <c r="CC130" i="17"/>
  <c r="CD130" i="17"/>
  <c r="CE130" i="17"/>
  <c r="CC131" i="17"/>
  <c r="CD131" i="17"/>
  <c r="CE131" i="17"/>
  <c r="BF130" i="17"/>
  <c r="BF131" i="17"/>
  <c r="BG130" i="17"/>
  <c r="BG131" i="17"/>
  <c r="CH130" i="17"/>
  <c r="CI130" i="17"/>
  <c r="CJ130" i="17"/>
  <c r="CH131" i="17"/>
  <c r="CI131" i="17"/>
  <c r="CJ131" i="17"/>
  <c r="CH47" i="17"/>
  <c r="CI47" i="17"/>
  <c r="CJ47" i="17"/>
  <c r="BG47" i="17"/>
  <c r="BF47" i="17"/>
  <c r="CC47" i="17"/>
  <c r="CD47" i="17"/>
  <c r="CE47" i="17"/>
  <c r="BX47" i="17"/>
  <c r="BY47" i="17"/>
  <c r="BZ47" i="17"/>
  <c r="BE47" i="17"/>
  <c r="BS47" i="17"/>
  <c r="BT47" i="17"/>
  <c r="BU47" i="17"/>
  <c r="BD47" i="17"/>
  <c r="CH11" i="15"/>
  <c r="CI11" i="15"/>
  <c r="CJ11" i="15"/>
  <c r="CH12" i="15"/>
  <c r="CI12" i="15"/>
  <c r="CJ12" i="15"/>
  <c r="CH13" i="15"/>
  <c r="CI13" i="15"/>
  <c r="CJ13" i="15"/>
  <c r="CH14" i="15"/>
  <c r="CI14" i="15"/>
  <c r="CJ14" i="15"/>
  <c r="CH15" i="15"/>
  <c r="CI15" i="15"/>
  <c r="CJ15" i="15"/>
  <c r="CH16" i="15"/>
  <c r="CI16" i="15"/>
  <c r="CJ16" i="15"/>
  <c r="BG11" i="15"/>
  <c r="BG12" i="15"/>
  <c r="BG13" i="15"/>
  <c r="BG14" i="15"/>
  <c r="BG15" i="15"/>
  <c r="BG16" i="15"/>
  <c r="BF11" i="15"/>
  <c r="BF12" i="15"/>
  <c r="BF13" i="15"/>
  <c r="BF14" i="15"/>
  <c r="BF15" i="15"/>
  <c r="BF16" i="15"/>
  <c r="CC11" i="15"/>
  <c r="CD11" i="15"/>
  <c r="CE11" i="15"/>
  <c r="CC12" i="15"/>
  <c r="CD12" i="15"/>
  <c r="CE12" i="15"/>
  <c r="CC13" i="15"/>
  <c r="CD13" i="15"/>
  <c r="CE13" i="15"/>
  <c r="CC14" i="15"/>
  <c r="CD14" i="15"/>
  <c r="CE14" i="15"/>
  <c r="CC15" i="15"/>
  <c r="CD15" i="15"/>
  <c r="CE15" i="15"/>
  <c r="CC16" i="15"/>
  <c r="CD16" i="15"/>
  <c r="CE16" i="15"/>
  <c r="BX11" i="15"/>
  <c r="BY11" i="15"/>
  <c r="BZ11" i="15"/>
  <c r="BX12" i="15"/>
  <c r="BY12" i="15"/>
  <c r="BZ12" i="15"/>
  <c r="BX13" i="15"/>
  <c r="BY13" i="15"/>
  <c r="BZ13" i="15"/>
  <c r="BX14" i="15"/>
  <c r="BY14" i="15"/>
  <c r="BZ14" i="15"/>
  <c r="BX15" i="15"/>
  <c r="BY15" i="15"/>
  <c r="BZ15" i="15"/>
  <c r="BX16" i="15"/>
  <c r="BY16" i="15"/>
  <c r="BZ16" i="15"/>
  <c r="BE11" i="15"/>
  <c r="BE12" i="15"/>
  <c r="BE13" i="15"/>
  <c r="BE14" i="15"/>
  <c r="BE15" i="15"/>
  <c r="BE16" i="15"/>
  <c r="BS11" i="15"/>
  <c r="BT11" i="15"/>
  <c r="BU11" i="15"/>
  <c r="BS12" i="15"/>
  <c r="BT12" i="15"/>
  <c r="BU12" i="15"/>
  <c r="BS13" i="15"/>
  <c r="BT13" i="15"/>
  <c r="BU13" i="15"/>
  <c r="BS14" i="15"/>
  <c r="BT14" i="15"/>
  <c r="BU14" i="15"/>
  <c r="BS15" i="15"/>
  <c r="BT15" i="15"/>
  <c r="BU15" i="15"/>
  <c r="BS16" i="15"/>
  <c r="BT16" i="15"/>
  <c r="BU16" i="15"/>
  <c r="BD11" i="15"/>
  <c r="BD12" i="15"/>
  <c r="BD13" i="15"/>
  <c r="BD14" i="15"/>
  <c r="BD15" i="15"/>
  <c r="BD16" i="15"/>
  <c r="CH169" i="17"/>
  <c r="CI169" i="17"/>
  <c r="CJ169" i="17"/>
  <c r="BG169" i="17"/>
  <c r="BF169" i="17"/>
  <c r="CC169" i="17"/>
  <c r="CD169" i="17"/>
  <c r="CE169" i="17"/>
  <c r="BX169" i="17"/>
  <c r="BY169" i="17"/>
  <c r="BZ169" i="17"/>
  <c r="BE169" i="17"/>
  <c r="BS169" i="17"/>
  <c r="BT169" i="17"/>
  <c r="BU169" i="17"/>
  <c r="BD169" i="17"/>
  <c r="CH133" i="17"/>
  <c r="CI133" i="17"/>
  <c r="CJ133" i="17"/>
  <c r="CH134" i="17"/>
  <c r="CI134" i="17"/>
  <c r="CJ134" i="17"/>
  <c r="CH135" i="17"/>
  <c r="CI135" i="17"/>
  <c r="CJ135" i="17"/>
  <c r="CH82" i="17"/>
  <c r="CI82" i="17"/>
  <c r="CJ82" i="17"/>
  <c r="CH83" i="17"/>
  <c r="CI83" i="17"/>
  <c r="CJ83" i="17"/>
  <c r="CH84" i="17"/>
  <c r="CI84" i="17"/>
  <c r="CJ84" i="17"/>
  <c r="CH62" i="17"/>
  <c r="CI62" i="17"/>
  <c r="CJ62" i="17"/>
  <c r="CH63" i="17"/>
  <c r="CI63" i="17"/>
  <c r="CJ63" i="17"/>
  <c r="CH64" i="17"/>
  <c r="CI64" i="17"/>
  <c r="CJ64" i="17"/>
  <c r="CH65" i="17"/>
  <c r="CI65" i="17"/>
  <c r="CJ65" i="17"/>
  <c r="CH66" i="17"/>
  <c r="CI66" i="17"/>
  <c r="CJ66" i="17"/>
  <c r="BG133" i="17"/>
  <c r="BG134" i="17"/>
  <c r="BG135" i="17"/>
  <c r="BG82" i="17"/>
  <c r="BG83" i="17"/>
  <c r="BG84" i="17"/>
  <c r="BG62" i="17"/>
  <c r="BG63" i="17"/>
  <c r="BG64" i="17"/>
  <c r="BG65" i="17"/>
  <c r="BG66" i="17"/>
  <c r="BF133" i="17"/>
  <c r="BF134" i="17"/>
  <c r="BF135" i="17"/>
  <c r="BF82" i="17"/>
  <c r="BF83" i="17"/>
  <c r="BF84" i="17"/>
  <c r="BF62" i="17"/>
  <c r="BF63" i="17"/>
  <c r="BF64" i="17"/>
  <c r="BF65" i="17"/>
  <c r="BF66" i="17"/>
  <c r="BX62" i="17"/>
  <c r="BY62" i="17"/>
  <c r="BZ62" i="17"/>
  <c r="BX63" i="17"/>
  <c r="BY63" i="17"/>
  <c r="BZ63" i="17"/>
  <c r="BX64" i="17"/>
  <c r="BY64" i="17"/>
  <c r="BZ64" i="17"/>
  <c r="BX65" i="17"/>
  <c r="BY65" i="17"/>
  <c r="BZ65" i="17"/>
  <c r="BX66" i="17"/>
  <c r="BY66" i="17"/>
  <c r="BZ66" i="17"/>
  <c r="BX82" i="17"/>
  <c r="BY82" i="17"/>
  <c r="BZ82" i="17"/>
  <c r="BX83" i="17"/>
  <c r="BY83" i="17"/>
  <c r="BZ83" i="17"/>
  <c r="BX84" i="17"/>
  <c r="BY84" i="17"/>
  <c r="BZ84" i="17"/>
  <c r="BX133" i="17"/>
  <c r="BY133" i="17"/>
  <c r="BZ133" i="17"/>
  <c r="BX134" i="17"/>
  <c r="BY134" i="17"/>
  <c r="BZ134" i="17"/>
  <c r="BX135" i="17"/>
  <c r="BY135" i="17"/>
  <c r="BZ135" i="17"/>
  <c r="CC133" i="17"/>
  <c r="CD133" i="17"/>
  <c r="CE133" i="17"/>
  <c r="CC134" i="17"/>
  <c r="CD134" i="17"/>
  <c r="CE134" i="17"/>
  <c r="CC135" i="17"/>
  <c r="CD135" i="17"/>
  <c r="CE135" i="17"/>
  <c r="CC82" i="17"/>
  <c r="CD82" i="17"/>
  <c r="CE82" i="17"/>
  <c r="CC83" i="17"/>
  <c r="CD83" i="17"/>
  <c r="CE83" i="17"/>
  <c r="CC84" i="17"/>
  <c r="CD84" i="17"/>
  <c r="CE84" i="17"/>
  <c r="CC62" i="17"/>
  <c r="CD62" i="17"/>
  <c r="CE62" i="17"/>
  <c r="CC63" i="17"/>
  <c r="CD63" i="17"/>
  <c r="CE63" i="17"/>
  <c r="CC64" i="17"/>
  <c r="CD64" i="17"/>
  <c r="CE64" i="17"/>
  <c r="CC65" i="17"/>
  <c r="CD65" i="17"/>
  <c r="CE65" i="17"/>
  <c r="CC66" i="17"/>
  <c r="CD66" i="17"/>
  <c r="CE66" i="17"/>
  <c r="BE133" i="17"/>
  <c r="BE134" i="17"/>
  <c r="BE135" i="17"/>
  <c r="BE82" i="17"/>
  <c r="BE83" i="17"/>
  <c r="BE84" i="17"/>
  <c r="BE62" i="17"/>
  <c r="BE63" i="17"/>
  <c r="BE64" i="17"/>
  <c r="BE65" i="17"/>
  <c r="BE66" i="17"/>
  <c r="BS133" i="17"/>
  <c r="BT133" i="17"/>
  <c r="BU133" i="17"/>
  <c r="BS134" i="17"/>
  <c r="BT134" i="17"/>
  <c r="BU134" i="17"/>
  <c r="BS135" i="17"/>
  <c r="BT135" i="17"/>
  <c r="BU135" i="17"/>
  <c r="BS82" i="17"/>
  <c r="BT82" i="17"/>
  <c r="BU82" i="17"/>
  <c r="BS83" i="17"/>
  <c r="BT83" i="17"/>
  <c r="BU83" i="17"/>
  <c r="BS84" i="17"/>
  <c r="BT84" i="17"/>
  <c r="BU84" i="17"/>
  <c r="BS62" i="17"/>
  <c r="BT62" i="17"/>
  <c r="BU62" i="17"/>
  <c r="BS63" i="17"/>
  <c r="BT63" i="17"/>
  <c r="BU63" i="17"/>
  <c r="BS64" i="17"/>
  <c r="BT64" i="17"/>
  <c r="BU64" i="17"/>
  <c r="BS65" i="17"/>
  <c r="BT65" i="17"/>
  <c r="BU65" i="17"/>
  <c r="BS66" i="17"/>
  <c r="BT66" i="17"/>
  <c r="BU66" i="17"/>
  <c r="BD133" i="17"/>
  <c r="BD134" i="17"/>
  <c r="BD135" i="17"/>
  <c r="BD82" i="17"/>
  <c r="BD83" i="17"/>
  <c r="BD84" i="17"/>
  <c r="BD62" i="17"/>
  <c r="BD63" i="17"/>
  <c r="BD64" i="17"/>
  <c r="BD65" i="17"/>
  <c r="BD66" i="17"/>
  <c r="CH99" i="19"/>
  <c r="CI99" i="19"/>
  <c r="CJ99" i="19"/>
  <c r="CH100" i="19"/>
  <c r="CI100" i="19"/>
  <c r="CJ100" i="19"/>
  <c r="CH101" i="19"/>
  <c r="CI101" i="19"/>
  <c r="CJ101" i="19"/>
  <c r="CH102" i="19"/>
  <c r="CI102" i="19"/>
  <c r="CJ102" i="19"/>
  <c r="CH103" i="19"/>
  <c r="CI103" i="19"/>
  <c r="CJ103" i="19"/>
  <c r="BG99" i="19"/>
  <c r="BG100" i="19"/>
  <c r="BG101" i="19"/>
  <c r="BG102" i="19"/>
  <c r="BG103" i="19"/>
  <c r="BF99" i="19"/>
  <c r="BF100" i="19"/>
  <c r="BF101" i="19"/>
  <c r="BF102" i="19"/>
  <c r="BF103" i="19"/>
  <c r="CC99" i="19"/>
  <c r="CD99" i="19"/>
  <c r="CE99" i="19"/>
  <c r="CC100" i="19"/>
  <c r="CD100" i="19"/>
  <c r="CE100" i="19"/>
  <c r="CC101" i="19"/>
  <c r="CD101" i="19"/>
  <c r="CE101" i="19"/>
  <c r="CC102" i="19"/>
  <c r="CD102" i="19"/>
  <c r="CE102" i="19"/>
  <c r="CC103" i="19"/>
  <c r="CD103" i="19"/>
  <c r="CE103" i="19"/>
  <c r="BX99" i="19"/>
  <c r="BY99" i="19"/>
  <c r="BZ99" i="19"/>
  <c r="BX100" i="19"/>
  <c r="BY100" i="19"/>
  <c r="BZ100" i="19"/>
  <c r="BX101" i="19"/>
  <c r="BY101" i="19"/>
  <c r="BZ101" i="19"/>
  <c r="BX102" i="19"/>
  <c r="BY102" i="19"/>
  <c r="BZ102" i="19"/>
  <c r="BX103" i="19"/>
  <c r="BY103" i="19"/>
  <c r="BZ103" i="19"/>
  <c r="BE99" i="19"/>
  <c r="BE100" i="19"/>
  <c r="BE101" i="19"/>
  <c r="BE102" i="19"/>
  <c r="BE103" i="19"/>
  <c r="BS99" i="19"/>
  <c r="BT99" i="19"/>
  <c r="BU99" i="19"/>
  <c r="BS100" i="19"/>
  <c r="BT100" i="19"/>
  <c r="BU100" i="19"/>
  <c r="BS101" i="19"/>
  <c r="BT101" i="19"/>
  <c r="BU101" i="19"/>
  <c r="BS102" i="19"/>
  <c r="BT102" i="19"/>
  <c r="BU102" i="19"/>
  <c r="BS103" i="19"/>
  <c r="BT103" i="19"/>
  <c r="BU103" i="19"/>
  <c r="BD99" i="19"/>
  <c r="BD100" i="19"/>
  <c r="BD101" i="19"/>
  <c r="BD102" i="19"/>
  <c r="BD103" i="19"/>
  <c r="CH162" i="16"/>
  <c r="CI162" i="16"/>
  <c r="CJ162" i="16"/>
  <c r="CH163" i="16"/>
  <c r="CI163" i="16"/>
  <c r="CJ163" i="16"/>
  <c r="CH164" i="16"/>
  <c r="CI164" i="16"/>
  <c r="CJ164" i="16"/>
  <c r="CH165" i="16"/>
  <c r="CI165" i="16"/>
  <c r="CJ165" i="16"/>
  <c r="CH158" i="16"/>
  <c r="CI158" i="16"/>
  <c r="CJ158" i="16"/>
  <c r="CH159" i="16"/>
  <c r="CI159" i="16"/>
  <c r="CJ159" i="16"/>
  <c r="CH160" i="16"/>
  <c r="CI160" i="16"/>
  <c r="CJ160" i="16"/>
  <c r="CH152" i="16"/>
  <c r="CI152" i="16"/>
  <c r="CJ152" i="16"/>
  <c r="CH153" i="16"/>
  <c r="CI153" i="16"/>
  <c r="CJ153" i="16"/>
  <c r="CH154" i="16"/>
  <c r="CI154" i="16"/>
  <c r="CJ154" i="16"/>
  <c r="CH155" i="16"/>
  <c r="CI155" i="16"/>
  <c r="CJ155" i="16"/>
  <c r="CH156" i="16"/>
  <c r="CI156" i="16"/>
  <c r="CJ156" i="16"/>
  <c r="BG162" i="16"/>
  <c r="BG163" i="16"/>
  <c r="BG164" i="16"/>
  <c r="BG165" i="16"/>
  <c r="BG158" i="16"/>
  <c r="BG159" i="16"/>
  <c r="BG160" i="16"/>
  <c r="BG152" i="16"/>
  <c r="BG153" i="16"/>
  <c r="BG154" i="16"/>
  <c r="BG155" i="16"/>
  <c r="BG156" i="16"/>
  <c r="BF162" i="16"/>
  <c r="BF163" i="16"/>
  <c r="BF164" i="16"/>
  <c r="BF165" i="16"/>
  <c r="BF158" i="16"/>
  <c r="BF159" i="16"/>
  <c r="BF160" i="16"/>
  <c r="BF152" i="16"/>
  <c r="BF153" i="16"/>
  <c r="BF154" i="16"/>
  <c r="BF155" i="16"/>
  <c r="BF156" i="16"/>
  <c r="CC162" i="16"/>
  <c r="CD162" i="16"/>
  <c r="CE162" i="16"/>
  <c r="CC163" i="16"/>
  <c r="CD163" i="16"/>
  <c r="CE163" i="16"/>
  <c r="CC164" i="16"/>
  <c r="CD164" i="16"/>
  <c r="CE164" i="16"/>
  <c r="CC165" i="16"/>
  <c r="CD165" i="16"/>
  <c r="CE165" i="16"/>
  <c r="CC158" i="16"/>
  <c r="CD158" i="16"/>
  <c r="CE158" i="16"/>
  <c r="CC159" i="16"/>
  <c r="CD159" i="16"/>
  <c r="CE159" i="16"/>
  <c r="CC160" i="16"/>
  <c r="CD160" i="16"/>
  <c r="CE160" i="16"/>
  <c r="CC152" i="16"/>
  <c r="CD152" i="16"/>
  <c r="CE152" i="16"/>
  <c r="CC153" i="16"/>
  <c r="CD153" i="16"/>
  <c r="CE153" i="16"/>
  <c r="CC154" i="16"/>
  <c r="CD154" i="16"/>
  <c r="CE154" i="16"/>
  <c r="CC155" i="16"/>
  <c r="CD155" i="16"/>
  <c r="CE155" i="16"/>
  <c r="CC156" i="16"/>
  <c r="CD156" i="16"/>
  <c r="CE156" i="16"/>
  <c r="BX162" i="16"/>
  <c r="BY162" i="16"/>
  <c r="BZ162" i="16"/>
  <c r="BX163" i="16"/>
  <c r="BY163" i="16"/>
  <c r="BZ163" i="16"/>
  <c r="BX164" i="16"/>
  <c r="BY164" i="16"/>
  <c r="BZ164" i="16"/>
  <c r="BX165" i="16"/>
  <c r="BY165" i="16"/>
  <c r="BZ165" i="16"/>
  <c r="BX158" i="16"/>
  <c r="BY158" i="16"/>
  <c r="BZ158" i="16"/>
  <c r="BX159" i="16"/>
  <c r="BY159" i="16"/>
  <c r="BZ159" i="16"/>
  <c r="BX160" i="16"/>
  <c r="BY160" i="16"/>
  <c r="BZ160" i="16"/>
  <c r="BX152" i="16"/>
  <c r="BY152" i="16"/>
  <c r="BZ152" i="16"/>
  <c r="BX153" i="16"/>
  <c r="BY153" i="16"/>
  <c r="BZ153" i="16"/>
  <c r="BX154" i="16"/>
  <c r="BY154" i="16"/>
  <c r="BZ154" i="16"/>
  <c r="BX155" i="16"/>
  <c r="BY155" i="16"/>
  <c r="BZ155" i="16"/>
  <c r="BX156" i="16"/>
  <c r="BY156" i="16"/>
  <c r="BZ156" i="16"/>
  <c r="BE162" i="16"/>
  <c r="BE163" i="16"/>
  <c r="BE164" i="16"/>
  <c r="BE165" i="16"/>
  <c r="BE158" i="16"/>
  <c r="BE159" i="16"/>
  <c r="BE160" i="16"/>
  <c r="BE152" i="16"/>
  <c r="BE153" i="16"/>
  <c r="BE154" i="16"/>
  <c r="BE155" i="16"/>
  <c r="BE156" i="16"/>
  <c r="BS162" i="16"/>
  <c r="BT162" i="16"/>
  <c r="BU162" i="16"/>
  <c r="BS163" i="16"/>
  <c r="BT163" i="16"/>
  <c r="BU163" i="16"/>
  <c r="BS164" i="16"/>
  <c r="BT164" i="16"/>
  <c r="BU164" i="16"/>
  <c r="BS165" i="16"/>
  <c r="BT165" i="16"/>
  <c r="BU165" i="16"/>
  <c r="BS158" i="16"/>
  <c r="BT158" i="16"/>
  <c r="BU158" i="16"/>
  <c r="BS159" i="16"/>
  <c r="BT159" i="16"/>
  <c r="BU159" i="16"/>
  <c r="BS160" i="16"/>
  <c r="BT160" i="16"/>
  <c r="BU160" i="16"/>
  <c r="BS152" i="16"/>
  <c r="BT152" i="16"/>
  <c r="BU152" i="16"/>
  <c r="BS153" i="16"/>
  <c r="BT153" i="16"/>
  <c r="BU153" i="16"/>
  <c r="BS154" i="16"/>
  <c r="BT154" i="16"/>
  <c r="BU154" i="16"/>
  <c r="BS155" i="16"/>
  <c r="BT155" i="16"/>
  <c r="BU155" i="16"/>
  <c r="BS156" i="16"/>
  <c r="BT156" i="16"/>
  <c r="BU156" i="16"/>
  <c r="BD162" i="16"/>
  <c r="BD163" i="16"/>
  <c r="BD164" i="16"/>
  <c r="BD165" i="16"/>
  <c r="BD158" i="16"/>
  <c r="BD159" i="16"/>
  <c r="BD160" i="16"/>
  <c r="BD152" i="16"/>
  <c r="BD153" i="16"/>
  <c r="BD154" i="16"/>
  <c r="BD155" i="16"/>
  <c r="BD156" i="16"/>
  <c r="CH45" i="18"/>
  <c r="CI45" i="18"/>
  <c r="CJ45" i="18"/>
  <c r="CH46" i="18"/>
  <c r="CI46" i="18"/>
  <c r="CJ46" i="18"/>
  <c r="CH47" i="18"/>
  <c r="CI47" i="18"/>
  <c r="CJ47" i="18"/>
  <c r="CH48" i="18"/>
  <c r="CI48" i="18"/>
  <c r="CJ48" i="18"/>
  <c r="CH49" i="18"/>
  <c r="CI49" i="18"/>
  <c r="CJ49" i="18"/>
  <c r="CH50" i="18"/>
  <c r="CI50" i="18"/>
  <c r="CJ50" i="18"/>
  <c r="CH51" i="18"/>
  <c r="CI51" i="18"/>
  <c r="CJ51" i="18"/>
  <c r="CH52" i="18"/>
  <c r="CI52" i="18"/>
  <c r="CJ52" i="18"/>
  <c r="CH53" i="18"/>
  <c r="CI53" i="18"/>
  <c r="CJ53" i="18"/>
  <c r="BG45" i="18"/>
  <c r="BG46" i="18"/>
  <c r="BG47" i="18"/>
  <c r="BG48" i="18"/>
  <c r="BG49" i="18"/>
  <c r="BG50" i="18"/>
  <c r="BG51" i="18"/>
  <c r="BG52" i="18"/>
  <c r="BG53" i="18"/>
  <c r="BF45" i="18"/>
  <c r="BF46" i="18"/>
  <c r="BF47" i="18"/>
  <c r="BF48" i="18"/>
  <c r="BF49" i="18"/>
  <c r="BF50" i="18"/>
  <c r="BF51" i="18"/>
  <c r="BF52" i="18"/>
  <c r="BF53" i="18"/>
  <c r="CC45" i="18"/>
  <c r="CD45" i="18"/>
  <c r="CE45" i="18"/>
  <c r="CC46" i="18"/>
  <c r="CD46" i="18"/>
  <c r="CE46" i="18"/>
  <c r="CC47" i="18"/>
  <c r="CD47" i="18"/>
  <c r="CE47" i="18"/>
  <c r="CC48" i="18"/>
  <c r="CD48" i="18"/>
  <c r="CE48" i="18"/>
  <c r="CC49" i="18"/>
  <c r="CD49" i="18"/>
  <c r="CE49" i="18"/>
  <c r="CC50" i="18"/>
  <c r="CD50" i="18"/>
  <c r="CE50" i="18"/>
  <c r="CC51" i="18"/>
  <c r="CD51" i="18"/>
  <c r="CE51" i="18"/>
  <c r="CC52" i="18"/>
  <c r="CD52" i="18"/>
  <c r="CE52" i="18"/>
  <c r="CC53" i="18"/>
  <c r="CD53" i="18"/>
  <c r="CE53" i="18"/>
  <c r="BX45" i="18"/>
  <c r="BY45" i="18"/>
  <c r="BZ45" i="18"/>
  <c r="BX46" i="18"/>
  <c r="BY46" i="18"/>
  <c r="BZ46" i="18"/>
  <c r="BX47" i="18"/>
  <c r="BY47" i="18"/>
  <c r="BZ47" i="18"/>
  <c r="BX48" i="18"/>
  <c r="BY48" i="18"/>
  <c r="BZ48" i="18"/>
  <c r="BX49" i="18"/>
  <c r="BY49" i="18"/>
  <c r="BZ49" i="18"/>
  <c r="BX50" i="18"/>
  <c r="BY50" i="18"/>
  <c r="BZ50" i="18"/>
  <c r="BX51" i="18"/>
  <c r="BY51" i="18"/>
  <c r="BZ51" i="18"/>
  <c r="BX52" i="18"/>
  <c r="BY52" i="18"/>
  <c r="BZ52" i="18"/>
  <c r="BX53" i="18"/>
  <c r="BY53" i="18"/>
  <c r="BZ53" i="18"/>
  <c r="BE45" i="18"/>
  <c r="BE46" i="18"/>
  <c r="BE47" i="18"/>
  <c r="BE48" i="18"/>
  <c r="BE49" i="18"/>
  <c r="BE50" i="18"/>
  <c r="BE51" i="18"/>
  <c r="BE52" i="18"/>
  <c r="BE53" i="18"/>
  <c r="BS45" i="18"/>
  <c r="BT45" i="18"/>
  <c r="BU45" i="18"/>
  <c r="BS46" i="18"/>
  <c r="BT46" i="18"/>
  <c r="BU46" i="18"/>
  <c r="BS47" i="18"/>
  <c r="BT47" i="18"/>
  <c r="BU47" i="18"/>
  <c r="BS48" i="18"/>
  <c r="BT48" i="18"/>
  <c r="BU48" i="18"/>
  <c r="BS49" i="18"/>
  <c r="BT49" i="18"/>
  <c r="BU49" i="18"/>
  <c r="BS50" i="18"/>
  <c r="BT50" i="18"/>
  <c r="BU50" i="18"/>
  <c r="BS51" i="18"/>
  <c r="BT51" i="18"/>
  <c r="BU51" i="18"/>
  <c r="BS52" i="18"/>
  <c r="BT52" i="18"/>
  <c r="BU52" i="18"/>
  <c r="BS53" i="18"/>
  <c r="BT53" i="18"/>
  <c r="BU53" i="18"/>
  <c r="BD45" i="18"/>
  <c r="BD46" i="18"/>
  <c r="BD47" i="18"/>
  <c r="BD48" i="18"/>
  <c r="BD49" i="18"/>
  <c r="BD50" i="18"/>
  <c r="BD51" i="18"/>
  <c r="BD52" i="18"/>
  <c r="BD53" i="18"/>
  <c r="CH32" i="18"/>
  <c r="CI32" i="18"/>
  <c r="CJ32" i="18"/>
  <c r="CH33" i="18"/>
  <c r="CI33" i="18"/>
  <c r="CJ33" i="18"/>
  <c r="BG32" i="18"/>
  <c r="BG33" i="18"/>
  <c r="BF32" i="18"/>
  <c r="BF33" i="18"/>
  <c r="CC32" i="18"/>
  <c r="CD32" i="18"/>
  <c r="CE32" i="18"/>
  <c r="CC33" i="18"/>
  <c r="CD33" i="18"/>
  <c r="CE33" i="18"/>
  <c r="BX32" i="18"/>
  <c r="BY32" i="18"/>
  <c r="BZ32" i="18"/>
  <c r="BX33" i="18"/>
  <c r="BY33" i="18"/>
  <c r="BZ33" i="18"/>
  <c r="BE32" i="18"/>
  <c r="BE33" i="18"/>
  <c r="BS32" i="18"/>
  <c r="BT32" i="18"/>
  <c r="BU32" i="18"/>
  <c r="BS33" i="18"/>
  <c r="BT33" i="18"/>
  <c r="BU33" i="18"/>
  <c r="BD32" i="18"/>
  <c r="BD33" i="18"/>
  <c r="CH97" i="17"/>
  <c r="CI97" i="17"/>
  <c r="CJ97" i="17"/>
  <c r="BG97" i="17"/>
  <c r="BF97" i="17"/>
  <c r="CC97" i="17"/>
  <c r="CD97" i="17"/>
  <c r="CE97" i="17"/>
  <c r="BX97" i="17"/>
  <c r="BY97" i="17"/>
  <c r="BZ97" i="17"/>
  <c r="BE97" i="17"/>
  <c r="BS97" i="17"/>
  <c r="BT97" i="17"/>
  <c r="BU97" i="17"/>
  <c r="BD97" i="17"/>
  <c r="CH17" i="15"/>
  <c r="CI17" i="15"/>
  <c r="CJ17" i="15"/>
  <c r="BG17" i="15"/>
  <c r="BF17" i="15"/>
  <c r="CC17" i="15"/>
  <c r="CD17" i="15"/>
  <c r="CE17" i="15"/>
  <c r="BX17" i="15"/>
  <c r="BY17" i="15"/>
  <c r="BZ17" i="15"/>
  <c r="BE17" i="15"/>
  <c r="BS17" i="15"/>
  <c r="BT17" i="15"/>
  <c r="BU17" i="15"/>
  <c r="BD17" i="15"/>
  <c r="BG177" i="17"/>
  <c r="BG178" i="17"/>
  <c r="BG179" i="17"/>
  <c r="BG180" i="17"/>
  <c r="BG181" i="17"/>
  <c r="BG57" i="17"/>
  <c r="BG58" i="17"/>
  <c r="BG59" i="17"/>
  <c r="BG60" i="17"/>
  <c r="CH177" i="17"/>
  <c r="CI177" i="17"/>
  <c r="CJ177" i="17"/>
  <c r="CH178" i="17"/>
  <c r="CI178" i="17"/>
  <c r="CJ178" i="17"/>
  <c r="CH179" i="17"/>
  <c r="CI179" i="17"/>
  <c r="CJ179" i="17"/>
  <c r="CH180" i="17"/>
  <c r="CI180" i="17"/>
  <c r="CJ180" i="17"/>
  <c r="CH181" i="17"/>
  <c r="CI181" i="17"/>
  <c r="CJ181" i="17"/>
  <c r="CH57" i="17"/>
  <c r="CI57" i="17"/>
  <c r="CJ57" i="17"/>
  <c r="CH58" i="17"/>
  <c r="CI58" i="17"/>
  <c r="CJ58" i="17"/>
  <c r="CH59" i="17"/>
  <c r="CI59" i="17"/>
  <c r="CJ59" i="17"/>
  <c r="CH60" i="17"/>
  <c r="CI60" i="17"/>
  <c r="CJ60" i="17"/>
  <c r="CC177" i="17"/>
  <c r="CD177" i="17"/>
  <c r="CE177" i="17"/>
  <c r="CC178" i="17"/>
  <c r="CD178" i="17"/>
  <c r="CE178" i="17"/>
  <c r="CC179" i="17"/>
  <c r="CD179" i="17"/>
  <c r="CE179" i="17"/>
  <c r="CC180" i="17"/>
  <c r="CD180" i="17"/>
  <c r="CE180" i="17"/>
  <c r="CC181" i="17"/>
  <c r="CD181" i="17"/>
  <c r="CE181" i="17"/>
  <c r="CC57" i="17"/>
  <c r="CD57" i="17"/>
  <c r="CE57" i="17"/>
  <c r="CC58" i="17"/>
  <c r="CD58" i="17"/>
  <c r="CE58" i="17"/>
  <c r="CC59" i="17"/>
  <c r="CD59" i="17"/>
  <c r="CE59" i="17"/>
  <c r="CC60" i="17"/>
  <c r="CD60" i="17"/>
  <c r="CE60" i="17"/>
  <c r="BF177" i="17"/>
  <c r="BF178" i="17"/>
  <c r="BF179" i="17"/>
  <c r="BF180" i="17"/>
  <c r="BF181" i="17"/>
  <c r="BF57" i="17"/>
  <c r="BF58" i="17"/>
  <c r="BF59" i="17"/>
  <c r="BF60" i="17"/>
  <c r="BE57" i="17"/>
  <c r="BE58" i="17"/>
  <c r="BE59" i="17"/>
  <c r="BE60" i="17"/>
  <c r="BE177" i="17"/>
  <c r="BE178" i="17"/>
  <c r="BE179" i="17"/>
  <c r="BE180" i="17"/>
  <c r="BE181" i="17"/>
  <c r="BX177" i="17"/>
  <c r="BY177" i="17"/>
  <c r="BZ177" i="17"/>
  <c r="BX178" i="17"/>
  <c r="BY178" i="17"/>
  <c r="BZ178" i="17"/>
  <c r="BX179" i="17"/>
  <c r="BY179" i="17"/>
  <c r="BZ179" i="17"/>
  <c r="BX180" i="17"/>
  <c r="BY180" i="17"/>
  <c r="BZ180" i="17"/>
  <c r="BX181" i="17"/>
  <c r="BY181" i="17"/>
  <c r="BZ181" i="17"/>
  <c r="BX57" i="17"/>
  <c r="BY57" i="17"/>
  <c r="BZ57" i="17"/>
  <c r="BX58" i="17"/>
  <c r="BY58" i="17"/>
  <c r="BZ58" i="17"/>
  <c r="BX59" i="17"/>
  <c r="BY59" i="17"/>
  <c r="BZ59" i="17"/>
  <c r="BX60" i="17"/>
  <c r="BY60" i="17"/>
  <c r="BZ60" i="17"/>
  <c r="BS177" i="17"/>
  <c r="BT177" i="17"/>
  <c r="BU177" i="17"/>
  <c r="BS178" i="17"/>
  <c r="BT178" i="17"/>
  <c r="BU178" i="17"/>
  <c r="BS179" i="17"/>
  <c r="BT179" i="17"/>
  <c r="BU179" i="17"/>
  <c r="BS180" i="17"/>
  <c r="BT180" i="17"/>
  <c r="BU180" i="17"/>
  <c r="BS181" i="17"/>
  <c r="BT181" i="17"/>
  <c r="BU181" i="17"/>
  <c r="BS57" i="17"/>
  <c r="BT57" i="17"/>
  <c r="BU57" i="17"/>
  <c r="BS58" i="17"/>
  <c r="BT58" i="17"/>
  <c r="BU58" i="17"/>
  <c r="BS59" i="17"/>
  <c r="BT59" i="17"/>
  <c r="BU59" i="17"/>
  <c r="BS60" i="17"/>
  <c r="BT60" i="17"/>
  <c r="BU60" i="17"/>
  <c r="BD177" i="17"/>
  <c r="BD178" i="17"/>
  <c r="BD179" i="17"/>
  <c r="BD180" i="17"/>
  <c r="BD181" i="17"/>
  <c r="BD57" i="17"/>
  <c r="BD58" i="17"/>
  <c r="BD59" i="17"/>
  <c r="BD60" i="17"/>
  <c r="CH169" i="19"/>
  <c r="CI169" i="19"/>
  <c r="CJ169" i="19"/>
  <c r="CH170" i="19"/>
  <c r="CI170" i="19"/>
  <c r="CJ170" i="19"/>
  <c r="CH171" i="19"/>
  <c r="CI171" i="19"/>
  <c r="CJ171" i="19"/>
  <c r="BG169" i="19"/>
  <c r="BG170" i="19"/>
  <c r="BG171" i="19"/>
  <c r="BF169" i="19"/>
  <c r="BF170" i="19"/>
  <c r="BF171" i="19"/>
  <c r="CC169" i="19"/>
  <c r="CD169" i="19"/>
  <c r="CE169" i="19"/>
  <c r="CC170" i="19"/>
  <c r="CD170" i="19"/>
  <c r="CE170" i="19"/>
  <c r="CC171" i="19"/>
  <c r="CD171" i="19"/>
  <c r="CE171" i="19"/>
  <c r="BX169" i="19"/>
  <c r="BY169" i="19"/>
  <c r="BZ169" i="19"/>
  <c r="BX170" i="19"/>
  <c r="BY170" i="19"/>
  <c r="BZ170" i="19"/>
  <c r="BX171" i="19"/>
  <c r="BY171" i="19"/>
  <c r="BZ171" i="19"/>
  <c r="BE169" i="19"/>
  <c r="BE170" i="19"/>
  <c r="BE171" i="19"/>
  <c r="BS169" i="19"/>
  <c r="BT169" i="19"/>
  <c r="BU169" i="19"/>
  <c r="BS170" i="19"/>
  <c r="BT170" i="19"/>
  <c r="BU170" i="19"/>
  <c r="BS171" i="19"/>
  <c r="BT171" i="19"/>
  <c r="BU171" i="19"/>
  <c r="BD169" i="19"/>
  <c r="BD170" i="19"/>
  <c r="BD171" i="19"/>
  <c r="CH118" i="17"/>
  <c r="CI118" i="17"/>
  <c r="CJ118" i="17"/>
  <c r="CH119" i="17"/>
  <c r="CI119" i="17"/>
  <c r="CJ119" i="17"/>
  <c r="BG118" i="17"/>
  <c r="BG119" i="17"/>
  <c r="BF118" i="17"/>
  <c r="BF119" i="17"/>
  <c r="CC118" i="17"/>
  <c r="CD118" i="17"/>
  <c r="CE118" i="17"/>
  <c r="CC119" i="17"/>
  <c r="CD119" i="17"/>
  <c r="CE119" i="17"/>
  <c r="BX118" i="17"/>
  <c r="BY118" i="17"/>
  <c r="BZ118" i="17"/>
  <c r="BX119" i="17"/>
  <c r="BY119" i="17"/>
  <c r="BZ119" i="17"/>
  <c r="BE118" i="17"/>
  <c r="BE119" i="17"/>
  <c r="BS118" i="17"/>
  <c r="BT118" i="17"/>
  <c r="BU118" i="17"/>
  <c r="BS119" i="17"/>
  <c r="BT119" i="17"/>
  <c r="BU119" i="17"/>
  <c r="BD118" i="17"/>
  <c r="BD119" i="17"/>
  <c r="CH70" i="15"/>
  <c r="CI70" i="15"/>
  <c r="CJ70" i="15"/>
  <c r="CH71" i="15"/>
  <c r="CI71" i="15"/>
  <c r="CJ71" i="15"/>
  <c r="CH72" i="15"/>
  <c r="CI72" i="15"/>
  <c r="CJ72" i="15"/>
  <c r="CH73" i="15"/>
  <c r="CI73" i="15"/>
  <c r="CJ73" i="15"/>
  <c r="CH74" i="15"/>
  <c r="CI74" i="15"/>
  <c r="CJ74" i="15"/>
  <c r="CH75" i="15"/>
  <c r="CI75" i="15"/>
  <c r="CJ75" i="15"/>
  <c r="CH76" i="15"/>
  <c r="CI76" i="15"/>
  <c r="CJ76" i="15"/>
  <c r="BG70" i="15"/>
  <c r="BG71" i="15"/>
  <c r="BG72" i="15"/>
  <c r="BG73" i="15"/>
  <c r="BG74" i="15"/>
  <c r="BG75" i="15"/>
  <c r="BG76" i="15"/>
  <c r="BF70" i="15"/>
  <c r="BF71" i="15"/>
  <c r="BF72" i="15"/>
  <c r="BF73" i="15"/>
  <c r="BF74" i="15"/>
  <c r="BF75" i="15"/>
  <c r="BF76" i="15"/>
  <c r="CC70" i="15"/>
  <c r="CD70" i="15"/>
  <c r="CE70" i="15"/>
  <c r="CC71" i="15"/>
  <c r="CD71" i="15"/>
  <c r="CE71" i="15"/>
  <c r="CC72" i="15"/>
  <c r="CD72" i="15"/>
  <c r="CE72" i="15"/>
  <c r="CC73" i="15"/>
  <c r="CD73" i="15"/>
  <c r="CE73" i="15"/>
  <c r="CC74" i="15"/>
  <c r="CD74" i="15"/>
  <c r="CE74" i="15"/>
  <c r="CC75" i="15"/>
  <c r="CD75" i="15"/>
  <c r="CE75" i="15"/>
  <c r="CC76" i="15"/>
  <c r="CD76" i="15"/>
  <c r="CE76" i="15"/>
  <c r="BX70" i="15"/>
  <c r="BY70" i="15"/>
  <c r="BZ70" i="15"/>
  <c r="BX71" i="15"/>
  <c r="BY71" i="15"/>
  <c r="BZ71" i="15"/>
  <c r="BX72" i="15"/>
  <c r="BY72" i="15"/>
  <c r="BZ72" i="15"/>
  <c r="BX73" i="15"/>
  <c r="BY73" i="15"/>
  <c r="BZ73" i="15"/>
  <c r="BX74" i="15"/>
  <c r="BY74" i="15"/>
  <c r="BZ74" i="15"/>
  <c r="BX75" i="15"/>
  <c r="BY75" i="15"/>
  <c r="BZ75" i="15"/>
  <c r="BX76" i="15"/>
  <c r="BY76" i="15"/>
  <c r="BZ76" i="15"/>
  <c r="BE70" i="15"/>
  <c r="BE71" i="15"/>
  <c r="BE72" i="15"/>
  <c r="BE73" i="15"/>
  <c r="BE74" i="15"/>
  <c r="BE75" i="15"/>
  <c r="BE76" i="15"/>
  <c r="BS70" i="15"/>
  <c r="BT70" i="15"/>
  <c r="BU70" i="15"/>
  <c r="BS71" i="15"/>
  <c r="BT71" i="15"/>
  <c r="BU71" i="15"/>
  <c r="BS72" i="15"/>
  <c r="BT72" i="15"/>
  <c r="BU72" i="15"/>
  <c r="BS73" i="15"/>
  <c r="BT73" i="15"/>
  <c r="BU73" i="15"/>
  <c r="BS74" i="15"/>
  <c r="BT74" i="15"/>
  <c r="BU74" i="15"/>
  <c r="BS75" i="15"/>
  <c r="BT75" i="15"/>
  <c r="BU75" i="15"/>
  <c r="BS76" i="15"/>
  <c r="BT76" i="15"/>
  <c r="BU76" i="15"/>
  <c r="BD70" i="15"/>
  <c r="BD71" i="15"/>
  <c r="BD72" i="15"/>
  <c r="BD73" i="15"/>
  <c r="BD74" i="15"/>
  <c r="BD75" i="15"/>
  <c r="BD76" i="15"/>
  <c r="CH68" i="18"/>
  <c r="CI68" i="18"/>
  <c r="CJ68" i="18"/>
  <c r="CH69" i="18"/>
  <c r="CI69" i="18"/>
  <c r="CJ69" i="18"/>
  <c r="CH70" i="18"/>
  <c r="CI70" i="18"/>
  <c r="CJ70" i="18"/>
  <c r="BG68" i="18"/>
  <c r="BG69" i="18"/>
  <c r="BG70" i="18"/>
  <c r="BF68" i="18"/>
  <c r="BF69" i="18"/>
  <c r="BF70" i="18"/>
  <c r="CC68" i="18"/>
  <c r="CD68" i="18"/>
  <c r="CE68" i="18"/>
  <c r="CC69" i="18"/>
  <c r="CD69" i="18"/>
  <c r="CE69" i="18"/>
  <c r="CC70" i="18"/>
  <c r="CD70" i="18"/>
  <c r="CE70" i="18"/>
  <c r="BX68" i="18"/>
  <c r="BY68" i="18"/>
  <c r="BZ68" i="18"/>
  <c r="BX69" i="18"/>
  <c r="BY69" i="18"/>
  <c r="BZ69" i="18"/>
  <c r="BX70" i="18"/>
  <c r="BY70" i="18"/>
  <c r="BZ70" i="18"/>
  <c r="BE68" i="18"/>
  <c r="BE69" i="18"/>
  <c r="BE70" i="18"/>
  <c r="BS68" i="18"/>
  <c r="BT68" i="18"/>
  <c r="BU68" i="18"/>
  <c r="BS69" i="18"/>
  <c r="BT69" i="18"/>
  <c r="BU69" i="18"/>
  <c r="BS70" i="18"/>
  <c r="BT70" i="18"/>
  <c r="BU70" i="18"/>
  <c r="BD68" i="18"/>
  <c r="BD69" i="18"/>
  <c r="BD70" i="18"/>
  <c r="CH146" i="17"/>
  <c r="CI146" i="17"/>
  <c r="CJ146" i="17"/>
  <c r="CH147" i="17"/>
  <c r="CI147" i="17"/>
  <c r="CJ147" i="17"/>
  <c r="CH148" i="17"/>
  <c r="CI148" i="17"/>
  <c r="CJ148" i="17"/>
  <c r="CH149" i="17"/>
  <c r="CI149" i="17"/>
  <c r="CJ149" i="17"/>
  <c r="CH150" i="17"/>
  <c r="CI150" i="17"/>
  <c r="CJ150" i="17"/>
  <c r="CH137" i="17"/>
  <c r="CI137" i="17"/>
  <c r="CJ137" i="17"/>
  <c r="CH138" i="17"/>
  <c r="CI138" i="17"/>
  <c r="CJ138" i="17"/>
  <c r="CH139" i="17"/>
  <c r="CI139" i="17"/>
  <c r="CJ139" i="17"/>
  <c r="CH140" i="17"/>
  <c r="CI140" i="17"/>
  <c r="CJ140" i="17"/>
  <c r="CH141" i="17"/>
  <c r="CI141" i="17"/>
  <c r="CJ141" i="17"/>
  <c r="CH142" i="17"/>
  <c r="CI142" i="17"/>
  <c r="CJ142" i="17"/>
  <c r="CH143" i="17"/>
  <c r="CI143" i="17"/>
  <c r="CJ143" i="17"/>
  <c r="CH144" i="17"/>
  <c r="CI144" i="17"/>
  <c r="CJ144" i="17"/>
  <c r="CH98" i="17"/>
  <c r="CI98" i="17"/>
  <c r="CJ98" i="17"/>
  <c r="CH72" i="17"/>
  <c r="CI72" i="17"/>
  <c r="CJ72" i="17"/>
  <c r="CH73" i="17"/>
  <c r="CI73" i="17"/>
  <c r="CJ73" i="17"/>
  <c r="CH74" i="17"/>
  <c r="CI74" i="17"/>
  <c r="CJ74" i="17"/>
  <c r="CH69" i="17"/>
  <c r="CI69" i="17"/>
  <c r="CJ69" i="17"/>
  <c r="CH70" i="17"/>
  <c r="CI70" i="17"/>
  <c r="CJ70" i="17"/>
  <c r="CH48" i="17"/>
  <c r="CI48" i="17"/>
  <c r="CJ48" i="17"/>
  <c r="CH49" i="17"/>
  <c r="CI49" i="17"/>
  <c r="CJ49" i="17"/>
  <c r="CH50" i="17"/>
  <c r="CI50" i="17"/>
  <c r="CJ50" i="17"/>
  <c r="CH51" i="17"/>
  <c r="CI51" i="17"/>
  <c r="CJ51" i="17"/>
  <c r="CH52" i="17"/>
  <c r="CI52" i="17"/>
  <c r="CJ52" i="17"/>
  <c r="CH53" i="17"/>
  <c r="CI53" i="17"/>
  <c r="CJ53" i="17"/>
  <c r="CH54" i="17"/>
  <c r="CI54" i="17"/>
  <c r="CJ54" i="17"/>
  <c r="CH46" i="17"/>
  <c r="CI46" i="17"/>
  <c r="CJ46" i="17"/>
  <c r="CH33" i="17"/>
  <c r="CI33" i="17"/>
  <c r="CJ33" i="17"/>
  <c r="CH34" i="17"/>
  <c r="CI34" i="17"/>
  <c r="CJ34" i="17"/>
  <c r="BG146" i="17"/>
  <c r="BG147" i="17"/>
  <c r="BG148" i="17"/>
  <c r="BG149" i="17"/>
  <c r="BG150" i="17"/>
  <c r="BG137" i="17"/>
  <c r="BG138" i="17"/>
  <c r="BG139" i="17"/>
  <c r="BG140" i="17"/>
  <c r="BG141" i="17"/>
  <c r="BG142" i="17"/>
  <c r="BG143" i="17"/>
  <c r="BG144" i="17"/>
  <c r="BG98" i="17"/>
  <c r="BG72" i="17"/>
  <c r="BG73" i="17"/>
  <c r="BG74" i="17"/>
  <c r="BG69" i="17"/>
  <c r="BG70" i="17"/>
  <c r="BG48" i="17"/>
  <c r="BG49" i="17"/>
  <c r="BG50" i="17"/>
  <c r="BG51" i="17"/>
  <c r="BG52" i="17"/>
  <c r="BG53" i="17"/>
  <c r="BG54" i="17"/>
  <c r="BG46" i="17"/>
  <c r="BG33" i="17"/>
  <c r="BG34" i="17"/>
  <c r="BF146" i="17"/>
  <c r="BF147" i="17"/>
  <c r="BF148" i="17"/>
  <c r="BF149" i="17"/>
  <c r="BF150" i="17"/>
  <c r="BF137" i="17"/>
  <c r="BF138" i="17"/>
  <c r="BF139" i="17"/>
  <c r="BF140" i="17"/>
  <c r="BF141" i="17"/>
  <c r="BF142" i="17"/>
  <c r="BF143" i="17"/>
  <c r="BF144" i="17"/>
  <c r="BF98" i="17"/>
  <c r="BF72" i="17"/>
  <c r="BF73" i="17"/>
  <c r="BF74" i="17"/>
  <c r="BF69" i="17"/>
  <c r="BF70" i="17"/>
  <c r="BF48" i="17"/>
  <c r="BF49" i="17"/>
  <c r="BF50" i="17"/>
  <c r="BF51" i="17"/>
  <c r="BF52" i="17"/>
  <c r="BF53" i="17"/>
  <c r="BF54" i="17"/>
  <c r="BF46" i="17"/>
  <c r="BF33" i="17"/>
  <c r="BF34" i="17"/>
  <c r="CC146" i="17"/>
  <c r="CD146" i="17"/>
  <c r="CE146" i="17"/>
  <c r="CC147" i="17"/>
  <c r="CD147" i="17"/>
  <c r="CE147" i="17"/>
  <c r="CC148" i="17"/>
  <c r="CD148" i="17"/>
  <c r="CE148" i="17"/>
  <c r="CC149" i="17"/>
  <c r="CD149" i="17"/>
  <c r="CE149" i="17"/>
  <c r="CC150" i="17"/>
  <c r="CD150" i="17"/>
  <c r="CE150" i="17"/>
  <c r="CC137" i="17"/>
  <c r="CD137" i="17"/>
  <c r="CE137" i="17"/>
  <c r="CC138" i="17"/>
  <c r="CD138" i="17"/>
  <c r="CE138" i="17"/>
  <c r="CC139" i="17"/>
  <c r="CD139" i="17"/>
  <c r="CE139" i="17"/>
  <c r="CC140" i="17"/>
  <c r="CD140" i="17"/>
  <c r="CE140" i="17"/>
  <c r="CC141" i="17"/>
  <c r="CD141" i="17"/>
  <c r="CE141" i="17"/>
  <c r="CC142" i="17"/>
  <c r="CD142" i="17"/>
  <c r="CE142" i="17"/>
  <c r="CC143" i="17"/>
  <c r="CD143" i="17"/>
  <c r="CE143" i="17"/>
  <c r="CC144" i="17"/>
  <c r="CD144" i="17"/>
  <c r="CE144" i="17"/>
  <c r="CC98" i="17"/>
  <c r="CD98" i="17"/>
  <c r="CE98" i="17"/>
  <c r="CC72" i="17"/>
  <c r="CD72" i="17"/>
  <c r="CE72" i="17"/>
  <c r="CC73" i="17"/>
  <c r="CD73" i="17"/>
  <c r="CE73" i="17"/>
  <c r="CC74" i="17"/>
  <c r="CD74" i="17"/>
  <c r="CE74" i="17"/>
  <c r="CC69" i="17"/>
  <c r="CD69" i="17"/>
  <c r="CE69" i="17"/>
  <c r="CC70" i="17"/>
  <c r="CD70" i="17"/>
  <c r="CE70" i="17"/>
  <c r="CC48" i="17"/>
  <c r="CD48" i="17"/>
  <c r="CE48" i="17"/>
  <c r="CC49" i="17"/>
  <c r="CD49" i="17"/>
  <c r="CE49" i="17"/>
  <c r="CC50" i="17"/>
  <c r="CD50" i="17"/>
  <c r="CE50" i="17"/>
  <c r="CC51" i="17"/>
  <c r="CD51" i="17"/>
  <c r="CE51" i="17"/>
  <c r="CC52" i="17"/>
  <c r="CD52" i="17"/>
  <c r="CE52" i="17"/>
  <c r="CC53" i="17"/>
  <c r="CD53" i="17"/>
  <c r="CE53" i="17"/>
  <c r="CC54" i="17"/>
  <c r="CD54" i="17"/>
  <c r="CE54" i="17"/>
  <c r="CC46" i="17"/>
  <c r="CD46" i="17"/>
  <c r="CE46" i="17"/>
  <c r="CC33" i="17"/>
  <c r="CD33" i="17"/>
  <c r="CE33" i="17"/>
  <c r="CC34" i="17"/>
  <c r="CD34" i="17"/>
  <c r="CE34" i="17"/>
  <c r="BX146" i="17"/>
  <c r="BY146" i="17"/>
  <c r="BZ146" i="17"/>
  <c r="BX147" i="17"/>
  <c r="BY147" i="17"/>
  <c r="BZ147" i="17"/>
  <c r="BX148" i="17"/>
  <c r="BY148" i="17"/>
  <c r="BZ148" i="17"/>
  <c r="BX149" i="17"/>
  <c r="BY149" i="17"/>
  <c r="BZ149" i="17"/>
  <c r="BX150" i="17"/>
  <c r="BY150" i="17"/>
  <c r="BZ150" i="17"/>
  <c r="BX137" i="17"/>
  <c r="BY137" i="17"/>
  <c r="BZ137" i="17"/>
  <c r="BX138" i="17"/>
  <c r="BY138" i="17"/>
  <c r="BZ138" i="17"/>
  <c r="BX139" i="17"/>
  <c r="BY139" i="17"/>
  <c r="BZ139" i="17"/>
  <c r="BX140" i="17"/>
  <c r="BY140" i="17"/>
  <c r="BZ140" i="17"/>
  <c r="BX141" i="17"/>
  <c r="BY141" i="17"/>
  <c r="BZ141" i="17"/>
  <c r="BX142" i="17"/>
  <c r="BY142" i="17"/>
  <c r="BZ142" i="17"/>
  <c r="BX143" i="17"/>
  <c r="BY143" i="17"/>
  <c r="BZ143" i="17"/>
  <c r="BX144" i="17"/>
  <c r="BY144" i="17"/>
  <c r="BZ144" i="17"/>
  <c r="BX98" i="17"/>
  <c r="BY98" i="17"/>
  <c r="BZ98" i="17"/>
  <c r="BX72" i="17"/>
  <c r="BY72" i="17"/>
  <c r="BZ72" i="17"/>
  <c r="BX73" i="17"/>
  <c r="BY73" i="17"/>
  <c r="BZ73" i="17"/>
  <c r="BX74" i="17"/>
  <c r="BY74" i="17"/>
  <c r="BZ74" i="17"/>
  <c r="BX69" i="17"/>
  <c r="BY69" i="17"/>
  <c r="BZ69" i="17"/>
  <c r="BX70" i="17"/>
  <c r="BY70" i="17"/>
  <c r="BZ70" i="17"/>
  <c r="BX48" i="17"/>
  <c r="BY48" i="17"/>
  <c r="BZ48" i="17"/>
  <c r="BX49" i="17"/>
  <c r="BY49" i="17"/>
  <c r="BZ49" i="17"/>
  <c r="BX50" i="17"/>
  <c r="BY50" i="17"/>
  <c r="BZ50" i="17"/>
  <c r="BX51" i="17"/>
  <c r="BY51" i="17"/>
  <c r="BZ51" i="17"/>
  <c r="BX52" i="17"/>
  <c r="BY52" i="17"/>
  <c r="BZ52" i="17"/>
  <c r="BX53" i="17"/>
  <c r="BY53" i="17"/>
  <c r="BZ53" i="17"/>
  <c r="BX54" i="17"/>
  <c r="BY54" i="17"/>
  <c r="BZ54" i="17"/>
  <c r="BX46" i="17"/>
  <c r="BY46" i="17"/>
  <c r="BZ46" i="17"/>
  <c r="BX33" i="17"/>
  <c r="BY33" i="17"/>
  <c r="BZ33" i="17"/>
  <c r="BX34" i="17"/>
  <c r="BY34" i="17"/>
  <c r="BZ34" i="17"/>
  <c r="BE146" i="17"/>
  <c r="BE147" i="17"/>
  <c r="BE148" i="17"/>
  <c r="BE149" i="17"/>
  <c r="BE150" i="17"/>
  <c r="BE137" i="17"/>
  <c r="BE138" i="17"/>
  <c r="BE139" i="17"/>
  <c r="BE140" i="17"/>
  <c r="BE141" i="17"/>
  <c r="BE142" i="17"/>
  <c r="BE143" i="17"/>
  <c r="BE144" i="17"/>
  <c r="BE98" i="17"/>
  <c r="BE72" i="17"/>
  <c r="BE73" i="17"/>
  <c r="BE74" i="17"/>
  <c r="BE69" i="17"/>
  <c r="BE70" i="17"/>
  <c r="BE48" i="17"/>
  <c r="BE49" i="17"/>
  <c r="BE50" i="17"/>
  <c r="BE51" i="17"/>
  <c r="BE52" i="17"/>
  <c r="BE53" i="17"/>
  <c r="BE54" i="17"/>
  <c r="BE46" i="17"/>
  <c r="BE33" i="17"/>
  <c r="BE34" i="17"/>
  <c r="BS146" i="17"/>
  <c r="BT146" i="17"/>
  <c r="BU146" i="17"/>
  <c r="BS147" i="17"/>
  <c r="BT147" i="17"/>
  <c r="BU147" i="17"/>
  <c r="BS148" i="17"/>
  <c r="BT148" i="17"/>
  <c r="BU148" i="17"/>
  <c r="BS149" i="17"/>
  <c r="BT149" i="17"/>
  <c r="BU149" i="17"/>
  <c r="BS150" i="17"/>
  <c r="BT150" i="17"/>
  <c r="BU150" i="17"/>
  <c r="BS137" i="17"/>
  <c r="BT137" i="17"/>
  <c r="BU137" i="17"/>
  <c r="BS138" i="17"/>
  <c r="BT138" i="17"/>
  <c r="BU138" i="17"/>
  <c r="BS139" i="17"/>
  <c r="BT139" i="17"/>
  <c r="BU139" i="17"/>
  <c r="BS140" i="17"/>
  <c r="BT140" i="17"/>
  <c r="BU140" i="17"/>
  <c r="BS141" i="17"/>
  <c r="BT141" i="17"/>
  <c r="BU141" i="17"/>
  <c r="BS142" i="17"/>
  <c r="BT142" i="17"/>
  <c r="BU142" i="17"/>
  <c r="BS143" i="17"/>
  <c r="BT143" i="17"/>
  <c r="BU143" i="17"/>
  <c r="BS144" i="17"/>
  <c r="BT144" i="17"/>
  <c r="BU144" i="17"/>
  <c r="BS98" i="17"/>
  <c r="BT98" i="17"/>
  <c r="BU98" i="17"/>
  <c r="BS72" i="17"/>
  <c r="BT72" i="17"/>
  <c r="BU72" i="17"/>
  <c r="BS73" i="17"/>
  <c r="BT73" i="17"/>
  <c r="BU73" i="17"/>
  <c r="BS74" i="17"/>
  <c r="BT74" i="17"/>
  <c r="BU74" i="17"/>
  <c r="BS69" i="17"/>
  <c r="BT69" i="17"/>
  <c r="BU69" i="17"/>
  <c r="BS70" i="17"/>
  <c r="BT70" i="17"/>
  <c r="BU70" i="17"/>
  <c r="BS48" i="17"/>
  <c r="BT48" i="17"/>
  <c r="BU48" i="17"/>
  <c r="BS49" i="17"/>
  <c r="BT49" i="17"/>
  <c r="BU49" i="17"/>
  <c r="BS50" i="17"/>
  <c r="BT50" i="17"/>
  <c r="BU50" i="17"/>
  <c r="BS51" i="17"/>
  <c r="BT51" i="17"/>
  <c r="BU51" i="17"/>
  <c r="BS52" i="17"/>
  <c r="BT52" i="17"/>
  <c r="BU52" i="17"/>
  <c r="BS53" i="17"/>
  <c r="BT53" i="17"/>
  <c r="BU53" i="17"/>
  <c r="BS54" i="17"/>
  <c r="BT54" i="17"/>
  <c r="BU54" i="17"/>
  <c r="BS46" i="17"/>
  <c r="BT46" i="17"/>
  <c r="BU46" i="17"/>
  <c r="BS33" i="17"/>
  <c r="BT33" i="17"/>
  <c r="BU33" i="17"/>
  <c r="BS34" i="17"/>
  <c r="BT34" i="17"/>
  <c r="BU34" i="17"/>
  <c r="BD146" i="17"/>
  <c r="BD147" i="17"/>
  <c r="BD148" i="17"/>
  <c r="BD149" i="17"/>
  <c r="BD150" i="17"/>
  <c r="BD137" i="17"/>
  <c r="BD138" i="17"/>
  <c r="BD139" i="17"/>
  <c r="BD140" i="17"/>
  <c r="BD141" i="17"/>
  <c r="BD142" i="17"/>
  <c r="BD143" i="17"/>
  <c r="BD144" i="17"/>
  <c r="BD98" i="17"/>
  <c r="BD72" i="17"/>
  <c r="BD73" i="17"/>
  <c r="BD74" i="17"/>
  <c r="BD69" i="17"/>
  <c r="BD70" i="17"/>
  <c r="BD48" i="17"/>
  <c r="BD49" i="17"/>
  <c r="BD50" i="17"/>
  <c r="BD51" i="17"/>
  <c r="BD52" i="17"/>
  <c r="BD53" i="17"/>
  <c r="BD54" i="17"/>
  <c r="BD46" i="17"/>
  <c r="BD33" i="17"/>
  <c r="BD34" i="17"/>
  <c r="CH76" i="17"/>
  <c r="CI76" i="17"/>
  <c r="CJ76" i="17"/>
  <c r="CH61" i="17"/>
  <c r="CI61" i="17"/>
  <c r="CJ61" i="17"/>
  <c r="CH20" i="17"/>
  <c r="CI20" i="17"/>
  <c r="CJ20" i="17"/>
  <c r="CH21" i="17"/>
  <c r="CI21" i="17"/>
  <c r="CJ21" i="17"/>
  <c r="CH22" i="17"/>
  <c r="CI22" i="17"/>
  <c r="CJ22" i="17"/>
  <c r="CH23" i="17"/>
  <c r="CI23" i="17"/>
  <c r="CJ23" i="17"/>
  <c r="CH24" i="17"/>
  <c r="CI24" i="17"/>
  <c r="CJ24" i="17"/>
  <c r="BG76" i="17"/>
  <c r="BG61" i="17"/>
  <c r="BG20" i="17"/>
  <c r="BG21" i="17"/>
  <c r="BG22" i="17"/>
  <c r="BG23" i="17"/>
  <c r="BG24" i="17"/>
  <c r="BF76" i="17"/>
  <c r="BF61" i="17"/>
  <c r="BF20" i="17"/>
  <c r="BF21" i="17"/>
  <c r="BF22" i="17"/>
  <c r="BF23" i="17"/>
  <c r="BF24" i="17"/>
  <c r="CC76" i="17"/>
  <c r="CD76" i="17"/>
  <c r="CE76" i="17"/>
  <c r="CC61" i="17"/>
  <c r="CD61" i="17"/>
  <c r="CE61" i="17"/>
  <c r="CC20" i="17"/>
  <c r="CD20" i="17"/>
  <c r="CE20" i="17"/>
  <c r="CC21" i="17"/>
  <c r="CD21" i="17"/>
  <c r="CE21" i="17"/>
  <c r="CC22" i="17"/>
  <c r="CD22" i="17"/>
  <c r="CE22" i="17"/>
  <c r="CC23" i="17"/>
  <c r="CD23" i="17"/>
  <c r="CE23" i="17"/>
  <c r="CC24" i="17"/>
  <c r="CD24" i="17"/>
  <c r="CE24" i="17"/>
  <c r="BX76" i="17"/>
  <c r="BY76" i="17"/>
  <c r="BZ76" i="17"/>
  <c r="BX61" i="17"/>
  <c r="BY61" i="17"/>
  <c r="BZ61" i="17"/>
  <c r="BX20" i="17"/>
  <c r="BY20" i="17"/>
  <c r="BZ20" i="17"/>
  <c r="BX21" i="17"/>
  <c r="BY21" i="17"/>
  <c r="BZ21" i="17"/>
  <c r="BX22" i="17"/>
  <c r="BY22" i="17"/>
  <c r="BZ22" i="17"/>
  <c r="BX23" i="17"/>
  <c r="BY23" i="17"/>
  <c r="BZ23" i="17"/>
  <c r="BX24" i="17"/>
  <c r="BY24" i="17"/>
  <c r="BZ24" i="17"/>
  <c r="BE76" i="17"/>
  <c r="BE61" i="17"/>
  <c r="BE20" i="17"/>
  <c r="BE21" i="17"/>
  <c r="BE22" i="17"/>
  <c r="BE23" i="17"/>
  <c r="BE24" i="17"/>
  <c r="BS76" i="17"/>
  <c r="BT76" i="17"/>
  <c r="BU76" i="17"/>
  <c r="BS61" i="17"/>
  <c r="BT61" i="17"/>
  <c r="BU61" i="17"/>
  <c r="BS20" i="17"/>
  <c r="BT20" i="17"/>
  <c r="BU20" i="17"/>
  <c r="BS21" i="17"/>
  <c r="BT21" i="17"/>
  <c r="BU21" i="17"/>
  <c r="BS22" i="17"/>
  <c r="BT22" i="17"/>
  <c r="BU22" i="17"/>
  <c r="BS23" i="17"/>
  <c r="BT23" i="17"/>
  <c r="BU23" i="17"/>
  <c r="BS24" i="17"/>
  <c r="BT24" i="17"/>
  <c r="BU24" i="17"/>
  <c r="BD76" i="17"/>
  <c r="BD61" i="17"/>
  <c r="BD20" i="17"/>
  <c r="BD21" i="17"/>
  <c r="BD22" i="17"/>
  <c r="BD23" i="17"/>
  <c r="BD24" i="17"/>
  <c r="CH117" i="19"/>
  <c r="CI117" i="19"/>
  <c r="CJ117" i="19"/>
  <c r="CH118" i="19"/>
  <c r="CI118" i="19"/>
  <c r="CJ118" i="19"/>
  <c r="CH119" i="19"/>
  <c r="CI119" i="19"/>
  <c r="CJ119" i="19"/>
  <c r="CH105" i="19"/>
  <c r="CI105" i="19"/>
  <c r="CJ105" i="19"/>
  <c r="CH106" i="19"/>
  <c r="CI106" i="19"/>
  <c r="CJ106" i="19"/>
  <c r="CH107" i="19"/>
  <c r="CI107" i="19"/>
  <c r="CJ107" i="19"/>
  <c r="CH108" i="19"/>
  <c r="CI108" i="19"/>
  <c r="CJ108" i="19"/>
  <c r="CH109" i="19"/>
  <c r="CI109" i="19"/>
  <c r="CJ109" i="19"/>
  <c r="CH110" i="19"/>
  <c r="CI110" i="19"/>
  <c r="CJ110" i="19"/>
  <c r="CH111" i="19"/>
  <c r="CI111" i="19"/>
  <c r="CJ111" i="19"/>
  <c r="CH112" i="19"/>
  <c r="CI112" i="19"/>
  <c r="CJ112" i="19"/>
  <c r="CH113" i="19"/>
  <c r="CI113" i="19"/>
  <c r="CJ113" i="19"/>
  <c r="CH114" i="19"/>
  <c r="CI114" i="19"/>
  <c r="CJ114" i="19"/>
  <c r="BG117" i="19"/>
  <c r="BG118" i="19"/>
  <c r="BG119" i="19"/>
  <c r="BG105" i="19"/>
  <c r="BG106" i="19"/>
  <c r="BG107" i="19"/>
  <c r="BG108" i="19"/>
  <c r="BG109" i="19"/>
  <c r="BG110" i="19"/>
  <c r="BG111" i="19"/>
  <c r="BG112" i="19"/>
  <c r="BG113" i="19"/>
  <c r="BG114" i="19"/>
  <c r="BF117" i="19"/>
  <c r="BF118" i="19"/>
  <c r="BF119" i="19"/>
  <c r="BF105" i="19"/>
  <c r="BF106" i="19"/>
  <c r="BF107" i="19"/>
  <c r="BF108" i="19"/>
  <c r="BF109" i="19"/>
  <c r="BF110" i="19"/>
  <c r="BF111" i="19"/>
  <c r="BF112" i="19"/>
  <c r="BF113" i="19"/>
  <c r="BF114" i="19"/>
  <c r="CC117" i="19"/>
  <c r="CD117" i="19"/>
  <c r="CE117" i="19"/>
  <c r="CC118" i="19"/>
  <c r="CD118" i="19"/>
  <c r="CE118" i="19"/>
  <c r="CC119" i="19"/>
  <c r="CD119" i="19"/>
  <c r="CE119" i="19"/>
  <c r="CC105" i="19"/>
  <c r="CD105" i="19"/>
  <c r="CE105" i="19"/>
  <c r="CC106" i="19"/>
  <c r="CD106" i="19"/>
  <c r="CE106" i="19"/>
  <c r="CC107" i="19"/>
  <c r="CD107" i="19"/>
  <c r="CE107" i="19"/>
  <c r="CC108" i="19"/>
  <c r="CD108" i="19"/>
  <c r="CE108" i="19"/>
  <c r="CC109" i="19"/>
  <c r="CD109" i="19"/>
  <c r="CE109" i="19"/>
  <c r="CC110" i="19"/>
  <c r="CD110" i="19"/>
  <c r="CE110" i="19"/>
  <c r="CC111" i="19"/>
  <c r="CD111" i="19"/>
  <c r="CE111" i="19"/>
  <c r="CC112" i="19"/>
  <c r="CD112" i="19"/>
  <c r="CE112" i="19"/>
  <c r="CC113" i="19"/>
  <c r="CD113" i="19"/>
  <c r="CE113" i="19"/>
  <c r="CC114" i="19"/>
  <c r="CD114" i="19"/>
  <c r="CE114" i="19"/>
  <c r="BX117" i="19"/>
  <c r="BY117" i="19"/>
  <c r="BZ117" i="19"/>
  <c r="BX118" i="19"/>
  <c r="BY118" i="19"/>
  <c r="BZ118" i="19"/>
  <c r="BX119" i="19"/>
  <c r="BY119" i="19"/>
  <c r="BZ119" i="19"/>
  <c r="BX105" i="19"/>
  <c r="BY105" i="19"/>
  <c r="BZ105" i="19"/>
  <c r="BX106" i="19"/>
  <c r="BY106" i="19"/>
  <c r="BZ106" i="19"/>
  <c r="BX107" i="19"/>
  <c r="BY107" i="19"/>
  <c r="BZ107" i="19"/>
  <c r="BX108" i="19"/>
  <c r="BY108" i="19"/>
  <c r="BZ108" i="19"/>
  <c r="BX109" i="19"/>
  <c r="BY109" i="19"/>
  <c r="BZ109" i="19"/>
  <c r="BX110" i="19"/>
  <c r="BY110" i="19"/>
  <c r="BZ110" i="19"/>
  <c r="BX111" i="19"/>
  <c r="BY111" i="19"/>
  <c r="BZ111" i="19"/>
  <c r="BX112" i="19"/>
  <c r="BY112" i="19"/>
  <c r="BZ112" i="19"/>
  <c r="BX113" i="19"/>
  <c r="BY113" i="19"/>
  <c r="BZ113" i="19"/>
  <c r="BX114" i="19"/>
  <c r="BY114" i="19"/>
  <c r="BZ114" i="19"/>
  <c r="BE117" i="19"/>
  <c r="BE118" i="19"/>
  <c r="BE119" i="19"/>
  <c r="BE105" i="19"/>
  <c r="BE106" i="19"/>
  <c r="BE107" i="19"/>
  <c r="BE108" i="19"/>
  <c r="BE109" i="19"/>
  <c r="BE110" i="19"/>
  <c r="BE111" i="19"/>
  <c r="BE112" i="19"/>
  <c r="BE113" i="19"/>
  <c r="BE114" i="19"/>
  <c r="BD117" i="19"/>
  <c r="BD118" i="19"/>
  <c r="BD119" i="19"/>
  <c r="BS117" i="19"/>
  <c r="BT117" i="19"/>
  <c r="BU117" i="19"/>
  <c r="BS118" i="19"/>
  <c r="BT118" i="19"/>
  <c r="BU118" i="19"/>
  <c r="BS119" i="19"/>
  <c r="BT119" i="19"/>
  <c r="BU119" i="19"/>
  <c r="BS105" i="19"/>
  <c r="BT105" i="19"/>
  <c r="BU105" i="19"/>
  <c r="BS106" i="19"/>
  <c r="BT106" i="19"/>
  <c r="BU106" i="19"/>
  <c r="BS107" i="19"/>
  <c r="BT107" i="19"/>
  <c r="BU107" i="19"/>
  <c r="BS108" i="19"/>
  <c r="BT108" i="19"/>
  <c r="BU108" i="19"/>
  <c r="BS109" i="19"/>
  <c r="BT109" i="19"/>
  <c r="BU109" i="19"/>
  <c r="BS110" i="19"/>
  <c r="BT110" i="19"/>
  <c r="BU110" i="19"/>
  <c r="BS111" i="19"/>
  <c r="BT111" i="19"/>
  <c r="BU111" i="19"/>
  <c r="BS112" i="19"/>
  <c r="BT112" i="19"/>
  <c r="BU112" i="19"/>
  <c r="BS113" i="19"/>
  <c r="BT113" i="19"/>
  <c r="BU113" i="19"/>
  <c r="BS114" i="19"/>
  <c r="BT114" i="19"/>
  <c r="BU114" i="19"/>
  <c r="BD105" i="19"/>
  <c r="BD106" i="19"/>
  <c r="BD107" i="19"/>
  <c r="BD108" i="19"/>
  <c r="BD109" i="19"/>
  <c r="BD110" i="19"/>
  <c r="BD111" i="19"/>
  <c r="BD112" i="19"/>
  <c r="BD113" i="19"/>
  <c r="BD114" i="19"/>
  <c r="CH99" i="16"/>
  <c r="CI99" i="16"/>
  <c r="CJ99" i="16"/>
  <c r="CH100" i="16"/>
  <c r="CI100" i="16"/>
  <c r="CJ100" i="16"/>
  <c r="CH101" i="16"/>
  <c r="CI101" i="16"/>
  <c r="CJ101" i="16"/>
  <c r="CH102" i="16"/>
  <c r="CI102" i="16"/>
  <c r="CJ102" i="16"/>
  <c r="CH103" i="16"/>
  <c r="CI103" i="16"/>
  <c r="CJ103" i="16"/>
  <c r="CH104" i="16"/>
  <c r="CI104" i="16"/>
  <c r="CJ104" i="16"/>
  <c r="CH66" i="16"/>
  <c r="CI66" i="16"/>
  <c r="CJ66" i="16"/>
  <c r="CH57" i="16"/>
  <c r="CI57" i="16"/>
  <c r="CJ57" i="16"/>
  <c r="CH30" i="16"/>
  <c r="CI30" i="16"/>
  <c r="CJ30" i="16"/>
  <c r="BG99" i="16"/>
  <c r="BG100" i="16"/>
  <c r="BG101" i="16"/>
  <c r="BG102" i="16"/>
  <c r="BG103" i="16"/>
  <c r="BG104" i="16"/>
  <c r="BG66" i="16"/>
  <c r="BG57" i="16"/>
  <c r="BG30" i="16"/>
  <c r="BF30" i="16"/>
  <c r="BF57" i="16"/>
  <c r="BF66" i="16"/>
  <c r="BF99" i="16"/>
  <c r="BF100" i="16"/>
  <c r="BF101" i="16"/>
  <c r="BF102" i="16"/>
  <c r="BF103" i="16"/>
  <c r="BF104" i="16"/>
  <c r="CC99" i="16"/>
  <c r="CD99" i="16"/>
  <c r="CE99" i="16"/>
  <c r="CC100" i="16"/>
  <c r="CD100" i="16"/>
  <c r="CE100" i="16"/>
  <c r="CC101" i="16"/>
  <c r="CD101" i="16"/>
  <c r="CE101" i="16"/>
  <c r="CC102" i="16"/>
  <c r="CD102" i="16"/>
  <c r="CE102" i="16"/>
  <c r="CC103" i="16"/>
  <c r="CD103" i="16"/>
  <c r="CE103" i="16"/>
  <c r="CC104" i="16"/>
  <c r="CD104" i="16"/>
  <c r="CE104" i="16"/>
  <c r="CC66" i="16"/>
  <c r="CD66" i="16"/>
  <c r="CE66" i="16"/>
  <c r="CC57" i="16"/>
  <c r="CD57" i="16"/>
  <c r="CE57" i="16"/>
  <c r="CC30" i="16"/>
  <c r="CD30" i="16"/>
  <c r="CE30" i="16"/>
  <c r="BX99" i="16"/>
  <c r="BY99" i="16"/>
  <c r="BZ99" i="16"/>
  <c r="BX100" i="16"/>
  <c r="BY100" i="16"/>
  <c r="BZ100" i="16"/>
  <c r="BX101" i="16"/>
  <c r="BY101" i="16"/>
  <c r="BZ101" i="16"/>
  <c r="BX102" i="16"/>
  <c r="BY102" i="16"/>
  <c r="BZ102" i="16"/>
  <c r="BX103" i="16"/>
  <c r="BY103" i="16"/>
  <c r="BZ103" i="16"/>
  <c r="BX104" i="16"/>
  <c r="BY104" i="16"/>
  <c r="BZ104" i="16"/>
  <c r="BX66" i="16"/>
  <c r="BY66" i="16"/>
  <c r="BZ66" i="16"/>
  <c r="BX57" i="16"/>
  <c r="BY57" i="16"/>
  <c r="BZ57" i="16"/>
  <c r="BX30" i="16"/>
  <c r="BY30" i="16"/>
  <c r="BZ30" i="16"/>
  <c r="BE99" i="16"/>
  <c r="BE100" i="16"/>
  <c r="BE101" i="16"/>
  <c r="BE102" i="16"/>
  <c r="BE103" i="16"/>
  <c r="BE104" i="16"/>
  <c r="BE66" i="16"/>
  <c r="BE57" i="16"/>
  <c r="BE30" i="16"/>
  <c r="BS99" i="16"/>
  <c r="BT99" i="16"/>
  <c r="BU99" i="16"/>
  <c r="BS100" i="16"/>
  <c r="BT100" i="16"/>
  <c r="BU100" i="16"/>
  <c r="BS101" i="16"/>
  <c r="BT101" i="16"/>
  <c r="BU101" i="16"/>
  <c r="BS102" i="16"/>
  <c r="BT102" i="16"/>
  <c r="BU102" i="16"/>
  <c r="BS103" i="16"/>
  <c r="BT103" i="16"/>
  <c r="BU103" i="16"/>
  <c r="BS104" i="16"/>
  <c r="BT104" i="16"/>
  <c r="BU104" i="16"/>
  <c r="BS66" i="16"/>
  <c r="BT66" i="16"/>
  <c r="BU66" i="16"/>
  <c r="BS57" i="16"/>
  <c r="BT57" i="16"/>
  <c r="BU57" i="16"/>
  <c r="BS30" i="16"/>
  <c r="BT30" i="16"/>
  <c r="BU30" i="16"/>
  <c r="BD99" i="16"/>
  <c r="BD100" i="16"/>
  <c r="BD101" i="16"/>
  <c r="BD102" i="16"/>
  <c r="BD103" i="16"/>
  <c r="BD104" i="16"/>
  <c r="BD66" i="16"/>
  <c r="BD57" i="16"/>
  <c r="BD30" i="16"/>
  <c r="CH40" i="19"/>
  <c r="CI40" i="19"/>
  <c r="CJ40" i="19"/>
  <c r="CH41" i="19"/>
  <c r="CI41" i="19"/>
  <c r="CJ41" i="19"/>
  <c r="CH42" i="19"/>
  <c r="CI42" i="19"/>
  <c r="CJ42" i="19"/>
  <c r="CH43" i="19"/>
  <c r="CI43" i="19"/>
  <c r="CJ43" i="19"/>
  <c r="CH44" i="19"/>
  <c r="CI44" i="19"/>
  <c r="CJ44" i="19"/>
  <c r="CH45" i="19"/>
  <c r="CI45" i="19"/>
  <c r="CJ45" i="19"/>
  <c r="CH46" i="19"/>
  <c r="CI46" i="19"/>
  <c r="CJ46" i="19"/>
  <c r="CH47" i="19"/>
  <c r="CI47" i="19"/>
  <c r="CJ47" i="19"/>
  <c r="CH48" i="19"/>
  <c r="CI48" i="19"/>
  <c r="CJ48" i="19"/>
  <c r="CH49" i="19"/>
  <c r="CI49" i="19"/>
  <c r="CJ49" i="19"/>
  <c r="CH50" i="19"/>
  <c r="CI50" i="19"/>
  <c r="CJ50" i="19"/>
  <c r="CH51" i="19"/>
  <c r="CI51" i="19"/>
  <c r="CJ51" i="19"/>
  <c r="CH52" i="19"/>
  <c r="CI52" i="19"/>
  <c r="CJ52" i="19"/>
  <c r="CH53" i="19"/>
  <c r="CI53" i="19"/>
  <c r="CJ53" i="19"/>
  <c r="CH54" i="19"/>
  <c r="CI54" i="19"/>
  <c r="CJ54" i="19"/>
  <c r="CH55" i="19"/>
  <c r="CI55" i="19"/>
  <c r="CJ55" i="19"/>
  <c r="CH56" i="19"/>
  <c r="CI56" i="19"/>
  <c r="CJ56" i="19"/>
  <c r="CH57" i="19"/>
  <c r="CI57" i="19"/>
  <c r="CJ57" i="19"/>
  <c r="CH58" i="19"/>
  <c r="CI58" i="19"/>
  <c r="CJ58" i="19"/>
  <c r="CH59" i="19"/>
  <c r="CI59" i="19"/>
  <c r="CJ59" i="19"/>
  <c r="CH60" i="19"/>
  <c r="CI60" i="19"/>
  <c r="CJ60" i="19"/>
  <c r="CH61" i="19"/>
  <c r="CI61" i="19"/>
  <c r="CJ61" i="19"/>
  <c r="CH62" i="19"/>
  <c r="CI62" i="19"/>
  <c r="CJ62" i="19"/>
  <c r="CH11" i="19"/>
  <c r="CI11" i="19"/>
  <c r="CJ11" i="19"/>
  <c r="CH12" i="19"/>
  <c r="CI12" i="19"/>
  <c r="CJ12" i="19"/>
  <c r="CH13" i="19"/>
  <c r="CI13" i="19"/>
  <c r="CJ13" i="19"/>
  <c r="CH14" i="19"/>
  <c r="CI14" i="19"/>
  <c r="CJ14" i="19"/>
  <c r="CH15" i="19"/>
  <c r="CI15" i="19"/>
  <c r="CJ15" i="19"/>
  <c r="CH16" i="19"/>
  <c r="CI16" i="19"/>
  <c r="CJ16" i="19"/>
  <c r="CH17" i="19"/>
  <c r="CI17" i="19"/>
  <c r="CJ17" i="19"/>
  <c r="CH18" i="19"/>
  <c r="CI18" i="19"/>
  <c r="CJ18" i="19"/>
  <c r="CH19" i="19"/>
  <c r="CI19" i="19"/>
  <c r="CJ19" i="19"/>
  <c r="CH20" i="19"/>
  <c r="CI20" i="19"/>
  <c r="CJ20" i="19"/>
  <c r="CH21" i="19"/>
  <c r="CI21" i="19"/>
  <c r="CJ21" i="19"/>
  <c r="CH22" i="19"/>
  <c r="CI22" i="19"/>
  <c r="CJ22" i="19"/>
  <c r="CH23" i="19"/>
  <c r="CI23" i="19"/>
  <c r="CJ23" i="19"/>
  <c r="CH24" i="19"/>
  <c r="CI24" i="19"/>
  <c r="CJ24" i="19"/>
  <c r="CH25" i="19"/>
  <c r="CI25" i="19"/>
  <c r="CJ25" i="19"/>
  <c r="CH26" i="19"/>
  <c r="CI26" i="19"/>
  <c r="CJ26" i="19"/>
  <c r="CH27" i="19"/>
  <c r="CI27" i="19"/>
  <c r="CJ27" i="19"/>
  <c r="CH28" i="19"/>
  <c r="CI28" i="19"/>
  <c r="CJ28" i="19"/>
  <c r="CH29" i="19"/>
  <c r="CI29" i="19"/>
  <c r="CJ29" i="19"/>
  <c r="CH30" i="19"/>
  <c r="CI30" i="19"/>
  <c r="CJ30" i="19"/>
  <c r="CH31" i="19"/>
  <c r="CI31" i="19"/>
  <c r="CJ31" i="19"/>
  <c r="CH32" i="19"/>
  <c r="CI32" i="19"/>
  <c r="CJ32" i="19"/>
  <c r="CH33" i="19"/>
  <c r="CI33" i="19"/>
  <c r="CJ33" i="19"/>
  <c r="CH34" i="19"/>
  <c r="CI34" i="19"/>
  <c r="CJ34" i="19"/>
  <c r="CH35" i="19"/>
  <c r="CI35" i="19"/>
  <c r="CJ35" i="19"/>
  <c r="CH36" i="19"/>
  <c r="CI36" i="19"/>
  <c r="CJ36" i="19"/>
  <c r="CH37" i="19"/>
  <c r="CI37" i="19"/>
  <c r="CJ37" i="19"/>
  <c r="CH38" i="19"/>
  <c r="CI38" i="19"/>
  <c r="CJ38" i="19"/>
  <c r="BG40" i="19"/>
  <c r="BG41" i="19"/>
  <c r="BG42" i="19"/>
  <c r="BG43" i="19"/>
  <c r="BG44" i="19"/>
  <c r="BG45" i="19"/>
  <c r="BG46" i="19"/>
  <c r="BG47" i="19"/>
  <c r="BG48" i="19"/>
  <c r="BG49" i="19"/>
  <c r="BG50" i="19"/>
  <c r="BG51" i="19"/>
  <c r="BG52" i="19"/>
  <c r="BG53" i="19"/>
  <c r="BG54" i="19"/>
  <c r="BG55" i="19"/>
  <c r="BG56" i="19"/>
  <c r="BG57" i="19"/>
  <c r="BG58" i="19"/>
  <c r="BG59" i="19"/>
  <c r="BG60" i="19"/>
  <c r="BG61" i="19"/>
  <c r="BG62" i="19"/>
  <c r="BG11" i="19"/>
  <c r="BG12" i="19"/>
  <c r="BG13" i="19"/>
  <c r="BG14" i="19"/>
  <c r="BG15" i="19"/>
  <c r="BG16" i="19"/>
  <c r="BG17" i="19"/>
  <c r="BG18" i="19"/>
  <c r="BG19" i="19"/>
  <c r="BG20" i="19"/>
  <c r="BG21" i="19"/>
  <c r="BG22" i="19"/>
  <c r="BG23" i="19"/>
  <c r="BG24" i="19"/>
  <c r="BG25" i="19"/>
  <c r="BG26" i="19"/>
  <c r="BG27" i="19"/>
  <c r="BG28" i="19"/>
  <c r="BG29" i="19"/>
  <c r="BG30" i="19"/>
  <c r="BG31" i="19"/>
  <c r="BG32" i="19"/>
  <c r="BG33" i="19"/>
  <c r="BG34" i="19"/>
  <c r="BG35" i="19"/>
  <c r="BG36" i="19"/>
  <c r="BG37" i="19"/>
  <c r="BG38" i="19"/>
  <c r="BF40" i="19"/>
  <c r="BF41" i="19"/>
  <c r="BF42" i="19"/>
  <c r="BF43" i="19"/>
  <c r="BF44" i="19"/>
  <c r="BF45" i="19"/>
  <c r="BF46" i="19"/>
  <c r="BF47" i="19"/>
  <c r="BF48" i="19"/>
  <c r="BF49" i="19"/>
  <c r="BF50" i="19"/>
  <c r="BF51" i="19"/>
  <c r="BF52" i="19"/>
  <c r="BF53" i="19"/>
  <c r="BF54" i="19"/>
  <c r="BF55" i="19"/>
  <c r="BF56" i="19"/>
  <c r="BF57" i="19"/>
  <c r="BF58" i="19"/>
  <c r="BF59" i="19"/>
  <c r="BF60" i="19"/>
  <c r="BF61" i="19"/>
  <c r="BF62" i="19"/>
  <c r="BF11" i="19"/>
  <c r="BF12" i="19"/>
  <c r="BF13" i="19"/>
  <c r="BF14" i="19"/>
  <c r="BF15" i="19"/>
  <c r="BF16" i="19"/>
  <c r="BF17" i="19"/>
  <c r="BF18" i="19"/>
  <c r="BF19" i="19"/>
  <c r="BF20" i="19"/>
  <c r="BF21" i="19"/>
  <c r="BF22" i="19"/>
  <c r="BF23" i="19"/>
  <c r="BF24" i="19"/>
  <c r="BF25" i="19"/>
  <c r="BF26" i="19"/>
  <c r="BF27" i="19"/>
  <c r="BF28" i="19"/>
  <c r="BF29" i="19"/>
  <c r="BF30" i="19"/>
  <c r="BF31" i="19"/>
  <c r="BF32" i="19"/>
  <c r="BF33" i="19"/>
  <c r="BF34" i="19"/>
  <c r="BF35" i="19"/>
  <c r="BF36" i="19"/>
  <c r="BF37" i="19"/>
  <c r="BF38" i="19"/>
  <c r="CC40" i="19"/>
  <c r="CD40" i="19"/>
  <c r="CE40" i="19"/>
  <c r="CC41" i="19"/>
  <c r="CD41" i="19"/>
  <c r="CE41" i="19"/>
  <c r="CC42" i="19"/>
  <c r="CD42" i="19"/>
  <c r="CE42" i="19"/>
  <c r="CC43" i="19"/>
  <c r="CD43" i="19"/>
  <c r="CE43" i="19"/>
  <c r="CC44" i="19"/>
  <c r="CD44" i="19"/>
  <c r="CE44" i="19"/>
  <c r="CC45" i="19"/>
  <c r="CD45" i="19"/>
  <c r="CE45" i="19"/>
  <c r="CC46" i="19"/>
  <c r="CD46" i="19"/>
  <c r="CE46" i="19"/>
  <c r="CC47" i="19"/>
  <c r="CD47" i="19"/>
  <c r="CE47" i="19"/>
  <c r="CC48" i="19"/>
  <c r="CD48" i="19"/>
  <c r="CE48" i="19"/>
  <c r="CC49" i="19"/>
  <c r="CD49" i="19"/>
  <c r="CE49" i="19"/>
  <c r="CC50" i="19"/>
  <c r="CD50" i="19"/>
  <c r="CE50" i="19"/>
  <c r="CC51" i="19"/>
  <c r="CD51" i="19"/>
  <c r="CE51" i="19"/>
  <c r="CC52" i="19"/>
  <c r="CD52" i="19"/>
  <c r="CE52" i="19"/>
  <c r="CC53" i="19"/>
  <c r="CD53" i="19"/>
  <c r="CE53" i="19"/>
  <c r="CC54" i="19"/>
  <c r="CD54" i="19"/>
  <c r="CE54" i="19"/>
  <c r="CC55" i="19"/>
  <c r="CD55" i="19"/>
  <c r="CE55" i="19"/>
  <c r="CC56" i="19"/>
  <c r="CD56" i="19"/>
  <c r="CE56" i="19"/>
  <c r="CC57" i="19"/>
  <c r="CD57" i="19"/>
  <c r="CE57" i="19"/>
  <c r="CC58" i="19"/>
  <c r="CD58" i="19"/>
  <c r="CE58" i="19"/>
  <c r="CC59" i="19"/>
  <c r="CD59" i="19"/>
  <c r="CE59" i="19"/>
  <c r="CC60" i="19"/>
  <c r="CD60" i="19"/>
  <c r="CE60" i="19"/>
  <c r="CC61" i="19"/>
  <c r="CD61" i="19"/>
  <c r="CE61" i="19"/>
  <c r="CC62" i="19"/>
  <c r="CD62" i="19"/>
  <c r="CE62" i="19"/>
  <c r="CC11" i="19"/>
  <c r="CD11" i="19"/>
  <c r="CE11" i="19"/>
  <c r="CC12" i="19"/>
  <c r="CD12" i="19"/>
  <c r="CE12" i="19"/>
  <c r="CC13" i="19"/>
  <c r="CD13" i="19"/>
  <c r="CE13" i="19"/>
  <c r="CC14" i="19"/>
  <c r="CD14" i="19"/>
  <c r="CE14" i="19"/>
  <c r="CC15" i="19"/>
  <c r="CD15" i="19"/>
  <c r="CE15" i="19"/>
  <c r="CC16" i="19"/>
  <c r="CD16" i="19"/>
  <c r="CE16" i="19"/>
  <c r="CC17" i="19"/>
  <c r="CD17" i="19"/>
  <c r="CE17" i="19"/>
  <c r="CC18" i="19"/>
  <c r="CD18" i="19"/>
  <c r="CE18" i="19"/>
  <c r="CC19" i="19"/>
  <c r="CD19" i="19"/>
  <c r="CE19" i="19"/>
  <c r="CC20" i="19"/>
  <c r="CD20" i="19"/>
  <c r="CE20" i="19"/>
  <c r="CC21" i="19"/>
  <c r="CD21" i="19"/>
  <c r="CE21" i="19"/>
  <c r="CC22" i="19"/>
  <c r="CD22" i="19"/>
  <c r="CE22" i="19"/>
  <c r="CC23" i="19"/>
  <c r="CD23" i="19"/>
  <c r="CE23" i="19"/>
  <c r="CC24" i="19"/>
  <c r="CD24" i="19"/>
  <c r="CE24" i="19"/>
  <c r="CC25" i="19"/>
  <c r="CD25" i="19"/>
  <c r="CE25" i="19"/>
  <c r="CC26" i="19"/>
  <c r="CD26" i="19"/>
  <c r="CE26" i="19"/>
  <c r="CC27" i="19"/>
  <c r="CD27" i="19"/>
  <c r="CE27" i="19"/>
  <c r="CC28" i="19"/>
  <c r="CD28" i="19"/>
  <c r="CE28" i="19"/>
  <c r="CC29" i="19"/>
  <c r="CD29" i="19"/>
  <c r="CE29" i="19"/>
  <c r="CC30" i="19"/>
  <c r="CD30" i="19"/>
  <c r="CE30" i="19"/>
  <c r="CC31" i="19"/>
  <c r="CD31" i="19"/>
  <c r="CE31" i="19"/>
  <c r="CC32" i="19"/>
  <c r="CD32" i="19"/>
  <c r="CE32" i="19"/>
  <c r="CC33" i="19"/>
  <c r="CD33" i="19"/>
  <c r="CE33" i="19"/>
  <c r="CC34" i="19"/>
  <c r="CD34" i="19"/>
  <c r="CE34" i="19"/>
  <c r="CC35" i="19"/>
  <c r="CD35" i="19"/>
  <c r="CE35" i="19"/>
  <c r="CC36" i="19"/>
  <c r="CD36" i="19"/>
  <c r="CE36" i="19"/>
  <c r="CC37" i="19"/>
  <c r="CD37" i="19"/>
  <c r="CE37" i="19"/>
  <c r="CC38" i="19"/>
  <c r="CD38" i="19"/>
  <c r="CE38" i="19"/>
  <c r="BX40" i="19"/>
  <c r="BY40" i="19"/>
  <c r="BZ40" i="19"/>
  <c r="BX41" i="19"/>
  <c r="BY41" i="19"/>
  <c r="BZ41" i="19"/>
  <c r="BX42" i="19"/>
  <c r="BY42" i="19"/>
  <c r="BZ42" i="19"/>
  <c r="BX43" i="19"/>
  <c r="BY43" i="19"/>
  <c r="BZ43" i="19"/>
  <c r="BX44" i="19"/>
  <c r="BY44" i="19"/>
  <c r="BZ44" i="19"/>
  <c r="BX45" i="19"/>
  <c r="BY45" i="19"/>
  <c r="BZ45" i="19"/>
  <c r="BX46" i="19"/>
  <c r="BY46" i="19"/>
  <c r="BZ46" i="19"/>
  <c r="BX47" i="19"/>
  <c r="BY47" i="19"/>
  <c r="BZ47" i="19"/>
  <c r="BX48" i="19"/>
  <c r="BY48" i="19"/>
  <c r="BZ48" i="19"/>
  <c r="BX49" i="19"/>
  <c r="BY49" i="19"/>
  <c r="BZ49" i="19"/>
  <c r="BX50" i="19"/>
  <c r="BY50" i="19"/>
  <c r="BZ50" i="19"/>
  <c r="BX51" i="19"/>
  <c r="BY51" i="19"/>
  <c r="BZ51" i="19"/>
  <c r="BX52" i="19"/>
  <c r="BY52" i="19"/>
  <c r="BZ52" i="19"/>
  <c r="BX53" i="19"/>
  <c r="BY53" i="19"/>
  <c r="BZ53" i="19"/>
  <c r="BX54" i="19"/>
  <c r="BY54" i="19"/>
  <c r="BZ54" i="19"/>
  <c r="BX55" i="19"/>
  <c r="BY55" i="19"/>
  <c r="BZ55" i="19"/>
  <c r="BX56" i="19"/>
  <c r="BY56" i="19"/>
  <c r="BZ56" i="19"/>
  <c r="BX57" i="19"/>
  <c r="BY57" i="19"/>
  <c r="BZ57" i="19"/>
  <c r="BX58" i="19"/>
  <c r="BY58" i="19"/>
  <c r="BZ58" i="19"/>
  <c r="BX59" i="19"/>
  <c r="BY59" i="19"/>
  <c r="BZ59" i="19"/>
  <c r="BX60" i="19"/>
  <c r="BY60" i="19"/>
  <c r="BZ60" i="19"/>
  <c r="BX61" i="19"/>
  <c r="BY61" i="19"/>
  <c r="BZ61" i="19"/>
  <c r="BX62" i="19"/>
  <c r="BY62" i="19"/>
  <c r="BZ62" i="19"/>
  <c r="BX11" i="19"/>
  <c r="BY11" i="19"/>
  <c r="BZ11" i="19"/>
  <c r="BX12" i="19"/>
  <c r="BY12" i="19"/>
  <c r="BZ12" i="19"/>
  <c r="BX13" i="19"/>
  <c r="BY13" i="19"/>
  <c r="BZ13" i="19"/>
  <c r="BX14" i="19"/>
  <c r="BY14" i="19"/>
  <c r="BZ14" i="19"/>
  <c r="BX15" i="19"/>
  <c r="BY15" i="19"/>
  <c r="BZ15" i="19"/>
  <c r="BX16" i="19"/>
  <c r="BY16" i="19"/>
  <c r="BZ16" i="19"/>
  <c r="BX17" i="19"/>
  <c r="BY17" i="19"/>
  <c r="BZ17" i="19"/>
  <c r="BX18" i="19"/>
  <c r="BY18" i="19"/>
  <c r="BZ18" i="19"/>
  <c r="BX19" i="19"/>
  <c r="BY19" i="19"/>
  <c r="BZ19" i="19"/>
  <c r="BX20" i="19"/>
  <c r="BY20" i="19"/>
  <c r="BZ20" i="19"/>
  <c r="BX21" i="19"/>
  <c r="BY21" i="19"/>
  <c r="BZ21" i="19"/>
  <c r="BX22" i="19"/>
  <c r="BY22" i="19"/>
  <c r="BZ22" i="19"/>
  <c r="BX23" i="19"/>
  <c r="BY23" i="19"/>
  <c r="BZ23" i="19"/>
  <c r="BX24" i="19"/>
  <c r="BY24" i="19"/>
  <c r="BZ24" i="19"/>
  <c r="BX25" i="19"/>
  <c r="BY25" i="19"/>
  <c r="BZ25" i="19"/>
  <c r="BX26" i="19"/>
  <c r="BY26" i="19"/>
  <c r="BZ26" i="19"/>
  <c r="BX27" i="19"/>
  <c r="BY27" i="19"/>
  <c r="BZ27" i="19"/>
  <c r="BX28" i="19"/>
  <c r="BY28" i="19"/>
  <c r="BZ28" i="19"/>
  <c r="BX29" i="19"/>
  <c r="BY29" i="19"/>
  <c r="BZ29" i="19"/>
  <c r="BX30" i="19"/>
  <c r="BY30" i="19"/>
  <c r="BZ30" i="19"/>
  <c r="BX31" i="19"/>
  <c r="BY31" i="19"/>
  <c r="BZ31" i="19"/>
  <c r="BX32" i="19"/>
  <c r="BY32" i="19"/>
  <c r="BZ32" i="19"/>
  <c r="BX33" i="19"/>
  <c r="BY33" i="19"/>
  <c r="BZ33" i="19"/>
  <c r="BX34" i="19"/>
  <c r="BY34" i="19"/>
  <c r="BZ34" i="19"/>
  <c r="BX35" i="19"/>
  <c r="BY35" i="19"/>
  <c r="BZ35" i="19"/>
  <c r="BX36" i="19"/>
  <c r="BY36" i="19"/>
  <c r="BZ36" i="19"/>
  <c r="BX37" i="19"/>
  <c r="BY37" i="19"/>
  <c r="BZ37" i="19"/>
  <c r="BX38" i="19"/>
  <c r="BY38" i="19"/>
  <c r="BZ38" i="19"/>
  <c r="BE40" i="19"/>
  <c r="BE41" i="19"/>
  <c r="BE42" i="19"/>
  <c r="BE43" i="19"/>
  <c r="BE44" i="19"/>
  <c r="BE45" i="19"/>
  <c r="BE46" i="19"/>
  <c r="BE47" i="19"/>
  <c r="BE48" i="19"/>
  <c r="BE49" i="19"/>
  <c r="BE50" i="19"/>
  <c r="BE51" i="19"/>
  <c r="BE52" i="19"/>
  <c r="BE53" i="19"/>
  <c r="BE54" i="19"/>
  <c r="BE55" i="19"/>
  <c r="BE56" i="19"/>
  <c r="BE57" i="19"/>
  <c r="BE58" i="19"/>
  <c r="BE59" i="19"/>
  <c r="BE60" i="19"/>
  <c r="BE61" i="19"/>
  <c r="BE62" i="19"/>
  <c r="BE11" i="19"/>
  <c r="BE12" i="19"/>
  <c r="BE13" i="19"/>
  <c r="BE14" i="19"/>
  <c r="BE15" i="19"/>
  <c r="BE16" i="19"/>
  <c r="BE17" i="19"/>
  <c r="BE18" i="19"/>
  <c r="BE19" i="19"/>
  <c r="BE20" i="19"/>
  <c r="BE21" i="19"/>
  <c r="BE22" i="19"/>
  <c r="BE23" i="19"/>
  <c r="BE24" i="19"/>
  <c r="BE25" i="19"/>
  <c r="BE26" i="19"/>
  <c r="BE27" i="19"/>
  <c r="BE28" i="19"/>
  <c r="BE29" i="19"/>
  <c r="BE30" i="19"/>
  <c r="BE31" i="19"/>
  <c r="BE32" i="19"/>
  <c r="BE33" i="19"/>
  <c r="BE34" i="19"/>
  <c r="BE35" i="19"/>
  <c r="BE36" i="19"/>
  <c r="BE37" i="19"/>
  <c r="BE38" i="19"/>
  <c r="BS40" i="19"/>
  <c r="BT40" i="19"/>
  <c r="BU40" i="19"/>
  <c r="BS41" i="19"/>
  <c r="BT41" i="19"/>
  <c r="BU41" i="19"/>
  <c r="BS42" i="19"/>
  <c r="BT42" i="19"/>
  <c r="BU42" i="19"/>
  <c r="BS43" i="19"/>
  <c r="BT43" i="19"/>
  <c r="BU43" i="19"/>
  <c r="BS44" i="19"/>
  <c r="BT44" i="19"/>
  <c r="BU44" i="19"/>
  <c r="BS45" i="19"/>
  <c r="BT45" i="19"/>
  <c r="BU45" i="19"/>
  <c r="BS46" i="19"/>
  <c r="BT46" i="19"/>
  <c r="BU46" i="19"/>
  <c r="BS47" i="19"/>
  <c r="BT47" i="19"/>
  <c r="BU47" i="19"/>
  <c r="BS48" i="19"/>
  <c r="BT48" i="19"/>
  <c r="BU48" i="19"/>
  <c r="BS49" i="19"/>
  <c r="BT49" i="19"/>
  <c r="BU49" i="19"/>
  <c r="BS50" i="19"/>
  <c r="BT50" i="19"/>
  <c r="BU50" i="19"/>
  <c r="BS51" i="19"/>
  <c r="BT51" i="19"/>
  <c r="BU51" i="19"/>
  <c r="BS52" i="19"/>
  <c r="BT52" i="19"/>
  <c r="BU52" i="19"/>
  <c r="BS53" i="19"/>
  <c r="BT53" i="19"/>
  <c r="BU53" i="19"/>
  <c r="BS54" i="19"/>
  <c r="BT54" i="19"/>
  <c r="BU54" i="19"/>
  <c r="BS55" i="19"/>
  <c r="BT55" i="19"/>
  <c r="BU55" i="19"/>
  <c r="BS56" i="19"/>
  <c r="BT56" i="19"/>
  <c r="BU56" i="19"/>
  <c r="BS57" i="19"/>
  <c r="BT57" i="19"/>
  <c r="BU57" i="19"/>
  <c r="BS58" i="19"/>
  <c r="BT58" i="19"/>
  <c r="BU58" i="19"/>
  <c r="BS59" i="19"/>
  <c r="BT59" i="19"/>
  <c r="BU59" i="19"/>
  <c r="BS60" i="19"/>
  <c r="BT60" i="19"/>
  <c r="BU60" i="19"/>
  <c r="BS61" i="19"/>
  <c r="BT61" i="19"/>
  <c r="BU61" i="19"/>
  <c r="BS62" i="19"/>
  <c r="BT62" i="19"/>
  <c r="BU62" i="19"/>
  <c r="BD40" i="19"/>
  <c r="BD41" i="19"/>
  <c r="BD42" i="19"/>
  <c r="BD43" i="19"/>
  <c r="BD44" i="19"/>
  <c r="BD45" i="19"/>
  <c r="BD46" i="19"/>
  <c r="BD47" i="19"/>
  <c r="BD48" i="19"/>
  <c r="BD49" i="19"/>
  <c r="BD50" i="19"/>
  <c r="BD51" i="19"/>
  <c r="BD52" i="19"/>
  <c r="BD53" i="19"/>
  <c r="BD54" i="19"/>
  <c r="BD55" i="19"/>
  <c r="BD56" i="19"/>
  <c r="BD57" i="19"/>
  <c r="BD58" i="19"/>
  <c r="BD59" i="19"/>
  <c r="BD60" i="19"/>
  <c r="BD61" i="19"/>
  <c r="BD62" i="19"/>
  <c r="BD24" i="19"/>
  <c r="BD25" i="19"/>
  <c r="BD26" i="19"/>
  <c r="BD27" i="19"/>
  <c r="BD28" i="19"/>
  <c r="BD29" i="19"/>
  <c r="BD30" i="19"/>
  <c r="BD31" i="19"/>
  <c r="BD32" i="19"/>
  <c r="BD33" i="19"/>
  <c r="BD34" i="19"/>
  <c r="BD35" i="19"/>
  <c r="BD36" i="19"/>
  <c r="BD37" i="19"/>
  <c r="BD38" i="19"/>
  <c r="BS11" i="19"/>
  <c r="BT11" i="19"/>
  <c r="BU11" i="19"/>
  <c r="BS12" i="19"/>
  <c r="BT12" i="19"/>
  <c r="BU12" i="19"/>
  <c r="BS13" i="19"/>
  <c r="BT13" i="19"/>
  <c r="BU13" i="19"/>
  <c r="BS14" i="19"/>
  <c r="BT14" i="19"/>
  <c r="BU14" i="19"/>
  <c r="BS15" i="19"/>
  <c r="BT15" i="19"/>
  <c r="BU15" i="19"/>
  <c r="BS16" i="19"/>
  <c r="BT16" i="19"/>
  <c r="BU16" i="19"/>
  <c r="BS17" i="19"/>
  <c r="BT17" i="19"/>
  <c r="BU17" i="19"/>
  <c r="BS18" i="19"/>
  <c r="BT18" i="19"/>
  <c r="BU18" i="19"/>
  <c r="BS19" i="19"/>
  <c r="BT19" i="19"/>
  <c r="BU19" i="19"/>
  <c r="BS20" i="19"/>
  <c r="BT20" i="19"/>
  <c r="BU20" i="19"/>
  <c r="BS21" i="19"/>
  <c r="BT21" i="19"/>
  <c r="BU21" i="19"/>
  <c r="BS22" i="19"/>
  <c r="BT22" i="19"/>
  <c r="BU22" i="19"/>
  <c r="BS23" i="19"/>
  <c r="BT23" i="19"/>
  <c r="BU23" i="19"/>
  <c r="BS24" i="19"/>
  <c r="BT24" i="19"/>
  <c r="BU24" i="19"/>
  <c r="BS25" i="19"/>
  <c r="BT25" i="19"/>
  <c r="BU25" i="19"/>
  <c r="BS26" i="19"/>
  <c r="BT26" i="19"/>
  <c r="BU26" i="19"/>
  <c r="BS27" i="19"/>
  <c r="BT27" i="19"/>
  <c r="BU27" i="19"/>
  <c r="BS28" i="19"/>
  <c r="BT28" i="19"/>
  <c r="BU28" i="19"/>
  <c r="BS29" i="19"/>
  <c r="BT29" i="19"/>
  <c r="BU29" i="19"/>
  <c r="BS30" i="19"/>
  <c r="BT30" i="19"/>
  <c r="BU30" i="19"/>
  <c r="BS31" i="19"/>
  <c r="BT31" i="19"/>
  <c r="BU31" i="19"/>
  <c r="BS32" i="19"/>
  <c r="BT32" i="19"/>
  <c r="BU32" i="19"/>
  <c r="BS33" i="19"/>
  <c r="BT33" i="19"/>
  <c r="BU33" i="19"/>
  <c r="BS34" i="19"/>
  <c r="BT34" i="19"/>
  <c r="BU34" i="19"/>
  <c r="BS35" i="19"/>
  <c r="BT35" i="19"/>
  <c r="BU35" i="19"/>
  <c r="BS36" i="19"/>
  <c r="BT36" i="19"/>
  <c r="BU36" i="19"/>
  <c r="BS37" i="19"/>
  <c r="BT37" i="19"/>
  <c r="BU37" i="19"/>
  <c r="BS38" i="19"/>
  <c r="BT38" i="19"/>
  <c r="BU38" i="19"/>
  <c r="BD11" i="19"/>
  <c r="BD12" i="19"/>
  <c r="BD13" i="19"/>
  <c r="BD14" i="19"/>
  <c r="BD15" i="19"/>
  <c r="BD16" i="19"/>
  <c r="BD17" i="19"/>
  <c r="BD18" i="19"/>
  <c r="BD19" i="19"/>
  <c r="BD20" i="19"/>
  <c r="BD21" i="19"/>
  <c r="BD22" i="19"/>
  <c r="BD23" i="19"/>
  <c r="CH150" i="16"/>
  <c r="CI150" i="16"/>
  <c r="CJ150" i="16"/>
  <c r="CH98" i="16"/>
  <c r="CI98" i="16"/>
  <c r="CJ98" i="16"/>
  <c r="BG150" i="16"/>
  <c r="BG98" i="16"/>
  <c r="BF150" i="16"/>
  <c r="BF98" i="16"/>
  <c r="CC150" i="16"/>
  <c r="CD150" i="16"/>
  <c r="CE150" i="16"/>
  <c r="CC98" i="16"/>
  <c r="CD98" i="16"/>
  <c r="CE98" i="16"/>
  <c r="BE150" i="16"/>
  <c r="BE98" i="16"/>
  <c r="BX150" i="16"/>
  <c r="BY150" i="16"/>
  <c r="BZ150" i="16"/>
  <c r="BX98" i="16"/>
  <c r="BY98" i="16"/>
  <c r="BZ98" i="16"/>
  <c r="BS150" i="16"/>
  <c r="BT150" i="16"/>
  <c r="BU150" i="16"/>
  <c r="BS98" i="16"/>
  <c r="BT98" i="16"/>
  <c r="BU98" i="16"/>
  <c r="BD150" i="16"/>
  <c r="BD98" i="16"/>
  <c r="CH13" i="17"/>
  <c r="CI13" i="17"/>
  <c r="CJ13" i="17"/>
  <c r="BG13" i="17"/>
  <c r="BF13" i="17"/>
  <c r="CC13" i="17"/>
  <c r="CD13" i="17"/>
  <c r="CE13" i="17"/>
  <c r="BX13" i="17"/>
  <c r="BY13" i="17"/>
  <c r="BZ13" i="17"/>
  <c r="BE13" i="17"/>
  <c r="BS13" i="17"/>
  <c r="BT13" i="17"/>
  <c r="BU13" i="17"/>
  <c r="BD13" i="17"/>
  <c r="CH76" i="19"/>
  <c r="CI76" i="19"/>
  <c r="CJ76" i="19"/>
  <c r="CH77" i="19"/>
  <c r="CI77" i="19"/>
  <c r="CJ77" i="19"/>
  <c r="CH78" i="19"/>
  <c r="CI78" i="19"/>
  <c r="CJ78" i="19"/>
  <c r="CH79" i="19"/>
  <c r="CI79" i="19"/>
  <c r="CJ79" i="19"/>
  <c r="CH80" i="19"/>
  <c r="CI80" i="19"/>
  <c r="CJ80" i="19"/>
  <c r="CH81" i="19"/>
  <c r="CI81" i="19"/>
  <c r="CJ81" i="19"/>
  <c r="CH82" i="19"/>
  <c r="CI82" i="19"/>
  <c r="CJ82" i="19"/>
  <c r="CH83" i="19"/>
  <c r="CI83" i="19"/>
  <c r="CJ83" i="19"/>
  <c r="CH84" i="19"/>
  <c r="CI84" i="19"/>
  <c r="CJ84" i="19"/>
  <c r="CH85" i="19"/>
  <c r="CI85" i="19"/>
  <c r="CJ85" i="19"/>
  <c r="CH86" i="19"/>
  <c r="CI86" i="19"/>
  <c r="CJ86" i="19"/>
  <c r="CH87" i="19"/>
  <c r="CI87" i="19"/>
  <c r="CJ87" i="19"/>
  <c r="CH88" i="19"/>
  <c r="CI88" i="19"/>
  <c r="CJ88" i="19"/>
  <c r="CH89" i="19"/>
  <c r="CI89" i="19"/>
  <c r="CJ89" i="19"/>
  <c r="CH90" i="19"/>
  <c r="CI90" i="19"/>
  <c r="CJ90" i="19"/>
  <c r="CH91" i="19"/>
  <c r="CI91" i="19"/>
  <c r="CJ91" i="19"/>
  <c r="CH92" i="19"/>
  <c r="CI92" i="19"/>
  <c r="CJ92" i="19"/>
  <c r="CH93" i="19"/>
  <c r="CI93" i="19"/>
  <c r="CJ93" i="19"/>
  <c r="CH94" i="19"/>
  <c r="CI94" i="19"/>
  <c r="CJ94" i="19"/>
  <c r="CH95" i="19"/>
  <c r="CI95" i="19"/>
  <c r="CJ95" i="19"/>
  <c r="CH96" i="19"/>
  <c r="CI96" i="19"/>
  <c r="CJ96" i="19"/>
  <c r="CH97" i="19"/>
  <c r="CI97" i="19"/>
  <c r="CJ97" i="19"/>
  <c r="CH98" i="19"/>
  <c r="CI98" i="19"/>
  <c r="CJ98" i="19"/>
  <c r="CH73" i="19"/>
  <c r="CI73" i="19"/>
  <c r="CJ73" i="19"/>
  <c r="CH64" i="19"/>
  <c r="CI64" i="19"/>
  <c r="CJ64" i="19"/>
  <c r="CH65" i="19"/>
  <c r="CI65" i="19"/>
  <c r="CJ65" i="19"/>
  <c r="CH66" i="19"/>
  <c r="CI66" i="19"/>
  <c r="CJ66" i="19"/>
  <c r="CH67" i="19"/>
  <c r="CI67" i="19"/>
  <c r="CJ67" i="19"/>
  <c r="CH68" i="19"/>
  <c r="CI68" i="19"/>
  <c r="CJ68" i="19"/>
  <c r="CH69" i="19"/>
  <c r="CI69" i="19"/>
  <c r="CJ69" i="19"/>
  <c r="CH70" i="19"/>
  <c r="CI70" i="19"/>
  <c r="CJ70" i="19"/>
  <c r="CH71" i="19"/>
  <c r="CI71" i="19"/>
  <c r="CJ71" i="19"/>
  <c r="CH72" i="19"/>
  <c r="CI72" i="19"/>
  <c r="CJ72" i="19"/>
  <c r="BG76" i="19"/>
  <c r="BG77" i="19"/>
  <c r="BG78" i="19"/>
  <c r="BG79" i="19"/>
  <c r="BG80" i="19"/>
  <c r="BG81" i="19"/>
  <c r="BG82" i="19"/>
  <c r="BG83" i="19"/>
  <c r="BG84" i="19"/>
  <c r="BG85" i="19"/>
  <c r="BG86" i="19"/>
  <c r="BG87" i="19"/>
  <c r="BG88" i="19"/>
  <c r="BG89" i="19"/>
  <c r="BG90" i="19"/>
  <c r="BG91" i="19"/>
  <c r="BG92" i="19"/>
  <c r="BG93" i="19"/>
  <c r="BG94" i="19"/>
  <c r="BG95" i="19"/>
  <c r="BG96" i="19"/>
  <c r="BG97" i="19"/>
  <c r="BG98" i="19"/>
  <c r="BG64" i="19"/>
  <c r="BG65" i="19"/>
  <c r="BG66" i="19"/>
  <c r="BG67" i="19"/>
  <c r="BG68" i="19"/>
  <c r="BG69" i="19"/>
  <c r="BG70" i="19"/>
  <c r="BG71" i="19"/>
  <c r="BG72" i="19"/>
  <c r="BG73" i="19"/>
  <c r="BF76" i="19"/>
  <c r="BF77" i="19"/>
  <c r="BF78" i="19"/>
  <c r="BF79" i="19"/>
  <c r="BF80" i="19"/>
  <c r="BF81" i="19"/>
  <c r="BF82" i="19"/>
  <c r="BF83" i="19"/>
  <c r="BF84" i="19"/>
  <c r="BF85" i="19"/>
  <c r="BF86" i="19"/>
  <c r="BF87" i="19"/>
  <c r="BF88" i="19"/>
  <c r="BF89" i="19"/>
  <c r="BF90" i="19"/>
  <c r="BF91" i="19"/>
  <c r="BF92" i="19"/>
  <c r="BF93" i="19"/>
  <c r="BF94" i="19"/>
  <c r="BF95" i="19"/>
  <c r="BF96" i="19"/>
  <c r="BF97" i="19"/>
  <c r="BF98" i="19"/>
  <c r="BF64" i="19"/>
  <c r="BF65" i="19"/>
  <c r="BF66" i="19"/>
  <c r="BF67" i="19"/>
  <c r="BF68" i="19"/>
  <c r="BF69" i="19"/>
  <c r="BF70" i="19"/>
  <c r="BF71" i="19"/>
  <c r="BF72" i="19"/>
  <c r="BF73" i="19"/>
  <c r="CC76" i="19"/>
  <c r="CD76" i="19"/>
  <c r="CE76" i="19"/>
  <c r="CC77" i="19"/>
  <c r="CD77" i="19"/>
  <c r="CE77" i="19"/>
  <c r="CC78" i="19"/>
  <c r="CD78" i="19"/>
  <c r="CE78" i="19"/>
  <c r="CC79" i="19"/>
  <c r="CD79" i="19"/>
  <c r="CE79" i="19"/>
  <c r="CC80" i="19"/>
  <c r="CD80" i="19"/>
  <c r="CE80" i="19"/>
  <c r="CC81" i="19"/>
  <c r="CD81" i="19"/>
  <c r="CE81" i="19"/>
  <c r="CC82" i="19"/>
  <c r="CD82" i="19"/>
  <c r="CE82" i="19"/>
  <c r="CC83" i="19"/>
  <c r="CD83" i="19"/>
  <c r="CE83" i="19"/>
  <c r="CC84" i="19"/>
  <c r="CD84" i="19"/>
  <c r="CE84" i="19"/>
  <c r="CC85" i="19"/>
  <c r="CD85" i="19"/>
  <c r="CE85" i="19"/>
  <c r="CC86" i="19"/>
  <c r="CD86" i="19"/>
  <c r="CE86" i="19"/>
  <c r="CC87" i="19"/>
  <c r="CD87" i="19"/>
  <c r="CE87" i="19"/>
  <c r="CC88" i="19"/>
  <c r="CD88" i="19"/>
  <c r="CE88" i="19"/>
  <c r="CC89" i="19"/>
  <c r="CD89" i="19"/>
  <c r="CE89" i="19"/>
  <c r="CC90" i="19"/>
  <c r="CD90" i="19"/>
  <c r="CE90" i="19"/>
  <c r="CC91" i="19"/>
  <c r="CD91" i="19"/>
  <c r="CE91" i="19"/>
  <c r="CC92" i="19"/>
  <c r="CD92" i="19"/>
  <c r="CE92" i="19"/>
  <c r="CC93" i="19"/>
  <c r="CD93" i="19"/>
  <c r="CE93" i="19"/>
  <c r="CC94" i="19"/>
  <c r="CD94" i="19"/>
  <c r="CE94" i="19"/>
  <c r="CC95" i="19"/>
  <c r="CD95" i="19"/>
  <c r="CE95" i="19"/>
  <c r="CC96" i="19"/>
  <c r="CD96" i="19"/>
  <c r="CE96" i="19"/>
  <c r="CC97" i="19"/>
  <c r="CD97" i="19"/>
  <c r="CE97" i="19"/>
  <c r="CC98" i="19"/>
  <c r="CD98" i="19"/>
  <c r="CE98" i="19"/>
  <c r="CC64" i="19"/>
  <c r="CD64" i="19"/>
  <c r="CE64" i="19"/>
  <c r="CC65" i="19"/>
  <c r="CD65" i="19"/>
  <c r="CE65" i="19"/>
  <c r="CC66" i="19"/>
  <c r="CD66" i="19"/>
  <c r="CE66" i="19"/>
  <c r="CC67" i="19"/>
  <c r="CD67" i="19"/>
  <c r="CE67" i="19"/>
  <c r="CC68" i="19"/>
  <c r="CD68" i="19"/>
  <c r="CE68" i="19"/>
  <c r="CC69" i="19"/>
  <c r="CD69" i="19"/>
  <c r="CE69" i="19"/>
  <c r="CC70" i="19"/>
  <c r="CD70" i="19"/>
  <c r="CE70" i="19"/>
  <c r="CC71" i="19"/>
  <c r="CD71" i="19"/>
  <c r="CE71" i="19"/>
  <c r="CC72" i="19"/>
  <c r="CD72" i="19"/>
  <c r="CE72" i="19"/>
  <c r="CC73" i="19"/>
  <c r="CD73" i="19"/>
  <c r="CE73" i="19"/>
  <c r="BX76" i="19"/>
  <c r="BY76" i="19"/>
  <c r="BZ76" i="19"/>
  <c r="BX77" i="19"/>
  <c r="BY77" i="19"/>
  <c r="BZ77" i="19"/>
  <c r="BX78" i="19"/>
  <c r="BY78" i="19"/>
  <c r="BZ78" i="19"/>
  <c r="BX79" i="19"/>
  <c r="BY79" i="19"/>
  <c r="BZ79" i="19"/>
  <c r="BX80" i="19"/>
  <c r="BY80" i="19"/>
  <c r="BZ80" i="19"/>
  <c r="BX81" i="19"/>
  <c r="BY81" i="19"/>
  <c r="BZ81" i="19"/>
  <c r="BX82" i="19"/>
  <c r="BY82" i="19"/>
  <c r="BZ82" i="19"/>
  <c r="BX83" i="19"/>
  <c r="BY83" i="19"/>
  <c r="BZ83" i="19"/>
  <c r="BX84" i="19"/>
  <c r="BY84" i="19"/>
  <c r="BZ84" i="19"/>
  <c r="BX85" i="19"/>
  <c r="BY85" i="19"/>
  <c r="BZ85" i="19"/>
  <c r="BX86" i="19"/>
  <c r="BY86" i="19"/>
  <c r="BZ86" i="19"/>
  <c r="BX87" i="19"/>
  <c r="BY87" i="19"/>
  <c r="BZ87" i="19"/>
  <c r="BX88" i="19"/>
  <c r="BY88" i="19"/>
  <c r="BZ88" i="19"/>
  <c r="BX89" i="19"/>
  <c r="BY89" i="19"/>
  <c r="BZ89" i="19"/>
  <c r="BX90" i="19"/>
  <c r="BY90" i="19"/>
  <c r="BZ90" i="19"/>
  <c r="BX91" i="19"/>
  <c r="BY91" i="19"/>
  <c r="BZ91" i="19"/>
  <c r="BX92" i="19"/>
  <c r="BY92" i="19"/>
  <c r="BZ92" i="19"/>
  <c r="BX93" i="19"/>
  <c r="BY93" i="19"/>
  <c r="BZ93" i="19"/>
  <c r="BX94" i="19"/>
  <c r="BY94" i="19"/>
  <c r="BZ94" i="19"/>
  <c r="BX95" i="19"/>
  <c r="BY95" i="19"/>
  <c r="BZ95" i="19"/>
  <c r="BX96" i="19"/>
  <c r="BY96" i="19"/>
  <c r="BZ96" i="19"/>
  <c r="BX97" i="19"/>
  <c r="BY97" i="19"/>
  <c r="BZ97" i="19"/>
  <c r="BX98" i="19"/>
  <c r="BY98" i="19"/>
  <c r="BZ98" i="19"/>
  <c r="BX64" i="19"/>
  <c r="BY64" i="19"/>
  <c r="BZ64" i="19"/>
  <c r="BX65" i="19"/>
  <c r="BY65" i="19"/>
  <c r="BZ65" i="19"/>
  <c r="BX66" i="19"/>
  <c r="BY66" i="19"/>
  <c r="BZ66" i="19"/>
  <c r="BX67" i="19"/>
  <c r="BY67" i="19"/>
  <c r="BZ67" i="19"/>
  <c r="BX68" i="19"/>
  <c r="BY68" i="19"/>
  <c r="BZ68" i="19"/>
  <c r="BX69" i="19"/>
  <c r="BY69" i="19"/>
  <c r="BZ69" i="19"/>
  <c r="BX70" i="19"/>
  <c r="BY70" i="19"/>
  <c r="BZ70" i="19"/>
  <c r="BX71" i="19"/>
  <c r="BY71" i="19"/>
  <c r="BZ71" i="19"/>
  <c r="BX72" i="19"/>
  <c r="BY72" i="19"/>
  <c r="BZ72" i="19"/>
  <c r="BX73" i="19"/>
  <c r="BY73" i="19"/>
  <c r="BZ73" i="19"/>
  <c r="BE76" i="19"/>
  <c r="BE77" i="19"/>
  <c r="BE78" i="19"/>
  <c r="BE79" i="19"/>
  <c r="BE80" i="19"/>
  <c r="BE81" i="19"/>
  <c r="BE82" i="19"/>
  <c r="BE83" i="19"/>
  <c r="BE84" i="19"/>
  <c r="BE85" i="19"/>
  <c r="BE86" i="19"/>
  <c r="BE87" i="19"/>
  <c r="BE88" i="19"/>
  <c r="BE89" i="19"/>
  <c r="BE90" i="19"/>
  <c r="BE91" i="19"/>
  <c r="BE92" i="19"/>
  <c r="BE93" i="19"/>
  <c r="BE94" i="19"/>
  <c r="BE95" i="19"/>
  <c r="BE96" i="19"/>
  <c r="BE97" i="19"/>
  <c r="BE98" i="19"/>
  <c r="BE64" i="19"/>
  <c r="BE65" i="19"/>
  <c r="BE66" i="19"/>
  <c r="BE67" i="19"/>
  <c r="BE68" i="19"/>
  <c r="BE69" i="19"/>
  <c r="BE70" i="19"/>
  <c r="BE71" i="19"/>
  <c r="BE72" i="19"/>
  <c r="BE73" i="19"/>
  <c r="BS76" i="19"/>
  <c r="BT76" i="19"/>
  <c r="BU76" i="19"/>
  <c r="BS77" i="19"/>
  <c r="BT77" i="19"/>
  <c r="BU77" i="19"/>
  <c r="BS78" i="19"/>
  <c r="BT78" i="19"/>
  <c r="BU78" i="19"/>
  <c r="BS79" i="19"/>
  <c r="BT79" i="19"/>
  <c r="BU79" i="19"/>
  <c r="BS80" i="19"/>
  <c r="BT80" i="19"/>
  <c r="BU80" i="19"/>
  <c r="BS81" i="19"/>
  <c r="BT81" i="19"/>
  <c r="BU81" i="19"/>
  <c r="BS82" i="19"/>
  <c r="BT82" i="19"/>
  <c r="BU82" i="19"/>
  <c r="BS83" i="19"/>
  <c r="BT83" i="19"/>
  <c r="BU83" i="19"/>
  <c r="BS84" i="19"/>
  <c r="BT84" i="19"/>
  <c r="BU84" i="19"/>
  <c r="BS85" i="19"/>
  <c r="BT85" i="19"/>
  <c r="BU85" i="19"/>
  <c r="BS86" i="19"/>
  <c r="BT86" i="19"/>
  <c r="BU86" i="19"/>
  <c r="BS87" i="19"/>
  <c r="BT87" i="19"/>
  <c r="BU87" i="19"/>
  <c r="BS88" i="19"/>
  <c r="BT88" i="19"/>
  <c r="BU88" i="19"/>
  <c r="BS89" i="19"/>
  <c r="BT89" i="19"/>
  <c r="BU89" i="19"/>
  <c r="BS90" i="19"/>
  <c r="BT90" i="19"/>
  <c r="BU90" i="19"/>
  <c r="BS91" i="19"/>
  <c r="BT91" i="19"/>
  <c r="BU91" i="19"/>
  <c r="BS92" i="19"/>
  <c r="BT92" i="19"/>
  <c r="BU92" i="19"/>
  <c r="BS93" i="19"/>
  <c r="BT93" i="19"/>
  <c r="BU93" i="19"/>
  <c r="BS94" i="19"/>
  <c r="BT94" i="19"/>
  <c r="BU94" i="19"/>
  <c r="BS95" i="19"/>
  <c r="BT95" i="19"/>
  <c r="BU95" i="19"/>
  <c r="BS96" i="19"/>
  <c r="BT96" i="19"/>
  <c r="BU96" i="19"/>
  <c r="BS97" i="19"/>
  <c r="BT97" i="19"/>
  <c r="BU97" i="19"/>
  <c r="BS98" i="19"/>
  <c r="BT98" i="19"/>
  <c r="BU98" i="19"/>
  <c r="BS64" i="19"/>
  <c r="BT64" i="19"/>
  <c r="BU64" i="19"/>
  <c r="BS65" i="19"/>
  <c r="BT65" i="19"/>
  <c r="BU65" i="19"/>
  <c r="BS66" i="19"/>
  <c r="BT66" i="19"/>
  <c r="BU66" i="19"/>
  <c r="BS67" i="19"/>
  <c r="BT67" i="19"/>
  <c r="BU67" i="19"/>
  <c r="BS68" i="19"/>
  <c r="BT68" i="19"/>
  <c r="BU68" i="19"/>
  <c r="BS69" i="19"/>
  <c r="BT69" i="19"/>
  <c r="BU69" i="19"/>
  <c r="BS70" i="19"/>
  <c r="BT70" i="19"/>
  <c r="BU70" i="19"/>
  <c r="BS71" i="19"/>
  <c r="BT71" i="19"/>
  <c r="BU71" i="19"/>
  <c r="BS72" i="19"/>
  <c r="BT72" i="19"/>
  <c r="BU72" i="19"/>
  <c r="BS73" i="19"/>
  <c r="BT73" i="19"/>
  <c r="BU73" i="19"/>
  <c r="BD76" i="19"/>
  <c r="BD77" i="19"/>
  <c r="BD78" i="19"/>
  <c r="BD79" i="19"/>
  <c r="BD80" i="19"/>
  <c r="BD81" i="19"/>
  <c r="BD82" i="19"/>
  <c r="BD83" i="19"/>
  <c r="BD84" i="19"/>
  <c r="BD85" i="19"/>
  <c r="BD86" i="19"/>
  <c r="BD87" i="19"/>
  <c r="BD88" i="19"/>
  <c r="BD89" i="19"/>
  <c r="BD90" i="19"/>
  <c r="BD91" i="19"/>
  <c r="BD92" i="19"/>
  <c r="BD93" i="19"/>
  <c r="BD94" i="19"/>
  <c r="BD95" i="19"/>
  <c r="BD96" i="19"/>
  <c r="BD97" i="19"/>
  <c r="BD98" i="19"/>
  <c r="BD64" i="19"/>
  <c r="BD65" i="19"/>
  <c r="BD66" i="19"/>
  <c r="BD67" i="19"/>
  <c r="BD68" i="19"/>
  <c r="BD69" i="19"/>
  <c r="BD70" i="19"/>
  <c r="BD71" i="19"/>
  <c r="BD72" i="19"/>
  <c r="BD73" i="19"/>
  <c r="CH54" i="18"/>
  <c r="CI54" i="18"/>
  <c r="CJ54" i="18"/>
  <c r="CH55" i="18"/>
  <c r="CI55" i="18"/>
  <c r="CJ55" i="18"/>
  <c r="CH56" i="18"/>
  <c r="CI56" i="18"/>
  <c r="CJ56" i="18"/>
  <c r="CH57" i="18"/>
  <c r="CI57" i="18"/>
  <c r="CJ57" i="18"/>
  <c r="CH58" i="18"/>
  <c r="CI58" i="18"/>
  <c r="CJ58" i="18"/>
  <c r="CH11" i="18"/>
  <c r="CI11" i="18"/>
  <c r="CJ11" i="18"/>
  <c r="CH12" i="18"/>
  <c r="CI12" i="18"/>
  <c r="CJ12" i="18"/>
  <c r="CH13" i="18"/>
  <c r="CI13" i="18"/>
  <c r="CJ13" i="18"/>
  <c r="CH34" i="18"/>
  <c r="CI34" i="18"/>
  <c r="CJ34" i="18"/>
  <c r="CH39" i="18"/>
  <c r="CI39" i="18"/>
  <c r="CJ39" i="18"/>
  <c r="CH40" i="18"/>
  <c r="CI40" i="18"/>
  <c r="CJ40" i="18"/>
  <c r="CH41" i="18"/>
  <c r="CI41" i="18"/>
  <c r="CJ41" i="18"/>
  <c r="CH42" i="18"/>
  <c r="CI42" i="18"/>
  <c r="CJ42" i="18"/>
  <c r="CH43" i="18"/>
  <c r="CI43" i="18"/>
  <c r="CJ43" i="18"/>
  <c r="CH44" i="18"/>
  <c r="CI44" i="18"/>
  <c r="CJ44" i="18"/>
  <c r="BG54" i="18"/>
  <c r="BG55" i="18"/>
  <c r="BG56" i="18"/>
  <c r="BG57" i="18"/>
  <c r="BG58" i="18"/>
  <c r="BG39" i="18"/>
  <c r="BG40" i="18"/>
  <c r="BG41" i="18"/>
  <c r="BG42" i="18"/>
  <c r="BG43" i="18"/>
  <c r="BG44" i="18"/>
  <c r="BG34" i="18"/>
  <c r="BG11" i="18"/>
  <c r="BG12" i="18"/>
  <c r="BG13" i="18"/>
  <c r="BF54" i="18"/>
  <c r="BF55" i="18"/>
  <c r="BF56" i="18"/>
  <c r="BF57" i="18"/>
  <c r="BF58" i="18"/>
  <c r="BF39" i="18"/>
  <c r="BF40" i="18"/>
  <c r="BF41" i="18"/>
  <c r="BF42" i="18"/>
  <c r="BF43" i="18"/>
  <c r="BF44" i="18"/>
  <c r="BF34" i="18"/>
  <c r="BF11" i="18"/>
  <c r="BF12" i="18"/>
  <c r="BF13" i="18"/>
  <c r="CC54" i="18"/>
  <c r="CD54" i="18"/>
  <c r="CE54" i="18"/>
  <c r="CC55" i="18"/>
  <c r="CD55" i="18"/>
  <c r="CE55" i="18"/>
  <c r="CC56" i="18"/>
  <c r="CD56" i="18"/>
  <c r="CE56" i="18"/>
  <c r="CC57" i="18"/>
  <c r="CD57" i="18"/>
  <c r="CE57" i="18"/>
  <c r="CC58" i="18"/>
  <c r="CD58" i="18"/>
  <c r="CE58" i="18"/>
  <c r="CC39" i="18"/>
  <c r="CD39" i="18"/>
  <c r="CE39" i="18"/>
  <c r="CC40" i="18"/>
  <c r="CD40" i="18"/>
  <c r="CE40" i="18"/>
  <c r="CC41" i="18"/>
  <c r="CD41" i="18"/>
  <c r="CE41" i="18"/>
  <c r="CC42" i="18"/>
  <c r="CD42" i="18"/>
  <c r="CE42" i="18"/>
  <c r="CC43" i="18"/>
  <c r="CD43" i="18"/>
  <c r="CE43" i="18"/>
  <c r="CC44" i="18"/>
  <c r="CD44" i="18"/>
  <c r="CE44" i="18"/>
  <c r="CC34" i="18"/>
  <c r="CD34" i="18"/>
  <c r="CE34" i="18"/>
  <c r="CC11" i="18"/>
  <c r="CD11" i="18"/>
  <c r="CE11" i="18"/>
  <c r="CC12" i="18"/>
  <c r="CD12" i="18"/>
  <c r="CE12" i="18"/>
  <c r="CC13" i="18"/>
  <c r="CD13" i="18"/>
  <c r="CE13" i="18"/>
  <c r="BX54" i="18"/>
  <c r="BY54" i="18"/>
  <c r="BZ54" i="18"/>
  <c r="BX55" i="18"/>
  <c r="BY55" i="18"/>
  <c r="BZ55" i="18"/>
  <c r="BX56" i="18"/>
  <c r="BY56" i="18"/>
  <c r="BZ56" i="18"/>
  <c r="BX57" i="18"/>
  <c r="BY57" i="18"/>
  <c r="BZ57" i="18"/>
  <c r="BX58" i="18"/>
  <c r="BY58" i="18"/>
  <c r="BZ58" i="18"/>
  <c r="BX39" i="18"/>
  <c r="BY39" i="18"/>
  <c r="BZ39" i="18"/>
  <c r="BX40" i="18"/>
  <c r="BY40" i="18"/>
  <c r="BZ40" i="18"/>
  <c r="BX41" i="18"/>
  <c r="BY41" i="18"/>
  <c r="BZ41" i="18"/>
  <c r="BX42" i="18"/>
  <c r="BY42" i="18"/>
  <c r="BZ42" i="18"/>
  <c r="BX43" i="18"/>
  <c r="BY43" i="18"/>
  <c r="BZ43" i="18"/>
  <c r="BX44" i="18"/>
  <c r="BY44" i="18"/>
  <c r="BZ44" i="18"/>
  <c r="BX34" i="18"/>
  <c r="BY34" i="18"/>
  <c r="BZ34" i="18"/>
  <c r="BX11" i="18"/>
  <c r="BY11" i="18"/>
  <c r="BZ11" i="18"/>
  <c r="BX12" i="18"/>
  <c r="BY12" i="18"/>
  <c r="BZ12" i="18"/>
  <c r="BX13" i="18"/>
  <c r="BY13" i="18"/>
  <c r="BZ13" i="18"/>
  <c r="BE54" i="18"/>
  <c r="BE55" i="18"/>
  <c r="BE56" i="18"/>
  <c r="BE57" i="18"/>
  <c r="BE58" i="18"/>
  <c r="BE39" i="18"/>
  <c r="BE40" i="18"/>
  <c r="BE41" i="18"/>
  <c r="BE42" i="18"/>
  <c r="BE43" i="18"/>
  <c r="BE44" i="18"/>
  <c r="BE37" i="18"/>
  <c r="BE34" i="18"/>
  <c r="BE11" i="18"/>
  <c r="BE12" i="18"/>
  <c r="BE13" i="18"/>
  <c r="BS11" i="18"/>
  <c r="BT11" i="18"/>
  <c r="BU11" i="18"/>
  <c r="BS12" i="18"/>
  <c r="BT12" i="18"/>
  <c r="BU12" i="18"/>
  <c r="BS13" i="18"/>
  <c r="BT13" i="18"/>
  <c r="BU13" i="18"/>
  <c r="BS34" i="18"/>
  <c r="BT34" i="18"/>
  <c r="BU34" i="18"/>
  <c r="BS39" i="18"/>
  <c r="BT39" i="18"/>
  <c r="BU39" i="18"/>
  <c r="BS40" i="18"/>
  <c r="BT40" i="18"/>
  <c r="BU40" i="18"/>
  <c r="BS41" i="18"/>
  <c r="BT41" i="18"/>
  <c r="BU41" i="18"/>
  <c r="BS42" i="18"/>
  <c r="BT42" i="18"/>
  <c r="BU42" i="18"/>
  <c r="BS43" i="18"/>
  <c r="BT43" i="18"/>
  <c r="BU43" i="18"/>
  <c r="BS44" i="18"/>
  <c r="BT44" i="18"/>
  <c r="BU44" i="18"/>
  <c r="BS54" i="18"/>
  <c r="BT54" i="18"/>
  <c r="BU54" i="18"/>
  <c r="BS55" i="18"/>
  <c r="BT55" i="18"/>
  <c r="BU55" i="18"/>
  <c r="BS56" i="18"/>
  <c r="BT56" i="18"/>
  <c r="BU56" i="18"/>
  <c r="BS57" i="18"/>
  <c r="BT57" i="18"/>
  <c r="BU57" i="18"/>
  <c r="BS58" i="18"/>
  <c r="BT58" i="18"/>
  <c r="BU58" i="18"/>
  <c r="BD54" i="18"/>
  <c r="BD55" i="18"/>
  <c r="BD56" i="18"/>
  <c r="BD57" i="18"/>
  <c r="BD58" i="18"/>
  <c r="BD39" i="18"/>
  <c r="BD40" i="18"/>
  <c r="BD41" i="18"/>
  <c r="BD42" i="18"/>
  <c r="BD43" i="18"/>
  <c r="BD44" i="18"/>
  <c r="BD34" i="18"/>
  <c r="BD11" i="18"/>
  <c r="BD12" i="18"/>
  <c r="BD13" i="18"/>
  <c r="CH126" i="16"/>
  <c r="CI126" i="16"/>
  <c r="CJ126" i="16"/>
  <c r="CH78" i="16"/>
  <c r="CI78" i="16"/>
  <c r="CJ78" i="16"/>
  <c r="CH79" i="16"/>
  <c r="CI79" i="16"/>
  <c r="CJ79" i="16"/>
  <c r="CH80" i="16"/>
  <c r="CI80" i="16"/>
  <c r="CJ80" i="16"/>
  <c r="CH81" i="16"/>
  <c r="CI81" i="16"/>
  <c r="CJ81" i="16"/>
  <c r="CH56" i="16"/>
  <c r="CI56" i="16"/>
  <c r="CJ56" i="16"/>
  <c r="CH33" i="16"/>
  <c r="CI33" i="16"/>
  <c r="CJ33" i="16"/>
  <c r="CH29" i="16"/>
  <c r="CI29" i="16"/>
  <c r="CJ29" i="16"/>
  <c r="BG126" i="16"/>
  <c r="BG78" i="16"/>
  <c r="BG79" i="16"/>
  <c r="BG80" i="16"/>
  <c r="BG81" i="16"/>
  <c r="BG56" i="16"/>
  <c r="BG33" i="16"/>
  <c r="BG29" i="16"/>
  <c r="BF126" i="16"/>
  <c r="BF78" i="16"/>
  <c r="BF79" i="16"/>
  <c r="BF80" i="16"/>
  <c r="BF81" i="16"/>
  <c r="BF56" i="16"/>
  <c r="BF33" i="16"/>
  <c r="BF29" i="16"/>
  <c r="CC126" i="16"/>
  <c r="CD126" i="16"/>
  <c r="CE126" i="16"/>
  <c r="CC78" i="16"/>
  <c r="CD78" i="16"/>
  <c r="CE78" i="16"/>
  <c r="CC79" i="16"/>
  <c r="CD79" i="16"/>
  <c r="CE79" i="16"/>
  <c r="CC80" i="16"/>
  <c r="CD80" i="16"/>
  <c r="CE80" i="16"/>
  <c r="CC81" i="16"/>
  <c r="CD81" i="16"/>
  <c r="CE81" i="16"/>
  <c r="CC56" i="16"/>
  <c r="CD56" i="16"/>
  <c r="CE56" i="16"/>
  <c r="CC33" i="16"/>
  <c r="CD33" i="16"/>
  <c r="CE33" i="16"/>
  <c r="CC29" i="16"/>
  <c r="CD29" i="16"/>
  <c r="CE29" i="16"/>
  <c r="BX126" i="16"/>
  <c r="BY126" i="16"/>
  <c r="BZ126" i="16"/>
  <c r="BX78" i="16"/>
  <c r="BY78" i="16"/>
  <c r="BZ78" i="16"/>
  <c r="BX79" i="16"/>
  <c r="BY79" i="16"/>
  <c r="BZ79" i="16"/>
  <c r="BX80" i="16"/>
  <c r="BY80" i="16"/>
  <c r="BZ80" i="16"/>
  <c r="BX81" i="16"/>
  <c r="BY81" i="16"/>
  <c r="BZ81" i="16"/>
  <c r="BX56" i="16"/>
  <c r="BY56" i="16"/>
  <c r="BZ56" i="16"/>
  <c r="BX33" i="16"/>
  <c r="BY33" i="16"/>
  <c r="BZ33" i="16"/>
  <c r="BX29" i="16"/>
  <c r="BY29" i="16"/>
  <c r="BZ29" i="16"/>
  <c r="BE126" i="16"/>
  <c r="BE78" i="16"/>
  <c r="BE79" i="16"/>
  <c r="BE80" i="16"/>
  <c r="BE81" i="16"/>
  <c r="BE56" i="16"/>
  <c r="BE33" i="16"/>
  <c r="BE29" i="16"/>
  <c r="BS126" i="16"/>
  <c r="BT126" i="16"/>
  <c r="BU126" i="16"/>
  <c r="BS78" i="16"/>
  <c r="BT78" i="16"/>
  <c r="BU78" i="16"/>
  <c r="BS79" i="16"/>
  <c r="BT79" i="16"/>
  <c r="BU79" i="16"/>
  <c r="BS80" i="16"/>
  <c r="BT80" i="16"/>
  <c r="BU80" i="16"/>
  <c r="BS81" i="16"/>
  <c r="BT81" i="16"/>
  <c r="BU81" i="16"/>
  <c r="BS56" i="16"/>
  <c r="BT56" i="16"/>
  <c r="BU56" i="16"/>
  <c r="BS33" i="16"/>
  <c r="BT33" i="16"/>
  <c r="BU33" i="16"/>
  <c r="BS29" i="16"/>
  <c r="BT29" i="16"/>
  <c r="BU29" i="16"/>
  <c r="BD126" i="16"/>
  <c r="BD78" i="16"/>
  <c r="BD79" i="16"/>
  <c r="BD80" i="16"/>
  <c r="BD81" i="16"/>
  <c r="BD56" i="16"/>
  <c r="BD33" i="16"/>
  <c r="BD29" i="16"/>
  <c r="CH109" i="17"/>
  <c r="CI109" i="17"/>
  <c r="CJ109" i="17"/>
  <c r="BG109" i="17"/>
  <c r="BF109" i="17"/>
  <c r="CC109" i="17"/>
  <c r="CD109" i="17"/>
  <c r="CE109" i="17"/>
  <c r="BX109" i="17"/>
  <c r="BY109" i="17"/>
  <c r="BZ109" i="17"/>
  <c r="BE109" i="17"/>
  <c r="BS109" i="17"/>
  <c r="BT109" i="17"/>
  <c r="BU109" i="17"/>
  <c r="BD109" i="17"/>
  <c r="CH191" i="19"/>
  <c r="CI191" i="19"/>
  <c r="CJ191" i="19"/>
  <c r="CH192" i="19"/>
  <c r="CI192" i="19"/>
  <c r="CJ192" i="19"/>
  <c r="CH193" i="19"/>
  <c r="CI193" i="19"/>
  <c r="CJ193" i="19"/>
  <c r="CH194" i="19"/>
  <c r="CI194" i="19"/>
  <c r="CJ194" i="19"/>
  <c r="CH195" i="19"/>
  <c r="CI195" i="19"/>
  <c r="CJ195" i="19"/>
  <c r="CH196" i="19"/>
  <c r="CI196" i="19"/>
  <c r="CJ196" i="19"/>
  <c r="CH197" i="19"/>
  <c r="CI197" i="19"/>
  <c r="CJ197" i="19"/>
  <c r="CH198" i="19"/>
  <c r="CI198" i="19"/>
  <c r="CJ198" i="19"/>
  <c r="CH199" i="19"/>
  <c r="CI199" i="19"/>
  <c r="CJ199" i="19"/>
  <c r="CH200" i="19"/>
  <c r="CI200" i="19"/>
  <c r="CJ200" i="19"/>
  <c r="CH201" i="19"/>
  <c r="CI201" i="19"/>
  <c r="CJ201" i="19"/>
  <c r="CH202" i="19"/>
  <c r="CI202" i="19"/>
  <c r="CJ202" i="19"/>
  <c r="CH203" i="19"/>
  <c r="CI203" i="19"/>
  <c r="CJ203" i="19"/>
  <c r="CH204" i="19"/>
  <c r="CI204" i="19"/>
  <c r="CJ204" i="19"/>
  <c r="CH205" i="19"/>
  <c r="CI205" i="19"/>
  <c r="CJ205" i="19"/>
  <c r="CH206" i="19"/>
  <c r="CI206" i="19"/>
  <c r="CJ206" i="19"/>
  <c r="CH207" i="19"/>
  <c r="CI207" i="19"/>
  <c r="CJ207" i="19"/>
  <c r="CH208" i="19"/>
  <c r="CI208" i="19"/>
  <c r="CJ208" i="19"/>
  <c r="CH209" i="19"/>
  <c r="CI209" i="19"/>
  <c r="CJ209" i="19"/>
  <c r="CH210" i="19"/>
  <c r="CI210" i="19"/>
  <c r="CJ210" i="19"/>
  <c r="CH211" i="19"/>
  <c r="CI211" i="19"/>
  <c r="CJ211" i="19"/>
  <c r="CH212" i="19"/>
  <c r="CI212" i="19"/>
  <c r="CJ212" i="19"/>
  <c r="CH213" i="19"/>
  <c r="CI213" i="19"/>
  <c r="CJ213" i="19"/>
  <c r="CH214" i="19"/>
  <c r="CI214" i="19"/>
  <c r="CJ214" i="19"/>
  <c r="CH215" i="19"/>
  <c r="CI215" i="19"/>
  <c r="CJ215" i="19"/>
  <c r="CH216" i="19"/>
  <c r="CI216" i="19"/>
  <c r="CJ216" i="19"/>
  <c r="CH217" i="19"/>
  <c r="CI217" i="19"/>
  <c r="CJ217" i="19"/>
  <c r="CH218" i="19"/>
  <c r="CI218" i="19"/>
  <c r="CJ218" i="19"/>
  <c r="CH219" i="19"/>
  <c r="CI219" i="19"/>
  <c r="CJ219" i="19"/>
  <c r="CH220" i="19"/>
  <c r="CI220" i="19"/>
  <c r="CJ220" i="19"/>
  <c r="CH184" i="19"/>
  <c r="CI184" i="19"/>
  <c r="CJ184" i="19"/>
  <c r="CH185" i="19"/>
  <c r="CI185" i="19"/>
  <c r="CJ185" i="19"/>
  <c r="CH186" i="19"/>
  <c r="CI186" i="19"/>
  <c r="CJ186" i="19"/>
  <c r="BG191" i="19"/>
  <c r="BG192" i="19"/>
  <c r="BG193" i="19"/>
  <c r="BG194" i="19"/>
  <c r="BG195" i="19"/>
  <c r="BG196" i="19"/>
  <c r="BG197" i="19"/>
  <c r="BG198" i="19"/>
  <c r="BG199" i="19"/>
  <c r="BG200" i="19"/>
  <c r="BG201" i="19"/>
  <c r="BG202" i="19"/>
  <c r="BG203" i="19"/>
  <c r="BG204" i="19"/>
  <c r="BG205" i="19"/>
  <c r="BG206" i="19"/>
  <c r="BG207" i="19"/>
  <c r="BG208" i="19"/>
  <c r="BG209" i="19"/>
  <c r="BG210" i="19"/>
  <c r="BG211" i="19"/>
  <c r="BG212" i="19"/>
  <c r="BG213" i="19"/>
  <c r="BG214" i="19"/>
  <c r="BG215" i="19"/>
  <c r="BG216" i="19"/>
  <c r="BG217" i="19"/>
  <c r="BG218" i="19"/>
  <c r="BG219" i="19"/>
  <c r="BG220" i="19"/>
  <c r="BG184" i="19"/>
  <c r="BG185" i="19"/>
  <c r="BG186" i="19"/>
  <c r="BF191" i="19"/>
  <c r="BF192" i="19"/>
  <c r="BF193" i="19"/>
  <c r="BF194" i="19"/>
  <c r="BF195" i="19"/>
  <c r="BF196" i="19"/>
  <c r="BF197" i="19"/>
  <c r="BF198" i="19"/>
  <c r="BF199" i="19"/>
  <c r="BF200" i="19"/>
  <c r="BF201" i="19"/>
  <c r="BF202" i="19"/>
  <c r="BF203" i="19"/>
  <c r="BF204" i="19"/>
  <c r="BF205" i="19"/>
  <c r="BF206" i="19"/>
  <c r="BF207" i="19"/>
  <c r="BF208" i="19"/>
  <c r="BF209" i="19"/>
  <c r="BF210" i="19"/>
  <c r="BF211" i="19"/>
  <c r="BF212" i="19"/>
  <c r="BF213" i="19"/>
  <c r="BF214" i="19"/>
  <c r="BF215" i="19"/>
  <c r="BF216" i="19"/>
  <c r="BF217" i="19"/>
  <c r="BF218" i="19"/>
  <c r="BF219" i="19"/>
  <c r="BF220" i="19"/>
  <c r="BF184" i="19"/>
  <c r="BF185" i="19"/>
  <c r="BF186" i="19"/>
  <c r="CC191" i="19"/>
  <c r="CD191" i="19"/>
  <c r="CE191" i="19"/>
  <c r="CC192" i="19"/>
  <c r="CD192" i="19"/>
  <c r="CE192" i="19"/>
  <c r="CC193" i="19"/>
  <c r="CD193" i="19"/>
  <c r="CE193" i="19"/>
  <c r="CC194" i="19"/>
  <c r="CD194" i="19"/>
  <c r="CE194" i="19"/>
  <c r="CC195" i="19"/>
  <c r="CD195" i="19"/>
  <c r="CE195" i="19"/>
  <c r="CC196" i="19"/>
  <c r="CD196" i="19"/>
  <c r="CE196" i="19"/>
  <c r="CC197" i="19"/>
  <c r="CD197" i="19"/>
  <c r="CE197" i="19"/>
  <c r="CC198" i="19"/>
  <c r="CD198" i="19"/>
  <c r="CE198" i="19"/>
  <c r="CC199" i="19"/>
  <c r="CD199" i="19"/>
  <c r="CE199" i="19"/>
  <c r="CC200" i="19"/>
  <c r="CD200" i="19"/>
  <c r="CE200" i="19"/>
  <c r="CC201" i="19"/>
  <c r="CD201" i="19"/>
  <c r="CE201" i="19"/>
  <c r="CC202" i="19"/>
  <c r="CD202" i="19"/>
  <c r="CE202" i="19"/>
  <c r="CC203" i="19"/>
  <c r="CD203" i="19"/>
  <c r="CE203" i="19"/>
  <c r="CC204" i="19"/>
  <c r="CD204" i="19"/>
  <c r="CE204" i="19"/>
  <c r="CC205" i="19"/>
  <c r="CD205" i="19"/>
  <c r="CE205" i="19"/>
  <c r="CC206" i="19"/>
  <c r="CD206" i="19"/>
  <c r="CE206" i="19"/>
  <c r="CC207" i="19"/>
  <c r="CD207" i="19"/>
  <c r="CE207" i="19"/>
  <c r="CC208" i="19"/>
  <c r="CD208" i="19"/>
  <c r="CE208" i="19"/>
  <c r="CC209" i="19"/>
  <c r="CD209" i="19"/>
  <c r="CE209" i="19"/>
  <c r="CC210" i="19"/>
  <c r="CD210" i="19"/>
  <c r="CE210" i="19"/>
  <c r="CC211" i="19"/>
  <c r="CD211" i="19"/>
  <c r="CE211" i="19"/>
  <c r="CC212" i="19"/>
  <c r="CD212" i="19"/>
  <c r="CE212" i="19"/>
  <c r="CC213" i="19"/>
  <c r="CD213" i="19"/>
  <c r="CE213" i="19"/>
  <c r="CC214" i="19"/>
  <c r="CD214" i="19"/>
  <c r="CE214" i="19"/>
  <c r="CC215" i="19"/>
  <c r="CD215" i="19"/>
  <c r="CE215" i="19"/>
  <c r="CC216" i="19"/>
  <c r="CD216" i="19"/>
  <c r="CE216" i="19"/>
  <c r="CC217" i="19"/>
  <c r="CD217" i="19"/>
  <c r="CE217" i="19"/>
  <c r="CC218" i="19"/>
  <c r="CD218" i="19"/>
  <c r="CE218" i="19"/>
  <c r="CC219" i="19"/>
  <c r="CD219" i="19"/>
  <c r="CE219" i="19"/>
  <c r="CC220" i="19"/>
  <c r="CD220" i="19"/>
  <c r="CE220" i="19"/>
  <c r="CC184" i="19"/>
  <c r="CD184" i="19"/>
  <c r="CE184" i="19"/>
  <c r="CC185" i="19"/>
  <c r="CD185" i="19"/>
  <c r="CE185" i="19"/>
  <c r="CC186" i="19"/>
  <c r="CD186" i="19"/>
  <c r="CE186" i="19"/>
  <c r="BX191" i="19"/>
  <c r="BY191" i="19"/>
  <c r="BZ191" i="19"/>
  <c r="BX192" i="19"/>
  <c r="BY192" i="19"/>
  <c r="BZ192" i="19"/>
  <c r="BX193" i="19"/>
  <c r="BY193" i="19"/>
  <c r="BZ193" i="19"/>
  <c r="BX194" i="19"/>
  <c r="BY194" i="19"/>
  <c r="BZ194" i="19"/>
  <c r="BX195" i="19"/>
  <c r="BY195" i="19"/>
  <c r="BZ195" i="19"/>
  <c r="BX196" i="19"/>
  <c r="BY196" i="19"/>
  <c r="BZ196" i="19"/>
  <c r="BX197" i="19"/>
  <c r="BY197" i="19"/>
  <c r="BZ197" i="19"/>
  <c r="BX198" i="19"/>
  <c r="BY198" i="19"/>
  <c r="BZ198" i="19"/>
  <c r="BX199" i="19"/>
  <c r="BY199" i="19"/>
  <c r="BZ199" i="19"/>
  <c r="BX200" i="19"/>
  <c r="BY200" i="19"/>
  <c r="BZ200" i="19"/>
  <c r="BX201" i="19"/>
  <c r="BY201" i="19"/>
  <c r="BZ201" i="19"/>
  <c r="BX202" i="19"/>
  <c r="BY202" i="19"/>
  <c r="BZ202" i="19"/>
  <c r="BX203" i="19"/>
  <c r="BY203" i="19"/>
  <c r="BZ203" i="19"/>
  <c r="BX204" i="19"/>
  <c r="BY204" i="19"/>
  <c r="BZ204" i="19"/>
  <c r="BX205" i="19"/>
  <c r="BY205" i="19"/>
  <c r="BZ205" i="19"/>
  <c r="BX206" i="19"/>
  <c r="BY206" i="19"/>
  <c r="BZ206" i="19"/>
  <c r="BX207" i="19"/>
  <c r="BY207" i="19"/>
  <c r="BZ207" i="19"/>
  <c r="BX208" i="19"/>
  <c r="BY208" i="19"/>
  <c r="BZ208" i="19"/>
  <c r="BX209" i="19"/>
  <c r="BY209" i="19"/>
  <c r="BZ209" i="19"/>
  <c r="BX210" i="19"/>
  <c r="BY210" i="19"/>
  <c r="BZ210" i="19"/>
  <c r="BX211" i="19"/>
  <c r="BY211" i="19"/>
  <c r="BZ211" i="19"/>
  <c r="BX212" i="19"/>
  <c r="BY212" i="19"/>
  <c r="BZ212" i="19"/>
  <c r="BX213" i="19"/>
  <c r="BY213" i="19"/>
  <c r="BZ213" i="19"/>
  <c r="BX214" i="19"/>
  <c r="BY214" i="19"/>
  <c r="BZ214" i="19"/>
  <c r="BX215" i="19"/>
  <c r="BY215" i="19"/>
  <c r="BZ215" i="19"/>
  <c r="BX216" i="19"/>
  <c r="BY216" i="19"/>
  <c r="BZ216" i="19"/>
  <c r="BX217" i="19"/>
  <c r="BY217" i="19"/>
  <c r="BZ217" i="19"/>
  <c r="BX218" i="19"/>
  <c r="BY218" i="19"/>
  <c r="BZ218" i="19"/>
  <c r="BX219" i="19"/>
  <c r="BY219" i="19"/>
  <c r="BZ219" i="19"/>
  <c r="BX220" i="19"/>
  <c r="BY220" i="19"/>
  <c r="BZ220" i="19"/>
  <c r="BX184" i="19"/>
  <c r="BY184" i="19"/>
  <c r="BZ184" i="19"/>
  <c r="BX185" i="19"/>
  <c r="BY185" i="19"/>
  <c r="BZ185" i="19"/>
  <c r="BX186" i="19"/>
  <c r="BY186" i="19"/>
  <c r="BZ186" i="19"/>
  <c r="BE191" i="19"/>
  <c r="BE192" i="19"/>
  <c r="BE193" i="19"/>
  <c r="BE194" i="19"/>
  <c r="BE195" i="19"/>
  <c r="BE196" i="19"/>
  <c r="BE197" i="19"/>
  <c r="BE198" i="19"/>
  <c r="BE199" i="19"/>
  <c r="BE200" i="19"/>
  <c r="BE201" i="19"/>
  <c r="BE202" i="19"/>
  <c r="BE203" i="19"/>
  <c r="BE204" i="19"/>
  <c r="BE205" i="19"/>
  <c r="BE206" i="19"/>
  <c r="BE207" i="19"/>
  <c r="BE208" i="19"/>
  <c r="BE209" i="19"/>
  <c r="BE210" i="19"/>
  <c r="BE211" i="19"/>
  <c r="BE212" i="19"/>
  <c r="BE213" i="19"/>
  <c r="BE214" i="19"/>
  <c r="BE215" i="19"/>
  <c r="BE216" i="19"/>
  <c r="BE217" i="19"/>
  <c r="BE218" i="19"/>
  <c r="BE219" i="19"/>
  <c r="BE220" i="19"/>
  <c r="BE184" i="19"/>
  <c r="BE185" i="19"/>
  <c r="BE186" i="19"/>
  <c r="BS184" i="19"/>
  <c r="BT184" i="19"/>
  <c r="BU184" i="19"/>
  <c r="BS185" i="19"/>
  <c r="BT185" i="19"/>
  <c r="BU185" i="19"/>
  <c r="BS186" i="19"/>
  <c r="BT186" i="19"/>
  <c r="BU186" i="19"/>
  <c r="BS191" i="19"/>
  <c r="BT191" i="19"/>
  <c r="BU191" i="19"/>
  <c r="BS192" i="19"/>
  <c r="BT192" i="19"/>
  <c r="BU192" i="19"/>
  <c r="BS193" i="19"/>
  <c r="BT193" i="19"/>
  <c r="BU193" i="19"/>
  <c r="BS194" i="19"/>
  <c r="BT194" i="19"/>
  <c r="BU194" i="19"/>
  <c r="BS195" i="19"/>
  <c r="BT195" i="19"/>
  <c r="BU195" i="19"/>
  <c r="BS196" i="19"/>
  <c r="BT196" i="19"/>
  <c r="BU196" i="19"/>
  <c r="BS197" i="19"/>
  <c r="BT197" i="19"/>
  <c r="BU197" i="19"/>
  <c r="BS198" i="19"/>
  <c r="BT198" i="19"/>
  <c r="BU198" i="19"/>
  <c r="BS199" i="19"/>
  <c r="BT199" i="19"/>
  <c r="BU199" i="19"/>
  <c r="BS200" i="19"/>
  <c r="BT200" i="19"/>
  <c r="BU200" i="19"/>
  <c r="BS201" i="19"/>
  <c r="BT201" i="19"/>
  <c r="BU201" i="19"/>
  <c r="BS202" i="19"/>
  <c r="BT202" i="19"/>
  <c r="BU202" i="19"/>
  <c r="BS203" i="19"/>
  <c r="BT203" i="19"/>
  <c r="BU203" i="19"/>
  <c r="BS204" i="19"/>
  <c r="BT204" i="19"/>
  <c r="BU204" i="19"/>
  <c r="BS205" i="19"/>
  <c r="BT205" i="19"/>
  <c r="BU205" i="19"/>
  <c r="BS206" i="19"/>
  <c r="BT206" i="19"/>
  <c r="BU206" i="19"/>
  <c r="BS207" i="19"/>
  <c r="BT207" i="19"/>
  <c r="BU207" i="19"/>
  <c r="BS208" i="19"/>
  <c r="BT208" i="19"/>
  <c r="BU208" i="19"/>
  <c r="BS209" i="19"/>
  <c r="BT209" i="19"/>
  <c r="BU209" i="19"/>
  <c r="BS210" i="19"/>
  <c r="BT210" i="19"/>
  <c r="BU210" i="19"/>
  <c r="BS211" i="19"/>
  <c r="BT211" i="19"/>
  <c r="BU211" i="19"/>
  <c r="BS212" i="19"/>
  <c r="BT212" i="19"/>
  <c r="BU212" i="19"/>
  <c r="BS213" i="19"/>
  <c r="BT213" i="19"/>
  <c r="BU213" i="19"/>
  <c r="BS214" i="19"/>
  <c r="BT214" i="19"/>
  <c r="BU214" i="19"/>
  <c r="BS215" i="19"/>
  <c r="BT215" i="19"/>
  <c r="BU215" i="19"/>
  <c r="BS216" i="19"/>
  <c r="BT216" i="19"/>
  <c r="BU216" i="19"/>
  <c r="BS217" i="19"/>
  <c r="BT217" i="19"/>
  <c r="BU217" i="19"/>
  <c r="BS218" i="19"/>
  <c r="BT218" i="19"/>
  <c r="BU218" i="19"/>
  <c r="BS219" i="19"/>
  <c r="BT219" i="19"/>
  <c r="BU219" i="19"/>
  <c r="BS220" i="19"/>
  <c r="BT220" i="19"/>
  <c r="BU220" i="19"/>
  <c r="BD191" i="19"/>
  <c r="BD192" i="19"/>
  <c r="BD193" i="19"/>
  <c r="BD194" i="19"/>
  <c r="BD195" i="19"/>
  <c r="BD196" i="19"/>
  <c r="BD197" i="19"/>
  <c r="BD198" i="19"/>
  <c r="BD199" i="19"/>
  <c r="BD200" i="19"/>
  <c r="BD201" i="19"/>
  <c r="BD202" i="19"/>
  <c r="BD203" i="19"/>
  <c r="BD204" i="19"/>
  <c r="BD205" i="19"/>
  <c r="BD206" i="19"/>
  <c r="BD207" i="19"/>
  <c r="BD208" i="19"/>
  <c r="BD209" i="19"/>
  <c r="BD210" i="19"/>
  <c r="BD211" i="19"/>
  <c r="BD212" i="19"/>
  <c r="BD213" i="19"/>
  <c r="BD214" i="19"/>
  <c r="BD215" i="19"/>
  <c r="BD216" i="19"/>
  <c r="BD217" i="19"/>
  <c r="BD218" i="19"/>
  <c r="BD219" i="19"/>
  <c r="BD220" i="19"/>
  <c r="BD184" i="19"/>
  <c r="BD185" i="19"/>
  <c r="BD186" i="19"/>
  <c r="CH35" i="18"/>
  <c r="CI35" i="18"/>
  <c r="CJ35" i="18"/>
  <c r="CH36" i="18"/>
  <c r="CI36" i="18"/>
  <c r="CJ36" i="18"/>
  <c r="CH37" i="18"/>
  <c r="CI37" i="18"/>
  <c r="CJ37" i="18"/>
  <c r="CH23" i="18"/>
  <c r="CI23" i="18"/>
  <c r="CJ23" i="18"/>
  <c r="CH24" i="18"/>
  <c r="CI24" i="18"/>
  <c r="CJ24" i="18"/>
  <c r="CH25" i="18"/>
  <c r="CI25" i="18"/>
  <c r="CJ25" i="18"/>
  <c r="CH26" i="18"/>
  <c r="CI26" i="18"/>
  <c r="CJ26" i="18"/>
  <c r="CH27" i="18"/>
  <c r="CI27" i="18"/>
  <c r="CJ27" i="18"/>
  <c r="CH28" i="18"/>
  <c r="CI28" i="18"/>
  <c r="CJ28" i="18"/>
  <c r="CH29" i="18"/>
  <c r="CI29" i="18"/>
  <c r="CJ29" i="18"/>
  <c r="CH30" i="18"/>
  <c r="CI30" i="18"/>
  <c r="CJ30" i="18"/>
  <c r="BG35" i="18"/>
  <c r="BG36" i="18"/>
  <c r="BG37" i="18"/>
  <c r="BG23" i="18"/>
  <c r="BG24" i="18"/>
  <c r="BG25" i="18"/>
  <c r="BG26" i="18"/>
  <c r="BG27" i="18"/>
  <c r="BG28" i="18"/>
  <c r="BG29" i="18"/>
  <c r="BG30" i="18"/>
  <c r="BF35" i="18"/>
  <c r="BF36" i="18"/>
  <c r="BF37" i="18"/>
  <c r="BF23" i="18"/>
  <c r="BF24" i="18"/>
  <c r="BF25" i="18"/>
  <c r="BF26" i="18"/>
  <c r="BF27" i="18"/>
  <c r="BF28" i="18"/>
  <c r="BF29" i="18"/>
  <c r="BF30" i="18"/>
  <c r="CC35" i="18"/>
  <c r="CD35" i="18"/>
  <c r="CE35" i="18"/>
  <c r="CC36" i="18"/>
  <c r="CD36" i="18"/>
  <c r="CE36" i="18"/>
  <c r="CC37" i="18"/>
  <c r="CD37" i="18"/>
  <c r="CE37" i="18"/>
  <c r="CC23" i="18"/>
  <c r="CD23" i="18"/>
  <c r="CE23" i="18"/>
  <c r="CC24" i="18"/>
  <c r="CD24" i="18"/>
  <c r="CE24" i="18"/>
  <c r="CC25" i="18"/>
  <c r="CD25" i="18"/>
  <c r="CE25" i="18"/>
  <c r="CC26" i="18"/>
  <c r="CD26" i="18"/>
  <c r="CE26" i="18"/>
  <c r="CC27" i="18"/>
  <c r="CD27" i="18"/>
  <c r="CE27" i="18"/>
  <c r="CC28" i="18"/>
  <c r="CD28" i="18"/>
  <c r="CE28" i="18"/>
  <c r="CC29" i="18"/>
  <c r="CD29" i="18"/>
  <c r="CE29" i="18"/>
  <c r="CC30" i="18"/>
  <c r="CD30" i="18"/>
  <c r="CE30" i="18"/>
  <c r="BX35" i="18"/>
  <c r="BY35" i="18"/>
  <c r="BZ35" i="18"/>
  <c r="BX36" i="18"/>
  <c r="BY36" i="18"/>
  <c r="BZ36" i="18"/>
  <c r="BX37" i="18"/>
  <c r="BY37" i="18"/>
  <c r="BZ37" i="18"/>
  <c r="BX23" i="18"/>
  <c r="BY23" i="18"/>
  <c r="BZ23" i="18"/>
  <c r="BX24" i="18"/>
  <c r="BY24" i="18"/>
  <c r="BZ24" i="18"/>
  <c r="BX25" i="18"/>
  <c r="BY25" i="18"/>
  <c r="BZ25" i="18"/>
  <c r="BX26" i="18"/>
  <c r="BY26" i="18"/>
  <c r="BZ26" i="18"/>
  <c r="BX27" i="18"/>
  <c r="BY27" i="18"/>
  <c r="BZ27" i="18"/>
  <c r="BX28" i="18"/>
  <c r="BY28" i="18"/>
  <c r="BZ28" i="18"/>
  <c r="BX29" i="18"/>
  <c r="BY29" i="18"/>
  <c r="BZ29" i="18"/>
  <c r="BX30" i="18"/>
  <c r="BY30" i="18"/>
  <c r="BZ30" i="18"/>
  <c r="BE23" i="18"/>
  <c r="BE24" i="18"/>
  <c r="BE25" i="18"/>
  <c r="BE26" i="18"/>
  <c r="BE27" i="18"/>
  <c r="BE28" i="18"/>
  <c r="BE29" i="18"/>
  <c r="BE30" i="18"/>
  <c r="BS35" i="18"/>
  <c r="BT35" i="18"/>
  <c r="BU35" i="18"/>
  <c r="BS36" i="18"/>
  <c r="BT36" i="18"/>
  <c r="BU36" i="18"/>
  <c r="BS37" i="18"/>
  <c r="BT37" i="18"/>
  <c r="BU37" i="18"/>
  <c r="BD35" i="18"/>
  <c r="BD36" i="18"/>
  <c r="BD37" i="18"/>
  <c r="BS23" i="18"/>
  <c r="BT23" i="18"/>
  <c r="BU23" i="18"/>
  <c r="BS24" i="18"/>
  <c r="BT24" i="18"/>
  <c r="BU24" i="18"/>
  <c r="BS25" i="18"/>
  <c r="BT25" i="18"/>
  <c r="BU25" i="18"/>
  <c r="BS26" i="18"/>
  <c r="BT26" i="18"/>
  <c r="BU26" i="18"/>
  <c r="BS27" i="18"/>
  <c r="BT27" i="18"/>
  <c r="BU27" i="18"/>
  <c r="BS28" i="18"/>
  <c r="BT28" i="18"/>
  <c r="BU28" i="18"/>
  <c r="BS29" i="18"/>
  <c r="BT29" i="18"/>
  <c r="BU29" i="18"/>
  <c r="BS30" i="18"/>
  <c r="BT30" i="18"/>
  <c r="BU30" i="18"/>
  <c r="BD23" i="18"/>
  <c r="BD24" i="18"/>
  <c r="BD25" i="18"/>
  <c r="BD26" i="18"/>
  <c r="BD27" i="18"/>
  <c r="BD28" i="18"/>
  <c r="BD29" i="18"/>
  <c r="BD30" i="18"/>
  <c r="CH136" i="16"/>
  <c r="CI136" i="16"/>
  <c r="CJ136" i="16"/>
  <c r="CH137" i="16"/>
  <c r="CI137" i="16"/>
  <c r="CJ137" i="16"/>
  <c r="CH105" i="16"/>
  <c r="CI105" i="16"/>
  <c r="CJ105" i="16"/>
  <c r="CH94" i="16"/>
  <c r="CI94" i="16"/>
  <c r="CJ94" i="16"/>
  <c r="CH95" i="16"/>
  <c r="CI95" i="16"/>
  <c r="CJ95" i="16"/>
  <c r="CH96" i="16"/>
  <c r="CI96" i="16"/>
  <c r="CJ96" i="16"/>
  <c r="CH97" i="16"/>
  <c r="CI97" i="16"/>
  <c r="CJ97" i="16"/>
  <c r="CH90" i="16"/>
  <c r="CI90" i="16"/>
  <c r="CJ90" i="16"/>
  <c r="CH64" i="16"/>
  <c r="CI64" i="16"/>
  <c r="CJ64" i="16"/>
  <c r="CH65" i="16"/>
  <c r="CI65" i="16"/>
  <c r="CJ65" i="16"/>
  <c r="CH59" i="16"/>
  <c r="CI59" i="16"/>
  <c r="CJ59" i="16"/>
  <c r="CH60" i="16"/>
  <c r="CI60" i="16"/>
  <c r="CJ60" i="16"/>
  <c r="CH43" i="16"/>
  <c r="CI43" i="16"/>
  <c r="CJ43" i="16"/>
  <c r="CH44" i="16"/>
  <c r="CI44" i="16"/>
  <c r="CJ44" i="16"/>
  <c r="CH45" i="16"/>
  <c r="CI45" i="16"/>
  <c r="CJ45" i="16"/>
  <c r="CH46" i="16"/>
  <c r="CI46" i="16"/>
  <c r="CJ46" i="16"/>
  <c r="CH47" i="16"/>
  <c r="CI47" i="16"/>
  <c r="CJ47" i="16"/>
  <c r="CH48" i="16"/>
  <c r="CI48" i="16"/>
  <c r="CJ48" i="16"/>
  <c r="CH49" i="16"/>
  <c r="CI49" i="16"/>
  <c r="CJ49" i="16"/>
  <c r="CH50" i="16"/>
  <c r="CI50" i="16"/>
  <c r="CJ50" i="16"/>
  <c r="CH51" i="16"/>
  <c r="CI51" i="16"/>
  <c r="CJ51" i="16"/>
  <c r="CH52" i="16"/>
  <c r="CI52" i="16"/>
  <c r="CJ52" i="16"/>
  <c r="CH53" i="16"/>
  <c r="CI53" i="16"/>
  <c r="CJ53" i="16"/>
  <c r="CH54" i="16"/>
  <c r="CI54" i="16"/>
  <c r="CJ54" i="16"/>
  <c r="BG136" i="16"/>
  <c r="BG137" i="16"/>
  <c r="BG105" i="16"/>
  <c r="BG94" i="16"/>
  <c r="BG95" i="16"/>
  <c r="BG96" i="16"/>
  <c r="BG97" i="16"/>
  <c r="BG90" i="16"/>
  <c r="BG64" i="16"/>
  <c r="BG65" i="16"/>
  <c r="BG59" i="16"/>
  <c r="BG60" i="16"/>
  <c r="BG43" i="16"/>
  <c r="BG44" i="16"/>
  <c r="BG45" i="16"/>
  <c r="BG46" i="16"/>
  <c r="BG47" i="16"/>
  <c r="BG48" i="16"/>
  <c r="BG49" i="16"/>
  <c r="BG50" i="16"/>
  <c r="BG51" i="16"/>
  <c r="BG52" i="16"/>
  <c r="BG53" i="16"/>
  <c r="BG54" i="16"/>
  <c r="BF136" i="16"/>
  <c r="BF137" i="16"/>
  <c r="BF105" i="16"/>
  <c r="BF94" i="16"/>
  <c r="BF95" i="16"/>
  <c r="BF96" i="16"/>
  <c r="BF97" i="16"/>
  <c r="BF90" i="16"/>
  <c r="BF64" i="16"/>
  <c r="BF65" i="16"/>
  <c r="BF59" i="16"/>
  <c r="BF60" i="16"/>
  <c r="BF43" i="16"/>
  <c r="BF44" i="16"/>
  <c r="BF45" i="16"/>
  <c r="BF46" i="16"/>
  <c r="BF47" i="16"/>
  <c r="BF48" i="16"/>
  <c r="BF49" i="16"/>
  <c r="BF50" i="16"/>
  <c r="BF51" i="16"/>
  <c r="BF52" i="16"/>
  <c r="BF53" i="16"/>
  <c r="BF54" i="16"/>
  <c r="CC136" i="16"/>
  <c r="CD136" i="16"/>
  <c r="CE136" i="16"/>
  <c r="CC137" i="16"/>
  <c r="CD137" i="16"/>
  <c r="CE137" i="16"/>
  <c r="CC105" i="16"/>
  <c r="CD105" i="16"/>
  <c r="CE105" i="16"/>
  <c r="CC94" i="16"/>
  <c r="CD94" i="16"/>
  <c r="CE94" i="16"/>
  <c r="CC95" i="16"/>
  <c r="CD95" i="16"/>
  <c r="CE95" i="16"/>
  <c r="CC96" i="16"/>
  <c r="CD96" i="16"/>
  <c r="CE96" i="16"/>
  <c r="CC97" i="16"/>
  <c r="CD97" i="16"/>
  <c r="CE97" i="16"/>
  <c r="CC90" i="16"/>
  <c r="CD90" i="16"/>
  <c r="CE90" i="16"/>
  <c r="CC64" i="16"/>
  <c r="CD64" i="16"/>
  <c r="CE64" i="16"/>
  <c r="CC65" i="16"/>
  <c r="CD65" i="16"/>
  <c r="CE65" i="16"/>
  <c r="CC59" i="16"/>
  <c r="CD59" i="16"/>
  <c r="CE59" i="16"/>
  <c r="CC60" i="16"/>
  <c r="CD60" i="16"/>
  <c r="CE60" i="16"/>
  <c r="CC43" i="16"/>
  <c r="CD43" i="16"/>
  <c r="CE43" i="16"/>
  <c r="CC44" i="16"/>
  <c r="CD44" i="16"/>
  <c r="CE44" i="16"/>
  <c r="CC45" i="16"/>
  <c r="CD45" i="16"/>
  <c r="CE45" i="16"/>
  <c r="CC46" i="16"/>
  <c r="CD46" i="16"/>
  <c r="CE46" i="16"/>
  <c r="CC47" i="16"/>
  <c r="CD47" i="16"/>
  <c r="CE47" i="16"/>
  <c r="CC48" i="16"/>
  <c r="CD48" i="16"/>
  <c r="CE48" i="16"/>
  <c r="CC49" i="16"/>
  <c r="CD49" i="16"/>
  <c r="CE49" i="16"/>
  <c r="CC50" i="16"/>
  <c r="CD50" i="16"/>
  <c r="CE50" i="16"/>
  <c r="CC51" i="16"/>
  <c r="CD51" i="16"/>
  <c r="CE51" i="16"/>
  <c r="CC52" i="16"/>
  <c r="CD52" i="16"/>
  <c r="CE52" i="16"/>
  <c r="CC53" i="16"/>
  <c r="CD53" i="16"/>
  <c r="CE53" i="16"/>
  <c r="CC54" i="16"/>
  <c r="CD54" i="16"/>
  <c r="CE54" i="16"/>
  <c r="BX136" i="16"/>
  <c r="BY136" i="16"/>
  <c r="BZ136" i="16"/>
  <c r="BX137" i="16"/>
  <c r="BY137" i="16"/>
  <c r="BZ137" i="16"/>
  <c r="BX105" i="16"/>
  <c r="BY105" i="16"/>
  <c r="BZ105" i="16"/>
  <c r="BX94" i="16"/>
  <c r="BY94" i="16"/>
  <c r="BZ94" i="16"/>
  <c r="BX95" i="16"/>
  <c r="BY95" i="16"/>
  <c r="BZ95" i="16"/>
  <c r="BX96" i="16"/>
  <c r="BY96" i="16"/>
  <c r="BZ96" i="16"/>
  <c r="BX97" i="16"/>
  <c r="BY97" i="16"/>
  <c r="BZ97" i="16"/>
  <c r="BX90" i="16"/>
  <c r="BY90" i="16"/>
  <c r="BZ90" i="16"/>
  <c r="BX64" i="16"/>
  <c r="BY64" i="16"/>
  <c r="BZ64" i="16"/>
  <c r="BX65" i="16"/>
  <c r="BY65" i="16"/>
  <c r="BZ65" i="16"/>
  <c r="BX59" i="16"/>
  <c r="BY59" i="16"/>
  <c r="BZ59" i="16"/>
  <c r="BX60" i="16"/>
  <c r="BY60" i="16"/>
  <c r="BZ60" i="16"/>
  <c r="BX43" i="16"/>
  <c r="BY43" i="16"/>
  <c r="BZ43" i="16"/>
  <c r="BX44" i="16"/>
  <c r="BY44" i="16"/>
  <c r="BZ44" i="16"/>
  <c r="BX45" i="16"/>
  <c r="BY45" i="16"/>
  <c r="BZ45" i="16"/>
  <c r="BX46" i="16"/>
  <c r="BY46" i="16"/>
  <c r="BZ46" i="16"/>
  <c r="BX47" i="16"/>
  <c r="BY47" i="16"/>
  <c r="BZ47" i="16"/>
  <c r="BX48" i="16"/>
  <c r="BY48" i="16"/>
  <c r="BZ48" i="16"/>
  <c r="BX49" i="16"/>
  <c r="BY49" i="16"/>
  <c r="BZ49" i="16"/>
  <c r="BX50" i="16"/>
  <c r="BY50" i="16"/>
  <c r="BZ50" i="16"/>
  <c r="BX51" i="16"/>
  <c r="BY51" i="16"/>
  <c r="BZ51" i="16"/>
  <c r="BX52" i="16"/>
  <c r="BY52" i="16"/>
  <c r="BZ52" i="16"/>
  <c r="BX53" i="16"/>
  <c r="BY53" i="16"/>
  <c r="BZ53" i="16"/>
  <c r="BX54" i="16"/>
  <c r="BY54" i="16"/>
  <c r="BZ54" i="16"/>
  <c r="BE136" i="16"/>
  <c r="BE137" i="16"/>
  <c r="BE105" i="16"/>
  <c r="BE94" i="16"/>
  <c r="BE95" i="16"/>
  <c r="BE96" i="16"/>
  <c r="BE97" i="16"/>
  <c r="BE90" i="16"/>
  <c r="BE64" i="16"/>
  <c r="BE65" i="16"/>
  <c r="BE59" i="16"/>
  <c r="BE60" i="16"/>
  <c r="BE43" i="16"/>
  <c r="BE44" i="16"/>
  <c r="BE45" i="16"/>
  <c r="BE46" i="16"/>
  <c r="BE47" i="16"/>
  <c r="BE48" i="16"/>
  <c r="BE49" i="16"/>
  <c r="BE50" i="16"/>
  <c r="BE51" i="16"/>
  <c r="BE52" i="16"/>
  <c r="BE53" i="16"/>
  <c r="BE54" i="16"/>
  <c r="BS136" i="16"/>
  <c r="BT136" i="16"/>
  <c r="BU136" i="16"/>
  <c r="BS137" i="16"/>
  <c r="BT137" i="16"/>
  <c r="BU137" i="16"/>
  <c r="BS94" i="16"/>
  <c r="BT94" i="16"/>
  <c r="BU94" i="16"/>
  <c r="BS95" i="16"/>
  <c r="BT95" i="16"/>
  <c r="BU95" i="16"/>
  <c r="BS96" i="16"/>
  <c r="BT96" i="16"/>
  <c r="BU96" i="16"/>
  <c r="BS97" i="16"/>
  <c r="BT97" i="16"/>
  <c r="BU97" i="16"/>
  <c r="BS105" i="16"/>
  <c r="BT105" i="16"/>
  <c r="BU105" i="16"/>
  <c r="BS90" i="16"/>
  <c r="BT90" i="16"/>
  <c r="BU90" i="16"/>
  <c r="BS64" i="16"/>
  <c r="BT64" i="16"/>
  <c r="BU64" i="16"/>
  <c r="BS65" i="16"/>
  <c r="BT65" i="16"/>
  <c r="BU65" i="16"/>
  <c r="BS59" i="16"/>
  <c r="BT59" i="16"/>
  <c r="BU59" i="16"/>
  <c r="BS60" i="16"/>
  <c r="BT60" i="16"/>
  <c r="BU60" i="16"/>
  <c r="BS43" i="16"/>
  <c r="BT43" i="16"/>
  <c r="BU43" i="16"/>
  <c r="BS44" i="16"/>
  <c r="BT44" i="16"/>
  <c r="BU44" i="16"/>
  <c r="BS45" i="16"/>
  <c r="BT45" i="16"/>
  <c r="BU45" i="16"/>
  <c r="BS46" i="16"/>
  <c r="BT46" i="16"/>
  <c r="BU46" i="16"/>
  <c r="BS47" i="16"/>
  <c r="BT47" i="16"/>
  <c r="BU47" i="16"/>
  <c r="BS48" i="16"/>
  <c r="BT48" i="16"/>
  <c r="BU48" i="16"/>
  <c r="BS49" i="16"/>
  <c r="BT49" i="16"/>
  <c r="BU49" i="16"/>
  <c r="BS50" i="16"/>
  <c r="BT50" i="16"/>
  <c r="BU50" i="16"/>
  <c r="BS51" i="16"/>
  <c r="BT51" i="16"/>
  <c r="BU51" i="16"/>
  <c r="BS52" i="16"/>
  <c r="BT52" i="16"/>
  <c r="BU52" i="16"/>
  <c r="BS53" i="16"/>
  <c r="BT53" i="16"/>
  <c r="BU53" i="16"/>
  <c r="BS54" i="16"/>
  <c r="BT54" i="16"/>
  <c r="BU54" i="16"/>
  <c r="BD136" i="16"/>
  <c r="BD137" i="16"/>
  <c r="BD105" i="16"/>
  <c r="BD94" i="16"/>
  <c r="BD95" i="16"/>
  <c r="BD96" i="16"/>
  <c r="BD97" i="16"/>
  <c r="BD90" i="16"/>
  <c r="BD64" i="16"/>
  <c r="BD65" i="16"/>
  <c r="BD59" i="16"/>
  <c r="BD60" i="16"/>
  <c r="BD43" i="16"/>
  <c r="BD44" i="16"/>
  <c r="BD45" i="16"/>
  <c r="BD46" i="16"/>
  <c r="BD47" i="16"/>
  <c r="BD48" i="16"/>
  <c r="BD49" i="16"/>
  <c r="BD50" i="16"/>
  <c r="BD51" i="16"/>
  <c r="BD52" i="16"/>
  <c r="BD53" i="16"/>
  <c r="BD54" i="16"/>
  <c r="CH121" i="17"/>
  <c r="CI121" i="17"/>
  <c r="CJ121" i="17"/>
  <c r="CH122" i="17"/>
  <c r="CI122" i="17"/>
  <c r="CJ122" i="17"/>
  <c r="CH123" i="17"/>
  <c r="CI123" i="17"/>
  <c r="CJ123" i="17"/>
  <c r="CH124" i="17"/>
  <c r="CI124" i="17"/>
  <c r="CJ124" i="17"/>
  <c r="CH125" i="17"/>
  <c r="CI125" i="17"/>
  <c r="CJ125" i="17"/>
  <c r="CH126" i="17"/>
  <c r="CI126" i="17"/>
  <c r="CJ126" i="17"/>
  <c r="CH127" i="17"/>
  <c r="CI127" i="17"/>
  <c r="CJ127" i="17"/>
  <c r="CH128" i="17"/>
  <c r="CI128" i="17"/>
  <c r="CJ128" i="17"/>
  <c r="CH129" i="17"/>
  <c r="CI129" i="17"/>
  <c r="CJ129" i="17"/>
  <c r="CH32" i="17"/>
  <c r="CI32" i="17"/>
  <c r="CJ32" i="17"/>
  <c r="CH11" i="17"/>
  <c r="CI11" i="17"/>
  <c r="CJ11" i="17"/>
  <c r="BG121" i="17"/>
  <c r="BG122" i="17"/>
  <c r="BG123" i="17"/>
  <c r="BG124" i="17"/>
  <c r="BG125" i="17"/>
  <c r="BG126" i="17"/>
  <c r="BG127" i="17"/>
  <c r="BG128" i="17"/>
  <c r="BG129" i="17"/>
  <c r="BG32" i="17"/>
  <c r="BG11" i="17"/>
  <c r="BF11" i="17"/>
  <c r="BF32" i="17"/>
  <c r="BF121" i="17"/>
  <c r="BF122" i="17"/>
  <c r="BF123" i="17"/>
  <c r="BF124" i="17"/>
  <c r="BF125" i="17"/>
  <c r="BF126" i="17"/>
  <c r="BF127" i="17"/>
  <c r="BF128" i="17"/>
  <c r="BF129" i="17"/>
  <c r="CC121" i="17"/>
  <c r="CD121" i="17"/>
  <c r="CE121" i="17"/>
  <c r="CC122" i="17"/>
  <c r="CD122" i="17"/>
  <c r="CE122" i="17"/>
  <c r="CC123" i="17"/>
  <c r="CD123" i="17"/>
  <c r="CE123" i="17"/>
  <c r="CC124" i="17"/>
  <c r="CD124" i="17"/>
  <c r="CE124" i="17"/>
  <c r="CC125" i="17"/>
  <c r="CD125" i="17"/>
  <c r="CE125" i="17"/>
  <c r="CC126" i="17"/>
  <c r="CD126" i="17"/>
  <c r="CE126" i="17"/>
  <c r="CC127" i="17"/>
  <c r="CD127" i="17"/>
  <c r="CE127" i="17"/>
  <c r="CC128" i="17"/>
  <c r="CD128" i="17"/>
  <c r="CE128" i="17"/>
  <c r="CC129" i="17"/>
  <c r="CD129" i="17"/>
  <c r="CE129" i="17"/>
  <c r="CC32" i="17"/>
  <c r="CD32" i="17"/>
  <c r="CE32" i="17"/>
  <c r="CC11" i="17"/>
  <c r="CD11" i="17"/>
  <c r="CE11" i="17"/>
  <c r="BX11" i="17"/>
  <c r="BY11" i="17"/>
  <c r="BZ11" i="17"/>
  <c r="BX32" i="17"/>
  <c r="BY32" i="17"/>
  <c r="BZ32" i="17"/>
  <c r="BX121" i="17"/>
  <c r="BY121" i="17"/>
  <c r="BZ121" i="17"/>
  <c r="BX122" i="17"/>
  <c r="BY122" i="17"/>
  <c r="BZ122" i="17"/>
  <c r="BX123" i="17"/>
  <c r="BY123" i="17"/>
  <c r="BZ123" i="17"/>
  <c r="BX124" i="17"/>
  <c r="BY124" i="17"/>
  <c r="BZ124" i="17"/>
  <c r="BX125" i="17"/>
  <c r="BY125" i="17"/>
  <c r="BZ125" i="17"/>
  <c r="BX126" i="17"/>
  <c r="BY126" i="17"/>
  <c r="BZ126" i="17"/>
  <c r="BX127" i="17"/>
  <c r="BY127" i="17"/>
  <c r="BZ127" i="17"/>
  <c r="BX128" i="17"/>
  <c r="BY128" i="17"/>
  <c r="BZ128" i="17"/>
  <c r="BX129" i="17"/>
  <c r="BY129" i="17"/>
  <c r="BZ129" i="17"/>
  <c r="BE121" i="17"/>
  <c r="BE122" i="17"/>
  <c r="BE123" i="17"/>
  <c r="BE124" i="17"/>
  <c r="BE125" i="17"/>
  <c r="BE126" i="17"/>
  <c r="BE127" i="17"/>
  <c r="BE128" i="17"/>
  <c r="BE129" i="17"/>
  <c r="BE32" i="17"/>
  <c r="BE11" i="17"/>
  <c r="BS11" i="17"/>
  <c r="BT11" i="17"/>
  <c r="BU11" i="17"/>
  <c r="BS32" i="17"/>
  <c r="BT32" i="17"/>
  <c r="BU32" i="17"/>
  <c r="BS121" i="17"/>
  <c r="BT121" i="17"/>
  <c r="BU121" i="17"/>
  <c r="BS122" i="17"/>
  <c r="BT122" i="17"/>
  <c r="BU122" i="17"/>
  <c r="BS123" i="17"/>
  <c r="BT123" i="17"/>
  <c r="BU123" i="17"/>
  <c r="BS124" i="17"/>
  <c r="BT124" i="17"/>
  <c r="BU124" i="17"/>
  <c r="BS125" i="17"/>
  <c r="BT125" i="17"/>
  <c r="BU125" i="17"/>
  <c r="BS126" i="17"/>
  <c r="BT126" i="17"/>
  <c r="BU126" i="17"/>
  <c r="BS127" i="17"/>
  <c r="BT127" i="17"/>
  <c r="BU127" i="17"/>
  <c r="BS128" i="17"/>
  <c r="BT128" i="17"/>
  <c r="BU128" i="17"/>
  <c r="BS129" i="17"/>
  <c r="BT129" i="17"/>
  <c r="BU129" i="17"/>
  <c r="BD121" i="17"/>
  <c r="BD122" i="17"/>
  <c r="BD123" i="17"/>
  <c r="BD124" i="17"/>
  <c r="BD125" i="17"/>
  <c r="BD126" i="17"/>
  <c r="BD127" i="17"/>
  <c r="BD128" i="17"/>
  <c r="BD129" i="17"/>
  <c r="BD32" i="17"/>
  <c r="BD11" i="17"/>
  <c r="CH25" i="15"/>
  <c r="CI25" i="15"/>
  <c r="CJ25" i="15"/>
  <c r="CH26" i="15"/>
  <c r="CI26" i="15"/>
  <c r="CJ26" i="15"/>
  <c r="CH27" i="15"/>
  <c r="CI27" i="15"/>
  <c r="CJ27" i="15"/>
  <c r="CH28" i="15"/>
  <c r="CI28" i="15"/>
  <c r="CJ28" i="15"/>
  <c r="CH29" i="15"/>
  <c r="CI29" i="15"/>
  <c r="CJ29" i="15"/>
  <c r="CH30" i="15"/>
  <c r="CI30" i="15"/>
  <c r="CJ30" i="15"/>
  <c r="CH31" i="15"/>
  <c r="CI31" i="15"/>
  <c r="CJ31" i="15"/>
  <c r="CH32" i="15"/>
  <c r="CI32" i="15"/>
  <c r="CJ32" i="15"/>
  <c r="CH33" i="15"/>
  <c r="CI33" i="15"/>
  <c r="CJ33" i="15"/>
  <c r="CH34" i="15"/>
  <c r="CI34" i="15"/>
  <c r="CJ34" i="15"/>
  <c r="CH35" i="15"/>
  <c r="CI35" i="15"/>
  <c r="CJ35" i="15"/>
  <c r="CH36" i="15"/>
  <c r="CI36" i="15"/>
  <c r="CJ36" i="15"/>
  <c r="CH37" i="15"/>
  <c r="CI37" i="15"/>
  <c r="CJ37" i="15"/>
  <c r="CH38" i="15"/>
  <c r="CI38" i="15"/>
  <c r="CJ38" i="15"/>
  <c r="CH39" i="15"/>
  <c r="CI39" i="15"/>
  <c r="CJ39" i="15"/>
  <c r="CH22" i="15"/>
  <c r="CI22" i="15"/>
  <c r="CJ22" i="15"/>
  <c r="CH19" i="15"/>
  <c r="CI19" i="15"/>
  <c r="CJ19" i="15"/>
  <c r="CH20" i="15"/>
  <c r="CI20" i="15"/>
  <c r="CJ20" i="15"/>
  <c r="BG25" i="15"/>
  <c r="BG26" i="15"/>
  <c r="BG27" i="15"/>
  <c r="BG28" i="15"/>
  <c r="BG29" i="15"/>
  <c r="BG30" i="15"/>
  <c r="BG31" i="15"/>
  <c r="BG32" i="15"/>
  <c r="BG33" i="15"/>
  <c r="BG34" i="15"/>
  <c r="BG35" i="15"/>
  <c r="BG36" i="15"/>
  <c r="BG37" i="15"/>
  <c r="BG38" i="15"/>
  <c r="BG39" i="15"/>
  <c r="BG22" i="15"/>
  <c r="BG19" i="15"/>
  <c r="BG20" i="15"/>
  <c r="CC19" i="15"/>
  <c r="CD19" i="15"/>
  <c r="CE19" i="15"/>
  <c r="CC20" i="15"/>
  <c r="CD20" i="15"/>
  <c r="CE20" i="15"/>
  <c r="CC22" i="15"/>
  <c r="CD22" i="15"/>
  <c r="CE22" i="15"/>
  <c r="CC25" i="15"/>
  <c r="CD25" i="15"/>
  <c r="CE25" i="15"/>
  <c r="CC26" i="15"/>
  <c r="CD26" i="15"/>
  <c r="CE26" i="15"/>
  <c r="CC27" i="15"/>
  <c r="CD27" i="15"/>
  <c r="CE27" i="15"/>
  <c r="CC28" i="15"/>
  <c r="CD28" i="15"/>
  <c r="CE28" i="15"/>
  <c r="CC29" i="15"/>
  <c r="CD29" i="15"/>
  <c r="CE29" i="15"/>
  <c r="CC30" i="15"/>
  <c r="CD30" i="15"/>
  <c r="CE30" i="15"/>
  <c r="CC31" i="15"/>
  <c r="CD31" i="15"/>
  <c r="CE31" i="15"/>
  <c r="CC32" i="15"/>
  <c r="CD32" i="15"/>
  <c r="CE32" i="15"/>
  <c r="CC33" i="15"/>
  <c r="CD33" i="15"/>
  <c r="CE33" i="15"/>
  <c r="CC34" i="15"/>
  <c r="CD34" i="15"/>
  <c r="CE34" i="15"/>
  <c r="CC35" i="15"/>
  <c r="CD35" i="15"/>
  <c r="CE35" i="15"/>
  <c r="CC36" i="15"/>
  <c r="CD36" i="15"/>
  <c r="CE36" i="15"/>
  <c r="CC37" i="15"/>
  <c r="CD37" i="15"/>
  <c r="CE37" i="15"/>
  <c r="CC38" i="15"/>
  <c r="CD38" i="15"/>
  <c r="CE38" i="15"/>
  <c r="CC39" i="15"/>
  <c r="CD39" i="15"/>
  <c r="CE39" i="15"/>
  <c r="BF25" i="15"/>
  <c r="BF26" i="15"/>
  <c r="BF27" i="15"/>
  <c r="BF28" i="15"/>
  <c r="BF29" i="15"/>
  <c r="BF30" i="15"/>
  <c r="BF31" i="15"/>
  <c r="BF32" i="15"/>
  <c r="BF33" i="15"/>
  <c r="BF34" i="15"/>
  <c r="BF35" i="15"/>
  <c r="BF36" i="15"/>
  <c r="BF37" i="15"/>
  <c r="BF38" i="15"/>
  <c r="BF39" i="15"/>
  <c r="BF22" i="15"/>
  <c r="BF19" i="15"/>
  <c r="BF20" i="15"/>
  <c r="BE22" i="15"/>
  <c r="BE19" i="15"/>
  <c r="BE20" i="15"/>
  <c r="BE25" i="15"/>
  <c r="BE26" i="15"/>
  <c r="BE27" i="15"/>
  <c r="BE28" i="15"/>
  <c r="BE29" i="15"/>
  <c r="BE30" i="15"/>
  <c r="BE31" i="15"/>
  <c r="BE32" i="15"/>
  <c r="BE33" i="15"/>
  <c r="BE34" i="15"/>
  <c r="BE35" i="15"/>
  <c r="BE36" i="15"/>
  <c r="BE37" i="15"/>
  <c r="BE38" i="15"/>
  <c r="BE39" i="15"/>
  <c r="BX25" i="15"/>
  <c r="BY25" i="15"/>
  <c r="BZ25" i="15"/>
  <c r="BX26" i="15"/>
  <c r="BY26" i="15"/>
  <c r="BZ26" i="15"/>
  <c r="BX27" i="15"/>
  <c r="BY27" i="15"/>
  <c r="BZ27" i="15"/>
  <c r="BX28" i="15"/>
  <c r="BY28" i="15"/>
  <c r="BZ28" i="15"/>
  <c r="BX29" i="15"/>
  <c r="BY29" i="15"/>
  <c r="BZ29" i="15"/>
  <c r="BX30" i="15"/>
  <c r="BY30" i="15"/>
  <c r="BZ30" i="15"/>
  <c r="BX31" i="15"/>
  <c r="BY31" i="15"/>
  <c r="BZ31" i="15"/>
  <c r="BX32" i="15"/>
  <c r="BY32" i="15"/>
  <c r="BZ32" i="15"/>
  <c r="BX33" i="15"/>
  <c r="BY33" i="15"/>
  <c r="BZ33" i="15"/>
  <c r="BX34" i="15"/>
  <c r="BY34" i="15"/>
  <c r="BZ34" i="15"/>
  <c r="BX35" i="15"/>
  <c r="BY35" i="15"/>
  <c r="BZ35" i="15"/>
  <c r="BX36" i="15"/>
  <c r="BY36" i="15"/>
  <c r="BZ36" i="15"/>
  <c r="BX37" i="15"/>
  <c r="BY37" i="15"/>
  <c r="BZ37" i="15"/>
  <c r="BX38" i="15"/>
  <c r="BY38" i="15"/>
  <c r="BZ38" i="15"/>
  <c r="BX39" i="15"/>
  <c r="BY39" i="15"/>
  <c r="BZ39" i="15"/>
  <c r="BX22" i="15"/>
  <c r="BY22" i="15"/>
  <c r="BZ22" i="15"/>
  <c r="BX19" i="15"/>
  <c r="BY19" i="15"/>
  <c r="BZ19" i="15"/>
  <c r="BX20" i="15"/>
  <c r="BY20" i="15"/>
  <c r="BZ20" i="15"/>
  <c r="BS19" i="15"/>
  <c r="BT19" i="15"/>
  <c r="BU19" i="15"/>
  <c r="BS20" i="15"/>
  <c r="BT20" i="15"/>
  <c r="BU20" i="15"/>
  <c r="BS22" i="15"/>
  <c r="BT22" i="15"/>
  <c r="BU22" i="15"/>
  <c r="BS25" i="15"/>
  <c r="BT25" i="15"/>
  <c r="BU25" i="15"/>
  <c r="BS26" i="15"/>
  <c r="BT26" i="15"/>
  <c r="BU26" i="15"/>
  <c r="BS27" i="15"/>
  <c r="BT27" i="15"/>
  <c r="BU27" i="15"/>
  <c r="BS28" i="15"/>
  <c r="BT28" i="15"/>
  <c r="BU28" i="15"/>
  <c r="BS29" i="15"/>
  <c r="BT29" i="15"/>
  <c r="BU29" i="15"/>
  <c r="BS30" i="15"/>
  <c r="BT30" i="15"/>
  <c r="BU30" i="15"/>
  <c r="BS31" i="15"/>
  <c r="BT31" i="15"/>
  <c r="BU31" i="15"/>
  <c r="BS32" i="15"/>
  <c r="BT32" i="15"/>
  <c r="BU32" i="15"/>
  <c r="BS33" i="15"/>
  <c r="BT33" i="15"/>
  <c r="BU33" i="15"/>
  <c r="BS34" i="15"/>
  <c r="BT34" i="15"/>
  <c r="BU34" i="15"/>
  <c r="BS35" i="15"/>
  <c r="BT35" i="15"/>
  <c r="BU35" i="15"/>
  <c r="BS36" i="15"/>
  <c r="BT36" i="15"/>
  <c r="BU36" i="15"/>
  <c r="BS37" i="15"/>
  <c r="BT37" i="15"/>
  <c r="BU37" i="15"/>
  <c r="BS38" i="15"/>
  <c r="BT38" i="15"/>
  <c r="BU38" i="15"/>
  <c r="BS39" i="15"/>
  <c r="BT39" i="15"/>
  <c r="BU39" i="15"/>
  <c r="BD25" i="15"/>
  <c r="BD26" i="15"/>
  <c r="BD27" i="15"/>
  <c r="BD28" i="15"/>
  <c r="BD29" i="15"/>
  <c r="BD30" i="15"/>
  <c r="BD31" i="15"/>
  <c r="BD32" i="15"/>
  <c r="BD33" i="15"/>
  <c r="BD34" i="15"/>
  <c r="BD35" i="15"/>
  <c r="BD36" i="15"/>
  <c r="BD37" i="15"/>
  <c r="BD38" i="15"/>
  <c r="BD39" i="15"/>
  <c r="BD22" i="15"/>
  <c r="BD19" i="15"/>
  <c r="BD20" i="15"/>
  <c r="CH168" i="17"/>
  <c r="CI168" i="17"/>
  <c r="CJ168" i="17"/>
  <c r="CH99" i="17"/>
  <c r="CI99" i="17"/>
  <c r="CJ99" i="17"/>
  <c r="BG168" i="17"/>
  <c r="BG99" i="17"/>
  <c r="BF168" i="17"/>
  <c r="BF99" i="17"/>
  <c r="CC168" i="17"/>
  <c r="CD168" i="17"/>
  <c r="CE168" i="17"/>
  <c r="CC99" i="17"/>
  <c r="CD99" i="17"/>
  <c r="CE99" i="17"/>
  <c r="BX168" i="17"/>
  <c r="BY168" i="17"/>
  <c r="BZ168" i="17"/>
  <c r="BX99" i="17"/>
  <c r="BY99" i="17"/>
  <c r="BZ99" i="17"/>
  <c r="BE168" i="17"/>
  <c r="BE99" i="17"/>
  <c r="BS168" i="17"/>
  <c r="BT168" i="17"/>
  <c r="BU168" i="17"/>
  <c r="BS99" i="17"/>
  <c r="BT99" i="17"/>
  <c r="BU99" i="17"/>
  <c r="BD168" i="17"/>
  <c r="BD99" i="17"/>
  <c r="BX63" i="15"/>
  <c r="BY63" i="15"/>
  <c r="BZ63" i="15"/>
  <c r="BE63" i="15"/>
  <c r="BF63" i="15"/>
  <c r="CC63" i="15"/>
  <c r="CD63" i="15"/>
  <c r="CE63" i="15"/>
  <c r="CH63" i="15"/>
  <c r="CI63" i="15"/>
  <c r="CJ63" i="15"/>
  <c r="BG63" i="15"/>
  <c r="CH113" i="17"/>
  <c r="CI113" i="17"/>
  <c r="CJ113" i="17"/>
  <c r="CH114" i="17"/>
  <c r="CI114" i="17"/>
  <c r="CJ114" i="17"/>
  <c r="CH115" i="17"/>
  <c r="CI115" i="17"/>
  <c r="CJ115" i="17"/>
  <c r="CH116" i="17"/>
  <c r="CI116" i="17"/>
  <c r="CJ116" i="17"/>
  <c r="CH117" i="17"/>
  <c r="CI117" i="17"/>
  <c r="CJ117" i="17"/>
  <c r="CH94" i="17"/>
  <c r="CI94" i="17"/>
  <c r="CJ94" i="17"/>
  <c r="CH55" i="17"/>
  <c r="CI55" i="17"/>
  <c r="CJ55" i="17"/>
  <c r="CH14" i="17"/>
  <c r="CI14" i="17"/>
  <c r="CJ14" i="17"/>
  <c r="CH15" i="17"/>
  <c r="CI15" i="17"/>
  <c r="CJ15" i="17"/>
  <c r="CH16" i="17"/>
  <c r="CI16" i="17"/>
  <c r="CJ16" i="17"/>
  <c r="BG113" i="17"/>
  <c r="BG114" i="17"/>
  <c r="BG115" i="17"/>
  <c r="BG116" i="17"/>
  <c r="BG117" i="17"/>
  <c r="BG94" i="17"/>
  <c r="BG55" i="17"/>
  <c r="BG14" i="17"/>
  <c r="BG15" i="17"/>
  <c r="BG16" i="17"/>
  <c r="BF113" i="17"/>
  <c r="BF114" i="17"/>
  <c r="BF115" i="17"/>
  <c r="BF116" i="17"/>
  <c r="BF117" i="17"/>
  <c r="BF94" i="17"/>
  <c r="BF55" i="17"/>
  <c r="BF14" i="17"/>
  <c r="BF15" i="17"/>
  <c r="BF16" i="17"/>
  <c r="CC113" i="17"/>
  <c r="CD113" i="17"/>
  <c r="CE113" i="17"/>
  <c r="CC114" i="17"/>
  <c r="CD114" i="17"/>
  <c r="CE114" i="17"/>
  <c r="CC115" i="17"/>
  <c r="CD115" i="17"/>
  <c r="CE115" i="17"/>
  <c r="CC116" i="17"/>
  <c r="CD116" i="17"/>
  <c r="CE116" i="17"/>
  <c r="CC117" i="17"/>
  <c r="CD117" i="17"/>
  <c r="CE117" i="17"/>
  <c r="CC94" i="17"/>
  <c r="CD94" i="17"/>
  <c r="CE94" i="17"/>
  <c r="CC55" i="17"/>
  <c r="CD55" i="17"/>
  <c r="CE55" i="17"/>
  <c r="CC14" i="17"/>
  <c r="CD14" i="17"/>
  <c r="CE14" i="17"/>
  <c r="CC15" i="17"/>
  <c r="CD15" i="17"/>
  <c r="CE15" i="17"/>
  <c r="CC16" i="17"/>
  <c r="CD16" i="17"/>
  <c r="CE16" i="17"/>
  <c r="BX113" i="17"/>
  <c r="BY113" i="17"/>
  <c r="BZ113" i="17"/>
  <c r="BX114" i="17"/>
  <c r="BY114" i="17"/>
  <c r="BZ114" i="17"/>
  <c r="BX115" i="17"/>
  <c r="BY115" i="17"/>
  <c r="BZ115" i="17"/>
  <c r="BX116" i="17"/>
  <c r="BY116" i="17"/>
  <c r="BZ116" i="17"/>
  <c r="BX117" i="17"/>
  <c r="BY117" i="17"/>
  <c r="BZ117" i="17"/>
  <c r="BX94" i="17"/>
  <c r="BY94" i="17"/>
  <c r="BZ94" i="17"/>
  <c r="BX55" i="17"/>
  <c r="BY55" i="17"/>
  <c r="BZ55" i="17"/>
  <c r="BX14" i="17"/>
  <c r="BY14" i="17"/>
  <c r="BZ14" i="17"/>
  <c r="BX15" i="17"/>
  <c r="BY15" i="17"/>
  <c r="BZ15" i="17"/>
  <c r="BX16" i="17"/>
  <c r="BY16" i="17"/>
  <c r="BZ16" i="17"/>
  <c r="BE113" i="17"/>
  <c r="BE114" i="17"/>
  <c r="BE115" i="17"/>
  <c r="BE116" i="17"/>
  <c r="BE117" i="17"/>
  <c r="BE94" i="17"/>
  <c r="BE55" i="17"/>
  <c r="BE14" i="17"/>
  <c r="BE15" i="17"/>
  <c r="BE16" i="17"/>
  <c r="BS113" i="17"/>
  <c r="BT113" i="17"/>
  <c r="BU113" i="17"/>
  <c r="BS114" i="17"/>
  <c r="BT114" i="17"/>
  <c r="BU114" i="17"/>
  <c r="BS115" i="17"/>
  <c r="BT115" i="17"/>
  <c r="BU115" i="17"/>
  <c r="BS116" i="17"/>
  <c r="BT116" i="17"/>
  <c r="BU116" i="17"/>
  <c r="BS117" i="17"/>
  <c r="BT117" i="17"/>
  <c r="BU117" i="17"/>
  <c r="BS94" i="17"/>
  <c r="BT94" i="17"/>
  <c r="BU94" i="17"/>
  <c r="BS55" i="17"/>
  <c r="BT55" i="17"/>
  <c r="BU55" i="17"/>
  <c r="BS14" i="17"/>
  <c r="BT14" i="17"/>
  <c r="BU14" i="17"/>
  <c r="BS15" i="17"/>
  <c r="BT15" i="17"/>
  <c r="BU15" i="17"/>
  <c r="BS16" i="17"/>
  <c r="BT16" i="17"/>
  <c r="BU16" i="17"/>
  <c r="BD113" i="17"/>
  <c r="BD114" i="17"/>
  <c r="BD115" i="17"/>
  <c r="BD116" i="17"/>
  <c r="BD117" i="17"/>
  <c r="BD94" i="17"/>
  <c r="BD55" i="17"/>
  <c r="BD14" i="17"/>
  <c r="BD15" i="17"/>
  <c r="BD16" i="17"/>
  <c r="CH40" i="14"/>
  <c r="CI40" i="14"/>
  <c r="CJ40" i="14"/>
  <c r="CH41" i="14"/>
  <c r="CI41" i="14"/>
  <c r="CJ41" i="14"/>
  <c r="CH42" i="14"/>
  <c r="CI42" i="14"/>
  <c r="CJ42" i="14"/>
  <c r="CH43" i="14"/>
  <c r="CI43" i="14"/>
  <c r="CJ43" i="14"/>
  <c r="CH44" i="14"/>
  <c r="CI44" i="14"/>
  <c r="CJ44" i="14"/>
  <c r="CH45" i="14"/>
  <c r="CI45" i="14"/>
  <c r="CJ45" i="14"/>
  <c r="CH46" i="14"/>
  <c r="CI46" i="14"/>
  <c r="CJ46" i="14"/>
  <c r="CH47" i="14"/>
  <c r="CI47" i="14"/>
  <c r="CJ47" i="14"/>
  <c r="CH48" i="14"/>
  <c r="CI48" i="14"/>
  <c r="CJ48" i="14"/>
  <c r="CH49" i="14"/>
  <c r="CI49" i="14"/>
  <c r="CJ49" i="14"/>
  <c r="CH50" i="14"/>
  <c r="CI50" i="14"/>
  <c r="CJ50" i="14"/>
  <c r="CH51" i="14"/>
  <c r="CI51" i="14"/>
  <c r="CJ51" i="14"/>
  <c r="CH52" i="14"/>
  <c r="CI52" i="14"/>
  <c r="CJ52" i="14"/>
  <c r="CH53" i="14"/>
  <c r="CI53" i="14"/>
  <c r="CJ53" i="14"/>
  <c r="CH38" i="14"/>
  <c r="CI38" i="14"/>
  <c r="CJ38" i="14"/>
  <c r="CH34" i="14"/>
  <c r="CI34" i="14"/>
  <c r="CJ34" i="14"/>
  <c r="CH35" i="14"/>
  <c r="CI35" i="14"/>
  <c r="CJ35" i="14"/>
  <c r="CH25" i="14"/>
  <c r="CI25" i="14"/>
  <c r="CJ25" i="14"/>
  <c r="CH26" i="14"/>
  <c r="CI26" i="14"/>
  <c r="CJ26" i="14"/>
  <c r="CH27" i="14"/>
  <c r="CI27" i="14"/>
  <c r="CJ27" i="14"/>
  <c r="CH28" i="14"/>
  <c r="CI28" i="14"/>
  <c r="CJ28" i="14"/>
  <c r="CH29" i="14"/>
  <c r="CI29" i="14"/>
  <c r="CJ29" i="14"/>
  <c r="CH30" i="14"/>
  <c r="CI30" i="14"/>
  <c r="CJ30" i="14"/>
  <c r="CH31" i="14"/>
  <c r="CI31" i="14"/>
  <c r="CJ31" i="14"/>
  <c r="CH32" i="14"/>
  <c r="CI32" i="14"/>
  <c r="CJ32" i="14"/>
  <c r="CH11" i="14"/>
  <c r="CI11" i="14"/>
  <c r="CJ11" i="14"/>
  <c r="CH12" i="14"/>
  <c r="CI12" i="14"/>
  <c r="CJ12" i="14"/>
  <c r="CH13" i="14"/>
  <c r="CI13" i="14"/>
  <c r="CJ13" i="14"/>
  <c r="CH14" i="14"/>
  <c r="CI14" i="14"/>
  <c r="CJ14" i="14"/>
  <c r="CH15" i="14"/>
  <c r="CI15" i="14"/>
  <c r="CJ15" i="14"/>
  <c r="CH16" i="14"/>
  <c r="CI16" i="14"/>
  <c r="CJ16" i="14"/>
  <c r="CH17" i="14"/>
  <c r="CI17" i="14"/>
  <c r="CJ17" i="14"/>
  <c r="CH18" i="14"/>
  <c r="CI18" i="14"/>
  <c r="CJ18" i="14"/>
  <c r="CH19" i="14"/>
  <c r="CI19" i="14"/>
  <c r="CJ19" i="14"/>
  <c r="CH20" i="14"/>
  <c r="CI20" i="14"/>
  <c r="CJ20" i="14"/>
  <c r="CH21" i="14"/>
  <c r="CI21" i="14"/>
  <c r="CJ21" i="14"/>
  <c r="CH22" i="14"/>
  <c r="CI22" i="14"/>
  <c r="CJ22" i="14"/>
  <c r="CH23" i="14"/>
  <c r="CI23" i="14"/>
  <c r="CJ23" i="14"/>
  <c r="BG40" i="14"/>
  <c r="BG41" i="14"/>
  <c r="BG42" i="14"/>
  <c r="BG43" i="14"/>
  <c r="BG44" i="14"/>
  <c r="BG45" i="14"/>
  <c r="BG46" i="14"/>
  <c r="BG47" i="14"/>
  <c r="BG48" i="14"/>
  <c r="BG49" i="14"/>
  <c r="BG50" i="14"/>
  <c r="BG51" i="14"/>
  <c r="BG52" i="14"/>
  <c r="BG53" i="14"/>
  <c r="BG38" i="14"/>
  <c r="BG34" i="14"/>
  <c r="BG35" i="14"/>
  <c r="BG25" i="14"/>
  <c r="BG26" i="14"/>
  <c r="BG27" i="14"/>
  <c r="BG28" i="14"/>
  <c r="BG29" i="14"/>
  <c r="BG30" i="14"/>
  <c r="BG31" i="14"/>
  <c r="BG32" i="14"/>
  <c r="BG11" i="14"/>
  <c r="BG12" i="14"/>
  <c r="BG13" i="14"/>
  <c r="BG14" i="14"/>
  <c r="BG15" i="14"/>
  <c r="BG16" i="14"/>
  <c r="BG17" i="14"/>
  <c r="BG18" i="14"/>
  <c r="BG19" i="14"/>
  <c r="BG20" i="14"/>
  <c r="BG21" i="14"/>
  <c r="BG22" i="14"/>
  <c r="BG23" i="14"/>
  <c r="BF40" i="14"/>
  <c r="BF41" i="14"/>
  <c r="BF42" i="14"/>
  <c r="BF43" i="14"/>
  <c r="BF44" i="14"/>
  <c r="BF45" i="14"/>
  <c r="BF46" i="14"/>
  <c r="BF47" i="14"/>
  <c r="BF48" i="14"/>
  <c r="BF49" i="14"/>
  <c r="BF50" i="14"/>
  <c r="BF51" i="14"/>
  <c r="BF52" i="14"/>
  <c r="BF53" i="14"/>
  <c r="BF38" i="14"/>
  <c r="BF34" i="14"/>
  <c r="BF35" i="14"/>
  <c r="BF25" i="14"/>
  <c r="BF26" i="14"/>
  <c r="BF27" i="14"/>
  <c r="BF28" i="14"/>
  <c r="BF29" i="14"/>
  <c r="BF30" i="14"/>
  <c r="BF31" i="14"/>
  <c r="BF32" i="14"/>
  <c r="BF11" i="14"/>
  <c r="BF12" i="14"/>
  <c r="BF13" i="14"/>
  <c r="BF14" i="14"/>
  <c r="BF15" i="14"/>
  <c r="BF16" i="14"/>
  <c r="BF17" i="14"/>
  <c r="BF18" i="14"/>
  <c r="BF19" i="14"/>
  <c r="BF20" i="14"/>
  <c r="BF21" i="14"/>
  <c r="BF22" i="14"/>
  <c r="BF23" i="14"/>
  <c r="CC40" i="14"/>
  <c r="CD40" i="14"/>
  <c r="CE40" i="14"/>
  <c r="CC41" i="14"/>
  <c r="CD41" i="14"/>
  <c r="CE41" i="14"/>
  <c r="CC42" i="14"/>
  <c r="CD42" i="14"/>
  <c r="CE42" i="14"/>
  <c r="CC43" i="14"/>
  <c r="CD43" i="14"/>
  <c r="CE43" i="14"/>
  <c r="CC44" i="14"/>
  <c r="CD44" i="14"/>
  <c r="CE44" i="14"/>
  <c r="CC45" i="14"/>
  <c r="CD45" i="14"/>
  <c r="CE45" i="14"/>
  <c r="CC46" i="14"/>
  <c r="CD46" i="14"/>
  <c r="CE46" i="14"/>
  <c r="CC47" i="14"/>
  <c r="CD47" i="14"/>
  <c r="CE47" i="14"/>
  <c r="CC48" i="14"/>
  <c r="CD48" i="14"/>
  <c r="CE48" i="14"/>
  <c r="CC49" i="14"/>
  <c r="CD49" i="14"/>
  <c r="CE49" i="14"/>
  <c r="CC50" i="14"/>
  <c r="CD50" i="14"/>
  <c r="CE50" i="14"/>
  <c r="CC51" i="14"/>
  <c r="CD51" i="14"/>
  <c r="CE51" i="14"/>
  <c r="CC52" i="14"/>
  <c r="CD52" i="14"/>
  <c r="CE52" i="14"/>
  <c r="CC53" i="14"/>
  <c r="CD53" i="14"/>
  <c r="CE53" i="14"/>
  <c r="CC38" i="14"/>
  <c r="CD38" i="14"/>
  <c r="CE38" i="14"/>
  <c r="CC34" i="14"/>
  <c r="CD34" i="14"/>
  <c r="CE34" i="14"/>
  <c r="CC35" i="14"/>
  <c r="CD35" i="14"/>
  <c r="CE35" i="14"/>
  <c r="CC25" i="14"/>
  <c r="CD25" i="14"/>
  <c r="CE25" i="14"/>
  <c r="CC26" i="14"/>
  <c r="CD26" i="14"/>
  <c r="CE26" i="14"/>
  <c r="CC27" i="14"/>
  <c r="CD27" i="14"/>
  <c r="CE27" i="14"/>
  <c r="CC28" i="14"/>
  <c r="CD28" i="14"/>
  <c r="CE28" i="14"/>
  <c r="CC29" i="14"/>
  <c r="CD29" i="14"/>
  <c r="CE29" i="14"/>
  <c r="CC30" i="14"/>
  <c r="CD30" i="14"/>
  <c r="CE30" i="14"/>
  <c r="CC31" i="14"/>
  <c r="CD31" i="14"/>
  <c r="CE31" i="14"/>
  <c r="CC32" i="14"/>
  <c r="CD32" i="14"/>
  <c r="CE32" i="14"/>
  <c r="CC11" i="14"/>
  <c r="CD11" i="14"/>
  <c r="CE11" i="14"/>
  <c r="CC12" i="14"/>
  <c r="CD12" i="14"/>
  <c r="CE12" i="14"/>
  <c r="CC13" i="14"/>
  <c r="CD13" i="14"/>
  <c r="CE13" i="14"/>
  <c r="CC14" i="14"/>
  <c r="CD14" i="14"/>
  <c r="CE14" i="14"/>
  <c r="CC15" i="14"/>
  <c r="CD15" i="14"/>
  <c r="CE15" i="14"/>
  <c r="CC16" i="14"/>
  <c r="CD16" i="14"/>
  <c r="CE16" i="14"/>
  <c r="CC17" i="14"/>
  <c r="CD17" i="14"/>
  <c r="CE17" i="14"/>
  <c r="CC18" i="14"/>
  <c r="CD18" i="14"/>
  <c r="CE18" i="14"/>
  <c r="CC19" i="14"/>
  <c r="CD19" i="14"/>
  <c r="CE19" i="14"/>
  <c r="CC20" i="14"/>
  <c r="CD20" i="14"/>
  <c r="CE20" i="14"/>
  <c r="CC21" i="14"/>
  <c r="CD21" i="14"/>
  <c r="CE21" i="14"/>
  <c r="CC22" i="14"/>
  <c r="CD22" i="14"/>
  <c r="CE22" i="14"/>
  <c r="CC23" i="14"/>
  <c r="CD23" i="14"/>
  <c r="CE23" i="14"/>
  <c r="BX40" i="14"/>
  <c r="BY40" i="14"/>
  <c r="BZ40" i="14"/>
  <c r="BX41" i="14"/>
  <c r="BY41" i="14"/>
  <c r="BZ41" i="14"/>
  <c r="BX42" i="14"/>
  <c r="BY42" i="14"/>
  <c r="BZ42" i="14"/>
  <c r="BX43" i="14"/>
  <c r="BY43" i="14"/>
  <c r="BZ43" i="14"/>
  <c r="BX44" i="14"/>
  <c r="BY44" i="14"/>
  <c r="BZ44" i="14"/>
  <c r="BX45" i="14"/>
  <c r="BY45" i="14"/>
  <c r="BZ45" i="14"/>
  <c r="BX46" i="14"/>
  <c r="BY46" i="14"/>
  <c r="BZ46" i="14"/>
  <c r="BX47" i="14"/>
  <c r="BY47" i="14"/>
  <c r="BZ47" i="14"/>
  <c r="BX48" i="14"/>
  <c r="BY48" i="14"/>
  <c r="BZ48" i="14"/>
  <c r="BX49" i="14"/>
  <c r="BY49" i="14"/>
  <c r="BZ49" i="14"/>
  <c r="BX50" i="14"/>
  <c r="BY50" i="14"/>
  <c r="BZ50" i="14"/>
  <c r="BX51" i="14"/>
  <c r="BY51" i="14"/>
  <c r="BZ51" i="14"/>
  <c r="BX52" i="14"/>
  <c r="BY52" i="14"/>
  <c r="BZ52" i="14"/>
  <c r="BX53" i="14"/>
  <c r="BY53" i="14"/>
  <c r="BZ53" i="14"/>
  <c r="BX38" i="14"/>
  <c r="BY38" i="14"/>
  <c r="BZ38" i="14"/>
  <c r="BX34" i="14"/>
  <c r="BY34" i="14"/>
  <c r="BZ34" i="14"/>
  <c r="BX35" i="14"/>
  <c r="BY35" i="14"/>
  <c r="BZ35" i="14"/>
  <c r="BX25" i="14"/>
  <c r="BY25" i="14"/>
  <c r="BZ25" i="14"/>
  <c r="BX26" i="14"/>
  <c r="BY26" i="14"/>
  <c r="BZ26" i="14"/>
  <c r="BX27" i="14"/>
  <c r="BY27" i="14"/>
  <c r="BZ27" i="14"/>
  <c r="BX28" i="14"/>
  <c r="BY28" i="14"/>
  <c r="BZ28" i="14"/>
  <c r="BX29" i="14"/>
  <c r="BY29" i="14"/>
  <c r="BZ29" i="14"/>
  <c r="BX30" i="14"/>
  <c r="BY30" i="14"/>
  <c r="BZ30" i="14"/>
  <c r="BX31" i="14"/>
  <c r="BY31" i="14"/>
  <c r="BZ31" i="14"/>
  <c r="BX32" i="14"/>
  <c r="BY32" i="14"/>
  <c r="BZ32" i="14"/>
  <c r="BX11" i="14"/>
  <c r="BY11" i="14"/>
  <c r="BZ11" i="14"/>
  <c r="BX12" i="14"/>
  <c r="BY12" i="14"/>
  <c r="BZ12" i="14"/>
  <c r="BX13" i="14"/>
  <c r="BY13" i="14"/>
  <c r="BZ13" i="14"/>
  <c r="BX14" i="14"/>
  <c r="BY14" i="14"/>
  <c r="BZ14" i="14"/>
  <c r="BX15" i="14"/>
  <c r="BY15" i="14"/>
  <c r="BZ15" i="14"/>
  <c r="BX16" i="14"/>
  <c r="BY16" i="14"/>
  <c r="BZ16" i="14"/>
  <c r="BX17" i="14"/>
  <c r="BY17" i="14"/>
  <c r="BZ17" i="14"/>
  <c r="BX18" i="14"/>
  <c r="BY18" i="14"/>
  <c r="BZ18" i="14"/>
  <c r="BX19" i="14"/>
  <c r="BY19" i="14"/>
  <c r="BZ19" i="14"/>
  <c r="BX20" i="14"/>
  <c r="BY20" i="14"/>
  <c r="BZ20" i="14"/>
  <c r="BX21" i="14"/>
  <c r="BY21" i="14"/>
  <c r="BZ21" i="14"/>
  <c r="BX22" i="14"/>
  <c r="BY22" i="14"/>
  <c r="BZ22" i="14"/>
  <c r="BX23" i="14"/>
  <c r="BY23" i="14"/>
  <c r="BZ23" i="14"/>
  <c r="BE40" i="14"/>
  <c r="BE41" i="14"/>
  <c r="BE42" i="14"/>
  <c r="BE43" i="14"/>
  <c r="BE44" i="14"/>
  <c r="BE45" i="14"/>
  <c r="BE46" i="14"/>
  <c r="BE47" i="14"/>
  <c r="BE48" i="14"/>
  <c r="BE49" i="14"/>
  <c r="BE50" i="14"/>
  <c r="BE51" i="14"/>
  <c r="BE52" i="14"/>
  <c r="BE53" i="14"/>
  <c r="BE38" i="14"/>
  <c r="BE34" i="14"/>
  <c r="BE35" i="14"/>
  <c r="BE25" i="14"/>
  <c r="BE26" i="14"/>
  <c r="BE27" i="14"/>
  <c r="BE28" i="14"/>
  <c r="BE29" i="14"/>
  <c r="BE30" i="14"/>
  <c r="BE31" i="14"/>
  <c r="BE32" i="14"/>
  <c r="BE11" i="14"/>
  <c r="BE12" i="14"/>
  <c r="BE13" i="14"/>
  <c r="BE14" i="14"/>
  <c r="BE15" i="14"/>
  <c r="BE16" i="14"/>
  <c r="BE17" i="14"/>
  <c r="BE18" i="14"/>
  <c r="BE19" i="14"/>
  <c r="BE20" i="14"/>
  <c r="BE21" i="14"/>
  <c r="BE22" i="14"/>
  <c r="BE23" i="14"/>
  <c r="BS40" i="14"/>
  <c r="BT40" i="14"/>
  <c r="BU40" i="14"/>
  <c r="BS41" i="14"/>
  <c r="BT41" i="14"/>
  <c r="BU41" i="14"/>
  <c r="BS42" i="14"/>
  <c r="BT42" i="14"/>
  <c r="BU42" i="14"/>
  <c r="BS43" i="14"/>
  <c r="BT43" i="14"/>
  <c r="BU43" i="14"/>
  <c r="BS44" i="14"/>
  <c r="BT44" i="14"/>
  <c r="BU44" i="14"/>
  <c r="BS45" i="14"/>
  <c r="BT45" i="14"/>
  <c r="BU45" i="14"/>
  <c r="BS46" i="14"/>
  <c r="BT46" i="14"/>
  <c r="BU46" i="14"/>
  <c r="BS47" i="14"/>
  <c r="BT47" i="14"/>
  <c r="BU47" i="14"/>
  <c r="BS48" i="14"/>
  <c r="BT48" i="14"/>
  <c r="BU48" i="14"/>
  <c r="BS49" i="14"/>
  <c r="BT49" i="14"/>
  <c r="BU49" i="14"/>
  <c r="BS50" i="14"/>
  <c r="BT50" i="14"/>
  <c r="BU50" i="14"/>
  <c r="BS51" i="14"/>
  <c r="BT51" i="14"/>
  <c r="BU51" i="14"/>
  <c r="BS52" i="14"/>
  <c r="BT52" i="14"/>
  <c r="BU52" i="14"/>
  <c r="BS53" i="14"/>
  <c r="BT53" i="14"/>
  <c r="BU53" i="14"/>
  <c r="BD40" i="14"/>
  <c r="BD41" i="14"/>
  <c r="BD42" i="14"/>
  <c r="BD43" i="14"/>
  <c r="BD44" i="14"/>
  <c r="BD45" i="14"/>
  <c r="BD46" i="14"/>
  <c r="BD47" i="14"/>
  <c r="BD48" i="14"/>
  <c r="BD49" i="14"/>
  <c r="BD50" i="14"/>
  <c r="BD51" i="14"/>
  <c r="BD52" i="14"/>
  <c r="BD53" i="14"/>
  <c r="BS38" i="14"/>
  <c r="BT38" i="14"/>
  <c r="BU38" i="14"/>
  <c r="BS34" i="14"/>
  <c r="BT34" i="14"/>
  <c r="BU34" i="14"/>
  <c r="BS35" i="14"/>
  <c r="BT35" i="14"/>
  <c r="BU35" i="14"/>
  <c r="BS25" i="14"/>
  <c r="BT25" i="14"/>
  <c r="BU25" i="14"/>
  <c r="BS26" i="14"/>
  <c r="BT26" i="14"/>
  <c r="BU26" i="14"/>
  <c r="BS27" i="14"/>
  <c r="BT27" i="14"/>
  <c r="BU27" i="14"/>
  <c r="BS28" i="14"/>
  <c r="BT28" i="14"/>
  <c r="BU28" i="14"/>
  <c r="BS29" i="14"/>
  <c r="BT29" i="14"/>
  <c r="BU29" i="14"/>
  <c r="BS30" i="14"/>
  <c r="BT30" i="14"/>
  <c r="BU30" i="14"/>
  <c r="BS31" i="14"/>
  <c r="BT31" i="14"/>
  <c r="BU31" i="14"/>
  <c r="BS32" i="14"/>
  <c r="BT32" i="14"/>
  <c r="BU32" i="14"/>
  <c r="BD38" i="14"/>
  <c r="BD34" i="14"/>
  <c r="BD35" i="14"/>
  <c r="BD25" i="14"/>
  <c r="BD26" i="14"/>
  <c r="BD27" i="14"/>
  <c r="BD28" i="14"/>
  <c r="BD29" i="14"/>
  <c r="BD30" i="14"/>
  <c r="BD31" i="14"/>
  <c r="BD32" i="14"/>
  <c r="BS11" i="14"/>
  <c r="BT11" i="14"/>
  <c r="BU11" i="14"/>
  <c r="BS12" i="14"/>
  <c r="BT12" i="14"/>
  <c r="BU12" i="14"/>
  <c r="BS13" i="14"/>
  <c r="BT13" i="14"/>
  <c r="BU13" i="14"/>
  <c r="BS14" i="14"/>
  <c r="BT14" i="14"/>
  <c r="BU14" i="14"/>
  <c r="BS15" i="14"/>
  <c r="BT15" i="14"/>
  <c r="BU15" i="14"/>
  <c r="BS16" i="14"/>
  <c r="BT16" i="14"/>
  <c r="BU16" i="14"/>
  <c r="BS17" i="14"/>
  <c r="BT17" i="14"/>
  <c r="BU17" i="14"/>
  <c r="BS18" i="14"/>
  <c r="BT18" i="14"/>
  <c r="BU18" i="14"/>
  <c r="BS19" i="14"/>
  <c r="BT19" i="14"/>
  <c r="BU19" i="14"/>
  <c r="BS20" i="14"/>
  <c r="BT20" i="14"/>
  <c r="BU20" i="14"/>
  <c r="BS21" i="14"/>
  <c r="BT21" i="14"/>
  <c r="BU21" i="14"/>
  <c r="BS22" i="14"/>
  <c r="BT22" i="14"/>
  <c r="BU22" i="14"/>
  <c r="BS23" i="14"/>
  <c r="BT23" i="14"/>
  <c r="BU23" i="14"/>
  <c r="BD11" i="14"/>
  <c r="BD12" i="14"/>
  <c r="BD13" i="14"/>
  <c r="BD14" i="14"/>
  <c r="BD15" i="14"/>
  <c r="BD16" i="14"/>
  <c r="BD17" i="14"/>
  <c r="BD18" i="14"/>
  <c r="BD19" i="14"/>
  <c r="BD20" i="14"/>
  <c r="BD21" i="14"/>
  <c r="BD22" i="14"/>
  <c r="BD23" i="14"/>
  <c r="CH39" i="19"/>
  <c r="CI39" i="19"/>
  <c r="CJ39" i="19"/>
  <c r="BG39" i="19"/>
  <c r="BF39" i="19"/>
  <c r="CC39" i="19"/>
  <c r="CD39" i="19"/>
  <c r="CE39" i="19"/>
  <c r="BX39" i="19"/>
  <c r="BY39" i="19"/>
  <c r="BZ39" i="19"/>
  <c r="BE39" i="19"/>
  <c r="BS39" i="19"/>
  <c r="BT39" i="19"/>
  <c r="BU39" i="19"/>
  <c r="BD39" i="19"/>
  <c r="CH58" i="16"/>
  <c r="CI58" i="16"/>
  <c r="CJ58" i="16"/>
  <c r="CH61" i="16"/>
  <c r="CI61" i="16"/>
  <c r="CJ61" i="16"/>
  <c r="BG61" i="16"/>
  <c r="BG58" i="16"/>
  <c r="BF61" i="16"/>
  <c r="BF58" i="16"/>
  <c r="CC61" i="16"/>
  <c r="CD61" i="16"/>
  <c r="CE61" i="16"/>
  <c r="CC58" i="16"/>
  <c r="CD58" i="16"/>
  <c r="CE58" i="16"/>
  <c r="BX61" i="16"/>
  <c r="BY61" i="16"/>
  <c r="BZ61" i="16"/>
  <c r="BX58" i="16"/>
  <c r="BY58" i="16"/>
  <c r="BZ58" i="16"/>
  <c r="BE61" i="16"/>
  <c r="BE58" i="16"/>
  <c r="BD61" i="16"/>
  <c r="BS61" i="16"/>
  <c r="BT61" i="16"/>
  <c r="BU61" i="16"/>
  <c r="BS58" i="16"/>
  <c r="BT58" i="16"/>
  <c r="BU58" i="16"/>
  <c r="BD58" i="16"/>
  <c r="CH170" i="17"/>
  <c r="CI170" i="17"/>
  <c r="CJ170" i="17"/>
  <c r="BG170" i="17"/>
  <c r="BF170" i="17"/>
  <c r="CC170" i="17"/>
  <c r="CD170" i="17"/>
  <c r="CE170" i="17"/>
  <c r="BX170" i="17"/>
  <c r="BY170" i="17"/>
  <c r="BZ170" i="17"/>
  <c r="BE170" i="17"/>
  <c r="BS170" i="17"/>
  <c r="BT170" i="17"/>
  <c r="BU170" i="17"/>
  <c r="BD170" i="17"/>
  <c r="BS33" i="14"/>
  <c r="BT33" i="14"/>
  <c r="BU33" i="14"/>
  <c r="BD33" i="14"/>
  <c r="BF33" i="14"/>
  <c r="BG33" i="14"/>
  <c r="CH33" i="14"/>
  <c r="CI33" i="14"/>
  <c r="CJ33" i="14"/>
  <c r="CC33" i="14"/>
  <c r="CD33" i="14"/>
  <c r="CE33" i="14"/>
  <c r="BX33" i="14"/>
  <c r="BY33" i="14"/>
  <c r="BZ33" i="14"/>
  <c r="BE33" i="14"/>
  <c r="CH153" i="19"/>
  <c r="CI153" i="19"/>
  <c r="CJ153" i="19"/>
  <c r="CH154" i="19"/>
  <c r="CI154" i="19"/>
  <c r="CJ154" i="19"/>
  <c r="CH155" i="19"/>
  <c r="CI155" i="19"/>
  <c r="CJ155" i="19"/>
  <c r="CH156" i="19"/>
  <c r="CI156" i="19"/>
  <c r="CJ156" i="19"/>
  <c r="CH157" i="19"/>
  <c r="CI157" i="19"/>
  <c r="CJ157" i="19"/>
  <c r="CH158" i="19"/>
  <c r="CI158" i="19"/>
  <c r="CJ158" i="19"/>
  <c r="CH159" i="19"/>
  <c r="CI159" i="19"/>
  <c r="CJ159" i="19"/>
  <c r="CH160" i="19"/>
  <c r="CI160" i="19"/>
  <c r="CJ160" i="19"/>
  <c r="CH161" i="19"/>
  <c r="CI161" i="19"/>
  <c r="CJ161" i="19"/>
  <c r="CH162" i="19"/>
  <c r="CI162" i="19"/>
  <c r="CJ162" i="19"/>
  <c r="CH163" i="19"/>
  <c r="CI163" i="19"/>
  <c r="CJ163" i="19"/>
  <c r="CH121" i="19"/>
  <c r="CI121" i="19"/>
  <c r="CJ121" i="19"/>
  <c r="CH122" i="19"/>
  <c r="CI122" i="19"/>
  <c r="CJ122" i="19"/>
  <c r="CH123" i="19"/>
  <c r="CI123" i="19"/>
  <c r="CJ123" i="19"/>
  <c r="CH124" i="19"/>
  <c r="CI124" i="19"/>
  <c r="CJ124" i="19"/>
  <c r="CH125" i="19"/>
  <c r="CI125" i="19"/>
  <c r="CJ125" i="19"/>
  <c r="CH126" i="19"/>
  <c r="CI126" i="19"/>
  <c r="CJ126" i="19"/>
  <c r="CH127" i="19"/>
  <c r="CI127" i="19"/>
  <c r="CJ127" i="19"/>
  <c r="CH128" i="19"/>
  <c r="CI128" i="19"/>
  <c r="CJ128" i="19"/>
  <c r="CH129" i="19"/>
  <c r="CI129" i="19"/>
  <c r="CJ129" i="19"/>
  <c r="CH130" i="19"/>
  <c r="CI130" i="19"/>
  <c r="CJ130" i="19"/>
  <c r="CH131" i="19"/>
  <c r="CI131" i="19"/>
  <c r="CJ131" i="19"/>
  <c r="CH132" i="19"/>
  <c r="CI132" i="19"/>
  <c r="CJ132" i="19"/>
  <c r="CH133" i="19"/>
  <c r="CI133" i="19"/>
  <c r="CJ133" i="19"/>
  <c r="CH134" i="19"/>
  <c r="CI134" i="19"/>
  <c r="CJ134" i="19"/>
  <c r="CH135" i="19"/>
  <c r="CI135" i="19"/>
  <c r="CJ135" i="19"/>
  <c r="CH136" i="19"/>
  <c r="CI136" i="19"/>
  <c r="CJ136" i="19"/>
  <c r="CH137" i="19"/>
  <c r="CI137" i="19"/>
  <c r="CJ137" i="19"/>
  <c r="CH138" i="19"/>
  <c r="CI138" i="19"/>
  <c r="CJ138" i="19"/>
  <c r="CH139" i="19"/>
  <c r="CI139" i="19"/>
  <c r="CJ139" i="19"/>
  <c r="CH140" i="19"/>
  <c r="CI140" i="19"/>
  <c r="CJ140" i="19"/>
  <c r="CH141" i="19"/>
  <c r="CI141" i="19"/>
  <c r="CJ141" i="19"/>
  <c r="CH142" i="19"/>
  <c r="CI142" i="19"/>
  <c r="CJ142" i="19"/>
  <c r="CH143" i="19"/>
  <c r="CI143" i="19"/>
  <c r="CJ143" i="19"/>
  <c r="CH144" i="19"/>
  <c r="CI144" i="19"/>
  <c r="CJ144" i="19"/>
  <c r="CH145" i="19"/>
  <c r="CI145" i="19"/>
  <c r="CJ145" i="19"/>
  <c r="CH146" i="19"/>
  <c r="CI146" i="19"/>
  <c r="CJ146" i="19"/>
  <c r="CH147" i="19"/>
  <c r="CI147" i="19"/>
  <c r="CJ147" i="19"/>
  <c r="CH148" i="19"/>
  <c r="CI148" i="19"/>
  <c r="CJ148" i="19"/>
  <c r="CH149" i="19"/>
  <c r="CI149" i="19"/>
  <c r="CJ149" i="19"/>
  <c r="CH150" i="19"/>
  <c r="CI150" i="19"/>
  <c r="CJ150" i="19"/>
  <c r="CH151" i="19"/>
  <c r="CI151" i="19"/>
  <c r="CJ151" i="19"/>
  <c r="CH165" i="19"/>
  <c r="CI165" i="19"/>
  <c r="CJ165" i="19"/>
  <c r="CH166" i="19"/>
  <c r="CI166" i="19"/>
  <c r="CJ166" i="19"/>
  <c r="CH188" i="19"/>
  <c r="CI188" i="19"/>
  <c r="CJ188" i="19"/>
  <c r="CH189" i="19"/>
  <c r="CI189" i="19"/>
  <c r="CJ189" i="19"/>
  <c r="BG188" i="19"/>
  <c r="BG189" i="19"/>
  <c r="BG165" i="19"/>
  <c r="BG166" i="19"/>
  <c r="BG153" i="19"/>
  <c r="BG154" i="19"/>
  <c r="BG155" i="19"/>
  <c r="BG156" i="19"/>
  <c r="BG157" i="19"/>
  <c r="BG158" i="19"/>
  <c r="BG159" i="19"/>
  <c r="BG160" i="19"/>
  <c r="BG161" i="19"/>
  <c r="BG162" i="19"/>
  <c r="BG163" i="19"/>
  <c r="BG121" i="19"/>
  <c r="BG122" i="19"/>
  <c r="BG123" i="19"/>
  <c r="BG124" i="19"/>
  <c r="BG125" i="19"/>
  <c r="BG126" i="19"/>
  <c r="BG127" i="19"/>
  <c r="BG128" i="19"/>
  <c r="BG129" i="19"/>
  <c r="BG130" i="19"/>
  <c r="BG131" i="19"/>
  <c r="BG132" i="19"/>
  <c r="BG133" i="19"/>
  <c r="BG134" i="19"/>
  <c r="BG135" i="19"/>
  <c r="BG136" i="19"/>
  <c r="BG137" i="19"/>
  <c r="BG138" i="19"/>
  <c r="BG139" i="19"/>
  <c r="BG140" i="19"/>
  <c r="BG141" i="19"/>
  <c r="BG142" i="19"/>
  <c r="BG143" i="19"/>
  <c r="BG144" i="19"/>
  <c r="BG145" i="19"/>
  <c r="BG146" i="19"/>
  <c r="BG147" i="19"/>
  <c r="BG148" i="19"/>
  <c r="BG149" i="19"/>
  <c r="BG150" i="19"/>
  <c r="BG151" i="19"/>
  <c r="BF188" i="19"/>
  <c r="BF189" i="19"/>
  <c r="BF165" i="19"/>
  <c r="BF166" i="19"/>
  <c r="BF153" i="19"/>
  <c r="BF154" i="19"/>
  <c r="BF155" i="19"/>
  <c r="BF156" i="19"/>
  <c r="BF157" i="19"/>
  <c r="BF158" i="19"/>
  <c r="BF159" i="19"/>
  <c r="BF160" i="19"/>
  <c r="BF161" i="19"/>
  <c r="BF162" i="19"/>
  <c r="BF163" i="19"/>
  <c r="BF121" i="19"/>
  <c r="BF122" i="19"/>
  <c r="BF123" i="19"/>
  <c r="BF124" i="19"/>
  <c r="BF125" i="19"/>
  <c r="BF126" i="19"/>
  <c r="BF127" i="19"/>
  <c r="BF128" i="19"/>
  <c r="BF129" i="19"/>
  <c r="BF130" i="19"/>
  <c r="BF131" i="19"/>
  <c r="BF132" i="19"/>
  <c r="BF133" i="19"/>
  <c r="BF134" i="19"/>
  <c r="BF135" i="19"/>
  <c r="BF136" i="19"/>
  <c r="BF137" i="19"/>
  <c r="BF138" i="19"/>
  <c r="BF139" i="19"/>
  <c r="BF140" i="19"/>
  <c r="BF141" i="19"/>
  <c r="BF142" i="19"/>
  <c r="BF143" i="19"/>
  <c r="BF144" i="19"/>
  <c r="BF145" i="19"/>
  <c r="BF146" i="19"/>
  <c r="BF147" i="19"/>
  <c r="BF148" i="19"/>
  <c r="BF149" i="19"/>
  <c r="BF150" i="19"/>
  <c r="BF151" i="19"/>
  <c r="CC188" i="19"/>
  <c r="CD188" i="19"/>
  <c r="CE188" i="19"/>
  <c r="CC189" i="19"/>
  <c r="CD189" i="19"/>
  <c r="CE189" i="19"/>
  <c r="CC165" i="19"/>
  <c r="CD165" i="19"/>
  <c r="CE165" i="19"/>
  <c r="CC166" i="19"/>
  <c r="CD166" i="19"/>
  <c r="CE166" i="19"/>
  <c r="CC153" i="19"/>
  <c r="CD153" i="19"/>
  <c r="CE153" i="19"/>
  <c r="CC154" i="19"/>
  <c r="CD154" i="19"/>
  <c r="CE154" i="19"/>
  <c r="CC155" i="19"/>
  <c r="CD155" i="19"/>
  <c r="CE155" i="19"/>
  <c r="CC156" i="19"/>
  <c r="CD156" i="19"/>
  <c r="CE156" i="19"/>
  <c r="CC157" i="19"/>
  <c r="CD157" i="19"/>
  <c r="CE157" i="19"/>
  <c r="CC158" i="19"/>
  <c r="CD158" i="19"/>
  <c r="CE158" i="19"/>
  <c r="CC159" i="19"/>
  <c r="CD159" i="19"/>
  <c r="CE159" i="19"/>
  <c r="CC160" i="19"/>
  <c r="CD160" i="19"/>
  <c r="CE160" i="19"/>
  <c r="CC161" i="19"/>
  <c r="CD161" i="19"/>
  <c r="CE161" i="19"/>
  <c r="CC162" i="19"/>
  <c r="CD162" i="19"/>
  <c r="CE162" i="19"/>
  <c r="CC163" i="19"/>
  <c r="CD163" i="19"/>
  <c r="CE163" i="19"/>
  <c r="CC121" i="19"/>
  <c r="CD121" i="19"/>
  <c r="CE121" i="19"/>
  <c r="CC122" i="19"/>
  <c r="CD122" i="19"/>
  <c r="CE122" i="19"/>
  <c r="CC123" i="19"/>
  <c r="CD123" i="19"/>
  <c r="CE123" i="19"/>
  <c r="CC124" i="19"/>
  <c r="CD124" i="19"/>
  <c r="CE124" i="19"/>
  <c r="CC125" i="19"/>
  <c r="CD125" i="19"/>
  <c r="CE125" i="19"/>
  <c r="CC126" i="19"/>
  <c r="CD126" i="19"/>
  <c r="CE126" i="19"/>
  <c r="CC127" i="19"/>
  <c r="CD127" i="19"/>
  <c r="CE127" i="19"/>
  <c r="CC128" i="19"/>
  <c r="CD128" i="19"/>
  <c r="CE128" i="19"/>
  <c r="CC129" i="19"/>
  <c r="CD129" i="19"/>
  <c r="CE129" i="19"/>
  <c r="CC130" i="19"/>
  <c r="CD130" i="19"/>
  <c r="CE130" i="19"/>
  <c r="CC131" i="19"/>
  <c r="CD131" i="19"/>
  <c r="CE131" i="19"/>
  <c r="CC132" i="19"/>
  <c r="CD132" i="19"/>
  <c r="CE132" i="19"/>
  <c r="CC133" i="19"/>
  <c r="CD133" i="19"/>
  <c r="CE133" i="19"/>
  <c r="CC134" i="19"/>
  <c r="CD134" i="19"/>
  <c r="CE134" i="19"/>
  <c r="CC135" i="19"/>
  <c r="CD135" i="19"/>
  <c r="CE135" i="19"/>
  <c r="CC136" i="19"/>
  <c r="CD136" i="19"/>
  <c r="CE136" i="19"/>
  <c r="CC137" i="19"/>
  <c r="CD137" i="19"/>
  <c r="CE137" i="19"/>
  <c r="CC138" i="19"/>
  <c r="CD138" i="19"/>
  <c r="CE138" i="19"/>
  <c r="CC139" i="19"/>
  <c r="CD139" i="19"/>
  <c r="CE139" i="19"/>
  <c r="CC140" i="19"/>
  <c r="CD140" i="19"/>
  <c r="CE140" i="19"/>
  <c r="CC141" i="19"/>
  <c r="CD141" i="19"/>
  <c r="CE141" i="19"/>
  <c r="CC142" i="19"/>
  <c r="CD142" i="19"/>
  <c r="CE142" i="19"/>
  <c r="CC143" i="19"/>
  <c r="CD143" i="19"/>
  <c r="CE143" i="19"/>
  <c r="CC144" i="19"/>
  <c r="CD144" i="19"/>
  <c r="CE144" i="19"/>
  <c r="CC145" i="19"/>
  <c r="CD145" i="19"/>
  <c r="CE145" i="19"/>
  <c r="CC146" i="19"/>
  <c r="CD146" i="19"/>
  <c r="CE146" i="19"/>
  <c r="CC147" i="19"/>
  <c r="CD147" i="19"/>
  <c r="CE147" i="19"/>
  <c r="CC148" i="19"/>
  <c r="CD148" i="19"/>
  <c r="CE148" i="19"/>
  <c r="CC149" i="19"/>
  <c r="CD149" i="19"/>
  <c r="CE149" i="19"/>
  <c r="CC150" i="19"/>
  <c r="CD150" i="19"/>
  <c r="CE150" i="19"/>
  <c r="CC151" i="19"/>
  <c r="CD151" i="19"/>
  <c r="CE151" i="19"/>
  <c r="BX188" i="19"/>
  <c r="BY188" i="19"/>
  <c r="BZ188" i="19"/>
  <c r="BX189" i="19"/>
  <c r="BY189" i="19"/>
  <c r="BZ189" i="19"/>
  <c r="BX165" i="19"/>
  <c r="BY165" i="19"/>
  <c r="BZ165" i="19"/>
  <c r="BX166" i="19"/>
  <c r="BY166" i="19"/>
  <c r="BZ166" i="19"/>
  <c r="BX153" i="19"/>
  <c r="BY153" i="19"/>
  <c r="BZ153" i="19"/>
  <c r="BX154" i="19"/>
  <c r="BY154" i="19"/>
  <c r="BZ154" i="19"/>
  <c r="BX155" i="19"/>
  <c r="BY155" i="19"/>
  <c r="BZ155" i="19"/>
  <c r="BX156" i="19"/>
  <c r="BY156" i="19"/>
  <c r="BZ156" i="19"/>
  <c r="BX157" i="19"/>
  <c r="BY157" i="19"/>
  <c r="BZ157" i="19"/>
  <c r="BX158" i="19"/>
  <c r="BY158" i="19"/>
  <c r="BZ158" i="19"/>
  <c r="BX159" i="19"/>
  <c r="BY159" i="19"/>
  <c r="BZ159" i="19"/>
  <c r="BX160" i="19"/>
  <c r="BY160" i="19"/>
  <c r="BZ160" i="19"/>
  <c r="BX161" i="19"/>
  <c r="BY161" i="19"/>
  <c r="BZ161" i="19"/>
  <c r="BX162" i="19"/>
  <c r="BY162" i="19"/>
  <c r="BZ162" i="19"/>
  <c r="BX163" i="19"/>
  <c r="BY163" i="19"/>
  <c r="BZ163" i="19"/>
  <c r="BX121" i="19"/>
  <c r="BY121" i="19"/>
  <c r="BZ121" i="19"/>
  <c r="BX122" i="19"/>
  <c r="BY122" i="19"/>
  <c r="BZ122" i="19"/>
  <c r="BX123" i="19"/>
  <c r="BY123" i="19"/>
  <c r="BZ123" i="19"/>
  <c r="BX124" i="19"/>
  <c r="BY124" i="19"/>
  <c r="BZ124" i="19"/>
  <c r="BX125" i="19"/>
  <c r="BY125" i="19"/>
  <c r="BZ125" i="19"/>
  <c r="BX126" i="19"/>
  <c r="BY126" i="19"/>
  <c r="BZ126" i="19"/>
  <c r="BX127" i="19"/>
  <c r="BY127" i="19"/>
  <c r="BZ127" i="19"/>
  <c r="BX128" i="19"/>
  <c r="BY128" i="19"/>
  <c r="BZ128" i="19"/>
  <c r="BX129" i="19"/>
  <c r="BY129" i="19"/>
  <c r="BZ129" i="19"/>
  <c r="BX130" i="19"/>
  <c r="BY130" i="19"/>
  <c r="BZ130" i="19"/>
  <c r="BX131" i="19"/>
  <c r="BY131" i="19"/>
  <c r="BZ131" i="19"/>
  <c r="BX132" i="19"/>
  <c r="BY132" i="19"/>
  <c r="BZ132" i="19"/>
  <c r="BX133" i="19"/>
  <c r="BY133" i="19"/>
  <c r="BZ133" i="19"/>
  <c r="BX134" i="19"/>
  <c r="BY134" i="19"/>
  <c r="BZ134" i="19"/>
  <c r="BX135" i="19"/>
  <c r="BY135" i="19"/>
  <c r="BZ135" i="19"/>
  <c r="BX136" i="19"/>
  <c r="BY136" i="19"/>
  <c r="BZ136" i="19"/>
  <c r="BX137" i="19"/>
  <c r="BY137" i="19"/>
  <c r="BZ137" i="19"/>
  <c r="BX138" i="19"/>
  <c r="BY138" i="19"/>
  <c r="BZ138" i="19"/>
  <c r="BX139" i="19"/>
  <c r="BY139" i="19"/>
  <c r="BZ139" i="19"/>
  <c r="BX140" i="19"/>
  <c r="BY140" i="19"/>
  <c r="BZ140" i="19"/>
  <c r="BX141" i="19"/>
  <c r="BY141" i="19"/>
  <c r="BZ141" i="19"/>
  <c r="BX142" i="19"/>
  <c r="BY142" i="19"/>
  <c r="BZ142" i="19"/>
  <c r="BX143" i="19"/>
  <c r="BY143" i="19"/>
  <c r="BZ143" i="19"/>
  <c r="BX144" i="19"/>
  <c r="BY144" i="19"/>
  <c r="BZ144" i="19"/>
  <c r="BX145" i="19"/>
  <c r="BY145" i="19"/>
  <c r="BZ145" i="19"/>
  <c r="BX146" i="19"/>
  <c r="BY146" i="19"/>
  <c r="BZ146" i="19"/>
  <c r="BX147" i="19"/>
  <c r="BY147" i="19"/>
  <c r="BZ147" i="19"/>
  <c r="BX148" i="19"/>
  <c r="BY148" i="19"/>
  <c r="BZ148" i="19"/>
  <c r="BX149" i="19"/>
  <c r="BY149" i="19"/>
  <c r="BZ149" i="19"/>
  <c r="BX150" i="19"/>
  <c r="BY150" i="19"/>
  <c r="BZ150" i="19"/>
  <c r="BX151" i="19"/>
  <c r="BY151" i="19"/>
  <c r="BZ151" i="19"/>
  <c r="BE188" i="19"/>
  <c r="BE189" i="19"/>
  <c r="BE165" i="19"/>
  <c r="BE166" i="19"/>
  <c r="BE153" i="19"/>
  <c r="BE154" i="19"/>
  <c r="BE155" i="19"/>
  <c r="BE156" i="19"/>
  <c r="BE157" i="19"/>
  <c r="BE158" i="19"/>
  <c r="BE159" i="19"/>
  <c r="BE160" i="19"/>
  <c r="BE161" i="19"/>
  <c r="BE162" i="19"/>
  <c r="BE163" i="19"/>
  <c r="BE149" i="19"/>
  <c r="BE150" i="19"/>
  <c r="BE151" i="19"/>
  <c r="BE121" i="19"/>
  <c r="BE122" i="19"/>
  <c r="BE123" i="19"/>
  <c r="BE124" i="19"/>
  <c r="BE125" i="19"/>
  <c r="BE126" i="19"/>
  <c r="BE127" i="19"/>
  <c r="BE128" i="19"/>
  <c r="BE129" i="19"/>
  <c r="BE130" i="19"/>
  <c r="BE131" i="19"/>
  <c r="BE132" i="19"/>
  <c r="BE133" i="19"/>
  <c r="BE134" i="19"/>
  <c r="BE135" i="19"/>
  <c r="BE136" i="19"/>
  <c r="BE137" i="19"/>
  <c r="BE138" i="19"/>
  <c r="BE139" i="19"/>
  <c r="BE140" i="19"/>
  <c r="BE141" i="19"/>
  <c r="BE142" i="19"/>
  <c r="BE143" i="19"/>
  <c r="BE144" i="19"/>
  <c r="BE145" i="19"/>
  <c r="BE146" i="19"/>
  <c r="BE147" i="19"/>
  <c r="BE148" i="19"/>
  <c r="BS121" i="19"/>
  <c r="BT121" i="19"/>
  <c r="BU121" i="19"/>
  <c r="BS122" i="19"/>
  <c r="BT122" i="19"/>
  <c r="BU122" i="19"/>
  <c r="BS123" i="19"/>
  <c r="BT123" i="19"/>
  <c r="BU123" i="19"/>
  <c r="BS124" i="19"/>
  <c r="BT124" i="19"/>
  <c r="BU124" i="19"/>
  <c r="BS125" i="19"/>
  <c r="BT125" i="19"/>
  <c r="BU125" i="19"/>
  <c r="BS126" i="19"/>
  <c r="BT126" i="19"/>
  <c r="BU126" i="19"/>
  <c r="BS127" i="19"/>
  <c r="BT127" i="19"/>
  <c r="BU127" i="19"/>
  <c r="BS128" i="19"/>
  <c r="BT128" i="19"/>
  <c r="BU128" i="19"/>
  <c r="BS129" i="19"/>
  <c r="BT129" i="19"/>
  <c r="BU129" i="19"/>
  <c r="BS130" i="19"/>
  <c r="BT130" i="19"/>
  <c r="BU130" i="19"/>
  <c r="BS131" i="19"/>
  <c r="BT131" i="19"/>
  <c r="BU131" i="19"/>
  <c r="BS132" i="19"/>
  <c r="BT132" i="19"/>
  <c r="BU132" i="19"/>
  <c r="BS133" i="19"/>
  <c r="BT133" i="19"/>
  <c r="BU133" i="19"/>
  <c r="BS134" i="19"/>
  <c r="BT134" i="19"/>
  <c r="BU134" i="19"/>
  <c r="BS135" i="19"/>
  <c r="BT135" i="19"/>
  <c r="BU135" i="19"/>
  <c r="BS136" i="19"/>
  <c r="BT136" i="19"/>
  <c r="BU136" i="19"/>
  <c r="BS137" i="19"/>
  <c r="BT137" i="19"/>
  <c r="BU137" i="19"/>
  <c r="BS138" i="19"/>
  <c r="BT138" i="19"/>
  <c r="BU138" i="19"/>
  <c r="BS139" i="19"/>
  <c r="BT139" i="19"/>
  <c r="BU139" i="19"/>
  <c r="BS140" i="19"/>
  <c r="BT140" i="19"/>
  <c r="BU140" i="19"/>
  <c r="BS141" i="19"/>
  <c r="BT141" i="19"/>
  <c r="BU141" i="19"/>
  <c r="BS142" i="19"/>
  <c r="BT142" i="19"/>
  <c r="BU142" i="19"/>
  <c r="BS143" i="19"/>
  <c r="BT143" i="19"/>
  <c r="BU143" i="19"/>
  <c r="BS144" i="19"/>
  <c r="BT144" i="19"/>
  <c r="BU144" i="19"/>
  <c r="BS145" i="19"/>
  <c r="BT145" i="19"/>
  <c r="BU145" i="19"/>
  <c r="BS146" i="19"/>
  <c r="BT146" i="19"/>
  <c r="BU146" i="19"/>
  <c r="BS147" i="19"/>
  <c r="BT147" i="19"/>
  <c r="BU147" i="19"/>
  <c r="BS148" i="19"/>
  <c r="BT148" i="19"/>
  <c r="BU148" i="19"/>
  <c r="BS165" i="19"/>
  <c r="BT165" i="19"/>
  <c r="BU165" i="19"/>
  <c r="BS166" i="19"/>
  <c r="BT166" i="19"/>
  <c r="BU166" i="19"/>
  <c r="BS153" i="19"/>
  <c r="BT153" i="19"/>
  <c r="BU153" i="19"/>
  <c r="BS154" i="19"/>
  <c r="BT154" i="19"/>
  <c r="BU154" i="19"/>
  <c r="BS155" i="19"/>
  <c r="BT155" i="19"/>
  <c r="BU155" i="19"/>
  <c r="BS156" i="19"/>
  <c r="BT156" i="19"/>
  <c r="BU156" i="19"/>
  <c r="BS157" i="19"/>
  <c r="BT157" i="19"/>
  <c r="BU157" i="19"/>
  <c r="BS158" i="19"/>
  <c r="BT158" i="19"/>
  <c r="BU158" i="19"/>
  <c r="BS159" i="19"/>
  <c r="BT159" i="19"/>
  <c r="BU159" i="19"/>
  <c r="BS160" i="19"/>
  <c r="BT160" i="19"/>
  <c r="BU160" i="19"/>
  <c r="BS161" i="19"/>
  <c r="BT161" i="19"/>
  <c r="BU161" i="19"/>
  <c r="BS162" i="19"/>
  <c r="BT162" i="19"/>
  <c r="BU162" i="19"/>
  <c r="BS163" i="19"/>
  <c r="BT163" i="19"/>
  <c r="BU163" i="19"/>
  <c r="BS149" i="19"/>
  <c r="BT149" i="19"/>
  <c r="BU149" i="19"/>
  <c r="BS150" i="19"/>
  <c r="BT150" i="19"/>
  <c r="BU150" i="19"/>
  <c r="BS151" i="19"/>
  <c r="BT151" i="19"/>
  <c r="BU151" i="19"/>
  <c r="BS188" i="19"/>
  <c r="BT188" i="19"/>
  <c r="BU188" i="19"/>
  <c r="BS189" i="19"/>
  <c r="BT189" i="19"/>
  <c r="BU189" i="19"/>
  <c r="BD188" i="19"/>
  <c r="BD189" i="19"/>
  <c r="BD165" i="19"/>
  <c r="BD166" i="19"/>
  <c r="BD153" i="19"/>
  <c r="BD154" i="19"/>
  <c r="BD155" i="19"/>
  <c r="BD156" i="19"/>
  <c r="BD157" i="19"/>
  <c r="BD158" i="19"/>
  <c r="BD159" i="19"/>
  <c r="BD160" i="19"/>
  <c r="BD161" i="19"/>
  <c r="BD162" i="19"/>
  <c r="BD163" i="19"/>
  <c r="BD149" i="19"/>
  <c r="BD150" i="19"/>
  <c r="BD151" i="19"/>
  <c r="BD121" i="19"/>
  <c r="BD122" i="19"/>
  <c r="BD123" i="19"/>
  <c r="BD124" i="19"/>
  <c r="BD125" i="19"/>
  <c r="BD126" i="19"/>
  <c r="BD127" i="19"/>
  <c r="BD128" i="19"/>
  <c r="BD129" i="19"/>
  <c r="BD130" i="19"/>
  <c r="BD131" i="19"/>
  <c r="BD132" i="19"/>
  <c r="BD133" i="19"/>
  <c r="BD134" i="19"/>
  <c r="BD135" i="19"/>
  <c r="BD136" i="19"/>
  <c r="BD137" i="19"/>
  <c r="BD138" i="19"/>
  <c r="BD139" i="19"/>
  <c r="BD140" i="19"/>
  <c r="BD141" i="19"/>
  <c r="BD142" i="19"/>
  <c r="BD143" i="19"/>
  <c r="BD144" i="19"/>
  <c r="BD145" i="19"/>
  <c r="BD146" i="19"/>
  <c r="BD147" i="19"/>
  <c r="BD148" i="19"/>
  <c r="CH56" i="17"/>
  <c r="CI56" i="17"/>
  <c r="CJ56" i="17"/>
  <c r="CH110" i="17"/>
  <c r="CI110" i="17"/>
  <c r="CJ110" i="17"/>
  <c r="CH111" i="17"/>
  <c r="CI111" i="17"/>
  <c r="CJ111" i="17"/>
  <c r="CH112" i="17"/>
  <c r="CI112" i="17"/>
  <c r="CJ112" i="17"/>
  <c r="BG110" i="17"/>
  <c r="BG111" i="17"/>
  <c r="BG112" i="17"/>
  <c r="BG56" i="17"/>
  <c r="BF110" i="17"/>
  <c r="BF111" i="17"/>
  <c r="BF112" i="17"/>
  <c r="BF56" i="17"/>
  <c r="CC56" i="17"/>
  <c r="CD56" i="17"/>
  <c r="CE56" i="17"/>
  <c r="CC110" i="17"/>
  <c r="CD110" i="17"/>
  <c r="CE110" i="17"/>
  <c r="CC111" i="17"/>
  <c r="CD111" i="17"/>
  <c r="CE111" i="17"/>
  <c r="CC112" i="17"/>
  <c r="CD112" i="17"/>
  <c r="CE112" i="17"/>
  <c r="BX56" i="17"/>
  <c r="BY56" i="17"/>
  <c r="BZ56" i="17"/>
  <c r="BX110" i="17"/>
  <c r="BY110" i="17"/>
  <c r="BZ110" i="17"/>
  <c r="BX111" i="17"/>
  <c r="BY111" i="17"/>
  <c r="BZ111" i="17"/>
  <c r="BX112" i="17"/>
  <c r="BY112" i="17"/>
  <c r="BZ112" i="17"/>
  <c r="BE110" i="17"/>
  <c r="BE111" i="17"/>
  <c r="BE112" i="17"/>
  <c r="BE56" i="17"/>
  <c r="BS56" i="17"/>
  <c r="BT56" i="17"/>
  <c r="BU56" i="17"/>
  <c r="BS110" i="17"/>
  <c r="BT110" i="17"/>
  <c r="BU110" i="17"/>
  <c r="BS111" i="17"/>
  <c r="BT111" i="17"/>
  <c r="BU111" i="17"/>
  <c r="BS112" i="17"/>
  <c r="BT112" i="17"/>
  <c r="BU112" i="17"/>
  <c r="BD110" i="17"/>
  <c r="BD111" i="17"/>
  <c r="BD112" i="17"/>
  <c r="BD56" i="17"/>
  <c r="CH36" i="14"/>
  <c r="CI36" i="14"/>
  <c r="CJ36" i="14"/>
  <c r="CH37" i="14"/>
  <c r="CI37" i="14"/>
  <c r="CJ37" i="14"/>
  <c r="BG36" i="14"/>
  <c r="BG37" i="14"/>
  <c r="BF36" i="14"/>
  <c r="BF37" i="14"/>
  <c r="CC36" i="14"/>
  <c r="CD36" i="14"/>
  <c r="CE36" i="14"/>
  <c r="CC37" i="14"/>
  <c r="CD37" i="14"/>
  <c r="CE37" i="14"/>
  <c r="BX36" i="14"/>
  <c r="BY36" i="14"/>
  <c r="BZ36" i="14"/>
  <c r="BX37" i="14"/>
  <c r="BY37" i="14"/>
  <c r="BZ37" i="14"/>
  <c r="BE36" i="14"/>
  <c r="BE37" i="14"/>
  <c r="CH19" i="18"/>
  <c r="CI19" i="18"/>
  <c r="CJ19" i="18"/>
  <c r="CH20" i="18"/>
  <c r="CI20" i="18"/>
  <c r="CJ20" i="18"/>
  <c r="CH21" i="18"/>
  <c r="CI21" i="18"/>
  <c r="CJ21" i="18"/>
  <c r="CH22" i="18"/>
  <c r="CI22" i="18"/>
  <c r="CJ22" i="18"/>
  <c r="BG19" i="18"/>
  <c r="BG20" i="18"/>
  <c r="BG21" i="18"/>
  <c r="BG22" i="18"/>
  <c r="BF19" i="18"/>
  <c r="BF20" i="18"/>
  <c r="BF21" i="18"/>
  <c r="BF22" i="18"/>
  <c r="CC19" i="18"/>
  <c r="CD19" i="18"/>
  <c r="CE19" i="18"/>
  <c r="CC20" i="18"/>
  <c r="CD20" i="18"/>
  <c r="CE20" i="18"/>
  <c r="CC21" i="18"/>
  <c r="CD21" i="18"/>
  <c r="CE21" i="18"/>
  <c r="CC22" i="18"/>
  <c r="CD22" i="18"/>
  <c r="CE22" i="18"/>
  <c r="BX19" i="18"/>
  <c r="BY19" i="18"/>
  <c r="BZ19" i="18"/>
  <c r="BX20" i="18"/>
  <c r="BY20" i="18"/>
  <c r="BZ20" i="18"/>
  <c r="BX21" i="18"/>
  <c r="BY21" i="18"/>
  <c r="BZ21" i="18"/>
  <c r="BX22" i="18"/>
  <c r="BY22" i="18"/>
  <c r="BZ22" i="18"/>
  <c r="BE19" i="18"/>
  <c r="BE20" i="18"/>
  <c r="BE21" i="18"/>
  <c r="BE22" i="18"/>
  <c r="CH157" i="16"/>
  <c r="CI157" i="16"/>
  <c r="CJ157" i="16"/>
  <c r="BG157" i="16"/>
  <c r="BF157" i="16"/>
  <c r="CC157" i="16"/>
  <c r="CD157" i="16"/>
  <c r="CE157" i="16"/>
  <c r="BX157" i="16"/>
  <c r="BY157" i="16"/>
  <c r="BZ157" i="16"/>
  <c r="BE157" i="16"/>
  <c r="CH171" i="17"/>
  <c r="CI171" i="17"/>
  <c r="CJ171" i="17"/>
  <c r="CH172" i="17"/>
  <c r="CI172" i="17"/>
  <c r="CJ172" i="17"/>
  <c r="CH173" i="17"/>
  <c r="CI173" i="17"/>
  <c r="CJ173" i="17"/>
  <c r="CH174" i="17"/>
  <c r="CI174" i="17"/>
  <c r="CJ174" i="17"/>
  <c r="CH175" i="17"/>
  <c r="CI175" i="17"/>
  <c r="CJ175" i="17"/>
  <c r="CH176" i="17"/>
  <c r="CI176" i="17"/>
  <c r="CJ176" i="17"/>
  <c r="CH166" i="17"/>
  <c r="CI166" i="17"/>
  <c r="CJ166" i="17"/>
  <c r="CH163" i="17"/>
  <c r="CI163" i="17"/>
  <c r="CJ163" i="17"/>
  <c r="CH164" i="17"/>
  <c r="CI164" i="17"/>
  <c r="CJ164" i="17"/>
  <c r="CH152" i="17"/>
  <c r="CI152" i="17"/>
  <c r="CJ152" i="17"/>
  <c r="CH153" i="17"/>
  <c r="CI153" i="17"/>
  <c r="CJ153" i="17"/>
  <c r="CH154" i="17"/>
  <c r="CI154" i="17"/>
  <c r="CJ154" i="17"/>
  <c r="CH155" i="17"/>
  <c r="CI155" i="17"/>
  <c r="CJ155" i="17"/>
  <c r="CH156" i="17"/>
  <c r="CI156" i="17"/>
  <c r="CJ156" i="17"/>
  <c r="CH157" i="17"/>
  <c r="CI157" i="17"/>
  <c r="CJ157" i="17"/>
  <c r="CH158" i="17"/>
  <c r="CI158" i="17"/>
  <c r="CJ158" i="17"/>
  <c r="CH159" i="17"/>
  <c r="CI159" i="17"/>
  <c r="CJ159" i="17"/>
  <c r="CH160" i="17"/>
  <c r="CI160" i="17"/>
  <c r="CJ160" i="17"/>
  <c r="CH100" i="17"/>
  <c r="CI100" i="17"/>
  <c r="CJ100" i="17"/>
  <c r="CH101" i="17"/>
  <c r="CI101" i="17"/>
  <c r="CJ101" i="17"/>
  <c r="CH102" i="17"/>
  <c r="CI102" i="17"/>
  <c r="CJ102" i="17"/>
  <c r="CH103" i="17"/>
  <c r="CI103" i="17"/>
  <c r="CJ103" i="17"/>
  <c r="CH104" i="17"/>
  <c r="CI104" i="17"/>
  <c r="CJ104" i="17"/>
  <c r="CH105" i="17"/>
  <c r="CI105" i="17"/>
  <c r="CJ105" i="17"/>
  <c r="CH106" i="17"/>
  <c r="CI106" i="17"/>
  <c r="CJ106" i="17"/>
  <c r="CH107" i="17"/>
  <c r="CI107" i="17"/>
  <c r="CJ107" i="17"/>
  <c r="CH108" i="17"/>
  <c r="CI108" i="17"/>
  <c r="CJ108" i="17"/>
  <c r="CH95" i="17"/>
  <c r="CI95" i="17"/>
  <c r="CJ95" i="17"/>
  <c r="CH71" i="17"/>
  <c r="CI71" i="17"/>
  <c r="CJ71" i="17"/>
  <c r="CH44" i="17"/>
  <c r="CI44" i="17"/>
  <c r="CJ44" i="17"/>
  <c r="CH17" i="17"/>
  <c r="CI17" i="17"/>
  <c r="CJ17" i="17"/>
  <c r="BG171" i="17"/>
  <c r="BG172" i="17"/>
  <c r="BG173" i="17"/>
  <c r="BG174" i="17"/>
  <c r="BG175" i="17"/>
  <c r="BG176" i="17"/>
  <c r="BG166" i="17"/>
  <c r="BG163" i="17"/>
  <c r="BG164" i="17"/>
  <c r="BG152" i="17"/>
  <c r="BG153" i="17"/>
  <c r="BG154" i="17"/>
  <c r="BG155" i="17"/>
  <c r="BG156" i="17"/>
  <c r="BG157" i="17"/>
  <c r="BG158" i="17"/>
  <c r="BG159" i="17"/>
  <c r="BG160" i="17"/>
  <c r="BG100" i="17"/>
  <c r="BG101" i="17"/>
  <c r="BG102" i="17"/>
  <c r="BG103" i="17"/>
  <c r="BG104" i="17"/>
  <c r="BG105" i="17"/>
  <c r="BG106" i="17"/>
  <c r="BG107" i="17"/>
  <c r="BG108" i="17"/>
  <c r="BG95" i="17"/>
  <c r="BG71" i="17"/>
  <c r="BG44" i="17"/>
  <c r="BG17" i="17"/>
  <c r="BF171" i="17"/>
  <c r="BF172" i="17"/>
  <c r="BF173" i="17"/>
  <c r="BF174" i="17"/>
  <c r="BF175" i="17"/>
  <c r="BF176" i="17"/>
  <c r="BF166" i="17"/>
  <c r="BF163" i="17"/>
  <c r="BF164" i="17"/>
  <c r="BF152" i="17"/>
  <c r="BF153" i="17"/>
  <c r="BF154" i="17"/>
  <c r="BF155" i="17"/>
  <c r="BF156" i="17"/>
  <c r="BF157" i="17"/>
  <c r="BF158" i="17"/>
  <c r="BF159" i="17"/>
  <c r="BF160" i="17"/>
  <c r="BF100" i="17"/>
  <c r="BF101" i="17"/>
  <c r="BF102" i="17"/>
  <c r="BF103" i="17"/>
  <c r="BF104" i="17"/>
  <c r="BF105" i="17"/>
  <c r="BF106" i="17"/>
  <c r="BF107" i="17"/>
  <c r="BF108" i="17"/>
  <c r="BF95" i="17"/>
  <c r="BF71" i="17"/>
  <c r="BF44" i="17"/>
  <c r="BF17" i="17"/>
  <c r="CC171" i="17"/>
  <c r="CD171" i="17"/>
  <c r="CE171" i="17"/>
  <c r="CC172" i="17"/>
  <c r="CD172" i="17"/>
  <c r="CE172" i="17"/>
  <c r="CC173" i="17"/>
  <c r="CD173" i="17"/>
  <c r="CE173" i="17"/>
  <c r="CC174" i="17"/>
  <c r="CD174" i="17"/>
  <c r="CE174" i="17"/>
  <c r="CC175" i="17"/>
  <c r="CD175" i="17"/>
  <c r="CE175" i="17"/>
  <c r="CC176" i="17"/>
  <c r="CD176" i="17"/>
  <c r="CE176" i="17"/>
  <c r="CC166" i="17"/>
  <c r="CD166" i="17"/>
  <c r="CE166" i="17"/>
  <c r="CC163" i="17"/>
  <c r="CD163" i="17"/>
  <c r="CE163" i="17"/>
  <c r="CC164" i="17"/>
  <c r="CD164" i="17"/>
  <c r="CE164" i="17"/>
  <c r="CC152" i="17"/>
  <c r="CD152" i="17"/>
  <c r="CE152" i="17"/>
  <c r="CC153" i="17"/>
  <c r="CD153" i="17"/>
  <c r="CE153" i="17"/>
  <c r="CC154" i="17"/>
  <c r="CD154" i="17"/>
  <c r="CE154" i="17"/>
  <c r="CC155" i="17"/>
  <c r="CD155" i="17"/>
  <c r="CE155" i="17"/>
  <c r="CC156" i="17"/>
  <c r="CD156" i="17"/>
  <c r="CE156" i="17"/>
  <c r="CC157" i="17"/>
  <c r="CD157" i="17"/>
  <c r="CE157" i="17"/>
  <c r="CC158" i="17"/>
  <c r="CD158" i="17"/>
  <c r="CE158" i="17"/>
  <c r="CC159" i="17"/>
  <c r="CD159" i="17"/>
  <c r="CE159" i="17"/>
  <c r="CC160" i="17"/>
  <c r="CD160" i="17"/>
  <c r="CE160" i="17"/>
  <c r="CC100" i="17"/>
  <c r="CD100" i="17"/>
  <c r="CE100" i="17"/>
  <c r="CC101" i="17"/>
  <c r="CD101" i="17"/>
  <c r="CE101" i="17"/>
  <c r="CC102" i="17"/>
  <c r="CD102" i="17"/>
  <c r="CE102" i="17"/>
  <c r="CC103" i="17"/>
  <c r="CD103" i="17"/>
  <c r="CE103" i="17"/>
  <c r="CC104" i="17"/>
  <c r="CD104" i="17"/>
  <c r="CE104" i="17"/>
  <c r="CC105" i="17"/>
  <c r="CD105" i="17"/>
  <c r="CE105" i="17"/>
  <c r="CC106" i="17"/>
  <c r="CD106" i="17"/>
  <c r="CE106" i="17"/>
  <c r="CC107" i="17"/>
  <c r="CD107" i="17"/>
  <c r="CE107" i="17"/>
  <c r="CC108" i="17"/>
  <c r="CD108" i="17"/>
  <c r="CE108" i="17"/>
  <c r="CC95" i="17"/>
  <c r="CD95" i="17"/>
  <c r="CE95" i="17"/>
  <c r="CC71" i="17"/>
  <c r="CD71" i="17"/>
  <c r="CE71" i="17"/>
  <c r="CC44" i="17"/>
  <c r="CD44" i="17"/>
  <c r="CE44" i="17"/>
  <c r="CC17" i="17"/>
  <c r="CD17" i="17"/>
  <c r="CE17" i="17"/>
  <c r="BX171" i="17"/>
  <c r="BY171" i="17"/>
  <c r="BZ171" i="17"/>
  <c r="BX172" i="17"/>
  <c r="BY172" i="17"/>
  <c r="BZ172" i="17"/>
  <c r="BX173" i="17"/>
  <c r="BY173" i="17"/>
  <c r="BZ173" i="17"/>
  <c r="BX174" i="17"/>
  <c r="BY174" i="17"/>
  <c r="BZ174" i="17"/>
  <c r="BX175" i="17"/>
  <c r="BY175" i="17"/>
  <c r="BZ175" i="17"/>
  <c r="BX176" i="17"/>
  <c r="BY176" i="17"/>
  <c r="BZ176" i="17"/>
  <c r="BX166" i="17"/>
  <c r="BY166" i="17"/>
  <c r="BZ166" i="17"/>
  <c r="BX163" i="17"/>
  <c r="BY163" i="17"/>
  <c r="BZ163" i="17"/>
  <c r="BX164" i="17"/>
  <c r="BY164" i="17"/>
  <c r="BZ164" i="17"/>
  <c r="BX152" i="17"/>
  <c r="BY152" i="17"/>
  <c r="BZ152" i="17"/>
  <c r="BX153" i="17"/>
  <c r="BY153" i="17"/>
  <c r="BZ153" i="17"/>
  <c r="BX154" i="17"/>
  <c r="BY154" i="17"/>
  <c r="BZ154" i="17"/>
  <c r="BX155" i="17"/>
  <c r="BY155" i="17"/>
  <c r="BZ155" i="17"/>
  <c r="BX156" i="17"/>
  <c r="BY156" i="17"/>
  <c r="BZ156" i="17"/>
  <c r="BX157" i="17"/>
  <c r="BY157" i="17"/>
  <c r="BZ157" i="17"/>
  <c r="BX158" i="17"/>
  <c r="BY158" i="17"/>
  <c r="BZ158" i="17"/>
  <c r="BX159" i="17"/>
  <c r="BY159" i="17"/>
  <c r="BZ159" i="17"/>
  <c r="BX160" i="17"/>
  <c r="BY160" i="17"/>
  <c r="BZ160" i="17"/>
  <c r="BX100" i="17"/>
  <c r="BY100" i="17"/>
  <c r="BZ100" i="17"/>
  <c r="BX101" i="17"/>
  <c r="BY101" i="17"/>
  <c r="BZ101" i="17"/>
  <c r="BX102" i="17"/>
  <c r="BY102" i="17"/>
  <c r="BZ102" i="17"/>
  <c r="BX103" i="17"/>
  <c r="BY103" i="17"/>
  <c r="BZ103" i="17"/>
  <c r="BX104" i="17"/>
  <c r="BY104" i="17"/>
  <c r="BZ104" i="17"/>
  <c r="BX105" i="17"/>
  <c r="BY105" i="17"/>
  <c r="BZ105" i="17"/>
  <c r="BX106" i="17"/>
  <c r="BY106" i="17"/>
  <c r="BZ106" i="17"/>
  <c r="BX107" i="17"/>
  <c r="BY107" i="17"/>
  <c r="BZ107" i="17"/>
  <c r="BX108" i="17"/>
  <c r="BY108" i="17"/>
  <c r="BZ108" i="17"/>
  <c r="BX95" i="17"/>
  <c r="BY95" i="17"/>
  <c r="BZ95" i="17"/>
  <c r="BX71" i="17"/>
  <c r="BY71" i="17"/>
  <c r="BZ71" i="17"/>
  <c r="BX44" i="17"/>
  <c r="BY44" i="17"/>
  <c r="BZ44" i="17"/>
  <c r="BX17" i="17"/>
  <c r="BY17" i="17"/>
  <c r="BZ17" i="17"/>
  <c r="BE171" i="17"/>
  <c r="BE172" i="17"/>
  <c r="BE173" i="17"/>
  <c r="BE174" i="17"/>
  <c r="BE175" i="17"/>
  <c r="BE176" i="17"/>
  <c r="BE166" i="17"/>
  <c r="BE163" i="17"/>
  <c r="BE164" i="17"/>
  <c r="BE152" i="17"/>
  <c r="BE153" i="17"/>
  <c r="BE154" i="17"/>
  <c r="BE155" i="17"/>
  <c r="BE156" i="17"/>
  <c r="BE157" i="17"/>
  <c r="BE158" i="17"/>
  <c r="BE159" i="17"/>
  <c r="BE160" i="17"/>
  <c r="BE100" i="17"/>
  <c r="BE101" i="17"/>
  <c r="BE102" i="17"/>
  <c r="BE103" i="17"/>
  <c r="BE104" i="17"/>
  <c r="BE105" i="17"/>
  <c r="BE106" i="17"/>
  <c r="BE107" i="17"/>
  <c r="BE108" i="17"/>
  <c r="BE95" i="17"/>
  <c r="BE71" i="17"/>
  <c r="BE44" i="17"/>
  <c r="BE17" i="17"/>
  <c r="BD36" i="14"/>
  <c r="BD37" i="14"/>
  <c r="BS36" i="14"/>
  <c r="BT36" i="14"/>
  <c r="BU36" i="14"/>
  <c r="BS37" i="14"/>
  <c r="BT37" i="14"/>
  <c r="BU37" i="14"/>
  <c r="BS19" i="18"/>
  <c r="BT19" i="18"/>
  <c r="BU19" i="18"/>
  <c r="BS20" i="18"/>
  <c r="BT20" i="18"/>
  <c r="BU20" i="18"/>
  <c r="BS21" i="18"/>
  <c r="BT21" i="18"/>
  <c r="BU21" i="18"/>
  <c r="BS22" i="18"/>
  <c r="BT22" i="18"/>
  <c r="BU22" i="18"/>
  <c r="BD19" i="18"/>
  <c r="BD20" i="18"/>
  <c r="BD21" i="18"/>
  <c r="BD22" i="18"/>
  <c r="BS15" i="18"/>
  <c r="BT15" i="18"/>
  <c r="BU15" i="18"/>
  <c r="BD15" i="18"/>
  <c r="BS157" i="16"/>
  <c r="BT157" i="16"/>
  <c r="BU157" i="16"/>
  <c r="BD157" i="16"/>
  <c r="BS171" i="17"/>
  <c r="BT171" i="17"/>
  <c r="BU171" i="17"/>
  <c r="BS172" i="17"/>
  <c r="BT172" i="17"/>
  <c r="BU172" i="17"/>
  <c r="BS173" i="17"/>
  <c r="BT173" i="17"/>
  <c r="BU173" i="17"/>
  <c r="BS174" i="17"/>
  <c r="BT174" i="17"/>
  <c r="BU174" i="17"/>
  <c r="BS175" i="17"/>
  <c r="BT175" i="17"/>
  <c r="BU175" i="17"/>
  <c r="BS176" i="17"/>
  <c r="BT176" i="17"/>
  <c r="BU176" i="17"/>
  <c r="BD171" i="17"/>
  <c r="BD172" i="17"/>
  <c r="BD173" i="17"/>
  <c r="BD174" i="17"/>
  <c r="BD175" i="17"/>
  <c r="BD176" i="17"/>
  <c r="BS166" i="17"/>
  <c r="BT166" i="17"/>
  <c r="BU166" i="17"/>
  <c r="BS163" i="17"/>
  <c r="BT163" i="17"/>
  <c r="BU163" i="17"/>
  <c r="BS164" i="17"/>
  <c r="BT164" i="17"/>
  <c r="BU164" i="17"/>
  <c r="BD166" i="17"/>
  <c r="BD163" i="17"/>
  <c r="BD164" i="17"/>
  <c r="BS152" i="17"/>
  <c r="BT152" i="17"/>
  <c r="BU152" i="17"/>
  <c r="BS153" i="17"/>
  <c r="BT153" i="17"/>
  <c r="BU153" i="17"/>
  <c r="BS154" i="17"/>
  <c r="BT154" i="17"/>
  <c r="BU154" i="17"/>
  <c r="BS155" i="17"/>
  <c r="BT155" i="17"/>
  <c r="BU155" i="17"/>
  <c r="BS156" i="17"/>
  <c r="BT156" i="17"/>
  <c r="BU156" i="17"/>
  <c r="BS157" i="17"/>
  <c r="BT157" i="17"/>
  <c r="BU157" i="17"/>
  <c r="BS158" i="17"/>
  <c r="BT158" i="17"/>
  <c r="BU158" i="17"/>
  <c r="BS159" i="17"/>
  <c r="BT159" i="17"/>
  <c r="BU159" i="17"/>
  <c r="BS160" i="17"/>
  <c r="BT160" i="17"/>
  <c r="BU160" i="17"/>
  <c r="BD152" i="17"/>
  <c r="BD153" i="17"/>
  <c r="BD154" i="17"/>
  <c r="BD155" i="17"/>
  <c r="BD156" i="17"/>
  <c r="BD157" i="17"/>
  <c r="BD158" i="17"/>
  <c r="BD159" i="17"/>
  <c r="BD160" i="17"/>
  <c r="BD100" i="17"/>
  <c r="BD101" i="17"/>
  <c r="BD102" i="17"/>
  <c r="BD103" i="17"/>
  <c r="BD104" i="17"/>
  <c r="BD105" i="17"/>
  <c r="BD106" i="17"/>
  <c r="BD107" i="17"/>
  <c r="BD108" i="17"/>
  <c r="BS100" i="17"/>
  <c r="BT100" i="17"/>
  <c r="BU100" i="17"/>
  <c r="BS101" i="17"/>
  <c r="BT101" i="17"/>
  <c r="BU101" i="17"/>
  <c r="BS102" i="17"/>
  <c r="BT102" i="17"/>
  <c r="BU102" i="17"/>
  <c r="BS103" i="17"/>
  <c r="BT103" i="17"/>
  <c r="BU103" i="17"/>
  <c r="BS104" i="17"/>
  <c r="BT104" i="17"/>
  <c r="BU104" i="17"/>
  <c r="BS105" i="17"/>
  <c r="BT105" i="17"/>
  <c r="BU105" i="17"/>
  <c r="BS106" i="17"/>
  <c r="BT106" i="17"/>
  <c r="BU106" i="17"/>
  <c r="BS107" i="17"/>
  <c r="BT107" i="17"/>
  <c r="BU107" i="17"/>
  <c r="BS108" i="17"/>
  <c r="BT108" i="17"/>
  <c r="BU108" i="17"/>
  <c r="BS95" i="17"/>
  <c r="BT95" i="17"/>
  <c r="BU95" i="17"/>
  <c r="BD95" i="17"/>
  <c r="BS71" i="17"/>
  <c r="BT71" i="17"/>
  <c r="BU71" i="17"/>
  <c r="BD71" i="17"/>
  <c r="BS44" i="17"/>
  <c r="BT44" i="17"/>
  <c r="BU44" i="17"/>
  <c r="BD44" i="17"/>
  <c r="BS17" i="17"/>
  <c r="BT17" i="17"/>
  <c r="BU17" i="17"/>
  <c r="BD17" i="17"/>
  <c r="BS21" i="15"/>
  <c r="BT21" i="15"/>
  <c r="BU21" i="15"/>
  <c r="BD21" i="15"/>
  <c r="BS164" i="19"/>
  <c r="BT164" i="19"/>
  <c r="BU164" i="19"/>
  <c r="BD164" i="19"/>
  <c r="BS152" i="19"/>
  <c r="BT152" i="19"/>
  <c r="BU152" i="19"/>
  <c r="BD152" i="19"/>
  <c r="BS187" i="19"/>
  <c r="BT187" i="19"/>
  <c r="BU187" i="19"/>
  <c r="BS14" i="18"/>
  <c r="BT14" i="18"/>
  <c r="BU14" i="18"/>
  <c r="BD14" i="18"/>
  <c r="BS165" i="17"/>
  <c r="BT165" i="17"/>
  <c r="BU165" i="17"/>
  <c r="BD165" i="17"/>
  <c r="BS161" i="17"/>
  <c r="BT161" i="17"/>
  <c r="BU161" i="17"/>
  <c r="BS162" i="17"/>
  <c r="BT162" i="17"/>
  <c r="BU162" i="17"/>
  <c r="BD161" i="17"/>
  <c r="BD162" i="17"/>
  <c r="BG165" i="17"/>
  <c r="BG161" i="17"/>
  <c r="BG162" i="17"/>
  <c r="CH165" i="17"/>
  <c r="CI165" i="17"/>
  <c r="CJ165" i="17"/>
  <c r="CH161" i="17"/>
  <c r="CI161" i="17"/>
  <c r="CJ161" i="17"/>
  <c r="CH162" i="17"/>
  <c r="CI162" i="17"/>
  <c r="CJ162" i="17"/>
  <c r="BF165" i="17"/>
  <c r="BF161" i="17"/>
  <c r="BF162" i="17"/>
  <c r="CC165" i="17"/>
  <c r="CD165" i="17"/>
  <c r="CE165" i="17"/>
  <c r="CC161" i="17"/>
  <c r="CD161" i="17"/>
  <c r="CE161" i="17"/>
  <c r="CC162" i="17"/>
  <c r="CD162" i="17"/>
  <c r="CE162" i="17"/>
  <c r="BX165" i="17"/>
  <c r="BY165" i="17"/>
  <c r="BZ165" i="17"/>
  <c r="BX161" i="17"/>
  <c r="BY161" i="17"/>
  <c r="BZ161" i="17"/>
  <c r="BX162" i="17"/>
  <c r="BY162" i="17"/>
  <c r="BZ162" i="17"/>
  <c r="BE165" i="17"/>
  <c r="BE161" i="17"/>
  <c r="BE162" i="17"/>
  <c r="BD63" i="15"/>
  <c r="BS63" i="15"/>
  <c r="BT63" i="15"/>
  <c r="BU63" i="15"/>
  <c r="BG64" i="15"/>
  <c r="BG65" i="15"/>
  <c r="BG66" i="15"/>
  <c r="BG67" i="15"/>
  <c r="BG68" i="15"/>
  <c r="CH64" i="15"/>
  <c r="CI64" i="15"/>
  <c r="CJ64" i="15"/>
  <c r="CH65" i="15"/>
  <c r="CI65" i="15"/>
  <c r="CJ65" i="15"/>
  <c r="CH66" i="15"/>
  <c r="CI66" i="15"/>
  <c r="CJ66" i="15"/>
  <c r="CH67" i="15"/>
  <c r="CI67" i="15"/>
  <c r="CJ67" i="15"/>
  <c r="CH68" i="15"/>
  <c r="CI68" i="15"/>
  <c r="CJ68" i="15"/>
  <c r="CC64" i="15"/>
  <c r="CD64" i="15"/>
  <c r="CE64" i="15"/>
  <c r="CC65" i="15"/>
  <c r="CD65" i="15"/>
  <c r="CE65" i="15"/>
  <c r="CC66" i="15"/>
  <c r="CD66" i="15"/>
  <c r="CE66" i="15"/>
  <c r="CC67" i="15"/>
  <c r="CD67" i="15"/>
  <c r="CE67" i="15"/>
  <c r="CC68" i="15"/>
  <c r="CD68" i="15"/>
  <c r="CE68" i="15"/>
  <c r="BF64" i="15"/>
  <c r="BF65" i="15"/>
  <c r="BF66" i="15"/>
  <c r="BF67" i="15"/>
  <c r="BF68" i="15"/>
  <c r="BX64" i="15"/>
  <c r="BY64" i="15"/>
  <c r="BZ64" i="15"/>
  <c r="BX65" i="15"/>
  <c r="BY65" i="15"/>
  <c r="BZ65" i="15"/>
  <c r="BX66" i="15"/>
  <c r="BY66" i="15"/>
  <c r="BZ66" i="15"/>
  <c r="BX67" i="15"/>
  <c r="BY67" i="15"/>
  <c r="BZ67" i="15"/>
  <c r="BX68" i="15"/>
  <c r="BY68" i="15"/>
  <c r="BZ68" i="15"/>
  <c r="BE64" i="15"/>
  <c r="BE65" i="15"/>
  <c r="BE66" i="15"/>
  <c r="BE67" i="15"/>
  <c r="BE68" i="15"/>
  <c r="BS64" i="15"/>
  <c r="BT64" i="15"/>
  <c r="BU64" i="15"/>
  <c r="BS65" i="15"/>
  <c r="BT65" i="15"/>
  <c r="BU65" i="15"/>
  <c r="BS66" i="15"/>
  <c r="BT66" i="15"/>
  <c r="BU66" i="15"/>
  <c r="BS67" i="15"/>
  <c r="BT67" i="15"/>
  <c r="BU67" i="15"/>
  <c r="BS68" i="15"/>
  <c r="BT68" i="15"/>
  <c r="BU68" i="15"/>
  <c r="BD64" i="15"/>
  <c r="BD65" i="15"/>
  <c r="BD66" i="15"/>
  <c r="BD67" i="15"/>
  <c r="BD68" i="15"/>
  <c r="BG51" i="15"/>
  <c r="BG52" i="15"/>
  <c r="BG53" i="15"/>
  <c r="BG54" i="15"/>
  <c r="BG55" i="15"/>
  <c r="BG56" i="15"/>
  <c r="BG57" i="15"/>
  <c r="BG58" i="15"/>
  <c r="BG59" i="15"/>
  <c r="BG60" i="15"/>
  <c r="BG61" i="15"/>
  <c r="BG62" i="15"/>
  <c r="BG41" i="15"/>
  <c r="BG42" i="15"/>
  <c r="BG43" i="15"/>
  <c r="BG44" i="15"/>
  <c r="BG45" i="15"/>
  <c r="BG46" i="15"/>
  <c r="BG47" i="15"/>
  <c r="BG48" i="15"/>
  <c r="BG49" i="15"/>
  <c r="BG40" i="15"/>
  <c r="BG23" i="15"/>
  <c r="BG24" i="15"/>
  <c r="BG21" i="15"/>
  <c r="BG18" i="15"/>
  <c r="CH51" i="15"/>
  <c r="CI51" i="15"/>
  <c r="CJ51" i="15"/>
  <c r="CH52" i="15"/>
  <c r="CI52" i="15"/>
  <c r="CJ52" i="15"/>
  <c r="CH53" i="15"/>
  <c r="CI53" i="15"/>
  <c r="CJ53" i="15"/>
  <c r="CH54" i="15"/>
  <c r="CI54" i="15"/>
  <c r="CJ54" i="15"/>
  <c r="CH55" i="15"/>
  <c r="CI55" i="15"/>
  <c r="CJ55" i="15"/>
  <c r="CH56" i="15"/>
  <c r="CI56" i="15"/>
  <c r="CJ56" i="15"/>
  <c r="CH57" i="15"/>
  <c r="CI57" i="15"/>
  <c r="CJ57" i="15"/>
  <c r="CH58" i="15"/>
  <c r="CI58" i="15"/>
  <c r="CJ58" i="15"/>
  <c r="CH59" i="15"/>
  <c r="CI59" i="15"/>
  <c r="CJ59" i="15"/>
  <c r="CH60" i="15"/>
  <c r="CI60" i="15"/>
  <c r="CJ60" i="15"/>
  <c r="CH61" i="15"/>
  <c r="CI61" i="15"/>
  <c r="CJ61" i="15"/>
  <c r="CH62" i="15"/>
  <c r="CI62" i="15"/>
  <c r="CJ62" i="15"/>
  <c r="CH41" i="15"/>
  <c r="CI41" i="15"/>
  <c r="CJ41" i="15"/>
  <c r="CH42" i="15"/>
  <c r="CI42" i="15"/>
  <c r="CJ42" i="15"/>
  <c r="CH43" i="15"/>
  <c r="CI43" i="15"/>
  <c r="CJ43" i="15"/>
  <c r="CH44" i="15"/>
  <c r="CI44" i="15"/>
  <c r="CJ44" i="15"/>
  <c r="CH45" i="15"/>
  <c r="CI45" i="15"/>
  <c r="CJ45" i="15"/>
  <c r="CH46" i="15"/>
  <c r="CI46" i="15"/>
  <c r="CJ46" i="15"/>
  <c r="CH47" i="15"/>
  <c r="CI47" i="15"/>
  <c r="CJ47" i="15"/>
  <c r="CH48" i="15"/>
  <c r="CI48" i="15"/>
  <c r="CJ48" i="15"/>
  <c r="CH49" i="15"/>
  <c r="CI49" i="15"/>
  <c r="CJ49" i="15"/>
  <c r="CH40" i="15"/>
  <c r="CI40" i="15"/>
  <c r="CJ40" i="15"/>
  <c r="CH23" i="15"/>
  <c r="CI23" i="15"/>
  <c r="CJ23" i="15"/>
  <c r="CH24" i="15"/>
  <c r="CI24" i="15"/>
  <c r="CJ24" i="15"/>
  <c r="CH21" i="15"/>
  <c r="CI21" i="15"/>
  <c r="CJ21" i="15"/>
  <c r="CH18" i="15"/>
  <c r="CI18" i="15"/>
  <c r="CJ18" i="15"/>
  <c r="CC51" i="15"/>
  <c r="CD51" i="15"/>
  <c r="CE51" i="15"/>
  <c r="CC52" i="15"/>
  <c r="CD52" i="15"/>
  <c r="CE52" i="15"/>
  <c r="CC53" i="15"/>
  <c r="CD53" i="15"/>
  <c r="CE53" i="15"/>
  <c r="CC54" i="15"/>
  <c r="CD54" i="15"/>
  <c r="CE54" i="15"/>
  <c r="CC55" i="15"/>
  <c r="CD55" i="15"/>
  <c r="CE55" i="15"/>
  <c r="CC56" i="15"/>
  <c r="CD56" i="15"/>
  <c r="CE56" i="15"/>
  <c r="CC57" i="15"/>
  <c r="CD57" i="15"/>
  <c r="CE57" i="15"/>
  <c r="CC58" i="15"/>
  <c r="CD58" i="15"/>
  <c r="CE58" i="15"/>
  <c r="CC59" i="15"/>
  <c r="CD59" i="15"/>
  <c r="CE59" i="15"/>
  <c r="CC60" i="15"/>
  <c r="CD60" i="15"/>
  <c r="CE60" i="15"/>
  <c r="CC61" i="15"/>
  <c r="CD61" i="15"/>
  <c r="CE61" i="15"/>
  <c r="CC62" i="15"/>
  <c r="CD62" i="15"/>
  <c r="CE62" i="15"/>
  <c r="BX41" i="15"/>
  <c r="BY41" i="15"/>
  <c r="BZ41" i="15"/>
  <c r="BX42" i="15"/>
  <c r="BY42" i="15"/>
  <c r="BZ42" i="15"/>
  <c r="BX43" i="15"/>
  <c r="BY43" i="15"/>
  <c r="BZ43" i="15"/>
  <c r="BX44" i="15"/>
  <c r="BY44" i="15"/>
  <c r="BZ44" i="15"/>
  <c r="BX45" i="15"/>
  <c r="BY45" i="15"/>
  <c r="BZ45" i="15"/>
  <c r="BX46" i="15"/>
  <c r="BY46" i="15"/>
  <c r="BZ46" i="15"/>
  <c r="BX47" i="15"/>
  <c r="BY47" i="15"/>
  <c r="BZ47" i="15"/>
  <c r="BX48" i="15"/>
  <c r="BY48" i="15"/>
  <c r="BZ48" i="15"/>
  <c r="BX49" i="15"/>
  <c r="BY49" i="15"/>
  <c r="BZ49" i="15"/>
  <c r="BX40" i="15"/>
  <c r="BY40" i="15"/>
  <c r="BZ40" i="15"/>
  <c r="BX23" i="15"/>
  <c r="BY23" i="15"/>
  <c r="BZ23" i="15"/>
  <c r="BX24" i="15"/>
  <c r="BY24" i="15"/>
  <c r="BZ24" i="15"/>
  <c r="BX21" i="15"/>
  <c r="BY21" i="15"/>
  <c r="BZ21" i="15"/>
  <c r="BX18" i="15"/>
  <c r="BY18" i="15"/>
  <c r="BZ18" i="15"/>
  <c r="BX61" i="15"/>
  <c r="BY61" i="15"/>
  <c r="BZ61" i="15"/>
  <c r="BX62" i="15"/>
  <c r="BY62" i="15"/>
  <c r="BZ62" i="15"/>
  <c r="BX51" i="15"/>
  <c r="BY51" i="15"/>
  <c r="BZ51" i="15"/>
  <c r="BX52" i="15"/>
  <c r="BY52" i="15"/>
  <c r="BZ52" i="15"/>
  <c r="BX53" i="15"/>
  <c r="BY53" i="15"/>
  <c r="BZ53" i="15"/>
  <c r="BX54" i="15"/>
  <c r="BY54" i="15"/>
  <c r="BZ54" i="15"/>
  <c r="BX55" i="15"/>
  <c r="BY55" i="15"/>
  <c r="BZ55" i="15"/>
  <c r="BX56" i="15"/>
  <c r="BY56" i="15"/>
  <c r="BZ56" i="15"/>
  <c r="BX57" i="15"/>
  <c r="BY57" i="15"/>
  <c r="BZ57" i="15"/>
  <c r="BX58" i="15"/>
  <c r="BY58" i="15"/>
  <c r="BZ58" i="15"/>
  <c r="BX59" i="15"/>
  <c r="BY59" i="15"/>
  <c r="BZ59" i="15"/>
  <c r="BX60" i="15"/>
  <c r="BY60" i="15"/>
  <c r="BZ60" i="15"/>
  <c r="CC41" i="15"/>
  <c r="CD41" i="15"/>
  <c r="CE41" i="15"/>
  <c r="CC42" i="15"/>
  <c r="CD42" i="15"/>
  <c r="CE42" i="15"/>
  <c r="CC43" i="15"/>
  <c r="CD43" i="15"/>
  <c r="CE43" i="15"/>
  <c r="CC44" i="15"/>
  <c r="CD44" i="15"/>
  <c r="CE44" i="15"/>
  <c r="CC45" i="15"/>
  <c r="CD45" i="15"/>
  <c r="CE45" i="15"/>
  <c r="CC46" i="15"/>
  <c r="CD46" i="15"/>
  <c r="CE46" i="15"/>
  <c r="CC47" i="15"/>
  <c r="CD47" i="15"/>
  <c r="CE47" i="15"/>
  <c r="CC48" i="15"/>
  <c r="CD48" i="15"/>
  <c r="CE48" i="15"/>
  <c r="CC49" i="15"/>
  <c r="CD49" i="15"/>
  <c r="CE49" i="15"/>
  <c r="CC40" i="15"/>
  <c r="CD40" i="15"/>
  <c r="CE40" i="15"/>
  <c r="CC23" i="15"/>
  <c r="CD23" i="15"/>
  <c r="CE23" i="15"/>
  <c r="CC24" i="15"/>
  <c r="CD24" i="15"/>
  <c r="CE24" i="15"/>
  <c r="CC21" i="15"/>
  <c r="CD21" i="15"/>
  <c r="CE21" i="15"/>
  <c r="CC18" i="15"/>
  <c r="CD18" i="15"/>
  <c r="CE18" i="15"/>
  <c r="BF51" i="15"/>
  <c r="BF52" i="15"/>
  <c r="BF53" i="15"/>
  <c r="BF54" i="15"/>
  <c r="BF55" i="15"/>
  <c r="BF56" i="15"/>
  <c r="BF57" i="15"/>
  <c r="BF58" i="15"/>
  <c r="BF59" i="15"/>
  <c r="BF60" i="15"/>
  <c r="BF61" i="15"/>
  <c r="BF62" i="15"/>
  <c r="BF41" i="15"/>
  <c r="BF42" i="15"/>
  <c r="BF43" i="15"/>
  <c r="BF44" i="15"/>
  <c r="BF45" i="15"/>
  <c r="BF46" i="15"/>
  <c r="BF47" i="15"/>
  <c r="BF48" i="15"/>
  <c r="BF49" i="15"/>
  <c r="BF40" i="15"/>
  <c r="BF23" i="15"/>
  <c r="BF24" i="15"/>
  <c r="BF21" i="15"/>
  <c r="BF18" i="15"/>
  <c r="BE51" i="15"/>
  <c r="BE52" i="15"/>
  <c r="BE53" i="15"/>
  <c r="BE54" i="15"/>
  <c r="BE55" i="15"/>
  <c r="BE56" i="15"/>
  <c r="BE57" i="15"/>
  <c r="BE58" i="15"/>
  <c r="BE59" i="15"/>
  <c r="BE60" i="15"/>
  <c r="BE61" i="15"/>
  <c r="BE62" i="15"/>
  <c r="BE41" i="15"/>
  <c r="BE42" i="15"/>
  <c r="BE43" i="15"/>
  <c r="BE44" i="15"/>
  <c r="BE45" i="15"/>
  <c r="BE46" i="15"/>
  <c r="BE47" i="15"/>
  <c r="BE48" i="15"/>
  <c r="BE49" i="15"/>
  <c r="BE40" i="15"/>
  <c r="BE23" i="15"/>
  <c r="BE24" i="15"/>
  <c r="BE21" i="15"/>
  <c r="BE18" i="15"/>
  <c r="BS41" i="15"/>
  <c r="BT41" i="15"/>
  <c r="BU41" i="15"/>
  <c r="BS42" i="15"/>
  <c r="BT42" i="15"/>
  <c r="BU42" i="15"/>
  <c r="BS43" i="15"/>
  <c r="BT43" i="15"/>
  <c r="BU43" i="15"/>
  <c r="BS44" i="15"/>
  <c r="BT44" i="15"/>
  <c r="BU44" i="15"/>
  <c r="BS45" i="15"/>
  <c r="BT45" i="15"/>
  <c r="BU45" i="15"/>
  <c r="BS46" i="15"/>
  <c r="BT46" i="15"/>
  <c r="BU46" i="15"/>
  <c r="BS47" i="15"/>
  <c r="BT47" i="15"/>
  <c r="BU47" i="15"/>
  <c r="BS48" i="15"/>
  <c r="BT48" i="15"/>
  <c r="BU48" i="15"/>
  <c r="BS49" i="15"/>
  <c r="BT49" i="15"/>
  <c r="BU49" i="15"/>
  <c r="BS40" i="15"/>
  <c r="BT40" i="15"/>
  <c r="BU40" i="15"/>
  <c r="BS23" i="15"/>
  <c r="BT23" i="15"/>
  <c r="BU23" i="15"/>
  <c r="BS24" i="15"/>
  <c r="BT24" i="15"/>
  <c r="BU24" i="15"/>
  <c r="BS18" i="15"/>
  <c r="BT18" i="15"/>
  <c r="BU18" i="15"/>
  <c r="BS51" i="15"/>
  <c r="BT51" i="15"/>
  <c r="BU51" i="15"/>
  <c r="BS52" i="15"/>
  <c r="BT52" i="15"/>
  <c r="BU52" i="15"/>
  <c r="BS53" i="15"/>
  <c r="BT53" i="15"/>
  <c r="BU53" i="15"/>
  <c r="BS54" i="15"/>
  <c r="BT54" i="15"/>
  <c r="BU54" i="15"/>
  <c r="BS55" i="15"/>
  <c r="BT55" i="15"/>
  <c r="BU55" i="15"/>
  <c r="BS56" i="15"/>
  <c r="BT56" i="15"/>
  <c r="BU56" i="15"/>
  <c r="BS57" i="15"/>
  <c r="BT57" i="15"/>
  <c r="BU57" i="15"/>
  <c r="BS58" i="15"/>
  <c r="BT58" i="15"/>
  <c r="BU58" i="15"/>
  <c r="BS59" i="15"/>
  <c r="BT59" i="15"/>
  <c r="BU59" i="15"/>
  <c r="BS60" i="15"/>
  <c r="BT60" i="15"/>
  <c r="BU60" i="15"/>
  <c r="BS61" i="15"/>
  <c r="BT61" i="15"/>
  <c r="BU61" i="15"/>
  <c r="BS62" i="15"/>
  <c r="BT62" i="15"/>
  <c r="BU62" i="15"/>
  <c r="BD51" i="15"/>
  <c r="BD52" i="15"/>
  <c r="BD53" i="15"/>
  <c r="BD54" i="15"/>
  <c r="BD55" i="15"/>
  <c r="BD56" i="15"/>
  <c r="BD57" i="15"/>
  <c r="BD58" i="15"/>
  <c r="BD59" i="15"/>
  <c r="BD60" i="15"/>
  <c r="BD61" i="15"/>
  <c r="BD62" i="15"/>
  <c r="BD41" i="15"/>
  <c r="BD42" i="15"/>
  <c r="BD43" i="15"/>
  <c r="BD44" i="15"/>
  <c r="BD45" i="15"/>
  <c r="BD46" i="15"/>
  <c r="BD47" i="15"/>
  <c r="BD48" i="15"/>
  <c r="BD49" i="15"/>
  <c r="BD40" i="15"/>
  <c r="BD23" i="15"/>
  <c r="BD24" i="15"/>
  <c r="BD18" i="15"/>
  <c r="BS74" i="19"/>
  <c r="BT74" i="19"/>
  <c r="BU74" i="19"/>
  <c r="BS75" i="19"/>
  <c r="BT75" i="19"/>
  <c r="BU75" i="19"/>
  <c r="BS115" i="19"/>
  <c r="BT115" i="19"/>
  <c r="BU115" i="19"/>
  <c r="BS116" i="19"/>
  <c r="BT116" i="19"/>
  <c r="BU116" i="19"/>
  <c r="BS167" i="19"/>
  <c r="BT167" i="19"/>
  <c r="BU167" i="19"/>
  <c r="BS172" i="19"/>
  <c r="BT172" i="19"/>
  <c r="BU172" i="19"/>
  <c r="BS173" i="19"/>
  <c r="BT173" i="19"/>
  <c r="BU173" i="19"/>
  <c r="BS174" i="19"/>
  <c r="BT174" i="19"/>
  <c r="BU174" i="19"/>
  <c r="BS175" i="19"/>
  <c r="BT175" i="19"/>
  <c r="BU175" i="19"/>
  <c r="BS176" i="19"/>
  <c r="BT176" i="19"/>
  <c r="BU176" i="19"/>
  <c r="BS177" i="19"/>
  <c r="BT177" i="19"/>
  <c r="BU177" i="19"/>
  <c r="BS178" i="19"/>
  <c r="BT178" i="19"/>
  <c r="BU178" i="19"/>
  <c r="BS179" i="19"/>
  <c r="BT179" i="19"/>
  <c r="BU179" i="19"/>
  <c r="BS180" i="19"/>
  <c r="BT180" i="19"/>
  <c r="BU180" i="19"/>
  <c r="BS181" i="19"/>
  <c r="BT181" i="19"/>
  <c r="BU181" i="19"/>
  <c r="BS182" i="19"/>
  <c r="BT182" i="19"/>
  <c r="BU182" i="19"/>
  <c r="BS183" i="19"/>
  <c r="BT183" i="19"/>
  <c r="BU183" i="19"/>
  <c r="BD172" i="19"/>
  <c r="BD173" i="19"/>
  <c r="BD174" i="19"/>
  <c r="BD175" i="19"/>
  <c r="BD176" i="19"/>
  <c r="BD177" i="19"/>
  <c r="BD167" i="19"/>
  <c r="BD115" i="19"/>
  <c r="BD116" i="19"/>
  <c r="BD74" i="19"/>
  <c r="BD75" i="19"/>
  <c r="CH14" i="18"/>
  <c r="CJ14" i="18"/>
  <c r="CH31" i="18"/>
  <c r="CI31" i="18"/>
  <c r="CJ31" i="18"/>
  <c r="BG31" i="18"/>
  <c r="BF31" i="18"/>
  <c r="CC31" i="18"/>
  <c r="CD31" i="18"/>
  <c r="CE31" i="18"/>
  <c r="CC14" i="18"/>
  <c r="CD14" i="18"/>
  <c r="CE14" i="18"/>
  <c r="BX14" i="18"/>
  <c r="BY14" i="18"/>
  <c r="BZ14" i="18"/>
  <c r="BX31" i="18"/>
  <c r="BY31" i="18"/>
  <c r="BZ31" i="18"/>
  <c r="BE31" i="18"/>
  <c r="BS16" i="18"/>
  <c r="BT16" i="18"/>
  <c r="BU16" i="18"/>
  <c r="BS17" i="18"/>
  <c r="BT17" i="18"/>
  <c r="BU17" i="18"/>
  <c r="BS31" i="18"/>
  <c r="BT31" i="18"/>
  <c r="BU31" i="18"/>
  <c r="BD31" i="18"/>
  <c r="BD16" i="18"/>
  <c r="BD17" i="18"/>
  <c r="CH127" i="16"/>
  <c r="CI127" i="16"/>
  <c r="CJ127" i="16"/>
  <c r="BG127" i="16"/>
  <c r="BF127" i="16"/>
  <c r="CC127" i="16"/>
  <c r="CD127" i="16"/>
  <c r="CE127" i="16"/>
  <c r="BX127" i="16"/>
  <c r="BY127" i="16"/>
  <c r="BZ127" i="16"/>
  <c r="BE127" i="16"/>
  <c r="BS127" i="16"/>
  <c r="BT127" i="16"/>
  <c r="BU127" i="16"/>
  <c r="BD127" i="16"/>
  <c r="BG167" i="17"/>
  <c r="BG145" i="17"/>
  <c r="BG120" i="17"/>
  <c r="BG19" i="17"/>
  <c r="CH167" i="17"/>
  <c r="CI167" i="17"/>
  <c r="CJ167" i="17"/>
  <c r="CH145" i="17"/>
  <c r="CI145" i="17"/>
  <c r="CJ145" i="17"/>
  <c r="CH120" i="17"/>
  <c r="CI120" i="17"/>
  <c r="CJ120" i="17"/>
  <c r="CH19" i="17"/>
  <c r="CI19" i="17"/>
  <c r="CJ19" i="17"/>
  <c r="CC19" i="17"/>
  <c r="CD19" i="17"/>
  <c r="CE19" i="17"/>
  <c r="CC120" i="17"/>
  <c r="CD120" i="17"/>
  <c r="CE120" i="17"/>
  <c r="CC145" i="17"/>
  <c r="CD145" i="17"/>
  <c r="CE145" i="17"/>
  <c r="CC167" i="17"/>
  <c r="CD167" i="17"/>
  <c r="CE167" i="17"/>
  <c r="BF167" i="17"/>
  <c r="BF145" i="17"/>
  <c r="BF120" i="17"/>
  <c r="BF19" i="17"/>
  <c r="BX19" i="17"/>
  <c r="BY19" i="17"/>
  <c r="BZ19" i="17"/>
  <c r="BX120" i="17"/>
  <c r="BY120" i="17"/>
  <c r="BZ120" i="17"/>
  <c r="BX145" i="17"/>
  <c r="BY145" i="17"/>
  <c r="BZ145" i="17"/>
  <c r="BX167" i="17"/>
  <c r="BY167" i="17"/>
  <c r="BZ167" i="17"/>
  <c r="BE167" i="17"/>
  <c r="BE145" i="17"/>
  <c r="BE120" i="17"/>
  <c r="BE19" i="17"/>
  <c r="BS167" i="17"/>
  <c r="BT167" i="17"/>
  <c r="BU167" i="17"/>
  <c r="BD167" i="17"/>
  <c r="BS145" i="17"/>
  <c r="BT145" i="17"/>
  <c r="BU145" i="17"/>
  <c r="BD145" i="17"/>
  <c r="BS120" i="17"/>
  <c r="BT120" i="17"/>
  <c r="BU120" i="17"/>
  <c r="BD120" i="17"/>
  <c r="BS19" i="17"/>
  <c r="BT19" i="17"/>
  <c r="BU19" i="17"/>
  <c r="BD19" i="17"/>
  <c r="BS45" i="17"/>
  <c r="BT45" i="17"/>
  <c r="BU45" i="17"/>
  <c r="BD45" i="17"/>
  <c r="CH60" i="18"/>
  <c r="CI60" i="18"/>
  <c r="CJ60" i="18"/>
  <c r="CH61" i="18"/>
  <c r="CI61" i="18"/>
  <c r="CJ61" i="18"/>
  <c r="CH62" i="18"/>
  <c r="CI62" i="18"/>
  <c r="CJ62" i="18"/>
  <c r="CH63" i="18"/>
  <c r="CI63" i="18"/>
  <c r="CJ63" i="18"/>
  <c r="CH64" i="18"/>
  <c r="CI64" i="18"/>
  <c r="CJ64" i="18"/>
  <c r="CH65" i="18"/>
  <c r="CI65" i="18"/>
  <c r="CJ65" i="18"/>
  <c r="CH66" i="18"/>
  <c r="CI66" i="18"/>
  <c r="CJ66" i="18"/>
  <c r="CH67" i="18"/>
  <c r="CI67" i="18"/>
  <c r="CJ67" i="18"/>
  <c r="BG60" i="18"/>
  <c r="BG61" i="18"/>
  <c r="BG62" i="18"/>
  <c r="BG63" i="18"/>
  <c r="BG64" i="18"/>
  <c r="BG65" i="18"/>
  <c r="BG66" i="18"/>
  <c r="BG67" i="18"/>
  <c r="BF60" i="18"/>
  <c r="BF61" i="18"/>
  <c r="BF62" i="18"/>
  <c r="BF63" i="18"/>
  <c r="BF64" i="18"/>
  <c r="BF65" i="18"/>
  <c r="BF66" i="18"/>
  <c r="BF67" i="18"/>
  <c r="CC60" i="18"/>
  <c r="CD60" i="18"/>
  <c r="CE60" i="18"/>
  <c r="CC61" i="18"/>
  <c r="CD61" i="18"/>
  <c r="CE61" i="18"/>
  <c r="CC62" i="18"/>
  <c r="CD62" i="18"/>
  <c r="CE62" i="18"/>
  <c r="CC63" i="18"/>
  <c r="CD63" i="18"/>
  <c r="CE63" i="18"/>
  <c r="CC64" i="18"/>
  <c r="CD64" i="18"/>
  <c r="CE64" i="18"/>
  <c r="CC65" i="18"/>
  <c r="CD65" i="18"/>
  <c r="CE65" i="18"/>
  <c r="CC66" i="18"/>
  <c r="CD66" i="18"/>
  <c r="CE66" i="18"/>
  <c r="CC67" i="18"/>
  <c r="CD67" i="18"/>
  <c r="CE67" i="18"/>
  <c r="BX60" i="18"/>
  <c r="BY60" i="18"/>
  <c r="BZ60" i="18"/>
  <c r="BX61" i="18"/>
  <c r="BY61" i="18"/>
  <c r="BZ61" i="18"/>
  <c r="BX62" i="18"/>
  <c r="BY62" i="18"/>
  <c r="BZ62" i="18"/>
  <c r="BX63" i="18"/>
  <c r="BY63" i="18"/>
  <c r="BZ63" i="18"/>
  <c r="BX64" i="18"/>
  <c r="BY64" i="18"/>
  <c r="BZ64" i="18"/>
  <c r="BX65" i="18"/>
  <c r="BY65" i="18"/>
  <c r="BZ65" i="18"/>
  <c r="BX66" i="18"/>
  <c r="BY66" i="18"/>
  <c r="BZ66" i="18"/>
  <c r="BX67" i="18"/>
  <c r="BY67" i="18"/>
  <c r="BZ67" i="18"/>
  <c r="BE60" i="18"/>
  <c r="BE61" i="18"/>
  <c r="BE62" i="18"/>
  <c r="BE63" i="18"/>
  <c r="BE64" i="18"/>
  <c r="BE65" i="18"/>
  <c r="BE66" i="18"/>
  <c r="BE67" i="18"/>
  <c r="BS60" i="18"/>
  <c r="BT60" i="18"/>
  <c r="BU60" i="18"/>
  <c r="BS61" i="18"/>
  <c r="BT61" i="18"/>
  <c r="BU61" i="18"/>
  <c r="BS62" i="18"/>
  <c r="BT62" i="18"/>
  <c r="BU62" i="18"/>
  <c r="BS63" i="18"/>
  <c r="BT63" i="18"/>
  <c r="BU63" i="18"/>
  <c r="BS64" i="18"/>
  <c r="BT64" i="18"/>
  <c r="BU64" i="18"/>
  <c r="BS65" i="18"/>
  <c r="BT65" i="18"/>
  <c r="BU65" i="18"/>
  <c r="BS66" i="18"/>
  <c r="BT66" i="18"/>
  <c r="BU66" i="18"/>
  <c r="BS67" i="18"/>
  <c r="BT67" i="18"/>
  <c r="BU67" i="18"/>
  <c r="BD60" i="18"/>
  <c r="BD61" i="18"/>
  <c r="BD62" i="18"/>
  <c r="BD63" i="18"/>
  <c r="BD64" i="18"/>
  <c r="BD65" i="18"/>
  <c r="BD66" i="18"/>
  <c r="BD67" i="18"/>
  <c r="BG161" i="16"/>
  <c r="BG138" i="16"/>
  <c r="BG139" i="16"/>
  <c r="BG140" i="16"/>
  <c r="BG141" i="16"/>
  <c r="BG142" i="16"/>
  <c r="BG143" i="16"/>
  <c r="BG144" i="16"/>
  <c r="BG145" i="16"/>
  <c r="BG146" i="16"/>
  <c r="BG147" i="16"/>
  <c r="BG148" i="16"/>
  <c r="BG149" i="16"/>
  <c r="BG129" i="16"/>
  <c r="BG130" i="16"/>
  <c r="BG131" i="16"/>
  <c r="BG132" i="16"/>
  <c r="BG133" i="16"/>
  <c r="BG134" i="16"/>
  <c r="BG135" i="16"/>
  <c r="BG106" i="16"/>
  <c r="BG107" i="16"/>
  <c r="BG108" i="16"/>
  <c r="BG109" i="16"/>
  <c r="BG110" i="16"/>
  <c r="BG111" i="16"/>
  <c r="BG112" i="16"/>
  <c r="BG113" i="16"/>
  <c r="BG114" i="16"/>
  <c r="BG115" i="16"/>
  <c r="BG116" i="16"/>
  <c r="BG117" i="16"/>
  <c r="BG118" i="16"/>
  <c r="BG119" i="16"/>
  <c r="BG120" i="16"/>
  <c r="BG121" i="16"/>
  <c r="BG122" i="16"/>
  <c r="BG123" i="16"/>
  <c r="BG124" i="16"/>
  <c r="BG125" i="16"/>
  <c r="BG91" i="16"/>
  <c r="BG92" i="16"/>
  <c r="BG93" i="16"/>
  <c r="BG82" i="16"/>
  <c r="BG83" i="16"/>
  <c r="BG84" i="16"/>
  <c r="BG85" i="16"/>
  <c r="BG86" i="16"/>
  <c r="BG87" i="16"/>
  <c r="BG88" i="16"/>
  <c r="BG89" i="16"/>
  <c r="BG68" i="16"/>
  <c r="BG69" i="16"/>
  <c r="BG70" i="16"/>
  <c r="BG71" i="16"/>
  <c r="BG72" i="16"/>
  <c r="BG73" i="16"/>
  <c r="BG74" i="16"/>
  <c r="BG75" i="16"/>
  <c r="BG76" i="16"/>
  <c r="BG77" i="16"/>
  <c r="BG62" i="16"/>
  <c r="BG63" i="16"/>
  <c r="BG55" i="16"/>
  <c r="BG34" i="16"/>
  <c r="BG35" i="16"/>
  <c r="BG36" i="16"/>
  <c r="BG37" i="16"/>
  <c r="BG38" i="16"/>
  <c r="BG39" i="16"/>
  <c r="BG40" i="16"/>
  <c r="BG41" i="16"/>
  <c r="BG42" i="16"/>
  <c r="BG31" i="16"/>
  <c r="BG32" i="16"/>
  <c r="BG11" i="16"/>
  <c r="BG12" i="16"/>
  <c r="BG13" i="16"/>
  <c r="BG14" i="16"/>
  <c r="BG15" i="16"/>
  <c r="BG16" i="16"/>
  <c r="BG17" i="16"/>
  <c r="BG18" i="16"/>
  <c r="BG19" i="16"/>
  <c r="BG20" i="16"/>
  <c r="BG21" i="16"/>
  <c r="BG22" i="16"/>
  <c r="BG23" i="16"/>
  <c r="BG24" i="16"/>
  <c r="BG25" i="16"/>
  <c r="BG26" i="16"/>
  <c r="BG27" i="16"/>
  <c r="BG28" i="16"/>
  <c r="CH161" i="16"/>
  <c r="CI161" i="16"/>
  <c r="CJ161" i="16"/>
  <c r="CH138" i="16"/>
  <c r="CI138" i="16"/>
  <c r="CJ138" i="16"/>
  <c r="CH139" i="16"/>
  <c r="CI139" i="16"/>
  <c r="CJ139" i="16"/>
  <c r="CH140" i="16"/>
  <c r="CI140" i="16"/>
  <c r="CJ140" i="16"/>
  <c r="CH141" i="16"/>
  <c r="CI141" i="16"/>
  <c r="CJ141" i="16"/>
  <c r="CH142" i="16"/>
  <c r="CI142" i="16"/>
  <c r="CJ142" i="16"/>
  <c r="CH143" i="16"/>
  <c r="CI143" i="16"/>
  <c r="CJ143" i="16"/>
  <c r="CH144" i="16"/>
  <c r="CI144" i="16"/>
  <c r="CJ144" i="16"/>
  <c r="CH145" i="16"/>
  <c r="CI145" i="16"/>
  <c r="CJ145" i="16"/>
  <c r="CH146" i="16"/>
  <c r="CI146" i="16"/>
  <c r="CJ146" i="16"/>
  <c r="CH147" i="16"/>
  <c r="CI147" i="16"/>
  <c r="CJ147" i="16"/>
  <c r="CH148" i="16"/>
  <c r="CI148" i="16"/>
  <c r="CJ148" i="16"/>
  <c r="CH149" i="16"/>
  <c r="CI149" i="16"/>
  <c r="CJ149" i="16"/>
  <c r="CH129" i="16"/>
  <c r="CI129" i="16"/>
  <c r="CJ129" i="16"/>
  <c r="CH130" i="16"/>
  <c r="CI130" i="16"/>
  <c r="CJ130" i="16"/>
  <c r="CH131" i="16"/>
  <c r="CI131" i="16"/>
  <c r="CJ131" i="16"/>
  <c r="CH132" i="16"/>
  <c r="CI132" i="16"/>
  <c r="CJ132" i="16"/>
  <c r="CH133" i="16"/>
  <c r="CI133" i="16"/>
  <c r="CJ133" i="16"/>
  <c r="CH134" i="16"/>
  <c r="CI134" i="16"/>
  <c r="CJ134" i="16"/>
  <c r="CH135" i="16"/>
  <c r="CI135" i="16"/>
  <c r="CJ135" i="16"/>
  <c r="CH106" i="16"/>
  <c r="CI106" i="16"/>
  <c r="CJ106" i="16"/>
  <c r="CH107" i="16"/>
  <c r="CI107" i="16"/>
  <c r="CJ107" i="16"/>
  <c r="CH108" i="16"/>
  <c r="CI108" i="16"/>
  <c r="CJ108" i="16"/>
  <c r="CH109" i="16"/>
  <c r="CI109" i="16"/>
  <c r="CJ109" i="16"/>
  <c r="CH110" i="16"/>
  <c r="CI110" i="16"/>
  <c r="CJ110" i="16"/>
  <c r="CH111" i="16"/>
  <c r="CI111" i="16"/>
  <c r="CJ111" i="16"/>
  <c r="CH112" i="16"/>
  <c r="CI112" i="16"/>
  <c r="CJ112" i="16"/>
  <c r="CH113" i="16"/>
  <c r="CI113" i="16"/>
  <c r="CJ113" i="16"/>
  <c r="CH114" i="16"/>
  <c r="CI114" i="16"/>
  <c r="CJ114" i="16"/>
  <c r="CH115" i="16"/>
  <c r="CI115" i="16"/>
  <c r="CJ115" i="16"/>
  <c r="CH116" i="16"/>
  <c r="CI116" i="16"/>
  <c r="CJ116" i="16"/>
  <c r="CH117" i="16"/>
  <c r="CI117" i="16"/>
  <c r="CJ117" i="16"/>
  <c r="CH118" i="16"/>
  <c r="CI118" i="16"/>
  <c r="CJ118" i="16"/>
  <c r="CH119" i="16"/>
  <c r="CI119" i="16"/>
  <c r="CJ119" i="16"/>
  <c r="CH120" i="16"/>
  <c r="CI120" i="16"/>
  <c r="CJ120" i="16"/>
  <c r="CH121" i="16"/>
  <c r="CI121" i="16"/>
  <c r="CJ121" i="16"/>
  <c r="CH122" i="16"/>
  <c r="CI122" i="16"/>
  <c r="CJ122" i="16"/>
  <c r="CH123" i="16"/>
  <c r="CI123" i="16"/>
  <c r="CJ123" i="16"/>
  <c r="CH124" i="16"/>
  <c r="CI124" i="16"/>
  <c r="CJ124" i="16"/>
  <c r="CH125" i="16"/>
  <c r="CI125" i="16"/>
  <c r="CJ125" i="16"/>
  <c r="CH91" i="16"/>
  <c r="CI91" i="16"/>
  <c r="CJ91" i="16"/>
  <c r="CH92" i="16"/>
  <c r="CI92" i="16"/>
  <c r="CJ92" i="16"/>
  <c r="CH93" i="16"/>
  <c r="CI93" i="16"/>
  <c r="CJ93" i="16"/>
  <c r="CH82" i="16"/>
  <c r="CI82" i="16"/>
  <c r="CJ82" i="16"/>
  <c r="CH83" i="16"/>
  <c r="CI83" i="16"/>
  <c r="CJ83" i="16"/>
  <c r="CH84" i="16"/>
  <c r="CI84" i="16"/>
  <c r="CJ84" i="16"/>
  <c r="CH85" i="16"/>
  <c r="CI85" i="16"/>
  <c r="CJ85" i="16"/>
  <c r="CH86" i="16"/>
  <c r="CI86" i="16"/>
  <c r="CJ86" i="16"/>
  <c r="CH87" i="16"/>
  <c r="CI87" i="16"/>
  <c r="CJ87" i="16"/>
  <c r="CH88" i="16"/>
  <c r="CI88" i="16"/>
  <c r="CJ88" i="16"/>
  <c r="CH89" i="16"/>
  <c r="CI89" i="16"/>
  <c r="CJ89" i="16"/>
  <c r="CH68" i="16"/>
  <c r="CI68" i="16"/>
  <c r="CJ68" i="16"/>
  <c r="CH69" i="16"/>
  <c r="CI69" i="16"/>
  <c r="CJ69" i="16"/>
  <c r="CH70" i="16"/>
  <c r="CI70" i="16"/>
  <c r="CJ70" i="16"/>
  <c r="CH71" i="16"/>
  <c r="CI71" i="16"/>
  <c r="CJ71" i="16"/>
  <c r="CH72" i="16"/>
  <c r="CI72" i="16"/>
  <c r="CJ72" i="16"/>
  <c r="CH73" i="16"/>
  <c r="CI73" i="16"/>
  <c r="CJ73" i="16"/>
  <c r="CH74" i="16"/>
  <c r="CI74" i="16"/>
  <c r="CJ74" i="16"/>
  <c r="CH75" i="16"/>
  <c r="CI75" i="16"/>
  <c r="CJ75" i="16"/>
  <c r="CH76" i="16"/>
  <c r="CI76" i="16"/>
  <c r="CJ76" i="16"/>
  <c r="CH77" i="16"/>
  <c r="CI77" i="16"/>
  <c r="CJ77" i="16"/>
  <c r="CH62" i="16"/>
  <c r="CI62" i="16"/>
  <c r="CJ62" i="16"/>
  <c r="CH63" i="16"/>
  <c r="CI63" i="16"/>
  <c r="CJ63" i="16"/>
  <c r="CH55" i="16"/>
  <c r="CI55" i="16"/>
  <c r="CJ55" i="16"/>
  <c r="CH34" i="16"/>
  <c r="CI34" i="16"/>
  <c r="CJ34" i="16"/>
  <c r="CH35" i="16"/>
  <c r="CI35" i="16"/>
  <c r="CJ35" i="16"/>
  <c r="CH36" i="16"/>
  <c r="CI36" i="16"/>
  <c r="CJ36" i="16"/>
  <c r="CH37" i="16"/>
  <c r="CI37" i="16"/>
  <c r="CJ37" i="16"/>
  <c r="CH38" i="16"/>
  <c r="CI38" i="16"/>
  <c r="CJ38" i="16"/>
  <c r="CH39" i="16"/>
  <c r="CI39" i="16"/>
  <c r="CJ39" i="16"/>
  <c r="CH40" i="16"/>
  <c r="CI40" i="16"/>
  <c r="CJ40" i="16"/>
  <c r="CH41" i="16"/>
  <c r="CI41" i="16"/>
  <c r="CJ41" i="16"/>
  <c r="CH42" i="16"/>
  <c r="CI42" i="16"/>
  <c r="CJ42" i="16"/>
  <c r="CH31" i="16"/>
  <c r="CI31" i="16"/>
  <c r="CJ31" i="16"/>
  <c r="CH32" i="16"/>
  <c r="CI32" i="16"/>
  <c r="CJ32" i="16"/>
  <c r="CH11" i="16"/>
  <c r="CI11" i="16"/>
  <c r="CJ11" i="16"/>
  <c r="CH12" i="16"/>
  <c r="CI12" i="16"/>
  <c r="CJ12" i="16"/>
  <c r="CH13" i="16"/>
  <c r="CI13" i="16"/>
  <c r="CJ13" i="16"/>
  <c r="CH14" i="16"/>
  <c r="CI14" i="16"/>
  <c r="CJ14" i="16"/>
  <c r="CH15" i="16"/>
  <c r="CI15" i="16"/>
  <c r="CJ15" i="16"/>
  <c r="CH16" i="16"/>
  <c r="CI16" i="16"/>
  <c r="CJ16" i="16"/>
  <c r="CH17" i="16"/>
  <c r="CI17" i="16"/>
  <c r="CJ17" i="16"/>
  <c r="CH18" i="16"/>
  <c r="CI18" i="16"/>
  <c r="CJ18" i="16"/>
  <c r="CH19" i="16"/>
  <c r="CI19" i="16"/>
  <c r="CJ19" i="16"/>
  <c r="CH20" i="16"/>
  <c r="CI20" i="16"/>
  <c r="CJ20" i="16"/>
  <c r="CH21" i="16"/>
  <c r="CI21" i="16"/>
  <c r="CJ21" i="16"/>
  <c r="CH22" i="16"/>
  <c r="CI22" i="16"/>
  <c r="CJ22" i="16"/>
  <c r="CH23" i="16"/>
  <c r="CI23" i="16"/>
  <c r="CJ23" i="16"/>
  <c r="CH24" i="16"/>
  <c r="CI24" i="16"/>
  <c r="CJ24" i="16"/>
  <c r="CH25" i="16"/>
  <c r="CI25" i="16"/>
  <c r="CJ25" i="16"/>
  <c r="CH26" i="16"/>
  <c r="CI26" i="16"/>
  <c r="CJ26" i="16"/>
  <c r="CH27" i="16"/>
  <c r="CI27" i="16"/>
  <c r="CJ27" i="16"/>
  <c r="CH28" i="16"/>
  <c r="CI28" i="16"/>
  <c r="CJ28" i="16"/>
  <c r="CC161" i="16"/>
  <c r="CD161" i="16"/>
  <c r="CE161" i="16"/>
  <c r="CC138" i="16"/>
  <c r="CD138" i="16"/>
  <c r="CE138" i="16"/>
  <c r="CC139" i="16"/>
  <c r="CD139" i="16"/>
  <c r="CE139" i="16"/>
  <c r="CC140" i="16"/>
  <c r="CD140" i="16"/>
  <c r="CE140" i="16"/>
  <c r="CC141" i="16"/>
  <c r="CD141" i="16"/>
  <c r="CE141" i="16"/>
  <c r="CC142" i="16"/>
  <c r="CD142" i="16"/>
  <c r="CE142" i="16"/>
  <c r="CC143" i="16"/>
  <c r="CD143" i="16"/>
  <c r="CE143" i="16"/>
  <c r="CC144" i="16"/>
  <c r="CD144" i="16"/>
  <c r="CE144" i="16"/>
  <c r="CC145" i="16"/>
  <c r="CD145" i="16"/>
  <c r="CE145" i="16"/>
  <c r="CC146" i="16"/>
  <c r="CD146" i="16"/>
  <c r="CE146" i="16"/>
  <c r="CC147" i="16"/>
  <c r="CD147" i="16"/>
  <c r="CE147" i="16"/>
  <c r="CC148" i="16"/>
  <c r="CD148" i="16"/>
  <c r="CE148" i="16"/>
  <c r="CC149" i="16"/>
  <c r="CD149" i="16"/>
  <c r="CE149" i="16"/>
  <c r="CC129" i="16"/>
  <c r="CD129" i="16"/>
  <c r="CE129" i="16"/>
  <c r="CC130" i="16"/>
  <c r="CD130" i="16"/>
  <c r="CE130" i="16"/>
  <c r="CC131" i="16"/>
  <c r="CD131" i="16"/>
  <c r="CE131" i="16"/>
  <c r="CC132" i="16"/>
  <c r="CD132" i="16"/>
  <c r="CE132" i="16"/>
  <c r="CC133" i="16"/>
  <c r="CD133" i="16"/>
  <c r="CE133" i="16"/>
  <c r="CC134" i="16"/>
  <c r="CD134" i="16"/>
  <c r="CE134" i="16"/>
  <c r="CC135" i="16"/>
  <c r="CD135" i="16"/>
  <c r="CE135" i="16"/>
  <c r="CC106" i="16"/>
  <c r="CD106" i="16"/>
  <c r="CE106" i="16"/>
  <c r="CC107" i="16"/>
  <c r="CD107" i="16"/>
  <c r="CE107" i="16"/>
  <c r="CC108" i="16"/>
  <c r="CD108" i="16"/>
  <c r="CE108" i="16"/>
  <c r="CC109" i="16"/>
  <c r="CD109" i="16"/>
  <c r="CE109" i="16"/>
  <c r="CC110" i="16"/>
  <c r="CD110" i="16"/>
  <c r="CE110" i="16"/>
  <c r="CC111" i="16"/>
  <c r="CD111" i="16"/>
  <c r="CE111" i="16"/>
  <c r="CC112" i="16"/>
  <c r="CD112" i="16"/>
  <c r="CE112" i="16"/>
  <c r="CC113" i="16"/>
  <c r="CD113" i="16"/>
  <c r="CE113" i="16"/>
  <c r="CC114" i="16"/>
  <c r="CD114" i="16"/>
  <c r="CE114" i="16"/>
  <c r="CC115" i="16"/>
  <c r="CD115" i="16"/>
  <c r="CE115" i="16"/>
  <c r="CC116" i="16"/>
  <c r="CD116" i="16"/>
  <c r="CE116" i="16"/>
  <c r="CC117" i="16"/>
  <c r="CD117" i="16"/>
  <c r="CE117" i="16"/>
  <c r="CC118" i="16"/>
  <c r="CD118" i="16"/>
  <c r="CE118" i="16"/>
  <c r="CC119" i="16"/>
  <c r="CD119" i="16"/>
  <c r="CE119" i="16"/>
  <c r="CC120" i="16"/>
  <c r="CD120" i="16"/>
  <c r="CE120" i="16"/>
  <c r="CC121" i="16"/>
  <c r="CD121" i="16"/>
  <c r="CE121" i="16"/>
  <c r="CC122" i="16"/>
  <c r="CD122" i="16"/>
  <c r="CE122" i="16"/>
  <c r="CC123" i="16"/>
  <c r="CD123" i="16"/>
  <c r="CE123" i="16"/>
  <c r="CC124" i="16"/>
  <c r="CD124" i="16"/>
  <c r="CE124" i="16"/>
  <c r="CC125" i="16"/>
  <c r="CD125" i="16"/>
  <c r="CE125" i="16"/>
  <c r="CC91" i="16"/>
  <c r="CD91" i="16"/>
  <c r="CE91" i="16"/>
  <c r="CC92" i="16"/>
  <c r="CD92" i="16"/>
  <c r="CE92" i="16"/>
  <c r="CC93" i="16"/>
  <c r="CD93" i="16"/>
  <c r="CE93" i="16"/>
  <c r="CC82" i="16"/>
  <c r="CD82" i="16"/>
  <c r="CE82" i="16"/>
  <c r="CC83" i="16"/>
  <c r="CD83" i="16"/>
  <c r="CE83" i="16"/>
  <c r="CC84" i="16"/>
  <c r="CD84" i="16"/>
  <c r="CE84" i="16"/>
  <c r="CC85" i="16"/>
  <c r="CD85" i="16"/>
  <c r="CE85" i="16"/>
  <c r="CC86" i="16"/>
  <c r="CD86" i="16"/>
  <c r="CE86" i="16"/>
  <c r="CC87" i="16"/>
  <c r="CD87" i="16"/>
  <c r="CE87" i="16"/>
  <c r="CC88" i="16"/>
  <c r="CD88" i="16"/>
  <c r="CE88" i="16"/>
  <c r="CC89" i="16"/>
  <c r="CD89" i="16"/>
  <c r="CE89" i="16"/>
  <c r="CC68" i="16"/>
  <c r="CD68" i="16"/>
  <c r="CE68" i="16"/>
  <c r="CC69" i="16"/>
  <c r="CD69" i="16"/>
  <c r="CE69" i="16"/>
  <c r="CC70" i="16"/>
  <c r="CD70" i="16"/>
  <c r="CE70" i="16"/>
  <c r="CC71" i="16"/>
  <c r="CD71" i="16"/>
  <c r="CE71" i="16"/>
  <c r="CC72" i="16"/>
  <c r="CD72" i="16"/>
  <c r="CE72" i="16"/>
  <c r="CC73" i="16"/>
  <c r="CD73" i="16"/>
  <c r="CE73" i="16"/>
  <c r="CC74" i="16"/>
  <c r="CD74" i="16"/>
  <c r="CE74" i="16"/>
  <c r="CC75" i="16"/>
  <c r="CD75" i="16"/>
  <c r="CE75" i="16"/>
  <c r="CC76" i="16"/>
  <c r="CD76" i="16"/>
  <c r="CE76" i="16"/>
  <c r="CC77" i="16"/>
  <c r="CD77" i="16"/>
  <c r="CE77" i="16"/>
  <c r="BF161" i="16"/>
  <c r="BF138" i="16"/>
  <c r="BF139" i="16"/>
  <c r="BF140" i="16"/>
  <c r="BF141" i="16"/>
  <c r="BF142" i="16"/>
  <c r="BF143" i="16"/>
  <c r="BF144" i="16"/>
  <c r="BF145" i="16"/>
  <c r="BF146" i="16"/>
  <c r="BF147" i="16"/>
  <c r="BF148" i="16"/>
  <c r="BF149" i="16"/>
  <c r="BF129" i="16"/>
  <c r="BF130" i="16"/>
  <c r="BF131" i="16"/>
  <c r="BF132" i="16"/>
  <c r="BF133" i="16"/>
  <c r="BF134" i="16"/>
  <c r="BF135" i="16"/>
  <c r="BF106" i="16"/>
  <c r="BF107" i="16"/>
  <c r="BF108" i="16"/>
  <c r="BF109" i="16"/>
  <c r="BF110" i="16"/>
  <c r="BF111" i="16"/>
  <c r="BF112" i="16"/>
  <c r="BF113" i="16"/>
  <c r="BF114" i="16"/>
  <c r="BF115" i="16"/>
  <c r="BF116" i="16"/>
  <c r="BF117" i="16"/>
  <c r="BF118" i="16"/>
  <c r="BF119" i="16"/>
  <c r="BF120" i="16"/>
  <c r="BF121" i="16"/>
  <c r="BF122" i="16"/>
  <c r="BF123" i="16"/>
  <c r="BF124" i="16"/>
  <c r="BF125" i="16"/>
  <c r="BF91" i="16"/>
  <c r="BF92" i="16"/>
  <c r="BF93" i="16"/>
  <c r="BF82" i="16"/>
  <c r="BF83" i="16"/>
  <c r="BF84" i="16"/>
  <c r="BF85" i="16"/>
  <c r="BF86" i="16"/>
  <c r="BF87" i="16"/>
  <c r="BF88" i="16"/>
  <c r="BF89" i="16"/>
  <c r="BF68" i="16"/>
  <c r="BF69" i="16"/>
  <c r="BF70" i="16"/>
  <c r="BF71" i="16"/>
  <c r="BF72" i="16"/>
  <c r="BF73" i="16"/>
  <c r="BF74" i="16"/>
  <c r="BF75" i="16"/>
  <c r="BF76" i="16"/>
  <c r="BF77" i="16"/>
  <c r="BF39" i="16"/>
  <c r="BF40" i="16"/>
  <c r="BF41" i="16"/>
  <c r="BF42" i="16"/>
  <c r="BF55" i="16"/>
  <c r="BF62" i="16"/>
  <c r="BF63" i="16"/>
  <c r="CC62" i="16"/>
  <c r="CD62" i="16"/>
  <c r="CE62" i="16"/>
  <c r="CC63" i="16"/>
  <c r="CD63" i="16"/>
  <c r="CE63" i="16"/>
  <c r="CC55" i="16"/>
  <c r="CD55" i="16"/>
  <c r="CE55" i="16"/>
  <c r="CC39" i="16"/>
  <c r="CD39" i="16"/>
  <c r="CE39" i="16"/>
  <c r="CC40" i="16"/>
  <c r="CD40" i="16"/>
  <c r="CE40" i="16"/>
  <c r="CC41" i="16"/>
  <c r="CD41" i="16"/>
  <c r="CE41" i="16"/>
  <c r="CC42" i="16"/>
  <c r="CD42" i="16"/>
  <c r="CE42" i="16"/>
  <c r="CC34" i="16"/>
  <c r="CD34" i="16"/>
  <c r="CE34" i="16"/>
  <c r="CC35" i="16"/>
  <c r="CD35" i="16"/>
  <c r="CE35" i="16"/>
  <c r="CC36" i="16"/>
  <c r="CD36" i="16"/>
  <c r="CE36" i="16"/>
  <c r="CC37" i="16"/>
  <c r="CD37" i="16"/>
  <c r="CE37" i="16"/>
  <c r="CC38" i="16"/>
  <c r="CD38" i="16"/>
  <c r="CE38" i="16"/>
  <c r="BF34" i="16"/>
  <c r="BF35" i="16"/>
  <c r="BF36" i="16"/>
  <c r="BF37" i="16"/>
  <c r="BF38" i="16"/>
  <c r="BF31" i="16"/>
  <c r="BF32" i="16"/>
  <c r="CC31" i="16"/>
  <c r="CD31" i="16"/>
  <c r="CE31" i="16"/>
  <c r="CC32" i="16"/>
  <c r="CD32" i="16"/>
  <c r="CE32" i="16"/>
  <c r="CC11" i="16"/>
  <c r="CD11" i="16"/>
  <c r="CE11" i="16"/>
  <c r="CC12" i="16"/>
  <c r="CD12" i="16"/>
  <c r="CE12" i="16"/>
  <c r="CC13" i="16"/>
  <c r="CD13" i="16"/>
  <c r="CE13" i="16"/>
  <c r="CC14" i="16"/>
  <c r="CD14" i="16"/>
  <c r="CE14" i="16"/>
  <c r="CC15" i="16"/>
  <c r="CD15" i="16"/>
  <c r="CE15" i="16"/>
  <c r="CC16" i="16"/>
  <c r="CD16" i="16"/>
  <c r="CE16" i="16"/>
  <c r="CC17" i="16"/>
  <c r="CD17" i="16"/>
  <c r="CE17" i="16"/>
  <c r="CC18" i="16"/>
  <c r="CD18" i="16"/>
  <c r="CE18" i="16"/>
  <c r="CC19" i="16"/>
  <c r="CD19" i="16"/>
  <c r="CE19" i="16"/>
  <c r="CC20" i="16"/>
  <c r="CD20" i="16"/>
  <c r="CE20" i="16"/>
  <c r="CC21" i="16"/>
  <c r="CD21" i="16"/>
  <c r="CE21" i="16"/>
  <c r="CC22" i="16"/>
  <c r="CD22" i="16"/>
  <c r="CE22" i="16"/>
  <c r="CC23" i="16"/>
  <c r="CD23" i="16"/>
  <c r="CE23" i="16"/>
  <c r="CC24" i="16"/>
  <c r="CD24" i="16"/>
  <c r="CE24" i="16"/>
  <c r="CC25" i="16"/>
  <c r="CD25" i="16"/>
  <c r="CE25" i="16"/>
  <c r="CC26" i="16"/>
  <c r="CD26" i="16"/>
  <c r="CE26" i="16"/>
  <c r="CC27" i="16"/>
  <c r="CD27" i="16"/>
  <c r="CE27" i="16"/>
  <c r="CC28" i="16"/>
  <c r="CD28" i="16"/>
  <c r="CE28" i="16"/>
  <c r="BF11" i="16"/>
  <c r="BF12" i="16"/>
  <c r="BF13" i="16"/>
  <c r="BF14" i="16"/>
  <c r="BF15" i="16"/>
  <c r="BF16" i="16"/>
  <c r="BF17" i="16"/>
  <c r="BF18" i="16"/>
  <c r="BF19" i="16"/>
  <c r="BF20" i="16"/>
  <c r="BF21" i="16"/>
  <c r="BF22" i="16"/>
  <c r="BF23" i="16"/>
  <c r="BF24" i="16"/>
  <c r="BF25" i="16"/>
  <c r="BF26" i="16"/>
  <c r="BF27" i="16"/>
  <c r="BF28" i="16"/>
  <c r="BS161" i="16"/>
  <c r="BT161" i="16"/>
  <c r="BU161" i="16"/>
  <c r="BD161" i="16"/>
  <c r="BD138" i="16"/>
  <c r="BD139" i="16"/>
  <c r="BD140" i="16"/>
  <c r="BD141" i="16"/>
  <c r="BD142" i="16"/>
  <c r="BD143" i="16"/>
  <c r="BD144" i="16"/>
  <c r="BD145" i="16"/>
  <c r="BD146" i="16"/>
  <c r="BD147" i="16"/>
  <c r="BD148" i="16"/>
  <c r="BD149" i="16"/>
  <c r="BS138" i="16"/>
  <c r="BT138" i="16"/>
  <c r="BU138" i="16"/>
  <c r="BS139" i="16"/>
  <c r="BT139" i="16"/>
  <c r="BU139" i="16"/>
  <c r="BS140" i="16"/>
  <c r="BT140" i="16"/>
  <c r="BU140" i="16"/>
  <c r="BS141" i="16"/>
  <c r="BT141" i="16"/>
  <c r="BU141" i="16"/>
  <c r="BS142" i="16"/>
  <c r="BT142" i="16"/>
  <c r="BU142" i="16"/>
  <c r="BS143" i="16"/>
  <c r="BT143" i="16"/>
  <c r="BU143" i="16"/>
  <c r="BS144" i="16"/>
  <c r="BT144" i="16"/>
  <c r="BU144" i="16"/>
  <c r="BS145" i="16"/>
  <c r="BT145" i="16"/>
  <c r="BU145" i="16"/>
  <c r="BS146" i="16"/>
  <c r="BT146" i="16"/>
  <c r="BU146" i="16"/>
  <c r="BS147" i="16"/>
  <c r="BT147" i="16"/>
  <c r="BU147" i="16"/>
  <c r="BS148" i="16"/>
  <c r="BT148" i="16"/>
  <c r="BU148" i="16"/>
  <c r="BS149" i="16"/>
  <c r="BT149" i="16"/>
  <c r="BU149" i="16"/>
  <c r="BS129" i="16"/>
  <c r="BT129" i="16"/>
  <c r="BU129" i="16"/>
  <c r="BS130" i="16"/>
  <c r="BT130" i="16"/>
  <c r="BU130" i="16"/>
  <c r="BS131" i="16"/>
  <c r="BT131" i="16"/>
  <c r="BU131" i="16"/>
  <c r="BS132" i="16"/>
  <c r="BT132" i="16"/>
  <c r="BU132" i="16"/>
  <c r="BS133" i="16"/>
  <c r="BT133" i="16"/>
  <c r="BU133" i="16"/>
  <c r="BS134" i="16"/>
  <c r="BT134" i="16"/>
  <c r="BU134" i="16"/>
  <c r="BS135" i="16"/>
  <c r="BT135" i="16"/>
  <c r="BU135" i="16"/>
  <c r="BD129" i="16"/>
  <c r="BD130" i="16"/>
  <c r="BD131" i="16"/>
  <c r="BD132" i="16"/>
  <c r="BD133" i="16"/>
  <c r="BD134" i="16"/>
  <c r="BD135" i="16"/>
  <c r="BD106" i="16"/>
  <c r="BD107" i="16"/>
  <c r="BD108" i="16"/>
  <c r="BD109" i="16"/>
  <c r="BD110" i="16"/>
  <c r="BD111" i="16"/>
  <c r="BD112" i="16"/>
  <c r="BD113" i="16"/>
  <c r="BD114" i="16"/>
  <c r="BD115" i="16"/>
  <c r="BD116" i="16"/>
  <c r="BD117" i="16"/>
  <c r="BD118" i="16"/>
  <c r="BD119" i="16"/>
  <c r="BD120" i="16"/>
  <c r="BD121" i="16"/>
  <c r="BD122" i="16"/>
  <c r="BD123" i="16"/>
  <c r="BD124" i="16"/>
  <c r="BD125" i="16"/>
  <c r="BS106" i="16"/>
  <c r="BT106" i="16"/>
  <c r="BU106" i="16"/>
  <c r="BS107" i="16"/>
  <c r="BT107" i="16"/>
  <c r="BU107" i="16"/>
  <c r="BS108" i="16"/>
  <c r="BT108" i="16"/>
  <c r="BU108" i="16"/>
  <c r="BS109" i="16"/>
  <c r="BT109" i="16"/>
  <c r="BU109" i="16"/>
  <c r="BS110" i="16"/>
  <c r="BT110" i="16"/>
  <c r="BU110" i="16"/>
  <c r="BS111" i="16"/>
  <c r="BT111" i="16"/>
  <c r="BU111" i="16"/>
  <c r="BS112" i="16"/>
  <c r="BT112" i="16"/>
  <c r="BU112" i="16"/>
  <c r="BS113" i="16"/>
  <c r="BT113" i="16"/>
  <c r="BU113" i="16"/>
  <c r="BS114" i="16"/>
  <c r="BT114" i="16"/>
  <c r="BU114" i="16"/>
  <c r="BS115" i="16"/>
  <c r="BT115" i="16"/>
  <c r="BU115" i="16"/>
  <c r="BS116" i="16"/>
  <c r="BT116" i="16"/>
  <c r="BU116" i="16"/>
  <c r="BS117" i="16"/>
  <c r="BT117" i="16"/>
  <c r="BU117" i="16"/>
  <c r="BS118" i="16"/>
  <c r="BT118" i="16"/>
  <c r="BU118" i="16"/>
  <c r="BS119" i="16"/>
  <c r="BT119" i="16"/>
  <c r="BU119" i="16"/>
  <c r="BS120" i="16"/>
  <c r="BT120" i="16"/>
  <c r="BU120" i="16"/>
  <c r="BS121" i="16"/>
  <c r="BT121" i="16"/>
  <c r="BU121" i="16"/>
  <c r="BS122" i="16"/>
  <c r="BT122" i="16"/>
  <c r="BU122" i="16"/>
  <c r="BS123" i="16"/>
  <c r="BT123" i="16"/>
  <c r="BU123" i="16"/>
  <c r="BS124" i="16"/>
  <c r="BT124" i="16"/>
  <c r="BU124" i="16"/>
  <c r="BS125" i="16"/>
  <c r="BT125" i="16"/>
  <c r="BU125" i="16"/>
  <c r="BD91" i="16"/>
  <c r="BD92" i="16"/>
  <c r="BD93" i="16"/>
  <c r="BS91" i="16"/>
  <c r="BT91" i="16"/>
  <c r="BU91" i="16"/>
  <c r="BS92" i="16"/>
  <c r="BT92" i="16"/>
  <c r="BU92" i="16"/>
  <c r="BS93" i="16"/>
  <c r="BT93" i="16"/>
  <c r="BU93" i="16"/>
  <c r="BS82" i="16"/>
  <c r="BT82" i="16"/>
  <c r="BU82" i="16"/>
  <c r="BS83" i="16"/>
  <c r="BT83" i="16"/>
  <c r="BU83" i="16"/>
  <c r="BS84" i="16"/>
  <c r="BT84" i="16"/>
  <c r="BU84" i="16"/>
  <c r="BS85" i="16"/>
  <c r="BT85" i="16"/>
  <c r="BU85" i="16"/>
  <c r="BS86" i="16"/>
  <c r="BT86" i="16"/>
  <c r="BU86" i="16"/>
  <c r="BS87" i="16"/>
  <c r="BT87" i="16"/>
  <c r="BU87" i="16"/>
  <c r="BS88" i="16"/>
  <c r="BT88" i="16"/>
  <c r="BU88" i="16"/>
  <c r="BS89" i="16"/>
  <c r="BT89" i="16"/>
  <c r="BU89" i="16"/>
  <c r="BD82" i="16"/>
  <c r="BD83" i="16"/>
  <c r="BD84" i="16"/>
  <c r="BD85" i="16"/>
  <c r="BD86" i="16"/>
  <c r="BD87" i="16"/>
  <c r="BD88" i="16"/>
  <c r="BD89" i="16"/>
  <c r="BD68" i="16"/>
  <c r="BD69" i="16"/>
  <c r="BD70" i="16"/>
  <c r="BD71" i="16"/>
  <c r="BD72" i="16"/>
  <c r="BD73" i="16"/>
  <c r="BD74" i="16"/>
  <c r="BD75" i="16"/>
  <c r="BD76" i="16"/>
  <c r="BD77" i="16"/>
  <c r="BS68" i="16"/>
  <c r="BT68" i="16"/>
  <c r="BU68" i="16"/>
  <c r="BS69" i="16"/>
  <c r="BT69" i="16"/>
  <c r="BU69" i="16"/>
  <c r="BS70" i="16"/>
  <c r="BT70" i="16"/>
  <c r="BU70" i="16"/>
  <c r="BS71" i="16"/>
  <c r="BT71" i="16"/>
  <c r="BU71" i="16"/>
  <c r="BS72" i="16"/>
  <c r="BT72" i="16"/>
  <c r="BU72" i="16"/>
  <c r="BS73" i="16"/>
  <c r="BT73" i="16"/>
  <c r="BU73" i="16"/>
  <c r="BS74" i="16"/>
  <c r="BT74" i="16"/>
  <c r="BU74" i="16"/>
  <c r="BS75" i="16"/>
  <c r="BT75" i="16"/>
  <c r="BU75" i="16"/>
  <c r="BS76" i="16"/>
  <c r="BT76" i="16"/>
  <c r="BU76" i="16"/>
  <c r="BS77" i="16"/>
  <c r="BT77" i="16"/>
  <c r="BU77" i="16"/>
  <c r="BE161" i="16"/>
  <c r="BE138" i="16"/>
  <c r="BE139" i="16"/>
  <c r="BE140" i="16"/>
  <c r="BE141" i="16"/>
  <c r="BE142" i="16"/>
  <c r="BE143" i="16"/>
  <c r="BE144" i="16"/>
  <c r="BE145" i="16"/>
  <c r="BE146" i="16"/>
  <c r="BE147" i="16"/>
  <c r="BE148" i="16"/>
  <c r="BE149" i="16"/>
  <c r="BE129" i="16"/>
  <c r="BE130" i="16"/>
  <c r="BE131" i="16"/>
  <c r="BE132" i="16"/>
  <c r="BE133" i="16"/>
  <c r="BE134" i="16"/>
  <c r="BE135" i="16"/>
  <c r="BE106" i="16"/>
  <c r="BE107" i="16"/>
  <c r="BE108" i="16"/>
  <c r="BE109" i="16"/>
  <c r="BE110" i="16"/>
  <c r="BE111" i="16"/>
  <c r="BE112" i="16"/>
  <c r="BE113" i="16"/>
  <c r="BE114" i="16"/>
  <c r="BE115" i="16"/>
  <c r="BE116" i="16"/>
  <c r="BE117" i="16"/>
  <c r="BE118" i="16"/>
  <c r="BE119" i="16"/>
  <c r="BE120" i="16"/>
  <c r="BE121" i="16"/>
  <c r="BE122" i="16"/>
  <c r="BE123" i="16"/>
  <c r="BE124" i="16"/>
  <c r="BE125" i="16"/>
  <c r="BE91" i="16"/>
  <c r="BE92" i="16"/>
  <c r="BE93" i="16"/>
  <c r="BE82" i="16"/>
  <c r="BE83" i="16"/>
  <c r="BE84" i="16"/>
  <c r="BE85" i="16"/>
  <c r="BE86" i="16"/>
  <c r="BE87" i="16"/>
  <c r="BE88" i="16"/>
  <c r="BE89" i="16"/>
  <c r="BE68" i="16"/>
  <c r="BE69" i="16"/>
  <c r="BE70" i="16"/>
  <c r="BE71" i="16"/>
  <c r="BE72" i="16"/>
  <c r="BE73" i="16"/>
  <c r="BE74" i="16"/>
  <c r="BE75" i="16"/>
  <c r="BE76" i="16"/>
  <c r="BE77" i="16"/>
  <c r="BE62" i="16"/>
  <c r="BE63" i="16"/>
  <c r="BE55" i="16"/>
  <c r="BE39" i="16"/>
  <c r="BE40" i="16"/>
  <c r="BE41" i="16"/>
  <c r="BE42" i="16"/>
  <c r="BE34" i="16"/>
  <c r="BE35" i="16"/>
  <c r="BE36" i="16"/>
  <c r="BE37" i="16"/>
  <c r="BE38" i="16"/>
  <c r="BE31" i="16"/>
  <c r="BE32" i="16"/>
  <c r="BE11" i="16"/>
  <c r="BE12" i="16"/>
  <c r="BE13" i="16"/>
  <c r="BE14" i="16"/>
  <c r="BE15" i="16"/>
  <c r="BE16" i="16"/>
  <c r="BE17" i="16"/>
  <c r="BE18" i="16"/>
  <c r="BE19" i="16"/>
  <c r="BE20" i="16"/>
  <c r="BE21" i="16"/>
  <c r="BE22" i="16"/>
  <c r="BE23" i="16"/>
  <c r="BE24" i="16"/>
  <c r="BE25" i="16"/>
  <c r="BE26" i="16"/>
  <c r="BE27" i="16"/>
  <c r="BE28" i="16"/>
  <c r="BX161" i="16"/>
  <c r="BY161" i="16"/>
  <c r="BZ161" i="16"/>
  <c r="BX138" i="16"/>
  <c r="BY138" i="16"/>
  <c r="BZ138" i="16"/>
  <c r="BX139" i="16"/>
  <c r="BY139" i="16"/>
  <c r="BZ139" i="16"/>
  <c r="BX140" i="16"/>
  <c r="BY140" i="16"/>
  <c r="BZ140" i="16"/>
  <c r="BX141" i="16"/>
  <c r="BY141" i="16"/>
  <c r="BZ141" i="16"/>
  <c r="BX142" i="16"/>
  <c r="BY142" i="16"/>
  <c r="BZ142" i="16"/>
  <c r="BX143" i="16"/>
  <c r="BY143" i="16"/>
  <c r="BZ143" i="16"/>
  <c r="BX144" i="16"/>
  <c r="BY144" i="16"/>
  <c r="BZ144" i="16"/>
  <c r="BX145" i="16"/>
  <c r="BY145" i="16"/>
  <c r="BZ145" i="16"/>
  <c r="BX146" i="16"/>
  <c r="BY146" i="16"/>
  <c r="BZ146" i="16"/>
  <c r="BX147" i="16"/>
  <c r="BY147" i="16"/>
  <c r="BZ147" i="16"/>
  <c r="BX148" i="16"/>
  <c r="BY148" i="16"/>
  <c r="BZ148" i="16"/>
  <c r="BX149" i="16"/>
  <c r="BY149" i="16"/>
  <c r="BZ149" i="16"/>
  <c r="BX129" i="16"/>
  <c r="BY129" i="16"/>
  <c r="BZ129" i="16"/>
  <c r="BX130" i="16"/>
  <c r="BY130" i="16"/>
  <c r="BZ130" i="16"/>
  <c r="BX131" i="16"/>
  <c r="BY131" i="16"/>
  <c r="BZ131" i="16"/>
  <c r="BX132" i="16"/>
  <c r="BY132" i="16"/>
  <c r="BZ132" i="16"/>
  <c r="BX133" i="16"/>
  <c r="BY133" i="16"/>
  <c r="BZ133" i="16"/>
  <c r="BX134" i="16"/>
  <c r="BY134" i="16"/>
  <c r="BZ134" i="16"/>
  <c r="BX135" i="16"/>
  <c r="BY135" i="16"/>
  <c r="BZ135" i="16"/>
  <c r="BX106" i="16"/>
  <c r="BY106" i="16"/>
  <c r="BZ106" i="16"/>
  <c r="BX107" i="16"/>
  <c r="BY107" i="16"/>
  <c r="BZ107" i="16"/>
  <c r="BX108" i="16"/>
  <c r="BY108" i="16"/>
  <c r="BZ108" i="16"/>
  <c r="BX109" i="16"/>
  <c r="BY109" i="16"/>
  <c r="BZ109" i="16"/>
  <c r="BX110" i="16"/>
  <c r="BY110" i="16"/>
  <c r="BZ110" i="16"/>
  <c r="BX111" i="16"/>
  <c r="BY111" i="16"/>
  <c r="BZ111" i="16"/>
  <c r="BX112" i="16"/>
  <c r="BY112" i="16"/>
  <c r="BZ112" i="16"/>
  <c r="BX113" i="16"/>
  <c r="BY113" i="16"/>
  <c r="BZ113" i="16"/>
  <c r="BX114" i="16"/>
  <c r="BY114" i="16"/>
  <c r="BZ114" i="16"/>
  <c r="BX115" i="16"/>
  <c r="BY115" i="16"/>
  <c r="BZ115" i="16"/>
  <c r="BX116" i="16"/>
  <c r="BY116" i="16"/>
  <c r="BZ116" i="16"/>
  <c r="BX117" i="16"/>
  <c r="BY117" i="16"/>
  <c r="BZ117" i="16"/>
  <c r="BX118" i="16"/>
  <c r="BY118" i="16"/>
  <c r="BZ118" i="16"/>
  <c r="BX119" i="16"/>
  <c r="BY119" i="16"/>
  <c r="BZ119" i="16"/>
  <c r="BX120" i="16"/>
  <c r="BY120" i="16"/>
  <c r="BZ120" i="16"/>
  <c r="BX121" i="16"/>
  <c r="BY121" i="16"/>
  <c r="BZ121" i="16"/>
  <c r="BX122" i="16"/>
  <c r="BY122" i="16"/>
  <c r="BZ122" i="16"/>
  <c r="BX123" i="16"/>
  <c r="BY123" i="16"/>
  <c r="BZ123" i="16"/>
  <c r="BX124" i="16"/>
  <c r="BY124" i="16"/>
  <c r="BZ124" i="16"/>
  <c r="BX125" i="16"/>
  <c r="BY125" i="16"/>
  <c r="BZ125" i="16"/>
  <c r="BX91" i="16"/>
  <c r="BY91" i="16"/>
  <c r="BZ91" i="16"/>
  <c r="BX92" i="16"/>
  <c r="BY92" i="16"/>
  <c r="BZ92" i="16"/>
  <c r="BX93" i="16"/>
  <c r="BY93" i="16"/>
  <c r="BZ93" i="16"/>
  <c r="BX82" i="16"/>
  <c r="BY82" i="16"/>
  <c r="BZ82" i="16"/>
  <c r="BX83" i="16"/>
  <c r="BY83" i="16"/>
  <c r="BZ83" i="16"/>
  <c r="BX84" i="16"/>
  <c r="BY84" i="16"/>
  <c r="BZ84" i="16"/>
  <c r="BX85" i="16"/>
  <c r="BY85" i="16"/>
  <c r="BZ85" i="16"/>
  <c r="BX86" i="16"/>
  <c r="BY86" i="16"/>
  <c r="BZ86" i="16"/>
  <c r="BX87" i="16"/>
  <c r="BY87" i="16"/>
  <c r="BZ87" i="16"/>
  <c r="BX88" i="16"/>
  <c r="BY88" i="16"/>
  <c r="BZ88" i="16"/>
  <c r="BX89" i="16"/>
  <c r="BY89" i="16"/>
  <c r="BZ89" i="16"/>
  <c r="BX68" i="16"/>
  <c r="BY68" i="16"/>
  <c r="BZ68" i="16"/>
  <c r="BX69" i="16"/>
  <c r="BY69" i="16"/>
  <c r="BZ69" i="16"/>
  <c r="BX70" i="16"/>
  <c r="BY70" i="16"/>
  <c r="BZ70" i="16"/>
  <c r="BX71" i="16"/>
  <c r="BY71" i="16"/>
  <c r="BZ71" i="16"/>
  <c r="BX72" i="16"/>
  <c r="BY72" i="16"/>
  <c r="BZ72" i="16"/>
  <c r="BX73" i="16"/>
  <c r="BY73" i="16"/>
  <c r="BZ73" i="16"/>
  <c r="BX74" i="16"/>
  <c r="BY74" i="16"/>
  <c r="BZ74" i="16"/>
  <c r="BX75" i="16"/>
  <c r="BY75" i="16"/>
  <c r="BZ75" i="16"/>
  <c r="BX76" i="16"/>
  <c r="BY76" i="16"/>
  <c r="BZ76" i="16"/>
  <c r="BX77" i="16"/>
  <c r="BY77" i="16"/>
  <c r="BZ77" i="16"/>
  <c r="BX62" i="16"/>
  <c r="BY62" i="16"/>
  <c r="BZ62" i="16"/>
  <c r="BX63" i="16"/>
  <c r="BY63" i="16"/>
  <c r="BZ63" i="16"/>
  <c r="BX55" i="16"/>
  <c r="BY55" i="16"/>
  <c r="BZ55" i="16"/>
  <c r="BX39" i="16"/>
  <c r="BY39" i="16"/>
  <c r="BZ39" i="16"/>
  <c r="BX40" i="16"/>
  <c r="BY40" i="16"/>
  <c r="BZ40" i="16"/>
  <c r="BX41" i="16"/>
  <c r="BY41" i="16"/>
  <c r="BZ41" i="16"/>
  <c r="BX42" i="16"/>
  <c r="BY42" i="16"/>
  <c r="BZ42" i="16"/>
  <c r="BX34" i="16"/>
  <c r="BY34" i="16"/>
  <c r="BZ34" i="16"/>
  <c r="BX35" i="16"/>
  <c r="BY35" i="16"/>
  <c r="BZ35" i="16"/>
  <c r="BX36" i="16"/>
  <c r="BY36" i="16"/>
  <c r="BZ36" i="16"/>
  <c r="BX37" i="16"/>
  <c r="BY37" i="16"/>
  <c r="BZ37" i="16"/>
  <c r="BX38" i="16"/>
  <c r="BY38" i="16"/>
  <c r="BZ38" i="16"/>
  <c r="BX31" i="16"/>
  <c r="BY31" i="16"/>
  <c r="BZ31" i="16"/>
  <c r="BX32" i="16"/>
  <c r="BY32" i="16"/>
  <c r="BZ32" i="16"/>
  <c r="BX11" i="16"/>
  <c r="BY11" i="16"/>
  <c r="BZ11" i="16"/>
  <c r="BX12" i="16"/>
  <c r="BY12" i="16"/>
  <c r="BZ12" i="16"/>
  <c r="BX13" i="16"/>
  <c r="BY13" i="16"/>
  <c r="BZ13" i="16"/>
  <c r="BX14" i="16"/>
  <c r="BY14" i="16"/>
  <c r="BZ14" i="16"/>
  <c r="BX15" i="16"/>
  <c r="BY15" i="16"/>
  <c r="BZ15" i="16"/>
  <c r="BX16" i="16"/>
  <c r="BY16" i="16"/>
  <c r="BZ16" i="16"/>
  <c r="BX17" i="16"/>
  <c r="BY17" i="16"/>
  <c r="BZ17" i="16"/>
  <c r="BX18" i="16"/>
  <c r="BY18" i="16"/>
  <c r="BZ18" i="16"/>
  <c r="BX19" i="16"/>
  <c r="BY19" i="16"/>
  <c r="BZ19" i="16"/>
  <c r="BX20" i="16"/>
  <c r="BY20" i="16"/>
  <c r="BZ20" i="16"/>
  <c r="BX21" i="16"/>
  <c r="BY21" i="16"/>
  <c r="BZ21" i="16"/>
  <c r="BX22" i="16"/>
  <c r="BY22" i="16"/>
  <c r="BZ22" i="16"/>
  <c r="BX23" i="16"/>
  <c r="BY23" i="16"/>
  <c r="BZ23" i="16"/>
  <c r="BX24" i="16"/>
  <c r="BY24" i="16"/>
  <c r="BZ24" i="16"/>
  <c r="BX25" i="16"/>
  <c r="BY25" i="16"/>
  <c r="BZ25" i="16"/>
  <c r="BX26" i="16"/>
  <c r="BY26" i="16"/>
  <c r="BZ26" i="16"/>
  <c r="BX27" i="16"/>
  <c r="BY27" i="16"/>
  <c r="BZ27" i="16"/>
  <c r="BX28" i="16"/>
  <c r="BY28" i="16"/>
  <c r="BZ28" i="16"/>
  <c r="BS62" i="16"/>
  <c r="BT62" i="16"/>
  <c r="BU62" i="16"/>
  <c r="BS63" i="16"/>
  <c r="BT63" i="16"/>
  <c r="BU63" i="16"/>
  <c r="BS55" i="16"/>
  <c r="BT55" i="16"/>
  <c r="BU55" i="16"/>
  <c r="BS39" i="16"/>
  <c r="BT39" i="16"/>
  <c r="BU39" i="16"/>
  <c r="BS40" i="16"/>
  <c r="BT40" i="16"/>
  <c r="BU40" i="16"/>
  <c r="BS41" i="16"/>
  <c r="BT41" i="16"/>
  <c r="BU41" i="16"/>
  <c r="BS42" i="16"/>
  <c r="BT42" i="16"/>
  <c r="BU42" i="16"/>
  <c r="BS34" i="16"/>
  <c r="BT34" i="16"/>
  <c r="BU34" i="16"/>
  <c r="BS35" i="16"/>
  <c r="BT35" i="16"/>
  <c r="BU35" i="16"/>
  <c r="BS36" i="16"/>
  <c r="BT36" i="16"/>
  <c r="BU36" i="16"/>
  <c r="BS37" i="16"/>
  <c r="BT37" i="16"/>
  <c r="BU37" i="16"/>
  <c r="BS38" i="16"/>
  <c r="BT38" i="16"/>
  <c r="BU38" i="16"/>
  <c r="BS31" i="16"/>
  <c r="BT31" i="16"/>
  <c r="BU31" i="16"/>
  <c r="BS32" i="16"/>
  <c r="BT32" i="16"/>
  <c r="BU32" i="16"/>
  <c r="BS11" i="16"/>
  <c r="BT11" i="16"/>
  <c r="BU11" i="16"/>
  <c r="BS12" i="16"/>
  <c r="BT12" i="16"/>
  <c r="BU12" i="16"/>
  <c r="BS13" i="16"/>
  <c r="BT13" i="16"/>
  <c r="BU13" i="16"/>
  <c r="BS14" i="16"/>
  <c r="BT14" i="16"/>
  <c r="BU14" i="16"/>
  <c r="BS15" i="16"/>
  <c r="BT15" i="16"/>
  <c r="BU15" i="16"/>
  <c r="BS16" i="16"/>
  <c r="BT16" i="16"/>
  <c r="BU16" i="16"/>
  <c r="BS17" i="16"/>
  <c r="BT17" i="16"/>
  <c r="BU17" i="16"/>
  <c r="BS18" i="16"/>
  <c r="BT18" i="16"/>
  <c r="BU18" i="16"/>
  <c r="BS19" i="16"/>
  <c r="BT19" i="16"/>
  <c r="BU19" i="16"/>
  <c r="BS20" i="16"/>
  <c r="BT20" i="16"/>
  <c r="BU20" i="16"/>
  <c r="BS21" i="16"/>
  <c r="BT21" i="16"/>
  <c r="BU21" i="16"/>
  <c r="BS22" i="16"/>
  <c r="BT22" i="16"/>
  <c r="BU22" i="16"/>
  <c r="BS23" i="16"/>
  <c r="BT23" i="16"/>
  <c r="BU23" i="16"/>
  <c r="BS24" i="16"/>
  <c r="BT24" i="16"/>
  <c r="BU24" i="16"/>
  <c r="BS25" i="16"/>
  <c r="BT25" i="16"/>
  <c r="BU25" i="16"/>
  <c r="BS26" i="16"/>
  <c r="BT26" i="16"/>
  <c r="BU26" i="16"/>
  <c r="BS27" i="16"/>
  <c r="BT27" i="16"/>
  <c r="BU27" i="16"/>
  <c r="BS28" i="16"/>
  <c r="BT28" i="16"/>
  <c r="BU28" i="16"/>
  <c r="BD62" i="16"/>
  <c r="BD63" i="16"/>
  <c r="BD55" i="16"/>
  <c r="BD39" i="16"/>
  <c r="BD40" i="16"/>
  <c r="BD41" i="16"/>
  <c r="BD42" i="16"/>
  <c r="BD34" i="16"/>
  <c r="BD35" i="16"/>
  <c r="BD36" i="16"/>
  <c r="BD37" i="16"/>
  <c r="BD38" i="16"/>
  <c r="BD31" i="16"/>
  <c r="BD32" i="16"/>
  <c r="BD11" i="16"/>
  <c r="BD12" i="16"/>
  <c r="BD13" i="16"/>
  <c r="BD14" i="16"/>
  <c r="BD15" i="16"/>
  <c r="BD16" i="16"/>
  <c r="BD17" i="16"/>
  <c r="BD18" i="16"/>
  <c r="BD19" i="16"/>
  <c r="BD20" i="16"/>
  <c r="BD21" i="16"/>
  <c r="BD22" i="16"/>
  <c r="BD23" i="16"/>
  <c r="BD24" i="16"/>
  <c r="BD25" i="16"/>
  <c r="BD26" i="16"/>
  <c r="BD27" i="16"/>
  <c r="BD28" i="16"/>
  <c r="BS12" i="17"/>
  <c r="BT12" i="17"/>
  <c r="BU12" i="17"/>
  <c r="BS18" i="17"/>
  <c r="BT18" i="17"/>
  <c r="BU18" i="17"/>
  <c r="BS25" i="17"/>
  <c r="BT25" i="17"/>
  <c r="BU25" i="17"/>
  <c r="BS26" i="17"/>
  <c r="BT26" i="17"/>
  <c r="BU26" i="17"/>
  <c r="BS27" i="17"/>
  <c r="BT27" i="17"/>
  <c r="BU27" i="17"/>
  <c r="BS28" i="17"/>
  <c r="BT28" i="17"/>
  <c r="BU28" i="17"/>
  <c r="BS29" i="17"/>
  <c r="BT29" i="17"/>
  <c r="BU29" i="17"/>
  <c r="BS35" i="17"/>
  <c r="BT35" i="17"/>
  <c r="BU35" i="17"/>
  <c r="BS36" i="17"/>
  <c r="BT36" i="17"/>
  <c r="BU36" i="17"/>
  <c r="BS37" i="17"/>
  <c r="BT37" i="17"/>
  <c r="BU37" i="17"/>
  <c r="BS38" i="17"/>
  <c r="BT38" i="17"/>
  <c r="BU38" i="17"/>
  <c r="BS39" i="17"/>
  <c r="BT39" i="17"/>
  <c r="BU39" i="17"/>
  <c r="BS40" i="17"/>
  <c r="BT40" i="17"/>
  <c r="BU40" i="17"/>
  <c r="BS41" i="17"/>
  <c r="BT41" i="17"/>
  <c r="BU41" i="17"/>
  <c r="BS42" i="17"/>
  <c r="BT42" i="17"/>
  <c r="BU42" i="17"/>
  <c r="BS43" i="17"/>
  <c r="BT43" i="17"/>
  <c r="BU43" i="17"/>
  <c r="BS96" i="17"/>
  <c r="BT96" i="17"/>
  <c r="BU96" i="17"/>
  <c r="BD96" i="17"/>
  <c r="BD35" i="17"/>
  <c r="BD36" i="17"/>
  <c r="BD37" i="17"/>
  <c r="BD38" i="17"/>
  <c r="BD39" i="17"/>
  <c r="BD40" i="17"/>
  <c r="BD41" i="17"/>
  <c r="BD42" i="17"/>
  <c r="BD43" i="17"/>
  <c r="BD25" i="17"/>
  <c r="BD26" i="17"/>
  <c r="BD27" i="17"/>
  <c r="BD28" i="17"/>
  <c r="BD29" i="17"/>
  <c r="BD18" i="17"/>
  <c r="BD12" i="17"/>
  <c r="CH12" i="17"/>
  <c r="CI12" i="17"/>
  <c r="CJ12" i="17"/>
  <c r="CH18" i="17"/>
  <c r="CI18" i="17"/>
  <c r="CJ18" i="17"/>
  <c r="CH25" i="17"/>
  <c r="CI25" i="17"/>
  <c r="CJ25" i="17"/>
  <c r="CH26" i="17"/>
  <c r="CI26" i="17"/>
  <c r="CJ26" i="17"/>
  <c r="CH27" i="17"/>
  <c r="CI27" i="17"/>
  <c r="CJ27" i="17"/>
  <c r="CH28" i="17"/>
  <c r="CI28" i="17"/>
  <c r="CJ28" i="17"/>
  <c r="CH29" i="17"/>
  <c r="CI29" i="17"/>
  <c r="CJ29" i="17"/>
  <c r="CH35" i="17"/>
  <c r="CI35" i="17"/>
  <c r="CJ35" i="17"/>
  <c r="CH36" i="17"/>
  <c r="CI36" i="17"/>
  <c r="CJ36" i="17"/>
  <c r="CH37" i="17"/>
  <c r="CI37" i="17"/>
  <c r="CJ37" i="17"/>
  <c r="CH38" i="17"/>
  <c r="CI38" i="17"/>
  <c r="CJ38" i="17"/>
  <c r="CH39" i="17"/>
  <c r="CI39" i="17"/>
  <c r="CJ39" i="17"/>
  <c r="CH40" i="17"/>
  <c r="CI40" i="17"/>
  <c r="CJ40" i="17"/>
  <c r="CH41" i="17"/>
  <c r="CI41" i="17"/>
  <c r="CJ41" i="17"/>
  <c r="CH42" i="17"/>
  <c r="CI42" i="17"/>
  <c r="CJ42" i="17"/>
  <c r="CH43" i="17"/>
  <c r="CI43" i="17"/>
  <c r="CJ43" i="17"/>
  <c r="CH45" i="17"/>
  <c r="CI45" i="17"/>
  <c r="CJ45" i="17"/>
  <c r="CH96" i="17"/>
  <c r="CI96" i="17"/>
  <c r="CJ96" i="17"/>
  <c r="BG96" i="17"/>
  <c r="BG45" i="17"/>
  <c r="BG35" i="17"/>
  <c r="BG36" i="17"/>
  <c r="BG37" i="17"/>
  <c r="BG38" i="17"/>
  <c r="BG39" i="17"/>
  <c r="BG40" i="17"/>
  <c r="BG41" i="17"/>
  <c r="BG42" i="17"/>
  <c r="BG43" i="17"/>
  <c r="BG25" i="17"/>
  <c r="BG26" i="17"/>
  <c r="BG27" i="17"/>
  <c r="BG28" i="17"/>
  <c r="BG29" i="17"/>
  <c r="BG18" i="17"/>
  <c r="BG12" i="17"/>
  <c r="BF12" i="17"/>
  <c r="BF18" i="17"/>
  <c r="BF25" i="17"/>
  <c r="BF26" i="17"/>
  <c r="BF27" i="17"/>
  <c r="BF28" i="17"/>
  <c r="BF29" i="17"/>
  <c r="BF35" i="17"/>
  <c r="BF36" i="17"/>
  <c r="BF37" i="17"/>
  <c r="BF38" i="17"/>
  <c r="BF39" i="17"/>
  <c r="BF40" i="17"/>
  <c r="BF41" i="17"/>
  <c r="BF42" i="17"/>
  <c r="BF43" i="17"/>
  <c r="BF45" i="17"/>
  <c r="BF96" i="17"/>
  <c r="CC96" i="17"/>
  <c r="CD96" i="17"/>
  <c r="CE96" i="17"/>
  <c r="CC45" i="17"/>
  <c r="CD45" i="17"/>
  <c r="CE45" i="17"/>
  <c r="CC35" i="17"/>
  <c r="CD35" i="17"/>
  <c r="CE35" i="17"/>
  <c r="CC36" i="17"/>
  <c r="CD36" i="17"/>
  <c r="CE36" i="17"/>
  <c r="CC37" i="17"/>
  <c r="CD37" i="17"/>
  <c r="CE37" i="17"/>
  <c r="CC38" i="17"/>
  <c r="CD38" i="17"/>
  <c r="CE38" i="17"/>
  <c r="CC39" i="17"/>
  <c r="CD39" i="17"/>
  <c r="CE39" i="17"/>
  <c r="CC40" i="17"/>
  <c r="CD40" i="17"/>
  <c r="CE40" i="17"/>
  <c r="CC41" i="17"/>
  <c r="CD41" i="17"/>
  <c r="CE41" i="17"/>
  <c r="CC42" i="17"/>
  <c r="CD42" i="17"/>
  <c r="CE42" i="17"/>
  <c r="CC43" i="17"/>
  <c r="CD43" i="17"/>
  <c r="CE43" i="17"/>
  <c r="CC25" i="17"/>
  <c r="CD25" i="17"/>
  <c r="CE25" i="17"/>
  <c r="CC26" i="17"/>
  <c r="CD26" i="17"/>
  <c r="CE26" i="17"/>
  <c r="CC27" i="17"/>
  <c r="CD27" i="17"/>
  <c r="CE27" i="17"/>
  <c r="CC28" i="17"/>
  <c r="CD28" i="17"/>
  <c r="CE28" i="17"/>
  <c r="CC29" i="17"/>
  <c r="CD29" i="17"/>
  <c r="CE29" i="17"/>
  <c r="CC18" i="17"/>
  <c r="CD18" i="17"/>
  <c r="CE18" i="17"/>
  <c r="CC12" i="17"/>
  <c r="CD12" i="17"/>
  <c r="CE12" i="17"/>
  <c r="BX96" i="17"/>
  <c r="BY96" i="17"/>
  <c r="BZ96" i="17"/>
  <c r="BX45" i="17"/>
  <c r="BY45" i="17"/>
  <c r="BZ45" i="17"/>
  <c r="BX35" i="17"/>
  <c r="BY35" i="17"/>
  <c r="BZ35" i="17"/>
  <c r="BX36" i="17"/>
  <c r="BY36" i="17"/>
  <c r="BZ36" i="17"/>
  <c r="BX37" i="17"/>
  <c r="BY37" i="17"/>
  <c r="BZ37" i="17"/>
  <c r="BX38" i="17"/>
  <c r="BY38" i="17"/>
  <c r="BZ38" i="17"/>
  <c r="BX39" i="17"/>
  <c r="BY39" i="17"/>
  <c r="BZ39" i="17"/>
  <c r="BX40" i="17"/>
  <c r="BY40" i="17"/>
  <c r="BZ40" i="17"/>
  <c r="BX41" i="17"/>
  <c r="BY41" i="17"/>
  <c r="BZ41" i="17"/>
  <c r="BX42" i="17"/>
  <c r="BY42" i="17"/>
  <c r="BZ42" i="17"/>
  <c r="BX43" i="17"/>
  <c r="BY43" i="17"/>
  <c r="BZ43" i="17"/>
  <c r="BX25" i="17"/>
  <c r="BY25" i="17"/>
  <c r="BZ25" i="17"/>
  <c r="BX26" i="17"/>
  <c r="BY26" i="17"/>
  <c r="BZ26" i="17"/>
  <c r="BX27" i="17"/>
  <c r="BY27" i="17"/>
  <c r="BZ27" i="17"/>
  <c r="BX28" i="17"/>
  <c r="BY28" i="17"/>
  <c r="BZ28" i="17"/>
  <c r="BX29" i="17"/>
  <c r="BY29" i="17"/>
  <c r="BZ29" i="17"/>
  <c r="BX18" i="17"/>
  <c r="BY18" i="17"/>
  <c r="BZ18" i="17"/>
  <c r="BX12" i="17"/>
  <c r="BY12" i="17"/>
  <c r="BZ12" i="17"/>
  <c r="BE96" i="17"/>
  <c r="BE45" i="17"/>
  <c r="BE35" i="17"/>
  <c r="BE36" i="17"/>
  <c r="BE37" i="17"/>
  <c r="BE38" i="17"/>
  <c r="BE39" i="17"/>
  <c r="BE40" i="17"/>
  <c r="BE41" i="17"/>
  <c r="BE42" i="17"/>
  <c r="BE43" i="17"/>
  <c r="BE25" i="17"/>
  <c r="BE26" i="17"/>
  <c r="BE27" i="17"/>
  <c r="BE28" i="17"/>
  <c r="BE29" i="17"/>
  <c r="BE18" i="17"/>
  <c r="BE12" i="17"/>
  <c r="CH85" i="17"/>
  <c r="CI85" i="17"/>
  <c r="CJ85" i="17"/>
  <c r="CH86" i="17"/>
  <c r="CI86" i="17"/>
  <c r="CJ86" i="17"/>
  <c r="CH87" i="17"/>
  <c r="CI87" i="17"/>
  <c r="CJ87" i="17"/>
  <c r="CH88" i="17"/>
  <c r="CI88" i="17"/>
  <c r="CJ88" i="17"/>
  <c r="CH89" i="17"/>
  <c r="CI89" i="17"/>
  <c r="CJ89" i="17"/>
  <c r="CH90" i="17"/>
  <c r="CI90" i="17"/>
  <c r="CJ90" i="17"/>
  <c r="CH91" i="17"/>
  <c r="CI91" i="17"/>
  <c r="CJ91" i="17"/>
  <c r="CH92" i="17"/>
  <c r="CI92" i="17"/>
  <c r="CJ92" i="17"/>
  <c r="CH93" i="17"/>
  <c r="CI93" i="17"/>
  <c r="CJ93" i="17"/>
  <c r="CH78" i="17"/>
  <c r="CI78" i="17"/>
  <c r="CJ78" i="17"/>
  <c r="CH79" i="17"/>
  <c r="CI79" i="17"/>
  <c r="CJ79" i="17"/>
  <c r="CH80" i="17"/>
  <c r="CI80" i="17"/>
  <c r="CJ80" i="17"/>
  <c r="CH81" i="17"/>
  <c r="CI81" i="17"/>
  <c r="CJ81" i="17"/>
  <c r="CH75" i="17"/>
  <c r="CI75" i="17"/>
  <c r="CJ75" i="17"/>
  <c r="CH67" i="17"/>
  <c r="CI67" i="17"/>
  <c r="CJ67" i="17"/>
  <c r="CH68" i="17"/>
  <c r="CI68" i="17"/>
  <c r="CJ68" i="17"/>
  <c r="CH30" i="17"/>
  <c r="CI30" i="17"/>
  <c r="CJ30" i="17"/>
  <c r="CH31" i="17"/>
  <c r="CI31" i="17"/>
  <c r="CJ31" i="17"/>
  <c r="BG85" i="17"/>
  <c r="BG86" i="17"/>
  <c r="BG87" i="17"/>
  <c r="BG88" i="17"/>
  <c r="BG89" i="17"/>
  <c r="BG90" i="17"/>
  <c r="BG91" i="17"/>
  <c r="BG92" i="17"/>
  <c r="BG93" i="17"/>
  <c r="BG78" i="17"/>
  <c r="BG79" i="17"/>
  <c r="BG80" i="17"/>
  <c r="BG81" i="17"/>
  <c r="BG75" i="17"/>
  <c r="BG67" i="17"/>
  <c r="BG68" i="17"/>
  <c r="BG30" i="17"/>
  <c r="BG31" i="17"/>
  <c r="BF85" i="17"/>
  <c r="BF86" i="17"/>
  <c r="BF87" i="17"/>
  <c r="BF88" i="17"/>
  <c r="BF89" i="17"/>
  <c r="BF90" i="17"/>
  <c r="BF91" i="17"/>
  <c r="BF92" i="17"/>
  <c r="BF93" i="17"/>
  <c r="BF78" i="17"/>
  <c r="BF79" i="17"/>
  <c r="BF80" i="17"/>
  <c r="BF81" i="17"/>
  <c r="BF75" i="17"/>
  <c r="BF67" i="17"/>
  <c r="BF68" i="17"/>
  <c r="BF30" i="17"/>
  <c r="BF31" i="17"/>
  <c r="CC85" i="17"/>
  <c r="CD85" i="17"/>
  <c r="CE85" i="17"/>
  <c r="CC86" i="17"/>
  <c r="CD86" i="17"/>
  <c r="CE86" i="17"/>
  <c r="CC87" i="17"/>
  <c r="CD87" i="17"/>
  <c r="CE87" i="17"/>
  <c r="CC88" i="17"/>
  <c r="CD88" i="17"/>
  <c r="CE88" i="17"/>
  <c r="CC89" i="17"/>
  <c r="CD89" i="17"/>
  <c r="CE89" i="17"/>
  <c r="CC90" i="17"/>
  <c r="CD90" i="17"/>
  <c r="CE90" i="17"/>
  <c r="CC91" i="17"/>
  <c r="CD91" i="17"/>
  <c r="CE91" i="17"/>
  <c r="CC92" i="17"/>
  <c r="CD92" i="17"/>
  <c r="CE92" i="17"/>
  <c r="CC93" i="17"/>
  <c r="CD93" i="17"/>
  <c r="CE93" i="17"/>
  <c r="CC78" i="17"/>
  <c r="CD78" i="17"/>
  <c r="CE78" i="17"/>
  <c r="CC79" i="17"/>
  <c r="CD79" i="17"/>
  <c r="CE79" i="17"/>
  <c r="CC80" i="17"/>
  <c r="CD80" i="17"/>
  <c r="CE80" i="17"/>
  <c r="CC81" i="17"/>
  <c r="CD81" i="17"/>
  <c r="CE81" i="17"/>
  <c r="CC75" i="17"/>
  <c r="CD75" i="17"/>
  <c r="CE75" i="17"/>
  <c r="CC67" i="17"/>
  <c r="CD67" i="17"/>
  <c r="CE67" i="17"/>
  <c r="CC68" i="17"/>
  <c r="CD68" i="17"/>
  <c r="CE68" i="17"/>
  <c r="CC30" i="17"/>
  <c r="CD30" i="17"/>
  <c r="CE30" i="17"/>
  <c r="CC31" i="17"/>
  <c r="CD31" i="17"/>
  <c r="CE31" i="17"/>
  <c r="BX85" i="17"/>
  <c r="BY85" i="17"/>
  <c r="BZ85" i="17"/>
  <c r="BX86" i="17"/>
  <c r="BY86" i="17"/>
  <c r="BZ86" i="17"/>
  <c r="BX87" i="17"/>
  <c r="BY87" i="17"/>
  <c r="BZ87" i="17"/>
  <c r="BX88" i="17"/>
  <c r="BY88" i="17"/>
  <c r="BZ88" i="17"/>
  <c r="BX89" i="17"/>
  <c r="BY89" i="17"/>
  <c r="BZ89" i="17"/>
  <c r="BX90" i="17"/>
  <c r="BY90" i="17"/>
  <c r="BZ90" i="17"/>
  <c r="BX91" i="17"/>
  <c r="BY91" i="17"/>
  <c r="BZ91" i="17"/>
  <c r="BX92" i="17"/>
  <c r="BY92" i="17"/>
  <c r="BZ92" i="17"/>
  <c r="BX93" i="17"/>
  <c r="BY93" i="17"/>
  <c r="BZ93" i="17"/>
  <c r="BX78" i="17"/>
  <c r="BY78" i="17"/>
  <c r="BZ78" i="17"/>
  <c r="BX79" i="17"/>
  <c r="BY79" i="17"/>
  <c r="BZ79" i="17"/>
  <c r="BX80" i="17"/>
  <c r="BY80" i="17"/>
  <c r="BZ80" i="17"/>
  <c r="BX81" i="17"/>
  <c r="BY81" i="17"/>
  <c r="BZ81" i="17"/>
  <c r="BX75" i="17"/>
  <c r="BY75" i="17"/>
  <c r="BZ75" i="17"/>
  <c r="BX67" i="17"/>
  <c r="BY67" i="17"/>
  <c r="BZ67" i="17"/>
  <c r="BX68" i="17"/>
  <c r="BY68" i="17"/>
  <c r="BZ68" i="17"/>
  <c r="BX30" i="17"/>
  <c r="BY30" i="17"/>
  <c r="BZ30" i="17"/>
  <c r="BX31" i="17"/>
  <c r="BY31" i="17"/>
  <c r="BZ31" i="17"/>
  <c r="BE85" i="17"/>
  <c r="BE86" i="17"/>
  <c r="BE87" i="17"/>
  <c r="BE88" i="17"/>
  <c r="BE89" i="17"/>
  <c r="BE90" i="17"/>
  <c r="BE91" i="17"/>
  <c r="BE92" i="17"/>
  <c r="BE93" i="17"/>
  <c r="BE78" i="17"/>
  <c r="BE79" i="17"/>
  <c r="BE80" i="17"/>
  <c r="BE81" i="17"/>
  <c r="BE75" i="17"/>
  <c r="BE67" i="17"/>
  <c r="BE68" i="17"/>
  <c r="BE30" i="17"/>
  <c r="BE31" i="17"/>
  <c r="BS85" i="17"/>
  <c r="BT85" i="17"/>
  <c r="BU85" i="17"/>
  <c r="BS86" i="17"/>
  <c r="BT86" i="17"/>
  <c r="BU86" i="17"/>
  <c r="BS87" i="17"/>
  <c r="BT87" i="17"/>
  <c r="BU87" i="17"/>
  <c r="BS88" i="17"/>
  <c r="BT88" i="17"/>
  <c r="BU88" i="17"/>
  <c r="BS89" i="17"/>
  <c r="BT89" i="17"/>
  <c r="BU89" i="17"/>
  <c r="BS90" i="17"/>
  <c r="BT90" i="17"/>
  <c r="BU90" i="17"/>
  <c r="BS91" i="17"/>
  <c r="BT91" i="17"/>
  <c r="BU91" i="17"/>
  <c r="BS92" i="17"/>
  <c r="BT92" i="17"/>
  <c r="BU92" i="17"/>
  <c r="BS93" i="17"/>
  <c r="BT93" i="17"/>
  <c r="BU93" i="17"/>
  <c r="BS78" i="17"/>
  <c r="BT78" i="17"/>
  <c r="BU78" i="17"/>
  <c r="BS79" i="17"/>
  <c r="BT79" i="17"/>
  <c r="BU79" i="17"/>
  <c r="BS80" i="17"/>
  <c r="BT80" i="17"/>
  <c r="BU80" i="17"/>
  <c r="BS81" i="17"/>
  <c r="BT81" i="17"/>
  <c r="BU81" i="17"/>
  <c r="BS75" i="17"/>
  <c r="BT75" i="17"/>
  <c r="BU75" i="17"/>
  <c r="BS67" i="17"/>
  <c r="BT67" i="17"/>
  <c r="BU67" i="17"/>
  <c r="BS68" i="17"/>
  <c r="BT68" i="17"/>
  <c r="BU68" i="17"/>
  <c r="BS30" i="17"/>
  <c r="BT30" i="17"/>
  <c r="BU30" i="17"/>
  <c r="BS31" i="17"/>
  <c r="BT31" i="17"/>
  <c r="BU31" i="17"/>
  <c r="BD85" i="17"/>
  <c r="BD86" i="17"/>
  <c r="BD87" i="17"/>
  <c r="BD88" i="17"/>
  <c r="BD89" i="17"/>
  <c r="BD90" i="17"/>
  <c r="BD91" i="17"/>
  <c r="BD92" i="17"/>
  <c r="BD93" i="17"/>
  <c r="BD78" i="17"/>
  <c r="BD79" i="17"/>
  <c r="BD80" i="17"/>
  <c r="BD81" i="17"/>
  <c r="BD75" i="17"/>
  <c r="BD67" i="17"/>
  <c r="BD68" i="17"/>
  <c r="BD30" i="17"/>
  <c r="BD31" i="17"/>
  <c r="AR11" i="18"/>
  <c r="AR12" i="18"/>
  <c r="AR13" i="18"/>
  <c r="AR14" i="18"/>
  <c r="AR15" i="18"/>
  <c r="AR16" i="18"/>
  <c r="AR17" i="18"/>
  <c r="AR19" i="18"/>
  <c r="AR20" i="18"/>
  <c r="AR21" i="18"/>
  <c r="AR22" i="18"/>
  <c r="AR23" i="18"/>
  <c r="AR24" i="18"/>
  <c r="AR25" i="18"/>
  <c r="AR26" i="18"/>
  <c r="AR27" i="18"/>
  <c r="AR28" i="18"/>
  <c r="AR29" i="18"/>
  <c r="AR30" i="18"/>
  <c r="AR31" i="18"/>
  <c r="AR32" i="18"/>
  <c r="AR33" i="18"/>
  <c r="AR34" i="18"/>
  <c r="AR35" i="18"/>
  <c r="AR36" i="18"/>
  <c r="AR37" i="18"/>
  <c r="AR39" i="18"/>
  <c r="AR40" i="18"/>
  <c r="AR41" i="18"/>
  <c r="AR42" i="18"/>
  <c r="AR43" i="18"/>
  <c r="AR44" i="18"/>
  <c r="AR45" i="18"/>
  <c r="AR46" i="18"/>
  <c r="AR47" i="18"/>
  <c r="AR48" i="18"/>
  <c r="AR49" i="18"/>
  <c r="AR50" i="18"/>
  <c r="AR51" i="18"/>
  <c r="AR52" i="18"/>
  <c r="AR53" i="18"/>
  <c r="AR54" i="18"/>
  <c r="AR55" i="18"/>
  <c r="AR56" i="18"/>
  <c r="AR57" i="18"/>
  <c r="AR58" i="18"/>
  <c r="AR59" i="18"/>
  <c r="AR60" i="18"/>
  <c r="AR61" i="18"/>
  <c r="AR62" i="18"/>
  <c r="AR63" i="18"/>
  <c r="AR64" i="18"/>
  <c r="AR65" i="18"/>
  <c r="AR66" i="18"/>
  <c r="AR67" i="18"/>
  <c r="AR68" i="18"/>
  <c r="AR69" i="18"/>
  <c r="AR70" i="18"/>
  <c r="AR11" i="16"/>
  <c r="AR12" i="16"/>
  <c r="AR13" i="16"/>
  <c r="AR14" i="16"/>
  <c r="AR15" i="16"/>
  <c r="AR16" i="16"/>
  <c r="AR17" i="16"/>
  <c r="AR18" i="16"/>
  <c r="AR19" i="16"/>
  <c r="AR20" i="16"/>
  <c r="AR21" i="16"/>
  <c r="AR22" i="16"/>
  <c r="AR23" i="16"/>
  <c r="AR24" i="16"/>
  <c r="AR25" i="16"/>
  <c r="AR26" i="16"/>
  <c r="AR27" i="16"/>
  <c r="AR28" i="16"/>
  <c r="AR29" i="16"/>
  <c r="AR30" i="16"/>
  <c r="AR31" i="16"/>
  <c r="AR32" i="16"/>
  <c r="AR33" i="16"/>
  <c r="AR34" i="16"/>
  <c r="AR35" i="16"/>
  <c r="AR36" i="16"/>
  <c r="AR37" i="16"/>
  <c r="AR38" i="16"/>
  <c r="AR39" i="16"/>
  <c r="AR40" i="16"/>
  <c r="AR41" i="16"/>
  <c r="AR42" i="16"/>
  <c r="AR43" i="16"/>
  <c r="AR44" i="16"/>
  <c r="AR45" i="16"/>
  <c r="AR46" i="16"/>
  <c r="AR47" i="16"/>
  <c r="AR48" i="16"/>
  <c r="AR49" i="16"/>
  <c r="AR50" i="16"/>
  <c r="AR51" i="16"/>
  <c r="AR52" i="16"/>
  <c r="AR53" i="16"/>
  <c r="AR54" i="16"/>
  <c r="AR55" i="16"/>
  <c r="AR56" i="16"/>
  <c r="AR57" i="16"/>
  <c r="AR58" i="16"/>
  <c r="AR59" i="16"/>
  <c r="AR60" i="16"/>
  <c r="AR61" i="16"/>
  <c r="AR62" i="16"/>
  <c r="AR63" i="16"/>
  <c r="AR64" i="16"/>
  <c r="AR65" i="16"/>
  <c r="AR66" i="16"/>
  <c r="AR68" i="16"/>
  <c r="AR69" i="16"/>
  <c r="AR70" i="16"/>
  <c r="AR71" i="16"/>
  <c r="AR72" i="16"/>
  <c r="AR73" i="16"/>
  <c r="AR74" i="16"/>
  <c r="AR75" i="16"/>
  <c r="AR76" i="16"/>
  <c r="AR77" i="16"/>
  <c r="AR78" i="16"/>
  <c r="AR79" i="16"/>
  <c r="AR80" i="16"/>
  <c r="AR81" i="16"/>
  <c r="AR82" i="16"/>
  <c r="AR83" i="16"/>
  <c r="AR84" i="16"/>
  <c r="AR85" i="16"/>
  <c r="AR86" i="16"/>
  <c r="AR87" i="16"/>
  <c r="AR88" i="16"/>
  <c r="AR89" i="16"/>
  <c r="AR90" i="16"/>
  <c r="AR91" i="16"/>
  <c r="AR92" i="16"/>
  <c r="AR93" i="16"/>
  <c r="AR94" i="16"/>
  <c r="AR95" i="16"/>
  <c r="AR96" i="16"/>
  <c r="AR97" i="16"/>
  <c r="AR98" i="16"/>
  <c r="AR99" i="16"/>
  <c r="AR100" i="16"/>
  <c r="AR101" i="16"/>
  <c r="AR102" i="16"/>
  <c r="AR103" i="16"/>
  <c r="AR104" i="16"/>
  <c r="AR105" i="16"/>
  <c r="AR106" i="16"/>
  <c r="AR107" i="16"/>
  <c r="AR108" i="16"/>
  <c r="AR109" i="16"/>
  <c r="AR110" i="16"/>
  <c r="AR111" i="16"/>
  <c r="AR112" i="16"/>
  <c r="AR113" i="16"/>
  <c r="AR114" i="16"/>
  <c r="AR115" i="16"/>
  <c r="AR116" i="16"/>
  <c r="AR117" i="16"/>
  <c r="AR118" i="16"/>
  <c r="AR119" i="16"/>
  <c r="AR120" i="16"/>
  <c r="AR121" i="16"/>
  <c r="AR122" i="16"/>
  <c r="AR123" i="16"/>
  <c r="AR124" i="16"/>
  <c r="AR125" i="16"/>
  <c r="AR126" i="16"/>
  <c r="AR127" i="16"/>
  <c r="AR129" i="16"/>
  <c r="AR130" i="16"/>
  <c r="AR131" i="16"/>
  <c r="AR132" i="16"/>
  <c r="AR133" i="16"/>
  <c r="AR134" i="16"/>
  <c r="AR135" i="16"/>
  <c r="AR136" i="16"/>
  <c r="AR137" i="16"/>
  <c r="AR138" i="16"/>
  <c r="AR139" i="16"/>
  <c r="AR140" i="16"/>
  <c r="AR141" i="16"/>
  <c r="AR142" i="16"/>
  <c r="AR143" i="16"/>
  <c r="AR144" i="16"/>
  <c r="AR145" i="16"/>
  <c r="AR146" i="16"/>
  <c r="AR147" i="16"/>
  <c r="AR148" i="16"/>
  <c r="AR149" i="16"/>
  <c r="AR150" i="16"/>
  <c r="AR152" i="16"/>
  <c r="AR153" i="16"/>
  <c r="AR154" i="16"/>
  <c r="AR155" i="16"/>
  <c r="AR156" i="16"/>
  <c r="AR157" i="16"/>
  <c r="AR158" i="16"/>
  <c r="AR159" i="16"/>
  <c r="AR160" i="16"/>
  <c r="AR161" i="16"/>
  <c r="AR162" i="16"/>
  <c r="AR163" i="16"/>
  <c r="AR164" i="16"/>
  <c r="AR165" i="16"/>
  <c r="AR11" i="17"/>
  <c r="AR12" i="17"/>
  <c r="AR13" i="17"/>
  <c r="AR14" i="17"/>
  <c r="AR15" i="17"/>
  <c r="AR16" i="17"/>
  <c r="AR17" i="17"/>
  <c r="AR18" i="17"/>
  <c r="AR19" i="17"/>
  <c r="AR20" i="17"/>
  <c r="AR21" i="17"/>
  <c r="AR22" i="17"/>
  <c r="AR23" i="17"/>
  <c r="AR24" i="17"/>
  <c r="AR25" i="17"/>
  <c r="AR26" i="17"/>
  <c r="AR27" i="17"/>
  <c r="AR28" i="17"/>
  <c r="AR29" i="17"/>
  <c r="AR30" i="17"/>
  <c r="AR31" i="17"/>
  <c r="AR32" i="17"/>
  <c r="AR33" i="17"/>
  <c r="AR34" i="17"/>
  <c r="AR35" i="17"/>
  <c r="AR36" i="17"/>
  <c r="AR37" i="17"/>
  <c r="AR38" i="17"/>
  <c r="AR39" i="17"/>
  <c r="AR40" i="17"/>
  <c r="AR41" i="17"/>
  <c r="AR42" i="17"/>
  <c r="AR43" i="17"/>
  <c r="AR44" i="17"/>
  <c r="AR45" i="17"/>
  <c r="AR46" i="17"/>
  <c r="AR47" i="17"/>
  <c r="AR48" i="17"/>
  <c r="AR49" i="17"/>
  <c r="AR50" i="17"/>
  <c r="AR51" i="17"/>
  <c r="AR52" i="17"/>
  <c r="AR53" i="17"/>
  <c r="AR54" i="17"/>
  <c r="AR55" i="17"/>
  <c r="AR56" i="17"/>
  <c r="AR57" i="17"/>
  <c r="AR58" i="17"/>
  <c r="AR59" i="17"/>
  <c r="AR60" i="17"/>
  <c r="AR61" i="17"/>
  <c r="AR62" i="17"/>
  <c r="AR63" i="17"/>
  <c r="AR64" i="17"/>
  <c r="AR65" i="17"/>
  <c r="AR66" i="17"/>
  <c r="AR67" i="17"/>
  <c r="AR68" i="17"/>
  <c r="AR69" i="17"/>
  <c r="AR70" i="17"/>
  <c r="AR71" i="17"/>
  <c r="AR72" i="17"/>
  <c r="AR73" i="17"/>
  <c r="AR74" i="17"/>
  <c r="AR75" i="17"/>
  <c r="AR76" i="17"/>
  <c r="AR78" i="17"/>
  <c r="AR79" i="17"/>
  <c r="AR80" i="17"/>
  <c r="AR81" i="17"/>
  <c r="AR82" i="17"/>
  <c r="AR83" i="17"/>
  <c r="AR84" i="17"/>
  <c r="AR85" i="17"/>
  <c r="AR86" i="17"/>
  <c r="AR87" i="17"/>
  <c r="AR88" i="17"/>
  <c r="AR89" i="17"/>
  <c r="AR90" i="17"/>
  <c r="AR91" i="17"/>
  <c r="AR92" i="17"/>
  <c r="AR93" i="17"/>
  <c r="AR94" i="17"/>
  <c r="AR95" i="17"/>
  <c r="AR96" i="17"/>
  <c r="AR97" i="17"/>
  <c r="AR98" i="17"/>
  <c r="AR99" i="17"/>
  <c r="AR100" i="17"/>
  <c r="AR101" i="17"/>
  <c r="AR102" i="17"/>
  <c r="AR103" i="17"/>
  <c r="AR104" i="17"/>
  <c r="AR105" i="17"/>
  <c r="AR106" i="17"/>
  <c r="AR107" i="17"/>
  <c r="AR108" i="17"/>
  <c r="AR109" i="17"/>
  <c r="AR110" i="17"/>
  <c r="AR111" i="17"/>
  <c r="AR112" i="17"/>
  <c r="AR113" i="17"/>
  <c r="AR114" i="17"/>
  <c r="AR115" i="17"/>
  <c r="AR116" i="17"/>
  <c r="AR117" i="17"/>
  <c r="AR118" i="17"/>
  <c r="AR119" i="17"/>
  <c r="AR120" i="17"/>
  <c r="AR121" i="17"/>
  <c r="AR122" i="17"/>
  <c r="AR123" i="17"/>
  <c r="AR124" i="17"/>
  <c r="AR125" i="17"/>
  <c r="AR126" i="17"/>
  <c r="AR127" i="17"/>
  <c r="AR128" i="17"/>
  <c r="AR129" i="17"/>
  <c r="AR130" i="17"/>
  <c r="AR131" i="17"/>
  <c r="AR132" i="17"/>
  <c r="AR133" i="17"/>
  <c r="AR134" i="17"/>
  <c r="AR135" i="17"/>
  <c r="AR137" i="17"/>
  <c r="AR138" i="17"/>
  <c r="AR139" i="17"/>
  <c r="AR140" i="17"/>
  <c r="AR141" i="17"/>
  <c r="AR142" i="17"/>
  <c r="AR143" i="17"/>
  <c r="AR144" i="17"/>
  <c r="AR145" i="17"/>
  <c r="AR146" i="17"/>
  <c r="AR147" i="17"/>
  <c r="AR148" i="17"/>
  <c r="AR149" i="17"/>
  <c r="AR150" i="17"/>
  <c r="AR152" i="17"/>
  <c r="AR153" i="17"/>
  <c r="AR154" i="17"/>
  <c r="AR155" i="17"/>
  <c r="AR156" i="17"/>
  <c r="AR157" i="17"/>
  <c r="AR158" i="17"/>
  <c r="AR159" i="17"/>
  <c r="AR160" i="17"/>
  <c r="AR161" i="17"/>
  <c r="AR162" i="17"/>
  <c r="AR163" i="17"/>
  <c r="AR164" i="17"/>
  <c r="AR165" i="17"/>
  <c r="AR166" i="17"/>
  <c r="AR167" i="17"/>
  <c r="AR168" i="17"/>
  <c r="AR169" i="17"/>
  <c r="AR170" i="17"/>
  <c r="AR171" i="17"/>
  <c r="AR172" i="17"/>
  <c r="AR173" i="17"/>
  <c r="AR174" i="17"/>
  <c r="AR175" i="17"/>
  <c r="AR176" i="17"/>
  <c r="AR177" i="17"/>
  <c r="AR178" i="17"/>
  <c r="AR179" i="17"/>
  <c r="AR180" i="17"/>
  <c r="AR181" i="17"/>
  <c r="CT11" i="15"/>
  <c r="CT12" i="15"/>
  <c r="CT13" i="15"/>
  <c r="CT14" i="15"/>
  <c r="CT15" i="15"/>
  <c r="CT16" i="15"/>
  <c r="CT17" i="15"/>
  <c r="CT18" i="15"/>
  <c r="CT19" i="15"/>
  <c r="CT20" i="15"/>
  <c r="CT21" i="15"/>
  <c r="CT22" i="15"/>
  <c r="CT23" i="15"/>
  <c r="CT24" i="15"/>
  <c r="CT25" i="15"/>
  <c r="CT26" i="15"/>
  <c r="CT27" i="15"/>
  <c r="CT28" i="15"/>
  <c r="CT29" i="15"/>
  <c r="CT30" i="15"/>
  <c r="CT31" i="15"/>
  <c r="CT32" i="15"/>
  <c r="CT33" i="15"/>
  <c r="CT34" i="15"/>
  <c r="CT35" i="15"/>
  <c r="CT36" i="15"/>
  <c r="CT37" i="15"/>
  <c r="CT38" i="15"/>
  <c r="CT39" i="15"/>
  <c r="CT40" i="15"/>
  <c r="CT41" i="15"/>
  <c r="CT42" i="15"/>
  <c r="CT43" i="15"/>
  <c r="CT44" i="15"/>
  <c r="CT45" i="15"/>
  <c r="CT46" i="15"/>
  <c r="CT47" i="15"/>
  <c r="CT48" i="15"/>
  <c r="CT49" i="15"/>
  <c r="CT51" i="15"/>
  <c r="CT52" i="15"/>
  <c r="CT53" i="15"/>
  <c r="CT54" i="15"/>
  <c r="CT55" i="15"/>
  <c r="CT56" i="15"/>
  <c r="CT57" i="15"/>
  <c r="CT58" i="15"/>
  <c r="CT59" i="15"/>
  <c r="CT60" i="15"/>
  <c r="CT61" i="15"/>
  <c r="CT62" i="15"/>
  <c r="CT63" i="15"/>
  <c r="CT64" i="15"/>
  <c r="CT65" i="15"/>
  <c r="CT66" i="15"/>
  <c r="CT67" i="15"/>
  <c r="CT68" i="15"/>
  <c r="CT70" i="15"/>
  <c r="CT71" i="15"/>
  <c r="CT72" i="15"/>
  <c r="CT73" i="15"/>
  <c r="CT74" i="15"/>
  <c r="CT75" i="15"/>
  <c r="CT76" i="15"/>
  <c r="BB11" i="15"/>
  <c r="BB12" i="15"/>
  <c r="BB13" i="15"/>
  <c r="BB14" i="15"/>
  <c r="BB15" i="15"/>
  <c r="BB16" i="15"/>
  <c r="BB17" i="15"/>
  <c r="BB18" i="15"/>
  <c r="BB19" i="15"/>
  <c r="BB20" i="15"/>
  <c r="BB21" i="15"/>
  <c r="BB22" i="15"/>
  <c r="BB23" i="15"/>
  <c r="BB24" i="15"/>
  <c r="BB25" i="15"/>
  <c r="BB26" i="15"/>
  <c r="BB27" i="15"/>
  <c r="BB28" i="15"/>
  <c r="BB29" i="15"/>
  <c r="BB30" i="15"/>
  <c r="BB31" i="15"/>
  <c r="BB32" i="15"/>
  <c r="BB33" i="15"/>
  <c r="BB34" i="15"/>
  <c r="BB35" i="15"/>
  <c r="BB36" i="15"/>
  <c r="BB37" i="15"/>
  <c r="BB38" i="15"/>
  <c r="BB39" i="15"/>
  <c r="BB40" i="15"/>
  <c r="BB41" i="15"/>
  <c r="BB42" i="15"/>
  <c r="BB43" i="15"/>
  <c r="BB44" i="15"/>
  <c r="BB45" i="15"/>
  <c r="BB46" i="15"/>
  <c r="BB47" i="15"/>
  <c r="BB48" i="15"/>
  <c r="BB49" i="15"/>
  <c r="BB50" i="15"/>
  <c r="BB51" i="15"/>
  <c r="BB52" i="15"/>
  <c r="BB53" i="15"/>
  <c r="BB54" i="15"/>
  <c r="BB55" i="15"/>
  <c r="BB56" i="15"/>
  <c r="BB57" i="15"/>
  <c r="BB58" i="15"/>
  <c r="BB59" i="15"/>
  <c r="BB60" i="15"/>
  <c r="BB61" i="15"/>
  <c r="BB62" i="15"/>
  <c r="BB63" i="15"/>
  <c r="BB64" i="15"/>
  <c r="BB65" i="15"/>
  <c r="BB66" i="15"/>
  <c r="BB67" i="15"/>
  <c r="BB68" i="15"/>
  <c r="BB69" i="15"/>
  <c r="BB70" i="15"/>
  <c r="BB71" i="15"/>
  <c r="BB72" i="15"/>
  <c r="BB73" i="15"/>
  <c r="BB74" i="15"/>
  <c r="BB75" i="15"/>
  <c r="BB76" i="15"/>
  <c r="AZ11" i="15"/>
  <c r="AZ12" i="15"/>
  <c r="AZ13" i="15"/>
  <c r="AZ14" i="15"/>
  <c r="AZ15" i="15"/>
  <c r="AZ16" i="15"/>
  <c r="AZ17" i="15"/>
  <c r="AZ18" i="15"/>
  <c r="AZ19" i="15"/>
  <c r="AZ20" i="15"/>
  <c r="AZ21" i="15"/>
  <c r="AZ22" i="15"/>
  <c r="AZ23" i="15"/>
  <c r="AZ24" i="15"/>
  <c r="AZ25" i="15"/>
  <c r="AZ26" i="15"/>
  <c r="AZ27" i="15"/>
  <c r="AZ28" i="15"/>
  <c r="AZ29" i="15"/>
  <c r="AZ30" i="15"/>
  <c r="AZ31" i="15"/>
  <c r="AZ32" i="15"/>
  <c r="AZ33" i="15"/>
  <c r="AZ34" i="15"/>
  <c r="AZ35" i="15"/>
  <c r="AZ36" i="15"/>
  <c r="AZ37" i="15"/>
  <c r="AZ38" i="15"/>
  <c r="AZ39" i="15"/>
  <c r="AZ40" i="15"/>
  <c r="AZ41" i="15"/>
  <c r="AZ42" i="15"/>
  <c r="AZ43" i="15"/>
  <c r="AZ44" i="15"/>
  <c r="AZ45" i="15"/>
  <c r="AZ46" i="15"/>
  <c r="AZ47" i="15"/>
  <c r="AZ48" i="15"/>
  <c r="AZ49" i="15"/>
  <c r="AZ50" i="15"/>
  <c r="AZ51" i="15"/>
  <c r="AZ52" i="15"/>
  <c r="AZ53" i="15"/>
  <c r="AZ54" i="15"/>
  <c r="AZ55" i="15"/>
  <c r="AZ56" i="15"/>
  <c r="AZ57" i="15"/>
  <c r="AZ58" i="15"/>
  <c r="AZ59" i="15"/>
  <c r="AZ60" i="15"/>
  <c r="AZ61" i="15"/>
  <c r="AZ62" i="15"/>
  <c r="AZ63" i="15"/>
  <c r="AZ64" i="15"/>
  <c r="AZ65" i="15"/>
  <c r="AZ66" i="15"/>
  <c r="AZ67" i="15"/>
  <c r="AZ68" i="15"/>
  <c r="AZ69" i="15"/>
  <c r="AZ70" i="15"/>
  <c r="AZ71" i="15"/>
  <c r="AZ72" i="15"/>
  <c r="AZ73" i="15"/>
  <c r="AZ74" i="15"/>
  <c r="AZ75" i="15"/>
  <c r="AZ76" i="15"/>
  <c r="AX11" i="15"/>
  <c r="AX12" i="15"/>
  <c r="AX13" i="15"/>
  <c r="AX14" i="15"/>
  <c r="AX15" i="15"/>
  <c r="AX16" i="15"/>
  <c r="AX17" i="15"/>
  <c r="AX18" i="15"/>
  <c r="AX19" i="15"/>
  <c r="AX20" i="15"/>
  <c r="AX21" i="15"/>
  <c r="AX22" i="15"/>
  <c r="AX23" i="15"/>
  <c r="AX24" i="15"/>
  <c r="AX25" i="15"/>
  <c r="AX26" i="15"/>
  <c r="AX27" i="15"/>
  <c r="AX28" i="15"/>
  <c r="AX29" i="15"/>
  <c r="AX30" i="15"/>
  <c r="AX31" i="15"/>
  <c r="AX32" i="15"/>
  <c r="AX33" i="15"/>
  <c r="AX34" i="15"/>
  <c r="AX35" i="15"/>
  <c r="AX36" i="15"/>
  <c r="AX37" i="15"/>
  <c r="AX38" i="15"/>
  <c r="AX39" i="15"/>
  <c r="AX40" i="15"/>
  <c r="AX41" i="15"/>
  <c r="AX42" i="15"/>
  <c r="AX43" i="15"/>
  <c r="AX44" i="15"/>
  <c r="AX45" i="15"/>
  <c r="AX46" i="15"/>
  <c r="AX47" i="15"/>
  <c r="AX48" i="15"/>
  <c r="AX49" i="15"/>
  <c r="AX50" i="15"/>
  <c r="AX51" i="15"/>
  <c r="AX52" i="15"/>
  <c r="AX53" i="15"/>
  <c r="AX54" i="15"/>
  <c r="AX55" i="15"/>
  <c r="AX56" i="15"/>
  <c r="AX57" i="15"/>
  <c r="AX58" i="15"/>
  <c r="AX59" i="15"/>
  <c r="AX60" i="15"/>
  <c r="AX61" i="15"/>
  <c r="AX62" i="15"/>
  <c r="AX63" i="15"/>
  <c r="AX64" i="15"/>
  <c r="AX65" i="15"/>
  <c r="AX66" i="15"/>
  <c r="AX67" i="15"/>
  <c r="AX68" i="15"/>
  <c r="AX69" i="15"/>
  <c r="AX70" i="15"/>
  <c r="AX71" i="15"/>
  <c r="AX72" i="15"/>
  <c r="AX73" i="15"/>
  <c r="AX74" i="15"/>
  <c r="AX75" i="15"/>
  <c r="AX76" i="15"/>
  <c r="AU11" i="15"/>
  <c r="AV11" i="15"/>
  <c r="AU12" i="15"/>
  <c r="AV12" i="15"/>
  <c r="AU13" i="15"/>
  <c r="AV13" i="15"/>
  <c r="AU14" i="15"/>
  <c r="AV14" i="15"/>
  <c r="AU15" i="15"/>
  <c r="AV15" i="15"/>
  <c r="AU16" i="15"/>
  <c r="AV16" i="15"/>
  <c r="AU17" i="15"/>
  <c r="AV17" i="15"/>
  <c r="AU18" i="15"/>
  <c r="AV18" i="15"/>
  <c r="AU19" i="15"/>
  <c r="AV19" i="15"/>
  <c r="AU20" i="15"/>
  <c r="AV20" i="15"/>
  <c r="AU21" i="15"/>
  <c r="AV21" i="15"/>
  <c r="AU22" i="15"/>
  <c r="AV22" i="15"/>
  <c r="AU23" i="15"/>
  <c r="AV23" i="15"/>
  <c r="AU24" i="15"/>
  <c r="AV24" i="15"/>
  <c r="AU25" i="15"/>
  <c r="AV25" i="15"/>
  <c r="AU26" i="15"/>
  <c r="AV26" i="15"/>
  <c r="AU27" i="15"/>
  <c r="AV27" i="15"/>
  <c r="AU28" i="15"/>
  <c r="AV28" i="15"/>
  <c r="AU29" i="15"/>
  <c r="AV29" i="15"/>
  <c r="AU30" i="15"/>
  <c r="AV30" i="15"/>
  <c r="AU31" i="15"/>
  <c r="AV31" i="15"/>
  <c r="AU32" i="15"/>
  <c r="AV32" i="15"/>
  <c r="AU33" i="15"/>
  <c r="AV33" i="15"/>
  <c r="AU34" i="15"/>
  <c r="AV34" i="15"/>
  <c r="AU35" i="15"/>
  <c r="AV35" i="15"/>
  <c r="AU36" i="15"/>
  <c r="AV36" i="15"/>
  <c r="AU37" i="15"/>
  <c r="AV37" i="15"/>
  <c r="AU38" i="15"/>
  <c r="AV38" i="15"/>
  <c r="AU39" i="15"/>
  <c r="AV39" i="15"/>
  <c r="AU40" i="15"/>
  <c r="AV40" i="15"/>
  <c r="AU41" i="15"/>
  <c r="AV41" i="15"/>
  <c r="AU42" i="15"/>
  <c r="AV42" i="15"/>
  <c r="AU43" i="15"/>
  <c r="AV43" i="15"/>
  <c r="AU44" i="15"/>
  <c r="AV44" i="15"/>
  <c r="AU45" i="15"/>
  <c r="AV45" i="15"/>
  <c r="AU46" i="15"/>
  <c r="AV46" i="15"/>
  <c r="AU47" i="15"/>
  <c r="AV47" i="15"/>
  <c r="AU48" i="15"/>
  <c r="AV48" i="15"/>
  <c r="AU49" i="15"/>
  <c r="AV49" i="15"/>
  <c r="AU50" i="15"/>
  <c r="AV50" i="15"/>
  <c r="AU51" i="15"/>
  <c r="AV51" i="15"/>
  <c r="AU52" i="15"/>
  <c r="AV52" i="15"/>
  <c r="AU53" i="15"/>
  <c r="AV53" i="15"/>
  <c r="AU54" i="15"/>
  <c r="AV54" i="15"/>
  <c r="AU55" i="15"/>
  <c r="AV55" i="15"/>
  <c r="AU56" i="15"/>
  <c r="AV56" i="15"/>
  <c r="AU57" i="15"/>
  <c r="AV57" i="15"/>
  <c r="AU58" i="15"/>
  <c r="AV58" i="15"/>
  <c r="AU59" i="15"/>
  <c r="AV59" i="15"/>
  <c r="AU60" i="15"/>
  <c r="AV60" i="15"/>
  <c r="AU61" i="15"/>
  <c r="AV61" i="15"/>
  <c r="AU62" i="15"/>
  <c r="AV62" i="15"/>
  <c r="AU63" i="15"/>
  <c r="AV63" i="15"/>
  <c r="AU64" i="15"/>
  <c r="AV64" i="15"/>
  <c r="AU65" i="15"/>
  <c r="AV65" i="15"/>
  <c r="AU66" i="15"/>
  <c r="AV66" i="15"/>
  <c r="AU67" i="15"/>
  <c r="AV67" i="15"/>
  <c r="AU68" i="15"/>
  <c r="AV68" i="15"/>
  <c r="AU69" i="15"/>
  <c r="AV69" i="15"/>
  <c r="AU70" i="15"/>
  <c r="AV70" i="15"/>
  <c r="AU71" i="15"/>
  <c r="AV71" i="15"/>
  <c r="AU72" i="15"/>
  <c r="AV72" i="15"/>
  <c r="AU73" i="15"/>
  <c r="AV73" i="15"/>
  <c r="AU74" i="15"/>
  <c r="AV74" i="15"/>
  <c r="AU75" i="15"/>
  <c r="AV75" i="15"/>
  <c r="AU76" i="15"/>
  <c r="AV76" i="15"/>
  <c r="AR11" i="15"/>
  <c r="AR12" i="15"/>
  <c r="AR13" i="15"/>
  <c r="AR14" i="15"/>
  <c r="AR15" i="15"/>
  <c r="AR16" i="15"/>
  <c r="AR17" i="15"/>
  <c r="AR18" i="15"/>
  <c r="AR19" i="15"/>
  <c r="AR20" i="15"/>
  <c r="AR21" i="15"/>
  <c r="AR22" i="15"/>
  <c r="AR23" i="15"/>
  <c r="AR24" i="15"/>
  <c r="AR25" i="15"/>
  <c r="AR26" i="15"/>
  <c r="AR27" i="15"/>
  <c r="AR28" i="15"/>
  <c r="AR29" i="15"/>
  <c r="AR30" i="15"/>
  <c r="AR31" i="15"/>
  <c r="AR32" i="15"/>
  <c r="AR33" i="15"/>
  <c r="AR34" i="15"/>
  <c r="AR35" i="15"/>
  <c r="AR36" i="15"/>
  <c r="AR37" i="15"/>
  <c r="AR38" i="15"/>
  <c r="AR39" i="15"/>
  <c r="AR40" i="15"/>
  <c r="AR41" i="15"/>
  <c r="AR42" i="15"/>
  <c r="AR43" i="15"/>
  <c r="AR44" i="15"/>
  <c r="AR45" i="15"/>
  <c r="AR46" i="15"/>
  <c r="AR47" i="15"/>
  <c r="AR48" i="15"/>
  <c r="AR49" i="15"/>
  <c r="AR51" i="15"/>
  <c r="AR52" i="15"/>
  <c r="AR53" i="15"/>
  <c r="AR54" i="15"/>
  <c r="AR55" i="15"/>
  <c r="AR56" i="15"/>
  <c r="AR57" i="15"/>
  <c r="AR58" i="15"/>
  <c r="AR59" i="15"/>
  <c r="AR60" i="15"/>
  <c r="AR61" i="15"/>
  <c r="AR62" i="15"/>
  <c r="AR63" i="15"/>
  <c r="AR64" i="15"/>
  <c r="AR65" i="15"/>
  <c r="AR66" i="15"/>
  <c r="AR67" i="15"/>
  <c r="AR68" i="15"/>
  <c r="AR70" i="15"/>
  <c r="AR71" i="15"/>
  <c r="AR72" i="15"/>
  <c r="AR73" i="15"/>
  <c r="AR74" i="15"/>
  <c r="AR75" i="15"/>
  <c r="AR76" i="15"/>
  <c r="CT11" i="14"/>
  <c r="CT12" i="14"/>
  <c r="CT13" i="14"/>
  <c r="CT14" i="14"/>
  <c r="CT15" i="14"/>
  <c r="CT16" i="14"/>
  <c r="CT17" i="14"/>
  <c r="CT18" i="14"/>
  <c r="CT19" i="14"/>
  <c r="CT20" i="14"/>
  <c r="CT21" i="14"/>
  <c r="CT22" i="14"/>
  <c r="CT23" i="14"/>
  <c r="CT25" i="14"/>
  <c r="CT26" i="14"/>
  <c r="CT27" i="14"/>
  <c r="CT28" i="14"/>
  <c r="CT29" i="14"/>
  <c r="CT30" i="14"/>
  <c r="CT31" i="14"/>
  <c r="CT32" i="14"/>
  <c r="CT33" i="14"/>
  <c r="CT34" i="14"/>
  <c r="CT35" i="14"/>
  <c r="CT36" i="14"/>
  <c r="CT37" i="14"/>
  <c r="CT38" i="14"/>
  <c r="CT40" i="14"/>
  <c r="CT41" i="14"/>
  <c r="CT42" i="14"/>
  <c r="CT43" i="14"/>
  <c r="CT44" i="14"/>
  <c r="CT45" i="14"/>
  <c r="CT46" i="14"/>
  <c r="CT47" i="14"/>
  <c r="CT48" i="14"/>
  <c r="CT49" i="14"/>
  <c r="CT50" i="14"/>
  <c r="CT51" i="14"/>
  <c r="CT52" i="14"/>
  <c r="CT53" i="14"/>
  <c r="BB11" i="14"/>
  <c r="BB12" i="14"/>
  <c r="BB13" i="14"/>
  <c r="BB14" i="14"/>
  <c r="BB15" i="14"/>
  <c r="BB16" i="14"/>
  <c r="BB17" i="14"/>
  <c r="BB18" i="14"/>
  <c r="BB19" i="14"/>
  <c r="BB20" i="14"/>
  <c r="BB21" i="14"/>
  <c r="BB22" i="14"/>
  <c r="BB23" i="14"/>
  <c r="BB24" i="14"/>
  <c r="BB25" i="14"/>
  <c r="BB26" i="14"/>
  <c r="BB27" i="14"/>
  <c r="BB28" i="14"/>
  <c r="BB29" i="14"/>
  <c r="BB30" i="14"/>
  <c r="BB31" i="14"/>
  <c r="BB32" i="14"/>
  <c r="BB33" i="14"/>
  <c r="BB34" i="14"/>
  <c r="BB35" i="14"/>
  <c r="BB36" i="14"/>
  <c r="BB37" i="14"/>
  <c r="BB38" i="14"/>
  <c r="BB39" i="14"/>
  <c r="BB40" i="14"/>
  <c r="BB41" i="14"/>
  <c r="BB42" i="14"/>
  <c r="BB43" i="14"/>
  <c r="BB44" i="14"/>
  <c r="BB45" i="14"/>
  <c r="BB46" i="14"/>
  <c r="BB47" i="14"/>
  <c r="BB48" i="14"/>
  <c r="BB49" i="14"/>
  <c r="BB50" i="14"/>
  <c r="BB51" i="14"/>
  <c r="BB52" i="14"/>
  <c r="BB53" i="14"/>
  <c r="AZ11" i="14"/>
  <c r="AZ12" i="14"/>
  <c r="AZ13" i="14"/>
  <c r="AZ14" i="14"/>
  <c r="AZ15" i="14"/>
  <c r="AZ16" i="14"/>
  <c r="AZ17" i="14"/>
  <c r="AZ18" i="14"/>
  <c r="AZ19" i="14"/>
  <c r="AZ20" i="14"/>
  <c r="AZ21" i="14"/>
  <c r="AZ22" i="14"/>
  <c r="AZ23" i="14"/>
  <c r="AZ24" i="14"/>
  <c r="AZ25" i="14"/>
  <c r="AZ26" i="14"/>
  <c r="AZ27" i="14"/>
  <c r="AZ28" i="14"/>
  <c r="AZ29" i="14"/>
  <c r="AZ30" i="14"/>
  <c r="AZ31" i="14"/>
  <c r="AZ32" i="14"/>
  <c r="AZ33" i="14"/>
  <c r="AZ34" i="14"/>
  <c r="AZ35" i="14"/>
  <c r="AZ36" i="14"/>
  <c r="AZ37" i="14"/>
  <c r="AZ38" i="14"/>
  <c r="AZ39" i="14"/>
  <c r="AZ40" i="14"/>
  <c r="AZ41" i="14"/>
  <c r="AZ42" i="14"/>
  <c r="AZ43" i="14"/>
  <c r="AZ44" i="14"/>
  <c r="AZ45" i="14"/>
  <c r="AZ46" i="14"/>
  <c r="AZ47" i="14"/>
  <c r="AZ48" i="14"/>
  <c r="AZ49" i="14"/>
  <c r="AZ50" i="14"/>
  <c r="AZ51" i="14"/>
  <c r="AZ52" i="14"/>
  <c r="AZ53" i="14"/>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37" i="14"/>
  <c r="AX38" i="14"/>
  <c r="AX39" i="14"/>
  <c r="AX40" i="14"/>
  <c r="AX41" i="14"/>
  <c r="AX42" i="14"/>
  <c r="AX43" i="14"/>
  <c r="AX44" i="14"/>
  <c r="AX45" i="14"/>
  <c r="AX46" i="14"/>
  <c r="AX47" i="14"/>
  <c r="AX48" i="14"/>
  <c r="AX49" i="14"/>
  <c r="AX50" i="14"/>
  <c r="AX51" i="14"/>
  <c r="AX52" i="14"/>
  <c r="AX53" i="14"/>
  <c r="AU11" i="14"/>
  <c r="AV11" i="14"/>
  <c r="AU12" i="14"/>
  <c r="AV12" i="14"/>
  <c r="AU13" i="14"/>
  <c r="AV13" i="14"/>
  <c r="AU14" i="14"/>
  <c r="AV14" i="14"/>
  <c r="AU15" i="14"/>
  <c r="AV15" i="14"/>
  <c r="AU16" i="14"/>
  <c r="AV16" i="14"/>
  <c r="AU17" i="14"/>
  <c r="AV17" i="14"/>
  <c r="AU18" i="14"/>
  <c r="AV18" i="14"/>
  <c r="AU19" i="14"/>
  <c r="AV19" i="14"/>
  <c r="AU20" i="14"/>
  <c r="AV20" i="14"/>
  <c r="AU21" i="14"/>
  <c r="AV21" i="14"/>
  <c r="AU22" i="14"/>
  <c r="AV22" i="14"/>
  <c r="AU23" i="14"/>
  <c r="AV23" i="14"/>
  <c r="AU24" i="14"/>
  <c r="AV24" i="14"/>
  <c r="AU25" i="14"/>
  <c r="AV25" i="14"/>
  <c r="AU26" i="14"/>
  <c r="AV26" i="14"/>
  <c r="AU27" i="14"/>
  <c r="AV27" i="14"/>
  <c r="AU28" i="14"/>
  <c r="AV28" i="14"/>
  <c r="AU29" i="14"/>
  <c r="AV29" i="14"/>
  <c r="AU30" i="14"/>
  <c r="AV30" i="14"/>
  <c r="AU31" i="14"/>
  <c r="AV31" i="14"/>
  <c r="AU32" i="14"/>
  <c r="AV32" i="14"/>
  <c r="AU33" i="14"/>
  <c r="AV33" i="14"/>
  <c r="AU34" i="14"/>
  <c r="AV34" i="14"/>
  <c r="AU35" i="14"/>
  <c r="AV35" i="14"/>
  <c r="AU36" i="14"/>
  <c r="AV36" i="14"/>
  <c r="AU37" i="14"/>
  <c r="AV37" i="14"/>
  <c r="AU38" i="14"/>
  <c r="AV38" i="14"/>
  <c r="AU39" i="14"/>
  <c r="AV39" i="14"/>
  <c r="AU40" i="14"/>
  <c r="AV40" i="14"/>
  <c r="AU41" i="14"/>
  <c r="AV41" i="14"/>
  <c r="AU42" i="14"/>
  <c r="AV42" i="14"/>
  <c r="AU43" i="14"/>
  <c r="AV43" i="14"/>
  <c r="AU44" i="14"/>
  <c r="AV44" i="14"/>
  <c r="AU45" i="14"/>
  <c r="AV45" i="14"/>
  <c r="AU46" i="14"/>
  <c r="AV46" i="14"/>
  <c r="AU47" i="14"/>
  <c r="AV47" i="14"/>
  <c r="AU48" i="14"/>
  <c r="AV48" i="14"/>
  <c r="AU49" i="14"/>
  <c r="AV49" i="14"/>
  <c r="AU50" i="14"/>
  <c r="AV50" i="14"/>
  <c r="AU51" i="14"/>
  <c r="AV51" i="14"/>
  <c r="AU52" i="14"/>
  <c r="AV52" i="14"/>
  <c r="AU53" i="14"/>
  <c r="AV53" i="14"/>
  <c r="AR11" i="14"/>
  <c r="AR12" i="14"/>
  <c r="AR13" i="14"/>
  <c r="AR14" i="14"/>
  <c r="AR15" i="14"/>
  <c r="AR16" i="14"/>
  <c r="AR17" i="14"/>
  <c r="AR18" i="14"/>
  <c r="AR19" i="14"/>
  <c r="AR20" i="14"/>
  <c r="AR21" i="14"/>
  <c r="AR22" i="14"/>
  <c r="AR23" i="14"/>
  <c r="AR25" i="14"/>
  <c r="AR26" i="14"/>
  <c r="AR27" i="14"/>
  <c r="AR28" i="14"/>
  <c r="AR29" i="14"/>
  <c r="AR30" i="14"/>
  <c r="AR31" i="14"/>
  <c r="AR32" i="14"/>
  <c r="AR33" i="14"/>
  <c r="AR34" i="14"/>
  <c r="AR35" i="14"/>
  <c r="AR36" i="14"/>
  <c r="AR37" i="14"/>
  <c r="AR38" i="14"/>
  <c r="AR40" i="14"/>
  <c r="AR41" i="14"/>
  <c r="AR42" i="14"/>
  <c r="AR43" i="14"/>
  <c r="AR44" i="14"/>
  <c r="AR45" i="14"/>
  <c r="AR46" i="14"/>
  <c r="AR47" i="14"/>
  <c r="AR48" i="14"/>
  <c r="AR49" i="14"/>
  <c r="AR50" i="14"/>
  <c r="AR51" i="14"/>
  <c r="AR52" i="14"/>
  <c r="AR53" i="14"/>
  <c r="CT11" i="19"/>
  <c r="CT12" i="19"/>
  <c r="CT13" i="19"/>
  <c r="CT14" i="19"/>
  <c r="CT15" i="19"/>
  <c r="CT16" i="19"/>
  <c r="CT17" i="19"/>
  <c r="CT18" i="19"/>
  <c r="CT19" i="19"/>
  <c r="CT20" i="19"/>
  <c r="CT21" i="19"/>
  <c r="CT22" i="19"/>
  <c r="CT23" i="19"/>
  <c r="CT24" i="19"/>
  <c r="CT25" i="19"/>
  <c r="CT26" i="19"/>
  <c r="CT27" i="19"/>
  <c r="CT28" i="19"/>
  <c r="CT29" i="19"/>
  <c r="CT30" i="19"/>
  <c r="CT31" i="19"/>
  <c r="CT32" i="19"/>
  <c r="CT33" i="19"/>
  <c r="CT34" i="19"/>
  <c r="CT35" i="19"/>
  <c r="CT36" i="19"/>
  <c r="CT37" i="19"/>
  <c r="CT38" i="19"/>
  <c r="CT39" i="19"/>
  <c r="CT40" i="19"/>
  <c r="CT41" i="19"/>
  <c r="CT42" i="19"/>
  <c r="CT43" i="19"/>
  <c r="CT44" i="19"/>
  <c r="CT45" i="19"/>
  <c r="CT46" i="19"/>
  <c r="CT47" i="19"/>
  <c r="CT48" i="19"/>
  <c r="CT49" i="19"/>
  <c r="CT50" i="19"/>
  <c r="CT51" i="19"/>
  <c r="CT52" i="19"/>
  <c r="CT53" i="19"/>
  <c r="CT54" i="19"/>
  <c r="CT55" i="19"/>
  <c r="CT56" i="19"/>
  <c r="CT57" i="19"/>
  <c r="CT58" i="19"/>
  <c r="CT59" i="19"/>
  <c r="CT60" i="19"/>
  <c r="CT61" i="19"/>
  <c r="CT62" i="19"/>
  <c r="CT64" i="19"/>
  <c r="CT65" i="19"/>
  <c r="CT66" i="19"/>
  <c r="CT67" i="19"/>
  <c r="CT68" i="19"/>
  <c r="CT69" i="19"/>
  <c r="CT70" i="19"/>
  <c r="CT71" i="19"/>
  <c r="CT72" i="19"/>
  <c r="CT73" i="19"/>
  <c r="CT74" i="19"/>
  <c r="CT75" i="19"/>
  <c r="CT76" i="19"/>
  <c r="CT77" i="19"/>
  <c r="CT78" i="19"/>
  <c r="CT79" i="19"/>
  <c r="CT80" i="19"/>
  <c r="CT81" i="19"/>
  <c r="CT82" i="19"/>
  <c r="CT83" i="19"/>
  <c r="CT84" i="19"/>
  <c r="CT85" i="19"/>
  <c r="CT86" i="19"/>
  <c r="CT87" i="19"/>
  <c r="CT88" i="19"/>
  <c r="CT89" i="19"/>
  <c r="CT90" i="19"/>
  <c r="CT91" i="19"/>
  <c r="CT92" i="19"/>
  <c r="CT93" i="19"/>
  <c r="CT94" i="19"/>
  <c r="CT95" i="19"/>
  <c r="CT96" i="19"/>
  <c r="CT97" i="19"/>
  <c r="CT98" i="19"/>
  <c r="CT99" i="19"/>
  <c r="CT100" i="19"/>
  <c r="CT101" i="19"/>
  <c r="CT102" i="19"/>
  <c r="CT103" i="19"/>
  <c r="CT105" i="19"/>
  <c r="CT106" i="19"/>
  <c r="CT107" i="19"/>
  <c r="CT108" i="19"/>
  <c r="CT109" i="19"/>
  <c r="CT110" i="19"/>
  <c r="CT111" i="19"/>
  <c r="CT112" i="19"/>
  <c r="CT113" i="19"/>
  <c r="CT114" i="19"/>
  <c r="CT115" i="19"/>
  <c r="CT116" i="19"/>
  <c r="CT117" i="19"/>
  <c r="CT118" i="19"/>
  <c r="CT119" i="19"/>
  <c r="CT121" i="19"/>
  <c r="CT122" i="19"/>
  <c r="CT123" i="19"/>
  <c r="CT124" i="19"/>
  <c r="CT125" i="19"/>
  <c r="CT126" i="19"/>
  <c r="CT127" i="19"/>
  <c r="CT128" i="19"/>
  <c r="CT129" i="19"/>
  <c r="CT130" i="19"/>
  <c r="CT131" i="19"/>
  <c r="CT132" i="19"/>
  <c r="CT133" i="19"/>
  <c r="CT134" i="19"/>
  <c r="CT135" i="19"/>
  <c r="CT136" i="19"/>
  <c r="CT137" i="19"/>
  <c r="CT138" i="19"/>
  <c r="CT139" i="19"/>
  <c r="CT140" i="19"/>
  <c r="CT141" i="19"/>
  <c r="CT142" i="19"/>
  <c r="CT143" i="19"/>
  <c r="CT144" i="19"/>
  <c r="CT145" i="19"/>
  <c r="CT146" i="19"/>
  <c r="CT147" i="19"/>
  <c r="CT148" i="19"/>
  <c r="CT149" i="19"/>
  <c r="CT150" i="19"/>
  <c r="CT151" i="19"/>
  <c r="CT152" i="19"/>
  <c r="CT153" i="19"/>
  <c r="CT154" i="19"/>
  <c r="CT155" i="19"/>
  <c r="CT156" i="19"/>
  <c r="CT157" i="19"/>
  <c r="CT158" i="19"/>
  <c r="CT159" i="19"/>
  <c r="CT160" i="19"/>
  <c r="CT161" i="19"/>
  <c r="CT162" i="19"/>
  <c r="CT163" i="19"/>
  <c r="CT164" i="19"/>
  <c r="CT165" i="19"/>
  <c r="CT166" i="19"/>
  <c r="CT167" i="19"/>
  <c r="CT169" i="19"/>
  <c r="CT170" i="19"/>
  <c r="CT171" i="19"/>
  <c r="CT172" i="19"/>
  <c r="CT173" i="19"/>
  <c r="CT174" i="19"/>
  <c r="CT175" i="19"/>
  <c r="CT176" i="19"/>
  <c r="CT177" i="19"/>
  <c r="CT178" i="19"/>
  <c r="CT179" i="19"/>
  <c r="CT180" i="19"/>
  <c r="CT181" i="19"/>
  <c r="CT182" i="19"/>
  <c r="CT183" i="19"/>
  <c r="CT184" i="19"/>
  <c r="CT185" i="19"/>
  <c r="CT186" i="19"/>
  <c r="CT187" i="19"/>
  <c r="CT188" i="19"/>
  <c r="CT189" i="19"/>
  <c r="CT191" i="19"/>
  <c r="CT192" i="19"/>
  <c r="CT193" i="19"/>
  <c r="CT194" i="19"/>
  <c r="CT195" i="19"/>
  <c r="CT196" i="19"/>
  <c r="CT197" i="19"/>
  <c r="CT198" i="19"/>
  <c r="CT199" i="19"/>
  <c r="CT200" i="19"/>
  <c r="CT201" i="19"/>
  <c r="CT202" i="19"/>
  <c r="CT203" i="19"/>
  <c r="CT204" i="19"/>
  <c r="CT205" i="19"/>
  <c r="CT206" i="19"/>
  <c r="CT207" i="19"/>
  <c r="CT208" i="19"/>
  <c r="CT209" i="19"/>
  <c r="CT210" i="19"/>
  <c r="CT211" i="19"/>
  <c r="CT212" i="19"/>
  <c r="CT213" i="19"/>
  <c r="CT214" i="19"/>
  <c r="CT215" i="19"/>
  <c r="CT216" i="19"/>
  <c r="CT217" i="19"/>
  <c r="CT218" i="19"/>
  <c r="CT219" i="19"/>
  <c r="CT220" i="19"/>
  <c r="BB11" i="19"/>
  <c r="BB12" i="19"/>
  <c r="BB13" i="19"/>
  <c r="BB14" i="19"/>
  <c r="BB15" i="19"/>
  <c r="BB16" i="19"/>
  <c r="BB17" i="19"/>
  <c r="BB18" i="19"/>
  <c r="BB19" i="19"/>
  <c r="BB20" i="19"/>
  <c r="BB21" i="19"/>
  <c r="BB22" i="19"/>
  <c r="BB23" i="19"/>
  <c r="BB24" i="19"/>
  <c r="BB25" i="19"/>
  <c r="BB26" i="19"/>
  <c r="BB27" i="19"/>
  <c r="BB28" i="19"/>
  <c r="BB29" i="19"/>
  <c r="BB30" i="19"/>
  <c r="BB31" i="19"/>
  <c r="BB32" i="19"/>
  <c r="BB33" i="19"/>
  <c r="BB34" i="19"/>
  <c r="BB35" i="19"/>
  <c r="BB36" i="19"/>
  <c r="BB37" i="19"/>
  <c r="BB38" i="19"/>
  <c r="BB39" i="19"/>
  <c r="BB40" i="19"/>
  <c r="BB41" i="19"/>
  <c r="BB42" i="19"/>
  <c r="BB43" i="19"/>
  <c r="BB44" i="19"/>
  <c r="BB45" i="19"/>
  <c r="BB46" i="19"/>
  <c r="BB47" i="19"/>
  <c r="BB48" i="19"/>
  <c r="BB49" i="19"/>
  <c r="BB50" i="19"/>
  <c r="BB51" i="19"/>
  <c r="BB52" i="19"/>
  <c r="BB53" i="19"/>
  <c r="BB54" i="19"/>
  <c r="BB55" i="19"/>
  <c r="BB56" i="19"/>
  <c r="BB57" i="19"/>
  <c r="BB58" i="19"/>
  <c r="BB59" i="19"/>
  <c r="BB60" i="19"/>
  <c r="BB61" i="19"/>
  <c r="BB62" i="19"/>
  <c r="BB63" i="19"/>
  <c r="BB64" i="19"/>
  <c r="BB65" i="19"/>
  <c r="BB66" i="19"/>
  <c r="BB67" i="19"/>
  <c r="BB68" i="19"/>
  <c r="BB69" i="19"/>
  <c r="BB70" i="19"/>
  <c r="BB71" i="19"/>
  <c r="BB72" i="19"/>
  <c r="BB73" i="19"/>
  <c r="BB74" i="19"/>
  <c r="BB75" i="19"/>
  <c r="BB76" i="19"/>
  <c r="BB77" i="19"/>
  <c r="BB78" i="19"/>
  <c r="BB79" i="19"/>
  <c r="BB80" i="19"/>
  <c r="BB81" i="19"/>
  <c r="BB82" i="19"/>
  <c r="BB83" i="19"/>
  <c r="BB84" i="19"/>
  <c r="BB85" i="19"/>
  <c r="BB86" i="19"/>
  <c r="BB87" i="19"/>
  <c r="BB88" i="19"/>
  <c r="BB89" i="19"/>
  <c r="BB90" i="19"/>
  <c r="BB91" i="19"/>
  <c r="BB92" i="19"/>
  <c r="BB93" i="19"/>
  <c r="BB94" i="19"/>
  <c r="BB95" i="19"/>
  <c r="BB96" i="19"/>
  <c r="BB97" i="19"/>
  <c r="BB98" i="19"/>
  <c r="BB99" i="19"/>
  <c r="BB100" i="19"/>
  <c r="BB101" i="19"/>
  <c r="BB102" i="19"/>
  <c r="BB103" i="19"/>
  <c r="BB104" i="19"/>
  <c r="BB105" i="19"/>
  <c r="BB106" i="19"/>
  <c r="BB107" i="19"/>
  <c r="BB108" i="19"/>
  <c r="BB109" i="19"/>
  <c r="BB110" i="19"/>
  <c r="BB111" i="19"/>
  <c r="BB112" i="19"/>
  <c r="BB113" i="19"/>
  <c r="BB114" i="19"/>
  <c r="BB115" i="19"/>
  <c r="BB116" i="19"/>
  <c r="BB117" i="19"/>
  <c r="BB118" i="19"/>
  <c r="BB119" i="19"/>
  <c r="BB120" i="19"/>
  <c r="BB121" i="19"/>
  <c r="BB122" i="19"/>
  <c r="BB123" i="19"/>
  <c r="BB124" i="19"/>
  <c r="BB125" i="19"/>
  <c r="BB126" i="19"/>
  <c r="BB127" i="19"/>
  <c r="BB128" i="19"/>
  <c r="BB129" i="19"/>
  <c r="BB130" i="19"/>
  <c r="BB131" i="19"/>
  <c r="BB132" i="19"/>
  <c r="BB133" i="19"/>
  <c r="BB134" i="19"/>
  <c r="BB135" i="19"/>
  <c r="BB136" i="19"/>
  <c r="BB137" i="19"/>
  <c r="BB138" i="19"/>
  <c r="BB139" i="19"/>
  <c r="BB140" i="19"/>
  <c r="BB141" i="19"/>
  <c r="BB142" i="19"/>
  <c r="BB143" i="19"/>
  <c r="BB144" i="19"/>
  <c r="BB145" i="19"/>
  <c r="BB146" i="19"/>
  <c r="BB147" i="19"/>
  <c r="BB148" i="19"/>
  <c r="BB149" i="19"/>
  <c r="BB150" i="19"/>
  <c r="BB151" i="19"/>
  <c r="BB152" i="19"/>
  <c r="BB153" i="19"/>
  <c r="BB154" i="19"/>
  <c r="BB155" i="19"/>
  <c r="BB156" i="19"/>
  <c r="BB157" i="19"/>
  <c r="BB158" i="19"/>
  <c r="BB159" i="19"/>
  <c r="BB160" i="19"/>
  <c r="BB161" i="19"/>
  <c r="BB162" i="19"/>
  <c r="BB163" i="19"/>
  <c r="BB164" i="19"/>
  <c r="BB165" i="19"/>
  <c r="BB166" i="19"/>
  <c r="BB167" i="19"/>
  <c r="BB168" i="19"/>
  <c r="BB169" i="19"/>
  <c r="BB170" i="19"/>
  <c r="BB171" i="19"/>
  <c r="BB172" i="19"/>
  <c r="BB173" i="19"/>
  <c r="BB174" i="19"/>
  <c r="BB175" i="19"/>
  <c r="BB176" i="19"/>
  <c r="BB177" i="19"/>
  <c r="BB178" i="19"/>
  <c r="BB179" i="19"/>
  <c r="BB180" i="19"/>
  <c r="BB181" i="19"/>
  <c r="BB182" i="19"/>
  <c r="BB183" i="19"/>
  <c r="BB184" i="19"/>
  <c r="BB185" i="19"/>
  <c r="BB186" i="19"/>
  <c r="BB187" i="19"/>
  <c r="BB188" i="19"/>
  <c r="BB189" i="19"/>
  <c r="BB190" i="19"/>
  <c r="BB191" i="19"/>
  <c r="BB192" i="19"/>
  <c r="BB193" i="19"/>
  <c r="BB194" i="19"/>
  <c r="BB195" i="19"/>
  <c r="BB196" i="19"/>
  <c r="BB197" i="19"/>
  <c r="BB198" i="19"/>
  <c r="BB199" i="19"/>
  <c r="BB200" i="19"/>
  <c r="BB201" i="19"/>
  <c r="BB202" i="19"/>
  <c r="BB203" i="19"/>
  <c r="BB204" i="19"/>
  <c r="BB205" i="19"/>
  <c r="BB206" i="19"/>
  <c r="BB207" i="19"/>
  <c r="BB208" i="19"/>
  <c r="BB209" i="19"/>
  <c r="BB210" i="19"/>
  <c r="BB211" i="19"/>
  <c r="BB212" i="19"/>
  <c r="BB213" i="19"/>
  <c r="BB214" i="19"/>
  <c r="BB215" i="19"/>
  <c r="BB216" i="19"/>
  <c r="BB217" i="19"/>
  <c r="BB218" i="19"/>
  <c r="BB219" i="19"/>
  <c r="BB22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5" i="19"/>
  <c r="AZ36" i="19"/>
  <c r="AZ37" i="19"/>
  <c r="AZ38" i="19"/>
  <c r="AZ39" i="19"/>
  <c r="AZ40" i="19"/>
  <c r="AZ41" i="19"/>
  <c r="AZ42" i="19"/>
  <c r="AZ43" i="19"/>
  <c r="AZ44" i="19"/>
  <c r="AZ45" i="19"/>
  <c r="AZ46" i="19"/>
  <c r="AZ47" i="19"/>
  <c r="AZ48" i="19"/>
  <c r="AZ49" i="19"/>
  <c r="AZ50" i="19"/>
  <c r="AZ51" i="19"/>
  <c r="AZ52" i="19"/>
  <c r="AZ53" i="19"/>
  <c r="AZ54" i="19"/>
  <c r="AZ55" i="19"/>
  <c r="AZ56" i="19"/>
  <c r="AZ57" i="19"/>
  <c r="AZ58" i="19"/>
  <c r="AZ59" i="19"/>
  <c r="AZ60" i="19"/>
  <c r="AZ61" i="19"/>
  <c r="AZ62" i="19"/>
  <c r="AZ63" i="19"/>
  <c r="AZ64" i="19"/>
  <c r="AZ65" i="19"/>
  <c r="AZ66" i="19"/>
  <c r="AZ67" i="19"/>
  <c r="AZ68" i="19"/>
  <c r="AZ69" i="19"/>
  <c r="AZ70" i="19"/>
  <c r="AZ71" i="19"/>
  <c r="AZ72" i="19"/>
  <c r="AZ73" i="19"/>
  <c r="AZ74" i="19"/>
  <c r="AZ75" i="19"/>
  <c r="AZ76" i="19"/>
  <c r="AZ77" i="19"/>
  <c r="AZ78" i="19"/>
  <c r="AZ79" i="19"/>
  <c r="AZ80" i="19"/>
  <c r="AZ81" i="19"/>
  <c r="AZ82" i="19"/>
  <c r="AZ83" i="19"/>
  <c r="AZ84" i="19"/>
  <c r="AZ85" i="19"/>
  <c r="AZ86" i="19"/>
  <c r="AZ87" i="19"/>
  <c r="AZ88" i="19"/>
  <c r="AZ89" i="19"/>
  <c r="AZ90" i="19"/>
  <c r="AZ91" i="19"/>
  <c r="AZ92" i="19"/>
  <c r="AZ93" i="19"/>
  <c r="AZ94" i="19"/>
  <c r="AZ95" i="19"/>
  <c r="AZ96" i="19"/>
  <c r="AZ97" i="19"/>
  <c r="AZ98" i="19"/>
  <c r="AZ99" i="19"/>
  <c r="AZ100" i="19"/>
  <c r="AZ101" i="19"/>
  <c r="AZ102" i="19"/>
  <c r="AZ103" i="19"/>
  <c r="AZ104" i="19"/>
  <c r="AZ105" i="19"/>
  <c r="AZ106" i="19"/>
  <c r="AZ107" i="19"/>
  <c r="AZ108" i="19"/>
  <c r="AZ109" i="19"/>
  <c r="AZ110" i="19"/>
  <c r="AZ111" i="19"/>
  <c r="AZ112" i="19"/>
  <c r="AZ113" i="19"/>
  <c r="AZ114" i="19"/>
  <c r="AZ115" i="19"/>
  <c r="AZ116" i="19"/>
  <c r="AZ117" i="19"/>
  <c r="AZ118" i="19"/>
  <c r="AZ119" i="19"/>
  <c r="AZ120" i="19"/>
  <c r="AZ121" i="19"/>
  <c r="AZ122" i="19"/>
  <c r="AZ123" i="19"/>
  <c r="AZ124" i="19"/>
  <c r="AZ125" i="19"/>
  <c r="AZ126" i="19"/>
  <c r="AZ127" i="19"/>
  <c r="AZ128" i="19"/>
  <c r="AZ129" i="19"/>
  <c r="AZ130" i="19"/>
  <c r="AZ131" i="19"/>
  <c r="AZ132" i="19"/>
  <c r="AZ133" i="19"/>
  <c r="AZ134" i="19"/>
  <c r="AZ135" i="19"/>
  <c r="AZ136" i="19"/>
  <c r="AZ137" i="19"/>
  <c r="AZ138" i="19"/>
  <c r="AZ139" i="19"/>
  <c r="AZ140" i="19"/>
  <c r="AZ141" i="19"/>
  <c r="AZ142" i="19"/>
  <c r="AZ143" i="19"/>
  <c r="AZ144" i="19"/>
  <c r="AZ145" i="19"/>
  <c r="AZ146" i="19"/>
  <c r="AZ147" i="19"/>
  <c r="AZ148" i="19"/>
  <c r="AZ149" i="19"/>
  <c r="AZ150" i="19"/>
  <c r="AZ151" i="19"/>
  <c r="AZ152" i="19"/>
  <c r="AZ153" i="19"/>
  <c r="AZ154" i="19"/>
  <c r="AZ155" i="19"/>
  <c r="AZ156" i="19"/>
  <c r="AZ157" i="19"/>
  <c r="AZ158" i="19"/>
  <c r="AZ159" i="19"/>
  <c r="AZ160" i="19"/>
  <c r="AZ161" i="19"/>
  <c r="AZ162" i="19"/>
  <c r="AZ163" i="19"/>
  <c r="AZ164" i="19"/>
  <c r="AZ165" i="19"/>
  <c r="AZ166" i="19"/>
  <c r="AZ167" i="19"/>
  <c r="AZ168" i="19"/>
  <c r="AZ169" i="19"/>
  <c r="AZ170" i="19"/>
  <c r="AZ171" i="19"/>
  <c r="AZ172" i="19"/>
  <c r="AZ173" i="19"/>
  <c r="AZ174" i="19"/>
  <c r="AZ175" i="19"/>
  <c r="AZ176" i="19"/>
  <c r="AZ177" i="19"/>
  <c r="AZ178" i="19"/>
  <c r="AZ179" i="19"/>
  <c r="AZ180" i="19"/>
  <c r="AZ181" i="19"/>
  <c r="AZ182" i="19"/>
  <c r="AZ183" i="19"/>
  <c r="AZ184" i="19"/>
  <c r="AZ185" i="19"/>
  <c r="AZ186" i="19"/>
  <c r="AZ187" i="19"/>
  <c r="AZ188" i="19"/>
  <c r="AZ189" i="19"/>
  <c r="AZ190" i="19"/>
  <c r="AZ191" i="19"/>
  <c r="AZ192" i="19"/>
  <c r="AZ193" i="19"/>
  <c r="AZ194" i="19"/>
  <c r="AZ195" i="19"/>
  <c r="AZ196" i="19"/>
  <c r="AZ197" i="19"/>
  <c r="AZ198" i="19"/>
  <c r="AZ199" i="19"/>
  <c r="AZ200" i="19"/>
  <c r="AZ201" i="19"/>
  <c r="AZ202" i="19"/>
  <c r="AZ203" i="19"/>
  <c r="AZ204" i="19"/>
  <c r="AZ205" i="19"/>
  <c r="AZ206" i="19"/>
  <c r="AZ207" i="19"/>
  <c r="AZ208" i="19"/>
  <c r="AZ209" i="19"/>
  <c r="AZ210" i="19"/>
  <c r="AZ211" i="19"/>
  <c r="AZ212" i="19"/>
  <c r="AZ213" i="19"/>
  <c r="AZ214" i="19"/>
  <c r="AZ215" i="19"/>
  <c r="AZ216" i="19"/>
  <c r="AZ217" i="19"/>
  <c r="AZ218" i="19"/>
  <c r="AZ219" i="19"/>
  <c r="AZ220" i="19"/>
  <c r="AX11" i="19"/>
  <c r="AX12" i="19"/>
  <c r="AX13" i="19"/>
  <c r="AX14" i="19"/>
  <c r="AX15" i="19"/>
  <c r="AX16" i="19"/>
  <c r="AX17" i="19"/>
  <c r="AX18" i="19"/>
  <c r="AX19" i="19"/>
  <c r="AX20" i="19"/>
  <c r="AX21" i="19"/>
  <c r="AX22" i="19"/>
  <c r="AX23" i="19"/>
  <c r="AX24" i="19"/>
  <c r="AX25" i="19"/>
  <c r="AX26" i="19"/>
  <c r="AX27" i="19"/>
  <c r="AX28" i="19"/>
  <c r="AX29" i="19"/>
  <c r="AX30" i="19"/>
  <c r="AX31" i="19"/>
  <c r="AX32" i="19"/>
  <c r="AX33" i="19"/>
  <c r="AX34" i="19"/>
  <c r="AX35" i="19"/>
  <c r="AX36" i="19"/>
  <c r="AX37" i="19"/>
  <c r="AX38" i="19"/>
  <c r="AX39" i="19"/>
  <c r="AX40" i="19"/>
  <c r="AX41" i="19"/>
  <c r="AX42" i="19"/>
  <c r="AX43" i="19"/>
  <c r="AX44" i="19"/>
  <c r="AX45" i="19"/>
  <c r="AX46" i="19"/>
  <c r="AX47" i="19"/>
  <c r="AX48" i="19"/>
  <c r="AX49" i="19"/>
  <c r="AX50" i="19"/>
  <c r="AX51" i="19"/>
  <c r="AX52" i="19"/>
  <c r="AX53" i="19"/>
  <c r="AX54" i="19"/>
  <c r="AX55" i="19"/>
  <c r="AX56" i="19"/>
  <c r="AX57" i="19"/>
  <c r="AX58" i="19"/>
  <c r="AX59" i="19"/>
  <c r="AX60" i="19"/>
  <c r="AX61" i="19"/>
  <c r="AX62" i="19"/>
  <c r="AX63" i="19"/>
  <c r="AX64" i="19"/>
  <c r="AX65" i="19"/>
  <c r="AX66" i="19"/>
  <c r="AX67" i="19"/>
  <c r="AX68" i="19"/>
  <c r="AX69" i="19"/>
  <c r="AX70" i="19"/>
  <c r="AX71" i="19"/>
  <c r="AX72" i="19"/>
  <c r="AX73" i="19"/>
  <c r="AX74" i="19"/>
  <c r="AX75" i="19"/>
  <c r="AX76" i="19"/>
  <c r="AX77" i="19"/>
  <c r="AX78" i="19"/>
  <c r="AX79" i="19"/>
  <c r="AX80" i="19"/>
  <c r="AX81" i="19"/>
  <c r="AX82" i="19"/>
  <c r="AX83" i="19"/>
  <c r="AX84" i="19"/>
  <c r="AX85" i="19"/>
  <c r="AX86" i="19"/>
  <c r="AX87" i="19"/>
  <c r="AX88" i="19"/>
  <c r="AX89" i="19"/>
  <c r="AX90" i="19"/>
  <c r="AX91" i="19"/>
  <c r="AX92" i="19"/>
  <c r="AX93" i="19"/>
  <c r="AX94" i="19"/>
  <c r="AX95" i="19"/>
  <c r="AX96" i="19"/>
  <c r="AX97" i="19"/>
  <c r="AX98" i="19"/>
  <c r="AX99" i="19"/>
  <c r="AX100" i="19"/>
  <c r="AX101" i="19"/>
  <c r="AX102" i="19"/>
  <c r="AX103" i="19"/>
  <c r="AX104" i="19"/>
  <c r="AX105" i="19"/>
  <c r="AX106" i="19"/>
  <c r="AX107" i="19"/>
  <c r="AX108" i="19"/>
  <c r="AX109" i="19"/>
  <c r="AX110" i="19"/>
  <c r="AX111" i="19"/>
  <c r="AX112" i="19"/>
  <c r="AX113" i="19"/>
  <c r="AX114" i="19"/>
  <c r="AX115" i="19"/>
  <c r="AX116" i="19"/>
  <c r="AX117" i="19"/>
  <c r="AX118" i="19"/>
  <c r="AX119" i="19"/>
  <c r="AX120" i="19"/>
  <c r="AX121" i="19"/>
  <c r="AX122" i="19"/>
  <c r="AX123" i="19"/>
  <c r="AX124" i="19"/>
  <c r="AX125" i="19"/>
  <c r="AX126" i="19"/>
  <c r="AX127" i="19"/>
  <c r="AX128" i="19"/>
  <c r="AX129" i="19"/>
  <c r="AX130" i="19"/>
  <c r="AX131" i="19"/>
  <c r="AX132" i="19"/>
  <c r="AX133" i="19"/>
  <c r="AX134" i="19"/>
  <c r="AX135" i="19"/>
  <c r="AX136" i="19"/>
  <c r="AX137" i="19"/>
  <c r="AX138" i="19"/>
  <c r="AX139" i="19"/>
  <c r="AX140" i="19"/>
  <c r="AX141" i="19"/>
  <c r="AX142" i="19"/>
  <c r="AX143" i="19"/>
  <c r="AX144" i="19"/>
  <c r="AX145" i="19"/>
  <c r="AX146" i="19"/>
  <c r="AX147" i="19"/>
  <c r="AX148" i="19"/>
  <c r="AX149" i="19"/>
  <c r="AX150" i="19"/>
  <c r="AX151" i="19"/>
  <c r="AX152" i="19"/>
  <c r="AX153" i="19"/>
  <c r="AX154" i="19"/>
  <c r="AX155" i="19"/>
  <c r="AX156" i="19"/>
  <c r="AX157" i="19"/>
  <c r="AX158" i="19"/>
  <c r="AX159" i="19"/>
  <c r="AX160" i="19"/>
  <c r="AX161" i="19"/>
  <c r="AX162" i="19"/>
  <c r="AX163" i="19"/>
  <c r="AX164" i="19"/>
  <c r="AX165" i="19"/>
  <c r="AX166" i="19"/>
  <c r="AX167" i="19"/>
  <c r="AX168" i="19"/>
  <c r="AX169" i="19"/>
  <c r="AX170" i="19"/>
  <c r="AX171" i="19"/>
  <c r="AX172" i="19"/>
  <c r="AX173" i="19"/>
  <c r="AX174" i="19"/>
  <c r="AX175" i="19"/>
  <c r="AX176" i="19"/>
  <c r="AX177" i="19"/>
  <c r="AX178" i="19"/>
  <c r="AX179" i="19"/>
  <c r="AX180" i="19"/>
  <c r="AX181" i="19"/>
  <c r="AX182" i="19"/>
  <c r="AX183" i="19"/>
  <c r="AX184" i="19"/>
  <c r="AX185" i="19"/>
  <c r="AX186" i="19"/>
  <c r="AX187" i="19"/>
  <c r="AX188" i="19"/>
  <c r="AX189" i="19"/>
  <c r="AX190" i="19"/>
  <c r="AX191" i="19"/>
  <c r="AX192" i="19"/>
  <c r="AX193" i="19"/>
  <c r="AX194" i="19"/>
  <c r="AX195" i="19"/>
  <c r="AX196" i="19"/>
  <c r="AX197" i="19"/>
  <c r="AX198" i="19"/>
  <c r="AX199" i="19"/>
  <c r="AX200" i="19"/>
  <c r="AX201" i="19"/>
  <c r="AX202" i="19"/>
  <c r="AX203" i="19"/>
  <c r="AX204" i="19"/>
  <c r="AX205" i="19"/>
  <c r="AX206" i="19"/>
  <c r="AX207" i="19"/>
  <c r="AX208" i="19"/>
  <c r="AX209" i="19"/>
  <c r="AX210" i="19"/>
  <c r="AX211" i="19"/>
  <c r="AX212" i="19"/>
  <c r="AX213" i="19"/>
  <c r="AX214" i="19"/>
  <c r="AX215" i="19"/>
  <c r="AX216" i="19"/>
  <c r="AX217" i="19"/>
  <c r="AX218" i="19"/>
  <c r="AX219" i="19"/>
  <c r="AX220" i="19"/>
  <c r="AR11" i="19"/>
  <c r="AR12" i="19"/>
  <c r="AR13" i="19"/>
  <c r="AR14" i="19"/>
  <c r="AR15" i="19"/>
  <c r="AR16" i="19"/>
  <c r="AR17" i="19"/>
  <c r="AR18" i="19"/>
  <c r="AR19" i="19"/>
  <c r="AR20" i="19"/>
  <c r="AR21" i="19"/>
  <c r="AR22" i="19"/>
  <c r="AR23" i="19"/>
  <c r="AR24" i="19"/>
  <c r="AR25" i="19"/>
  <c r="AR26" i="19"/>
  <c r="AR27" i="19"/>
  <c r="AR28" i="19"/>
  <c r="AR29" i="19"/>
  <c r="AR30" i="19"/>
  <c r="AR31" i="19"/>
  <c r="AR32" i="19"/>
  <c r="AR33" i="19"/>
  <c r="AR34" i="19"/>
  <c r="AR35" i="19"/>
  <c r="AR36" i="19"/>
  <c r="AR37" i="19"/>
  <c r="AR38" i="19"/>
  <c r="AR39" i="19"/>
  <c r="AR40" i="19"/>
  <c r="AR41" i="19"/>
  <c r="AR42" i="19"/>
  <c r="AR43" i="19"/>
  <c r="AR44" i="19"/>
  <c r="AR45" i="19"/>
  <c r="AR46" i="19"/>
  <c r="AR47" i="19"/>
  <c r="AR48" i="19"/>
  <c r="AR49" i="19"/>
  <c r="AR50" i="19"/>
  <c r="AR51" i="19"/>
  <c r="AR52" i="19"/>
  <c r="AR53" i="19"/>
  <c r="AR54" i="19"/>
  <c r="AR55" i="19"/>
  <c r="AR56" i="19"/>
  <c r="AR57" i="19"/>
  <c r="AR58" i="19"/>
  <c r="AR59" i="19"/>
  <c r="AR60" i="19"/>
  <c r="AR61" i="19"/>
  <c r="AR62" i="19"/>
  <c r="AR64" i="19"/>
  <c r="AR65" i="19"/>
  <c r="AR66" i="19"/>
  <c r="AR67" i="19"/>
  <c r="AR68" i="19"/>
  <c r="AR69" i="19"/>
  <c r="AR70" i="19"/>
  <c r="AR71" i="19"/>
  <c r="AR72" i="19"/>
  <c r="AR73" i="19"/>
  <c r="AR74" i="19"/>
  <c r="AR75" i="19"/>
  <c r="AR76" i="19"/>
  <c r="AR77" i="19"/>
  <c r="AR78" i="19"/>
  <c r="AR79" i="19"/>
  <c r="AR80" i="19"/>
  <c r="AR81" i="19"/>
  <c r="AR82" i="19"/>
  <c r="AR83" i="19"/>
  <c r="AR84" i="19"/>
  <c r="AR85" i="19"/>
  <c r="AR86" i="19"/>
  <c r="AR87" i="19"/>
  <c r="AR88" i="19"/>
  <c r="AR89" i="19"/>
  <c r="AR90" i="19"/>
  <c r="AR91" i="19"/>
  <c r="AR92" i="19"/>
  <c r="AR93" i="19"/>
  <c r="AR94" i="19"/>
  <c r="AR95" i="19"/>
  <c r="AR96" i="19"/>
  <c r="AR97" i="19"/>
  <c r="AR98" i="19"/>
  <c r="AR99" i="19"/>
  <c r="AR100" i="19"/>
  <c r="AR101" i="19"/>
  <c r="AR102" i="19"/>
  <c r="AR103" i="19"/>
  <c r="AR105" i="19"/>
  <c r="AR106" i="19"/>
  <c r="AR107" i="19"/>
  <c r="AR108" i="19"/>
  <c r="AR109" i="19"/>
  <c r="AR110" i="19"/>
  <c r="AR111" i="19"/>
  <c r="AR112" i="19"/>
  <c r="AR113" i="19"/>
  <c r="AR114" i="19"/>
  <c r="AR115" i="19"/>
  <c r="AR116" i="19"/>
  <c r="AR117" i="19"/>
  <c r="AR118" i="19"/>
  <c r="AR119" i="19"/>
  <c r="AR121" i="19"/>
  <c r="AR122" i="19"/>
  <c r="AR123" i="19"/>
  <c r="AR124" i="19"/>
  <c r="AR125" i="19"/>
  <c r="AR126" i="19"/>
  <c r="AR127" i="19"/>
  <c r="AR128" i="19"/>
  <c r="AR129" i="19"/>
  <c r="AR130" i="19"/>
  <c r="AR131" i="19"/>
  <c r="AR132" i="19"/>
  <c r="AR133" i="19"/>
  <c r="AR134" i="19"/>
  <c r="AR135" i="19"/>
  <c r="AR136" i="19"/>
  <c r="AR137" i="19"/>
  <c r="AR138" i="19"/>
  <c r="AR139" i="19"/>
  <c r="AR140" i="19"/>
  <c r="AR141" i="19"/>
  <c r="AR142" i="19"/>
  <c r="AR143" i="19"/>
  <c r="AR144" i="19"/>
  <c r="AR145" i="19"/>
  <c r="AR146" i="19"/>
  <c r="AR147" i="19"/>
  <c r="AR148" i="19"/>
  <c r="AR149" i="19"/>
  <c r="AR150" i="19"/>
  <c r="AR151" i="19"/>
  <c r="AR152" i="19"/>
  <c r="AR153" i="19"/>
  <c r="AR154" i="19"/>
  <c r="AR155" i="19"/>
  <c r="AR156" i="19"/>
  <c r="AR157" i="19"/>
  <c r="AR158" i="19"/>
  <c r="AR159" i="19"/>
  <c r="AR160" i="19"/>
  <c r="AR161" i="19"/>
  <c r="AR162" i="19"/>
  <c r="AR163" i="19"/>
  <c r="AR164" i="19"/>
  <c r="AR165" i="19"/>
  <c r="AR166" i="19"/>
  <c r="AR167" i="19"/>
  <c r="AR169" i="19"/>
  <c r="AR170" i="19"/>
  <c r="AR171" i="19"/>
  <c r="AR172" i="19"/>
  <c r="AR173" i="19"/>
  <c r="AR174" i="19"/>
  <c r="AR175" i="19"/>
  <c r="AR176" i="19"/>
  <c r="AR177" i="19"/>
  <c r="AR178" i="19"/>
  <c r="AR179" i="19"/>
  <c r="AR180" i="19"/>
  <c r="AR181" i="19"/>
  <c r="AR182" i="19"/>
  <c r="AR183" i="19"/>
  <c r="AR184" i="19"/>
  <c r="AR185" i="19"/>
  <c r="AR186" i="19"/>
  <c r="AR187" i="19"/>
  <c r="AR188" i="19"/>
  <c r="AR189" i="19"/>
  <c r="AR191" i="19"/>
  <c r="AR192" i="19"/>
  <c r="AR193" i="19"/>
  <c r="AR194" i="19"/>
  <c r="AR195" i="19"/>
  <c r="AR196" i="19"/>
  <c r="AR197" i="19"/>
  <c r="AR198" i="19"/>
  <c r="AR199" i="19"/>
  <c r="AR200" i="19"/>
  <c r="AR201" i="19"/>
  <c r="AR202" i="19"/>
  <c r="AR203" i="19"/>
  <c r="AR204" i="19"/>
  <c r="AR205" i="19"/>
  <c r="AR206" i="19"/>
  <c r="AR207" i="19"/>
  <c r="AR208" i="19"/>
  <c r="AR209" i="19"/>
  <c r="AR210" i="19"/>
  <c r="AR211" i="19"/>
  <c r="AR212" i="19"/>
  <c r="AR213" i="19"/>
  <c r="AR214" i="19"/>
  <c r="AR215" i="19"/>
  <c r="AR216" i="19"/>
  <c r="AR217" i="19"/>
  <c r="AR218" i="19"/>
  <c r="AR219" i="19"/>
  <c r="AR220" i="19"/>
  <c r="AU11" i="19"/>
  <c r="AV11" i="19"/>
  <c r="AU12" i="19"/>
  <c r="AV12" i="19"/>
  <c r="AU13" i="19"/>
  <c r="AV13" i="19"/>
  <c r="AU14" i="19"/>
  <c r="AV14" i="19"/>
  <c r="AU15" i="19"/>
  <c r="AV15" i="19"/>
  <c r="AU16" i="19"/>
  <c r="AV16" i="19"/>
  <c r="AU17" i="19"/>
  <c r="AV17" i="19"/>
  <c r="AU18" i="19"/>
  <c r="AV18" i="19"/>
  <c r="AU19" i="19"/>
  <c r="AV19" i="19"/>
  <c r="AU20" i="19"/>
  <c r="AV20" i="19"/>
  <c r="AU21" i="19"/>
  <c r="AV21" i="19"/>
  <c r="AU22" i="19"/>
  <c r="AV22" i="19"/>
  <c r="AU23" i="19"/>
  <c r="AV23" i="19"/>
  <c r="AU24" i="19"/>
  <c r="AV24" i="19"/>
  <c r="AU25" i="19"/>
  <c r="AV25" i="19"/>
  <c r="AU26" i="19"/>
  <c r="AV26" i="19"/>
  <c r="AU27" i="19"/>
  <c r="AV27" i="19"/>
  <c r="AU28" i="19"/>
  <c r="AV28" i="19"/>
  <c r="AU29" i="19"/>
  <c r="AV29" i="19"/>
  <c r="AU30" i="19"/>
  <c r="AV30" i="19"/>
  <c r="AU31" i="19"/>
  <c r="AV31" i="19"/>
  <c r="AU32" i="19"/>
  <c r="AV32" i="19"/>
  <c r="AU33" i="19"/>
  <c r="AV33" i="19"/>
  <c r="AU34" i="19"/>
  <c r="AV34" i="19"/>
  <c r="AU35" i="19"/>
  <c r="AV35" i="19"/>
  <c r="AU36" i="19"/>
  <c r="AV36" i="19"/>
  <c r="AU37" i="19"/>
  <c r="AV37" i="19"/>
  <c r="AU38" i="19"/>
  <c r="AV38" i="19"/>
  <c r="AU39" i="19"/>
  <c r="AV39" i="19"/>
  <c r="AU40" i="19"/>
  <c r="AV40" i="19"/>
  <c r="AU41" i="19"/>
  <c r="AV41" i="19"/>
  <c r="AU42" i="19"/>
  <c r="AV42" i="19"/>
  <c r="AU43" i="19"/>
  <c r="AV43" i="19"/>
  <c r="AU44" i="19"/>
  <c r="AV44" i="19"/>
  <c r="AU45" i="19"/>
  <c r="AV45" i="19"/>
  <c r="AU46" i="19"/>
  <c r="AV46" i="19"/>
  <c r="AU47" i="19"/>
  <c r="AV47" i="19"/>
  <c r="AU48" i="19"/>
  <c r="AV48" i="19"/>
  <c r="AU49" i="19"/>
  <c r="AV49" i="19"/>
  <c r="AU50" i="19"/>
  <c r="AV50" i="19"/>
  <c r="AU51" i="19"/>
  <c r="AV51" i="19"/>
  <c r="AU52" i="19"/>
  <c r="AV52" i="19"/>
  <c r="AU53" i="19"/>
  <c r="AV53" i="19"/>
  <c r="AU54" i="19"/>
  <c r="AV54" i="19"/>
  <c r="AU55" i="19"/>
  <c r="AV55" i="19"/>
  <c r="AU56" i="19"/>
  <c r="AV56" i="19"/>
  <c r="AU57" i="19"/>
  <c r="AV57" i="19"/>
  <c r="AU58" i="19"/>
  <c r="AV58" i="19"/>
  <c r="AU59" i="19"/>
  <c r="AV59" i="19"/>
  <c r="AU60" i="19"/>
  <c r="AV60" i="19"/>
  <c r="AU61" i="19"/>
  <c r="AV61" i="19"/>
  <c r="AU62" i="19"/>
  <c r="AV62" i="19"/>
  <c r="AU63" i="19"/>
  <c r="AV63" i="19"/>
  <c r="AU64" i="19"/>
  <c r="AV64" i="19"/>
  <c r="AU65" i="19"/>
  <c r="AV65" i="19"/>
  <c r="AU66" i="19"/>
  <c r="AV66" i="19"/>
  <c r="AU67" i="19"/>
  <c r="AV67" i="19"/>
  <c r="AU68" i="19"/>
  <c r="AV68" i="19"/>
  <c r="AU69" i="19"/>
  <c r="AV69" i="19"/>
  <c r="AU70" i="19"/>
  <c r="AV70" i="19"/>
  <c r="AU71" i="19"/>
  <c r="AV71" i="19"/>
  <c r="AU72" i="19"/>
  <c r="AV72" i="19"/>
  <c r="AU73" i="19"/>
  <c r="AV73" i="19"/>
  <c r="AU74" i="19"/>
  <c r="AV74" i="19"/>
  <c r="AU75" i="19"/>
  <c r="AV75" i="19"/>
  <c r="AU76" i="19"/>
  <c r="AV76" i="19"/>
  <c r="AU77" i="19"/>
  <c r="AV77" i="19"/>
  <c r="AU78" i="19"/>
  <c r="AV78" i="19"/>
  <c r="AU79" i="19"/>
  <c r="AV79" i="19"/>
  <c r="AU80" i="19"/>
  <c r="AV80" i="19"/>
  <c r="AU81" i="19"/>
  <c r="AV81" i="19"/>
  <c r="AU82" i="19"/>
  <c r="AV82" i="19"/>
  <c r="AU83" i="19"/>
  <c r="AV83" i="19"/>
  <c r="AU84" i="19"/>
  <c r="AV84" i="19"/>
  <c r="AU85" i="19"/>
  <c r="AV85" i="19"/>
  <c r="AU86" i="19"/>
  <c r="AV86" i="19"/>
  <c r="AU87" i="19"/>
  <c r="AV87" i="19"/>
  <c r="AU88" i="19"/>
  <c r="AV88" i="19"/>
  <c r="AU89" i="19"/>
  <c r="AV89" i="19"/>
  <c r="AU90" i="19"/>
  <c r="AV90" i="19"/>
  <c r="AU91" i="19"/>
  <c r="AV91" i="19"/>
  <c r="AU92" i="19"/>
  <c r="AV92" i="19"/>
  <c r="AU93" i="19"/>
  <c r="AV93" i="19"/>
  <c r="AU94" i="19"/>
  <c r="AV94" i="19"/>
  <c r="AU95" i="19"/>
  <c r="AV95" i="19"/>
  <c r="AU96" i="19"/>
  <c r="AV96" i="19"/>
  <c r="AU97" i="19"/>
  <c r="AV97" i="19"/>
  <c r="AU98" i="19"/>
  <c r="AV98" i="19"/>
  <c r="AU99" i="19"/>
  <c r="AV99" i="19"/>
  <c r="AU100" i="19"/>
  <c r="AV100" i="19"/>
  <c r="AU101" i="19"/>
  <c r="AV101" i="19"/>
  <c r="AU102" i="19"/>
  <c r="AV102" i="19"/>
  <c r="AU103" i="19"/>
  <c r="AV103" i="19"/>
  <c r="AU104" i="19"/>
  <c r="AV104" i="19"/>
  <c r="AU105" i="19"/>
  <c r="AV105" i="19"/>
  <c r="AU106" i="19"/>
  <c r="AV106" i="19"/>
  <c r="AU107" i="19"/>
  <c r="AV107" i="19"/>
  <c r="AU108" i="19"/>
  <c r="AV108" i="19"/>
  <c r="AU109" i="19"/>
  <c r="AV109" i="19"/>
  <c r="AU110" i="19"/>
  <c r="AV110" i="19"/>
  <c r="AU111" i="19"/>
  <c r="AV111" i="19"/>
  <c r="AU112" i="19"/>
  <c r="AV112" i="19"/>
  <c r="AU113" i="19"/>
  <c r="AV113" i="19"/>
  <c r="AU114" i="19"/>
  <c r="AV114" i="19"/>
  <c r="AU115" i="19"/>
  <c r="AV115" i="19"/>
  <c r="AU116" i="19"/>
  <c r="AV116" i="19"/>
  <c r="AU117" i="19"/>
  <c r="AV117" i="19"/>
  <c r="AU118" i="19"/>
  <c r="AV118" i="19"/>
  <c r="AU119" i="19"/>
  <c r="AV119" i="19"/>
  <c r="AU120" i="19"/>
  <c r="AV120" i="19"/>
  <c r="AU121" i="19"/>
  <c r="AV121" i="19"/>
  <c r="AU122" i="19"/>
  <c r="AV122" i="19"/>
  <c r="AU123" i="19"/>
  <c r="AV123" i="19"/>
  <c r="AU124" i="19"/>
  <c r="AV124" i="19"/>
  <c r="AU125" i="19"/>
  <c r="AV125" i="19"/>
  <c r="AU126" i="19"/>
  <c r="AV126" i="19"/>
  <c r="AU127" i="19"/>
  <c r="AV127" i="19"/>
  <c r="AU128" i="19"/>
  <c r="AV128" i="19"/>
  <c r="AU129" i="19"/>
  <c r="AV129" i="19"/>
  <c r="AU130" i="19"/>
  <c r="AV130" i="19"/>
  <c r="AU131" i="19"/>
  <c r="AV131" i="19"/>
  <c r="AU132" i="19"/>
  <c r="AV132" i="19"/>
  <c r="AU133" i="19"/>
  <c r="AV133" i="19"/>
  <c r="AU134" i="19"/>
  <c r="AV134" i="19"/>
  <c r="AU135" i="19"/>
  <c r="AV135" i="19"/>
  <c r="AU136" i="19"/>
  <c r="AV136" i="19"/>
  <c r="AU137" i="19"/>
  <c r="AV137" i="19"/>
  <c r="AU138" i="19"/>
  <c r="AV138" i="19"/>
  <c r="AU139" i="19"/>
  <c r="AV139" i="19"/>
  <c r="AU140" i="19"/>
  <c r="AV140" i="19"/>
  <c r="AU141" i="19"/>
  <c r="AV141" i="19"/>
  <c r="AU142" i="19"/>
  <c r="AV142" i="19"/>
  <c r="AU143" i="19"/>
  <c r="AV143" i="19"/>
  <c r="AU144" i="19"/>
  <c r="AV144" i="19"/>
  <c r="AU145" i="19"/>
  <c r="AV145" i="19"/>
  <c r="AU146" i="19"/>
  <c r="AV146" i="19"/>
  <c r="AU147" i="19"/>
  <c r="AV147" i="19"/>
  <c r="AU148" i="19"/>
  <c r="AV148" i="19"/>
  <c r="AU149" i="19"/>
  <c r="AV149" i="19"/>
  <c r="AU150" i="19"/>
  <c r="AV150" i="19"/>
  <c r="AU151" i="19"/>
  <c r="AV151" i="19"/>
  <c r="AU152" i="19"/>
  <c r="AV152" i="19"/>
  <c r="AU153" i="19"/>
  <c r="AV153" i="19"/>
  <c r="AU154" i="19"/>
  <c r="AV154" i="19"/>
  <c r="AU155" i="19"/>
  <c r="AV155" i="19"/>
  <c r="AU156" i="19"/>
  <c r="AV156" i="19"/>
  <c r="AU157" i="19"/>
  <c r="AV157" i="19"/>
  <c r="AU158" i="19"/>
  <c r="AV158" i="19"/>
  <c r="AU159" i="19"/>
  <c r="AV159" i="19"/>
  <c r="AU160" i="19"/>
  <c r="AV160" i="19"/>
  <c r="AU161" i="19"/>
  <c r="AV161" i="19"/>
  <c r="AU162" i="19"/>
  <c r="AV162" i="19"/>
  <c r="AU163" i="19"/>
  <c r="AV163" i="19"/>
  <c r="AU164" i="19"/>
  <c r="AV164" i="19"/>
  <c r="AU165" i="19"/>
  <c r="AV165" i="19"/>
  <c r="AU166" i="19"/>
  <c r="AV166" i="19"/>
  <c r="AU167" i="19"/>
  <c r="AV167" i="19"/>
  <c r="AU168" i="19"/>
  <c r="AV168" i="19"/>
  <c r="AU169" i="19"/>
  <c r="AV169" i="19"/>
  <c r="AU170" i="19"/>
  <c r="AV170" i="19"/>
  <c r="AU171" i="19"/>
  <c r="AV171" i="19"/>
  <c r="AU172" i="19"/>
  <c r="AV172" i="19"/>
  <c r="AU173" i="19"/>
  <c r="AV173" i="19"/>
  <c r="AU174" i="19"/>
  <c r="AV174" i="19"/>
  <c r="AU175" i="19"/>
  <c r="AV175" i="19"/>
  <c r="AU176" i="19"/>
  <c r="AV176" i="19"/>
  <c r="AU177" i="19"/>
  <c r="AV177" i="19"/>
  <c r="AU178" i="19"/>
  <c r="AV178" i="19"/>
  <c r="AU179" i="19"/>
  <c r="AV179" i="19"/>
  <c r="AU180" i="19"/>
  <c r="AV180" i="19"/>
  <c r="AU181" i="19"/>
  <c r="AV181" i="19"/>
  <c r="AU182" i="19"/>
  <c r="AV182" i="19"/>
  <c r="AU183" i="19"/>
  <c r="AV183" i="19"/>
  <c r="AU184" i="19"/>
  <c r="AV184" i="19"/>
  <c r="AU185" i="19"/>
  <c r="AV185" i="19"/>
  <c r="AU186" i="19"/>
  <c r="AV186" i="19"/>
  <c r="AU187" i="19"/>
  <c r="AV187" i="19"/>
  <c r="AU188" i="19"/>
  <c r="AV188" i="19"/>
  <c r="AU189" i="19"/>
  <c r="AV189" i="19"/>
  <c r="AU190" i="19"/>
  <c r="AV190" i="19"/>
  <c r="AU191" i="19"/>
  <c r="AV191" i="19"/>
  <c r="AU192" i="19"/>
  <c r="AV192" i="19"/>
  <c r="AU193" i="19"/>
  <c r="AV193" i="19"/>
  <c r="AU194" i="19"/>
  <c r="AV194" i="19"/>
  <c r="AU195" i="19"/>
  <c r="AV195" i="19"/>
  <c r="AU196" i="19"/>
  <c r="AV196" i="19"/>
  <c r="AU197" i="19"/>
  <c r="AV197" i="19"/>
  <c r="AU198" i="19"/>
  <c r="AV198" i="19"/>
  <c r="AU199" i="19"/>
  <c r="AV199" i="19"/>
  <c r="AU200" i="19"/>
  <c r="AV200" i="19"/>
  <c r="AU201" i="19"/>
  <c r="AV201" i="19"/>
  <c r="AU202" i="19"/>
  <c r="AV202" i="19"/>
  <c r="AU203" i="19"/>
  <c r="AV203" i="19"/>
  <c r="AU204" i="19"/>
  <c r="AV204" i="19"/>
  <c r="AU205" i="19"/>
  <c r="AV205" i="19"/>
  <c r="AU206" i="19"/>
  <c r="AV206" i="19"/>
  <c r="AU207" i="19"/>
  <c r="AV207" i="19"/>
  <c r="AU208" i="19"/>
  <c r="AV208" i="19"/>
  <c r="AU209" i="19"/>
  <c r="AV209" i="19"/>
  <c r="AU210" i="19"/>
  <c r="AV210" i="19"/>
  <c r="AU211" i="19"/>
  <c r="AV211" i="19"/>
  <c r="AU212" i="19"/>
  <c r="AV212" i="19"/>
  <c r="AU213" i="19"/>
  <c r="AV213" i="19"/>
  <c r="AU214" i="19"/>
  <c r="AV214" i="19"/>
  <c r="AU215" i="19"/>
  <c r="AV215" i="19"/>
  <c r="AU216" i="19"/>
  <c r="AV216" i="19"/>
  <c r="AU217" i="19"/>
  <c r="AV217" i="19"/>
  <c r="AU218" i="19"/>
  <c r="AV218" i="19"/>
  <c r="AU219" i="19"/>
  <c r="AV219" i="19"/>
  <c r="AU220" i="19"/>
  <c r="AV220" i="19"/>
  <c r="CT11" i="18"/>
  <c r="CT12" i="18"/>
  <c r="CT13" i="18"/>
  <c r="CT14" i="18"/>
  <c r="CT15" i="18"/>
  <c r="CT16" i="18"/>
  <c r="CT17" i="18"/>
  <c r="CT19" i="18"/>
  <c r="CT20" i="18"/>
  <c r="CT21" i="18"/>
  <c r="CT22" i="18"/>
  <c r="CT23" i="18"/>
  <c r="CT24" i="18"/>
  <c r="CT25" i="18"/>
  <c r="CT26" i="18"/>
  <c r="CT27" i="18"/>
  <c r="CT28" i="18"/>
  <c r="CT29" i="18"/>
  <c r="CT30" i="18"/>
  <c r="CT31" i="18"/>
  <c r="CT32" i="18"/>
  <c r="CT33" i="18"/>
  <c r="CT34" i="18"/>
  <c r="CT35" i="18"/>
  <c r="CT36" i="18"/>
  <c r="CT37" i="18"/>
  <c r="CT39" i="18"/>
  <c r="CT40" i="18"/>
  <c r="CT41" i="18"/>
  <c r="CT42" i="18"/>
  <c r="CT43" i="18"/>
  <c r="CT44" i="18"/>
  <c r="CT45" i="18"/>
  <c r="CT46" i="18"/>
  <c r="CT47" i="18"/>
  <c r="CT48" i="18"/>
  <c r="CT49" i="18"/>
  <c r="CT50" i="18"/>
  <c r="CT51" i="18"/>
  <c r="CT52" i="18"/>
  <c r="CT53" i="18"/>
  <c r="CT54" i="18"/>
  <c r="CT55" i="18"/>
  <c r="CT56" i="18"/>
  <c r="CT57" i="18"/>
  <c r="CT58" i="18"/>
  <c r="CT60" i="18"/>
  <c r="CT61" i="18"/>
  <c r="CT62" i="18"/>
  <c r="CT63" i="18"/>
  <c r="CT64" i="18"/>
  <c r="CT65" i="18"/>
  <c r="CT66" i="18"/>
  <c r="CT67" i="18"/>
  <c r="CT68" i="18"/>
  <c r="CT69" i="18"/>
  <c r="CT70" i="18"/>
  <c r="BB70" i="18"/>
  <c r="BB69" i="18"/>
  <c r="BB68" i="18"/>
  <c r="BB67" i="18"/>
  <c r="BB66" i="18"/>
  <c r="BB65" i="18"/>
  <c r="BB64" i="18"/>
  <c r="BB63" i="18"/>
  <c r="BB62" i="18"/>
  <c r="BB61" i="18"/>
  <c r="BB60" i="18"/>
  <c r="BB59" i="18"/>
  <c r="BB58" i="18"/>
  <c r="BB57" i="18"/>
  <c r="BB56" i="18"/>
  <c r="BB55" i="18"/>
  <c r="BB54" i="18"/>
  <c r="BB53" i="18"/>
  <c r="BB52" i="18"/>
  <c r="BB51" i="18"/>
  <c r="BB50" i="18"/>
  <c r="BB49" i="18"/>
  <c r="BB48" i="18"/>
  <c r="BB47" i="18"/>
  <c r="BB46" i="18"/>
  <c r="BB45" i="18"/>
  <c r="BB44" i="18"/>
  <c r="BB43" i="18"/>
  <c r="BB42" i="18"/>
  <c r="BB41" i="18"/>
  <c r="BB40" i="18"/>
  <c r="BB39" i="18"/>
  <c r="BB38" i="18"/>
  <c r="BB37" i="18"/>
  <c r="BB36" i="18"/>
  <c r="BB35" i="18"/>
  <c r="BB34" i="18"/>
  <c r="BB33" i="18"/>
  <c r="BB32" i="18"/>
  <c r="BB31" i="18"/>
  <c r="BB30" i="18"/>
  <c r="BB29" i="18"/>
  <c r="BB28" i="18"/>
  <c r="BB27" i="18"/>
  <c r="BB26" i="18"/>
  <c r="BB25" i="18"/>
  <c r="BB24" i="18"/>
  <c r="BB23" i="18"/>
  <c r="BB22" i="18"/>
  <c r="BB21" i="18"/>
  <c r="BB20" i="18"/>
  <c r="BB19" i="18"/>
  <c r="BB18" i="18"/>
  <c r="BB17" i="18"/>
  <c r="BB16" i="18"/>
  <c r="BB15" i="18"/>
  <c r="BB14" i="18"/>
  <c r="BB13" i="18"/>
  <c r="BB12" i="18"/>
  <c r="BB11" i="18"/>
  <c r="AZ11" i="18"/>
  <c r="AZ12" i="18"/>
  <c r="AZ13" i="18"/>
  <c r="AZ14" i="18"/>
  <c r="AZ15" i="18"/>
  <c r="AZ16" i="18"/>
  <c r="AZ17" i="18"/>
  <c r="AZ18" i="18"/>
  <c r="AZ19" i="18"/>
  <c r="AZ20" i="18"/>
  <c r="AZ21" i="18"/>
  <c r="AZ22" i="18"/>
  <c r="AZ23" i="18"/>
  <c r="AZ24" i="18"/>
  <c r="AZ25" i="18"/>
  <c r="AZ26" i="18"/>
  <c r="AZ27" i="18"/>
  <c r="AZ28" i="18"/>
  <c r="AZ29" i="18"/>
  <c r="AZ30" i="18"/>
  <c r="AZ31" i="18"/>
  <c r="AZ32" i="18"/>
  <c r="AZ33" i="18"/>
  <c r="AZ34" i="18"/>
  <c r="AZ35" i="18"/>
  <c r="AZ36" i="18"/>
  <c r="AZ37" i="18"/>
  <c r="AZ38" i="18"/>
  <c r="AZ39" i="18"/>
  <c r="AZ40" i="18"/>
  <c r="AZ41" i="18"/>
  <c r="AZ42" i="18"/>
  <c r="AZ43" i="18"/>
  <c r="AZ44" i="18"/>
  <c r="AZ45" i="18"/>
  <c r="AZ46" i="18"/>
  <c r="AZ47" i="18"/>
  <c r="AZ48" i="18"/>
  <c r="AZ49" i="18"/>
  <c r="AZ50" i="18"/>
  <c r="AZ51" i="18"/>
  <c r="AZ52" i="18"/>
  <c r="AZ53" i="18"/>
  <c r="AZ54" i="18"/>
  <c r="AZ55" i="18"/>
  <c r="AZ56" i="18"/>
  <c r="AZ57" i="18"/>
  <c r="AZ58" i="18"/>
  <c r="AZ59" i="18"/>
  <c r="AZ60" i="18"/>
  <c r="AZ61" i="18"/>
  <c r="AZ62" i="18"/>
  <c r="AZ63" i="18"/>
  <c r="AZ64" i="18"/>
  <c r="AZ65" i="18"/>
  <c r="AZ66" i="18"/>
  <c r="AZ67" i="18"/>
  <c r="AZ68" i="18"/>
  <c r="AZ69" i="18"/>
  <c r="AZ70" i="18"/>
  <c r="AX11" i="18"/>
  <c r="AX12" i="18"/>
  <c r="AX13" i="18"/>
  <c r="AX14" i="18"/>
  <c r="AX15" i="18"/>
  <c r="AX16" i="18"/>
  <c r="AX17" i="18"/>
  <c r="AX18" i="18"/>
  <c r="AX19" i="18"/>
  <c r="AX20" i="18"/>
  <c r="AX21" i="18"/>
  <c r="AX22" i="18"/>
  <c r="AX23" i="18"/>
  <c r="AX24" i="18"/>
  <c r="AX25" i="18"/>
  <c r="AX26" i="18"/>
  <c r="AX27" i="18"/>
  <c r="AX28" i="18"/>
  <c r="AX29" i="18"/>
  <c r="AX30" i="18"/>
  <c r="AX31" i="18"/>
  <c r="AX32" i="18"/>
  <c r="AX33" i="18"/>
  <c r="AX34" i="18"/>
  <c r="AX35" i="18"/>
  <c r="AX36" i="18"/>
  <c r="AX37" i="18"/>
  <c r="AX38" i="18"/>
  <c r="AX39" i="18"/>
  <c r="AX40" i="18"/>
  <c r="AX41" i="18"/>
  <c r="AX42" i="18"/>
  <c r="AX43" i="18"/>
  <c r="AX44" i="18"/>
  <c r="AX45" i="18"/>
  <c r="AX46" i="18"/>
  <c r="AX47" i="18"/>
  <c r="AX48" i="18"/>
  <c r="AX49" i="18"/>
  <c r="AX50" i="18"/>
  <c r="AX51" i="18"/>
  <c r="AX52" i="18"/>
  <c r="AX53" i="18"/>
  <c r="AX54" i="18"/>
  <c r="AX55" i="18"/>
  <c r="AX56" i="18"/>
  <c r="AX57" i="18"/>
  <c r="AX58" i="18"/>
  <c r="AX59" i="18"/>
  <c r="AX60" i="18"/>
  <c r="AX61" i="18"/>
  <c r="AX62" i="18"/>
  <c r="AX63" i="18"/>
  <c r="AX64" i="18"/>
  <c r="AX65" i="18"/>
  <c r="AX66" i="18"/>
  <c r="AX67" i="18"/>
  <c r="AX68" i="18"/>
  <c r="AX69" i="18"/>
  <c r="AX70" i="18"/>
  <c r="AU11" i="18"/>
  <c r="AV11" i="18"/>
  <c r="AU12" i="18"/>
  <c r="AV12" i="18"/>
  <c r="AU13" i="18"/>
  <c r="AV13" i="18"/>
  <c r="AU14" i="18"/>
  <c r="AV14" i="18"/>
  <c r="AU15" i="18"/>
  <c r="AV15" i="18"/>
  <c r="AU16" i="18"/>
  <c r="AV16" i="18"/>
  <c r="AU17" i="18"/>
  <c r="AV17" i="18"/>
  <c r="AU18" i="18"/>
  <c r="AV18" i="18"/>
  <c r="AU19" i="18"/>
  <c r="AV19" i="18"/>
  <c r="AU20" i="18"/>
  <c r="AV20" i="18"/>
  <c r="AU21" i="18"/>
  <c r="AV21" i="18"/>
  <c r="AU22" i="18"/>
  <c r="AV22" i="18"/>
  <c r="AU23" i="18"/>
  <c r="AV23" i="18"/>
  <c r="AU24" i="18"/>
  <c r="AV24" i="18"/>
  <c r="AU25" i="18"/>
  <c r="AV25" i="18"/>
  <c r="AU26" i="18"/>
  <c r="AV26" i="18"/>
  <c r="AU27" i="18"/>
  <c r="AV27" i="18"/>
  <c r="AU28" i="18"/>
  <c r="AV28" i="18"/>
  <c r="AU29" i="18"/>
  <c r="AV29" i="18"/>
  <c r="AU30" i="18"/>
  <c r="AV30" i="18"/>
  <c r="AU31" i="18"/>
  <c r="AV31" i="18"/>
  <c r="AU32" i="18"/>
  <c r="AV32" i="18"/>
  <c r="AU33" i="18"/>
  <c r="AV33" i="18"/>
  <c r="AU34" i="18"/>
  <c r="AV34" i="18"/>
  <c r="AU35" i="18"/>
  <c r="AV35" i="18"/>
  <c r="AU36" i="18"/>
  <c r="AV36" i="18"/>
  <c r="AU37" i="18"/>
  <c r="AV37" i="18"/>
  <c r="AU38" i="18"/>
  <c r="AV38" i="18"/>
  <c r="AU39" i="18"/>
  <c r="AV39" i="18"/>
  <c r="AU40" i="18"/>
  <c r="AV40" i="18"/>
  <c r="AU41" i="18"/>
  <c r="AV41" i="18"/>
  <c r="AU42" i="18"/>
  <c r="AV42" i="18"/>
  <c r="AU43" i="18"/>
  <c r="AV43" i="18"/>
  <c r="AU44" i="18"/>
  <c r="AV44" i="18"/>
  <c r="AU45" i="18"/>
  <c r="AV45" i="18"/>
  <c r="AU46" i="18"/>
  <c r="AV46" i="18"/>
  <c r="AU47" i="18"/>
  <c r="AV47" i="18"/>
  <c r="AU48" i="18"/>
  <c r="AV48" i="18"/>
  <c r="AU49" i="18"/>
  <c r="AV49" i="18"/>
  <c r="AU50" i="18"/>
  <c r="AV50" i="18"/>
  <c r="AU51" i="18"/>
  <c r="AV51" i="18"/>
  <c r="AU52" i="18"/>
  <c r="AV52" i="18"/>
  <c r="AU53" i="18"/>
  <c r="AV53" i="18"/>
  <c r="AU54" i="18"/>
  <c r="AV54" i="18"/>
  <c r="AU55" i="18"/>
  <c r="AV55" i="18"/>
  <c r="AU56" i="18"/>
  <c r="AV56" i="18"/>
  <c r="AU57" i="18"/>
  <c r="AV57" i="18"/>
  <c r="AU58" i="18"/>
  <c r="AV58" i="18"/>
  <c r="AU59" i="18"/>
  <c r="AV59" i="18"/>
  <c r="AU60" i="18"/>
  <c r="AV60" i="18"/>
  <c r="AU61" i="18"/>
  <c r="AV61" i="18"/>
  <c r="AU62" i="18"/>
  <c r="AV62" i="18"/>
  <c r="AU63" i="18"/>
  <c r="AV63" i="18"/>
  <c r="AU64" i="18"/>
  <c r="AV64" i="18"/>
  <c r="AU65" i="18"/>
  <c r="AV65" i="18"/>
  <c r="AU66" i="18"/>
  <c r="AV66" i="18"/>
  <c r="AU67" i="18"/>
  <c r="AV67" i="18"/>
  <c r="AU68" i="18"/>
  <c r="AV68" i="18"/>
  <c r="AU69" i="18"/>
  <c r="AV69" i="18"/>
  <c r="AU70" i="18"/>
  <c r="AV70" i="18"/>
  <c r="CT11" i="16"/>
  <c r="CT12" i="16"/>
  <c r="CT13" i="16"/>
  <c r="CT14" i="16"/>
  <c r="CT15" i="16"/>
  <c r="CT16" i="16"/>
  <c r="CT17" i="16"/>
  <c r="CT18" i="16"/>
  <c r="CT19" i="16"/>
  <c r="CT20" i="16"/>
  <c r="CT21" i="16"/>
  <c r="CT22" i="16"/>
  <c r="CT23" i="16"/>
  <c r="CT24" i="16"/>
  <c r="CT25" i="16"/>
  <c r="CT26" i="16"/>
  <c r="CT27" i="16"/>
  <c r="CT28" i="16"/>
  <c r="CT29" i="16"/>
  <c r="CT30" i="16"/>
  <c r="CT31" i="16"/>
  <c r="CT32" i="16"/>
  <c r="CT33" i="16"/>
  <c r="CT34" i="16"/>
  <c r="CT35" i="16"/>
  <c r="CT36" i="16"/>
  <c r="CT37" i="16"/>
  <c r="CT38" i="16"/>
  <c r="CT39" i="16"/>
  <c r="CT40" i="16"/>
  <c r="CT41" i="16"/>
  <c r="CT42" i="16"/>
  <c r="CT43" i="16"/>
  <c r="CT44" i="16"/>
  <c r="CT45" i="16"/>
  <c r="CT46" i="16"/>
  <c r="CT47" i="16"/>
  <c r="CT48" i="16"/>
  <c r="CT49" i="16"/>
  <c r="CT50" i="16"/>
  <c r="CT51" i="16"/>
  <c r="CT52" i="16"/>
  <c r="CT53" i="16"/>
  <c r="CT54" i="16"/>
  <c r="CT55" i="16"/>
  <c r="CT56" i="16"/>
  <c r="CT57" i="16"/>
  <c r="CT58" i="16"/>
  <c r="CT59" i="16"/>
  <c r="CT60" i="16"/>
  <c r="CT61" i="16"/>
  <c r="CT62" i="16"/>
  <c r="CT63" i="16"/>
  <c r="CT64" i="16"/>
  <c r="CT65" i="16"/>
  <c r="CT66" i="16"/>
  <c r="CT68" i="16"/>
  <c r="CT69" i="16"/>
  <c r="CT70" i="16"/>
  <c r="CT71" i="16"/>
  <c r="CT72" i="16"/>
  <c r="CT73" i="16"/>
  <c r="CT74" i="16"/>
  <c r="CT75" i="16"/>
  <c r="CT76" i="16"/>
  <c r="CT77" i="16"/>
  <c r="CT78" i="16"/>
  <c r="CT79" i="16"/>
  <c r="CT80" i="16"/>
  <c r="CT81" i="16"/>
  <c r="CT82" i="16"/>
  <c r="CT83" i="16"/>
  <c r="CT84" i="16"/>
  <c r="CT85" i="16"/>
  <c r="CT86" i="16"/>
  <c r="CT87" i="16"/>
  <c r="CT88" i="16"/>
  <c r="CT89" i="16"/>
  <c r="CT90" i="16"/>
  <c r="CT91" i="16"/>
  <c r="CT92" i="16"/>
  <c r="CT93" i="16"/>
  <c r="CT94" i="16"/>
  <c r="CT95" i="16"/>
  <c r="CT96" i="16"/>
  <c r="CT97" i="16"/>
  <c r="CT98" i="16"/>
  <c r="CT99" i="16"/>
  <c r="CT100" i="16"/>
  <c r="CT101" i="16"/>
  <c r="CT102" i="16"/>
  <c r="CT103" i="16"/>
  <c r="CT104" i="16"/>
  <c r="CT105" i="16"/>
  <c r="CT106" i="16"/>
  <c r="CT107" i="16"/>
  <c r="CT108" i="16"/>
  <c r="CT109" i="16"/>
  <c r="CT110" i="16"/>
  <c r="CT111" i="16"/>
  <c r="CT112" i="16"/>
  <c r="CT113" i="16"/>
  <c r="CT114" i="16"/>
  <c r="CT115" i="16"/>
  <c r="CT116" i="16"/>
  <c r="CT117" i="16"/>
  <c r="CT118" i="16"/>
  <c r="CT119" i="16"/>
  <c r="CT120" i="16"/>
  <c r="CT121" i="16"/>
  <c r="CT122" i="16"/>
  <c r="CT123" i="16"/>
  <c r="CT124" i="16"/>
  <c r="CT125" i="16"/>
  <c r="CT126" i="16"/>
  <c r="CT127" i="16"/>
  <c r="CT129" i="16"/>
  <c r="CT130" i="16"/>
  <c r="CT131" i="16"/>
  <c r="CT132" i="16"/>
  <c r="CT133" i="16"/>
  <c r="CT134" i="16"/>
  <c r="CT135" i="16"/>
  <c r="CT136" i="16"/>
  <c r="CT137" i="16"/>
  <c r="CT138" i="16"/>
  <c r="CT139" i="16"/>
  <c r="CT140" i="16"/>
  <c r="CT141" i="16"/>
  <c r="CT142" i="16"/>
  <c r="CT143" i="16"/>
  <c r="CT144" i="16"/>
  <c r="CT145" i="16"/>
  <c r="CT146" i="16"/>
  <c r="CT147" i="16"/>
  <c r="CT148" i="16"/>
  <c r="CT149" i="16"/>
  <c r="CT150" i="16"/>
  <c r="CT152" i="16"/>
  <c r="CT153" i="16"/>
  <c r="CT154" i="16"/>
  <c r="CT155" i="16"/>
  <c r="CT156" i="16"/>
  <c r="CT157" i="16"/>
  <c r="CT158" i="16"/>
  <c r="CT159" i="16"/>
  <c r="CT160" i="16"/>
  <c r="CT161" i="16"/>
  <c r="CT162" i="16"/>
  <c r="CT163" i="16"/>
  <c r="CT164" i="16"/>
  <c r="CT165" i="16"/>
  <c r="BB11" i="16"/>
  <c r="BB12" i="16"/>
  <c r="BB13" i="16"/>
  <c r="BB14" i="16"/>
  <c r="BB15" i="16"/>
  <c r="BB16" i="16"/>
  <c r="BB17" i="16"/>
  <c r="BB18" i="16"/>
  <c r="BB19" i="16"/>
  <c r="BB20" i="16"/>
  <c r="BB21" i="16"/>
  <c r="BB22" i="16"/>
  <c r="BB23" i="16"/>
  <c r="BB24" i="16"/>
  <c r="BB25" i="16"/>
  <c r="BB26" i="16"/>
  <c r="BB27" i="16"/>
  <c r="BB28" i="16"/>
  <c r="BB29" i="16"/>
  <c r="BB30" i="16"/>
  <c r="BB31" i="16"/>
  <c r="BB32" i="16"/>
  <c r="BB33" i="16"/>
  <c r="BB34" i="16"/>
  <c r="BB35" i="16"/>
  <c r="BB36" i="16"/>
  <c r="BB37" i="16"/>
  <c r="BB38" i="16"/>
  <c r="BB39" i="16"/>
  <c r="BB40" i="16"/>
  <c r="BB41" i="16"/>
  <c r="BB42" i="16"/>
  <c r="BB43" i="16"/>
  <c r="BB44" i="16"/>
  <c r="BB45" i="16"/>
  <c r="BB46" i="16"/>
  <c r="BB47" i="16"/>
  <c r="BB48" i="16"/>
  <c r="BB49" i="16"/>
  <c r="BB50" i="16"/>
  <c r="BB51" i="16"/>
  <c r="BB52" i="16"/>
  <c r="BB53" i="16"/>
  <c r="BB54" i="16"/>
  <c r="BB55" i="16"/>
  <c r="BB56" i="16"/>
  <c r="BB57" i="16"/>
  <c r="BB58" i="16"/>
  <c r="BB59" i="16"/>
  <c r="BB60" i="16"/>
  <c r="BB61" i="16"/>
  <c r="BB62" i="16"/>
  <c r="BB63" i="16"/>
  <c r="BB64" i="16"/>
  <c r="BB65" i="16"/>
  <c r="BB66" i="16"/>
  <c r="BB67" i="16"/>
  <c r="BB68" i="16"/>
  <c r="BB69" i="16"/>
  <c r="BB70" i="16"/>
  <c r="BB71" i="16"/>
  <c r="BB72" i="16"/>
  <c r="BB73" i="16"/>
  <c r="BB74" i="16"/>
  <c r="BB75" i="16"/>
  <c r="BB76" i="16"/>
  <c r="BB77" i="16"/>
  <c r="BB78" i="16"/>
  <c r="BB79" i="16"/>
  <c r="BB80" i="16"/>
  <c r="BB81" i="16"/>
  <c r="BB82" i="16"/>
  <c r="BB83" i="16"/>
  <c r="BB84" i="16"/>
  <c r="BB85" i="16"/>
  <c r="BB86" i="16"/>
  <c r="BB87" i="16"/>
  <c r="BB88" i="16"/>
  <c r="BB89" i="16"/>
  <c r="BB90" i="16"/>
  <c r="BB91" i="16"/>
  <c r="BB92" i="16"/>
  <c r="BB93" i="16"/>
  <c r="BB94" i="16"/>
  <c r="BB95" i="16"/>
  <c r="BB96" i="16"/>
  <c r="BB97" i="16"/>
  <c r="BB98" i="16"/>
  <c r="BB99" i="16"/>
  <c r="BB100" i="16"/>
  <c r="BB101" i="16"/>
  <c r="BB102" i="16"/>
  <c r="BB103" i="16"/>
  <c r="BB104" i="16"/>
  <c r="BB105" i="16"/>
  <c r="BB106" i="16"/>
  <c r="BB107" i="16"/>
  <c r="BB108" i="16"/>
  <c r="BB109" i="16"/>
  <c r="BB110" i="16"/>
  <c r="BB111" i="16"/>
  <c r="BB112" i="16"/>
  <c r="BB113" i="16"/>
  <c r="BB114" i="16"/>
  <c r="BB115" i="16"/>
  <c r="BB116" i="16"/>
  <c r="BB117" i="16"/>
  <c r="BB118" i="16"/>
  <c r="BB119" i="16"/>
  <c r="BB120" i="16"/>
  <c r="BB121" i="16"/>
  <c r="BB122" i="16"/>
  <c r="BB123" i="16"/>
  <c r="BB124" i="16"/>
  <c r="BB125" i="16"/>
  <c r="BB126" i="16"/>
  <c r="BB127" i="16"/>
  <c r="BB128" i="16"/>
  <c r="BB129" i="16"/>
  <c r="BB130" i="16"/>
  <c r="BB131" i="16"/>
  <c r="BB132" i="16"/>
  <c r="BB133" i="16"/>
  <c r="BB134" i="16"/>
  <c r="BB135" i="16"/>
  <c r="BB136" i="16"/>
  <c r="BB137" i="16"/>
  <c r="BB138" i="16"/>
  <c r="BB139" i="16"/>
  <c r="BB140" i="16"/>
  <c r="BB141" i="16"/>
  <c r="BB142" i="16"/>
  <c r="BB143" i="16"/>
  <c r="BB144" i="16"/>
  <c r="BB145" i="16"/>
  <c r="BB146" i="16"/>
  <c r="BB147" i="16"/>
  <c r="BB148" i="16"/>
  <c r="BB149" i="16"/>
  <c r="BB150" i="16"/>
  <c r="BB151" i="16"/>
  <c r="BB152" i="16"/>
  <c r="BB153" i="16"/>
  <c r="BB154" i="16"/>
  <c r="BB155" i="16"/>
  <c r="BB156" i="16"/>
  <c r="BB157" i="16"/>
  <c r="BB158" i="16"/>
  <c r="BB159" i="16"/>
  <c r="BB160" i="16"/>
  <c r="BB161" i="16"/>
  <c r="BB162" i="16"/>
  <c r="BB163" i="16"/>
  <c r="BB164" i="16"/>
  <c r="BB165" i="16"/>
  <c r="AZ11" i="16"/>
  <c r="AZ12" i="16"/>
  <c r="AZ13" i="16"/>
  <c r="AZ14" i="16"/>
  <c r="AZ15" i="16"/>
  <c r="AZ16" i="16"/>
  <c r="AZ17" i="16"/>
  <c r="AZ18" i="16"/>
  <c r="AZ19" i="16"/>
  <c r="AZ20" i="16"/>
  <c r="AZ21" i="16"/>
  <c r="AZ22" i="16"/>
  <c r="AZ23" i="16"/>
  <c r="AZ24" i="16"/>
  <c r="AZ25" i="16"/>
  <c r="AZ26" i="16"/>
  <c r="AZ27" i="16"/>
  <c r="AZ28" i="16"/>
  <c r="AZ29" i="16"/>
  <c r="AZ30" i="16"/>
  <c r="AZ31" i="16"/>
  <c r="AZ32" i="16"/>
  <c r="AZ33" i="16"/>
  <c r="AZ34" i="16"/>
  <c r="AZ35" i="16"/>
  <c r="AZ36" i="16"/>
  <c r="AZ37" i="16"/>
  <c r="AZ38" i="16"/>
  <c r="AZ39" i="16"/>
  <c r="AZ40" i="16"/>
  <c r="AZ41" i="16"/>
  <c r="AZ42" i="16"/>
  <c r="AZ43" i="16"/>
  <c r="AZ44" i="16"/>
  <c r="AZ45" i="16"/>
  <c r="AZ46" i="16"/>
  <c r="AZ47" i="16"/>
  <c r="AZ48" i="16"/>
  <c r="AZ49" i="16"/>
  <c r="AZ50" i="16"/>
  <c r="AZ51" i="16"/>
  <c r="AZ52" i="16"/>
  <c r="AZ53" i="16"/>
  <c r="AZ54" i="16"/>
  <c r="AZ55" i="16"/>
  <c r="AZ56" i="16"/>
  <c r="AZ57" i="16"/>
  <c r="AZ58" i="16"/>
  <c r="AZ59" i="16"/>
  <c r="AZ60" i="16"/>
  <c r="AZ61" i="16"/>
  <c r="AZ62" i="16"/>
  <c r="AZ63" i="16"/>
  <c r="AZ64" i="16"/>
  <c r="AZ65" i="16"/>
  <c r="AZ66" i="16"/>
  <c r="AZ67" i="16"/>
  <c r="AZ68" i="16"/>
  <c r="AZ69" i="16"/>
  <c r="AZ70" i="16"/>
  <c r="AZ71" i="16"/>
  <c r="AZ72" i="16"/>
  <c r="AZ73" i="16"/>
  <c r="AZ74" i="16"/>
  <c r="AZ75" i="16"/>
  <c r="AZ76" i="16"/>
  <c r="AZ77" i="16"/>
  <c r="AZ78" i="16"/>
  <c r="AZ79" i="16"/>
  <c r="AZ80" i="16"/>
  <c r="AZ81" i="16"/>
  <c r="AZ82" i="16"/>
  <c r="AZ83" i="16"/>
  <c r="AZ84" i="16"/>
  <c r="AZ85" i="16"/>
  <c r="AZ86" i="16"/>
  <c r="AZ87" i="16"/>
  <c r="AZ88" i="16"/>
  <c r="AZ89" i="16"/>
  <c r="AZ90" i="16"/>
  <c r="AZ91" i="16"/>
  <c r="AZ92" i="16"/>
  <c r="AZ93" i="16"/>
  <c r="AZ94" i="16"/>
  <c r="AZ95" i="16"/>
  <c r="AZ96" i="16"/>
  <c r="AZ97" i="16"/>
  <c r="AZ98" i="16"/>
  <c r="AZ99" i="16"/>
  <c r="AZ100" i="16"/>
  <c r="AZ101" i="16"/>
  <c r="AZ102" i="16"/>
  <c r="AZ103" i="16"/>
  <c r="AZ104" i="16"/>
  <c r="AZ105" i="16"/>
  <c r="AZ106" i="16"/>
  <c r="AZ107" i="16"/>
  <c r="AZ108" i="16"/>
  <c r="AZ109" i="16"/>
  <c r="AZ110" i="16"/>
  <c r="AZ111" i="16"/>
  <c r="AZ112" i="16"/>
  <c r="AZ113" i="16"/>
  <c r="AZ114" i="16"/>
  <c r="AZ115" i="16"/>
  <c r="AZ116" i="16"/>
  <c r="AZ117" i="16"/>
  <c r="AZ118" i="16"/>
  <c r="AZ119" i="16"/>
  <c r="AZ120" i="16"/>
  <c r="AZ121" i="16"/>
  <c r="AZ122" i="16"/>
  <c r="AZ123" i="16"/>
  <c r="AZ124" i="16"/>
  <c r="AZ125" i="16"/>
  <c r="AZ126" i="16"/>
  <c r="AZ127" i="16"/>
  <c r="AZ128" i="16"/>
  <c r="AZ129" i="16"/>
  <c r="AZ130" i="16"/>
  <c r="AZ131" i="16"/>
  <c r="AZ132" i="16"/>
  <c r="AZ133" i="16"/>
  <c r="AZ134" i="16"/>
  <c r="AZ135" i="16"/>
  <c r="AZ136" i="16"/>
  <c r="AZ137" i="16"/>
  <c r="AZ138" i="16"/>
  <c r="AZ139" i="16"/>
  <c r="AZ140" i="16"/>
  <c r="AZ141" i="16"/>
  <c r="AZ142" i="16"/>
  <c r="AZ143" i="16"/>
  <c r="AZ144" i="16"/>
  <c r="AZ145" i="16"/>
  <c r="AZ146" i="16"/>
  <c r="AZ147" i="16"/>
  <c r="AZ148" i="16"/>
  <c r="AZ149" i="16"/>
  <c r="AZ150" i="16"/>
  <c r="AZ151" i="16"/>
  <c r="AZ152" i="16"/>
  <c r="AZ153" i="16"/>
  <c r="AZ154" i="16"/>
  <c r="AZ155" i="16"/>
  <c r="AZ156" i="16"/>
  <c r="AZ157" i="16"/>
  <c r="AZ158" i="16"/>
  <c r="AZ159" i="16"/>
  <c r="AZ160" i="16"/>
  <c r="AZ161" i="16"/>
  <c r="AZ162" i="16"/>
  <c r="AZ163" i="16"/>
  <c r="AZ164" i="16"/>
  <c r="AZ165" i="16"/>
  <c r="AX11" i="16"/>
  <c r="AX12" i="16"/>
  <c r="AX13" i="16"/>
  <c r="AX14" i="16"/>
  <c r="AX15" i="16"/>
  <c r="AX16" i="16"/>
  <c r="AX17" i="16"/>
  <c r="AX18" i="16"/>
  <c r="AX19" i="16"/>
  <c r="AX20" i="16"/>
  <c r="AX21" i="16"/>
  <c r="AX22" i="16"/>
  <c r="AX23" i="16"/>
  <c r="AX24" i="16"/>
  <c r="AX25" i="16"/>
  <c r="AX26" i="16"/>
  <c r="AX27" i="16"/>
  <c r="AX28" i="16"/>
  <c r="AX29" i="16"/>
  <c r="AX30" i="16"/>
  <c r="AX31" i="16"/>
  <c r="AX32" i="16"/>
  <c r="AX33" i="16"/>
  <c r="AX34" i="16"/>
  <c r="AX35" i="16"/>
  <c r="AX36" i="16"/>
  <c r="AX37" i="16"/>
  <c r="AX38" i="16"/>
  <c r="AX39" i="16"/>
  <c r="AX40" i="16"/>
  <c r="AX41" i="16"/>
  <c r="AX42" i="16"/>
  <c r="AX43" i="16"/>
  <c r="AX44" i="16"/>
  <c r="AX45" i="16"/>
  <c r="AX46" i="16"/>
  <c r="AX47" i="16"/>
  <c r="AX48" i="16"/>
  <c r="AX49" i="16"/>
  <c r="AX50" i="16"/>
  <c r="AX51" i="16"/>
  <c r="AX52" i="16"/>
  <c r="AX53" i="16"/>
  <c r="AX54" i="16"/>
  <c r="AX55" i="16"/>
  <c r="AX56" i="16"/>
  <c r="AX57" i="16"/>
  <c r="AX58" i="16"/>
  <c r="AX59" i="16"/>
  <c r="AX60" i="16"/>
  <c r="AX61" i="16"/>
  <c r="AX62" i="16"/>
  <c r="AX63" i="16"/>
  <c r="AX64" i="16"/>
  <c r="AX65" i="16"/>
  <c r="AX66" i="16"/>
  <c r="AX67" i="16"/>
  <c r="AX68" i="16"/>
  <c r="AX69" i="16"/>
  <c r="AX70" i="16"/>
  <c r="AX71" i="16"/>
  <c r="AX72" i="16"/>
  <c r="AX73" i="16"/>
  <c r="AX74" i="16"/>
  <c r="AX75" i="16"/>
  <c r="AX76" i="16"/>
  <c r="AX77" i="16"/>
  <c r="AX78" i="16"/>
  <c r="AX79" i="16"/>
  <c r="AX80" i="16"/>
  <c r="AX81" i="16"/>
  <c r="AX82" i="16"/>
  <c r="AX83" i="16"/>
  <c r="AX84" i="16"/>
  <c r="AX85" i="16"/>
  <c r="AX86" i="16"/>
  <c r="AX87" i="16"/>
  <c r="AX88" i="16"/>
  <c r="AX89" i="16"/>
  <c r="AX90" i="16"/>
  <c r="AX91" i="16"/>
  <c r="AX92" i="16"/>
  <c r="AX93" i="16"/>
  <c r="AX94" i="16"/>
  <c r="AX95" i="16"/>
  <c r="AX96" i="16"/>
  <c r="AX97" i="16"/>
  <c r="AX98" i="16"/>
  <c r="AX99" i="16"/>
  <c r="AX100" i="16"/>
  <c r="AX101" i="16"/>
  <c r="AX102" i="16"/>
  <c r="AX103" i="16"/>
  <c r="AX104" i="16"/>
  <c r="AX105" i="16"/>
  <c r="AX106" i="16"/>
  <c r="AX107" i="16"/>
  <c r="AX108" i="16"/>
  <c r="AX109" i="16"/>
  <c r="AX110" i="16"/>
  <c r="AX111" i="16"/>
  <c r="AX112" i="16"/>
  <c r="AX113" i="16"/>
  <c r="AX114" i="16"/>
  <c r="AX115" i="16"/>
  <c r="AX116" i="16"/>
  <c r="AX117" i="16"/>
  <c r="AX118" i="16"/>
  <c r="AX119" i="16"/>
  <c r="AX120" i="16"/>
  <c r="AX121" i="16"/>
  <c r="AX122" i="16"/>
  <c r="AX123" i="16"/>
  <c r="AX124" i="16"/>
  <c r="AX125" i="16"/>
  <c r="AX126" i="16"/>
  <c r="AX127" i="16"/>
  <c r="AX128" i="16"/>
  <c r="AX129" i="16"/>
  <c r="AX130" i="16"/>
  <c r="AX131" i="16"/>
  <c r="AX132" i="16"/>
  <c r="AX133" i="16"/>
  <c r="AX134" i="16"/>
  <c r="AX135" i="16"/>
  <c r="AX136" i="16"/>
  <c r="AX137" i="16"/>
  <c r="AX138" i="16"/>
  <c r="AX139" i="16"/>
  <c r="AX140" i="16"/>
  <c r="AX141" i="16"/>
  <c r="AX142" i="16"/>
  <c r="AX143" i="16"/>
  <c r="AX144" i="16"/>
  <c r="AX145" i="16"/>
  <c r="AX146" i="16"/>
  <c r="AX147" i="16"/>
  <c r="AX148" i="16"/>
  <c r="AX149" i="16"/>
  <c r="AX150" i="16"/>
  <c r="AX151" i="16"/>
  <c r="AX152" i="16"/>
  <c r="AX153" i="16"/>
  <c r="AX154" i="16"/>
  <c r="AX155" i="16"/>
  <c r="AX156" i="16"/>
  <c r="AX157" i="16"/>
  <c r="AX158" i="16"/>
  <c r="AX159" i="16"/>
  <c r="AX160" i="16"/>
  <c r="AX161" i="16"/>
  <c r="AX162" i="16"/>
  <c r="AX163" i="16"/>
  <c r="AX164" i="16"/>
  <c r="AX165" i="16"/>
  <c r="AU11" i="16"/>
  <c r="AV11" i="16"/>
  <c r="AU12" i="16"/>
  <c r="AV12" i="16"/>
  <c r="AU13" i="16"/>
  <c r="AV13" i="16"/>
  <c r="AU14" i="16"/>
  <c r="AV14" i="16"/>
  <c r="AU15" i="16"/>
  <c r="AV15" i="16"/>
  <c r="AU16" i="16"/>
  <c r="AV16" i="16"/>
  <c r="AU17" i="16"/>
  <c r="AV17" i="16"/>
  <c r="AU18" i="16"/>
  <c r="AV18" i="16"/>
  <c r="AU19" i="16"/>
  <c r="AV19" i="16"/>
  <c r="AU20" i="16"/>
  <c r="AV20" i="16"/>
  <c r="AU21" i="16"/>
  <c r="AV21" i="16"/>
  <c r="AU22" i="16"/>
  <c r="AV22" i="16"/>
  <c r="AU23" i="16"/>
  <c r="AV23" i="16"/>
  <c r="AU24" i="16"/>
  <c r="AV24" i="16"/>
  <c r="AU25" i="16"/>
  <c r="AV25" i="16"/>
  <c r="AU26" i="16"/>
  <c r="AV26" i="16"/>
  <c r="AU27" i="16"/>
  <c r="AV27" i="16"/>
  <c r="AU28" i="16"/>
  <c r="AV28" i="16"/>
  <c r="AU29" i="16"/>
  <c r="AV29" i="16"/>
  <c r="AU30" i="16"/>
  <c r="AV30" i="16"/>
  <c r="AU31" i="16"/>
  <c r="AV31" i="16"/>
  <c r="AU32" i="16"/>
  <c r="AV32" i="16"/>
  <c r="AU33" i="16"/>
  <c r="AV33" i="16"/>
  <c r="AU34" i="16"/>
  <c r="AV34" i="16"/>
  <c r="AU35" i="16"/>
  <c r="AV35" i="16"/>
  <c r="AU36" i="16"/>
  <c r="AV36" i="16"/>
  <c r="AU37" i="16"/>
  <c r="AV37" i="16"/>
  <c r="AU38" i="16"/>
  <c r="AV38" i="16"/>
  <c r="AU39" i="16"/>
  <c r="AV39" i="16"/>
  <c r="AU40" i="16"/>
  <c r="AV40" i="16"/>
  <c r="AU41" i="16"/>
  <c r="AV41" i="16"/>
  <c r="AU42" i="16"/>
  <c r="AV42" i="16"/>
  <c r="AU43" i="16"/>
  <c r="AV43" i="16"/>
  <c r="AU44" i="16"/>
  <c r="AV44" i="16"/>
  <c r="AU45" i="16"/>
  <c r="AV45" i="16"/>
  <c r="AU46" i="16"/>
  <c r="AV46" i="16"/>
  <c r="AU47" i="16"/>
  <c r="AV47" i="16"/>
  <c r="AU48" i="16"/>
  <c r="AV48" i="16"/>
  <c r="AU49" i="16"/>
  <c r="AV49" i="16"/>
  <c r="AU50" i="16"/>
  <c r="AV50" i="16"/>
  <c r="AU51" i="16"/>
  <c r="AV51" i="16"/>
  <c r="AU52" i="16"/>
  <c r="AV52" i="16"/>
  <c r="AU53" i="16"/>
  <c r="AV53" i="16"/>
  <c r="AU54" i="16"/>
  <c r="AV54" i="16"/>
  <c r="AU55" i="16"/>
  <c r="AV55" i="16"/>
  <c r="AU56" i="16"/>
  <c r="AV56" i="16"/>
  <c r="AU57" i="16"/>
  <c r="AV57" i="16"/>
  <c r="AU58" i="16"/>
  <c r="AV58" i="16"/>
  <c r="AU59" i="16"/>
  <c r="AV59" i="16"/>
  <c r="AU60" i="16"/>
  <c r="AV60" i="16"/>
  <c r="AU61" i="16"/>
  <c r="AV61" i="16"/>
  <c r="AU62" i="16"/>
  <c r="AV62" i="16"/>
  <c r="AU63" i="16"/>
  <c r="AV63" i="16"/>
  <c r="AU64" i="16"/>
  <c r="AV64" i="16"/>
  <c r="AU65" i="16"/>
  <c r="AV65" i="16"/>
  <c r="AU66" i="16"/>
  <c r="AV66" i="16"/>
  <c r="AU67" i="16"/>
  <c r="AV67" i="16"/>
  <c r="AU68" i="16"/>
  <c r="AV68" i="16"/>
  <c r="AU69" i="16"/>
  <c r="AV69" i="16"/>
  <c r="AU70" i="16"/>
  <c r="AV70" i="16"/>
  <c r="AU71" i="16"/>
  <c r="AV71" i="16"/>
  <c r="AU72" i="16"/>
  <c r="AV72" i="16"/>
  <c r="AU73" i="16"/>
  <c r="AV73" i="16"/>
  <c r="AU74" i="16"/>
  <c r="AV74" i="16"/>
  <c r="AU75" i="16"/>
  <c r="AV75" i="16"/>
  <c r="AU76" i="16"/>
  <c r="AV76" i="16"/>
  <c r="AU77" i="16"/>
  <c r="AV77" i="16"/>
  <c r="AU78" i="16"/>
  <c r="AV78" i="16"/>
  <c r="AU79" i="16"/>
  <c r="AV79" i="16"/>
  <c r="AU80" i="16"/>
  <c r="AV80" i="16"/>
  <c r="AU81" i="16"/>
  <c r="AV81" i="16"/>
  <c r="AU82" i="16"/>
  <c r="AV82" i="16"/>
  <c r="AU83" i="16"/>
  <c r="AV83" i="16"/>
  <c r="AU84" i="16"/>
  <c r="AV84" i="16"/>
  <c r="AU85" i="16"/>
  <c r="AV85" i="16"/>
  <c r="AU86" i="16"/>
  <c r="AV86" i="16"/>
  <c r="AU87" i="16"/>
  <c r="AV87" i="16"/>
  <c r="AU88" i="16"/>
  <c r="AV88" i="16"/>
  <c r="AU89" i="16"/>
  <c r="AV89" i="16"/>
  <c r="AU90" i="16"/>
  <c r="AV90" i="16"/>
  <c r="AU91" i="16"/>
  <c r="AV91" i="16"/>
  <c r="AU92" i="16"/>
  <c r="AV92" i="16"/>
  <c r="AU93" i="16"/>
  <c r="AV93" i="16"/>
  <c r="AU94" i="16"/>
  <c r="AV94" i="16"/>
  <c r="AU95" i="16"/>
  <c r="AV95" i="16"/>
  <c r="AU96" i="16"/>
  <c r="AV96" i="16"/>
  <c r="AU97" i="16"/>
  <c r="AV97" i="16"/>
  <c r="AU98" i="16"/>
  <c r="AV98" i="16"/>
  <c r="AU99" i="16"/>
  <c r="AV99" i="16"/>
  <c r="AU100" i="16"/>
  <c r="AV100" i="16"/>
  <c r="AU101" i="16"/>
  <c r="AV101" i="16"/>
  <c r="AU102" i="16"/>
  <c r="AV102" i="16"/>
  <c r="AU103" i="16"/>
  <c r="AV103" i="16"/>
  <c r="AU104" i="16"/>
  <c r="AV104" i="16"/>
  <c r="AU105" i="16"/>
  <c r="AV105" i="16"/>
  <c r="AU106" i="16"/>
  <c r="AV106" i="16"/>
  <c r="AU107" i="16"/>
  <c r="AV107" i="16"/>
  <c r="AU108" i="16"/>
  <c r="AV108" i="16"/>
  <c r="AU109" i="16"/>
  <c r="AV109" i="16"/>
  <c r="AU110" i="16"/>
  <c r="AV110" i="16"/>
  <c r="AU111" i="16"/>
  <c r="AV111" i="16"/>
  <c r="AU112" i="16"/>
  <c r="AV112" i="16"/>
  <c r="AU113" i="16"/>
  <c r="AV113" i="16"/>
  <c r="AU114" i="16"/>
  <c r="AV114" i="16"/>
  <c r="AU115" i="16"/>
  <c r="AV115" i="16"/>
  <c r="AU116" i="16"/>
  <c r="AV116" i="16"/>
  <c r="AU117" i="16"/>
  <c r="AV117" i="16"/>
  <c r="AU118" i="16"/>
  <c r="AV118" i="16"/>
  <c r="AU119" i="16"/>
  <c r="AV119" i="16"/>
  <c r="AU120" i="16"/>
  <c r="AV120" i="16"/>
  <c r="AU121" i="16"/>
  <c r="AV121" i="16"/>
  <c r="AU122" i="16"/>
  <c r="AV122" i="16"/>
  <c r="AU123" i="16"/>
  <c r="AV123" i="16"/>
  <c r="AU124" i="16"/>
  <c r="AV124" i="16"/>
  <c r="AU125" i="16"/>
  <c r="AV125" i="16"/>
  <c r="AU126" i="16"/>
  <c r="AV126" i="16"/>
  <c r="AU127" i="16"/>
  <c r="AV127" i="16"/>
  <c r="AU128" i="16"/>
  <c r="AV128" i="16"/>
  <c r="AU129" i="16"/>
  <c r="AV129" i="16"/>
  <c r="AU130" i="16"/>
  <c r="AV130" i="16"/>
  <c r="AU131" i="16"/>
  <c r="AV131" i="16"/>
  <c r="AU132" i="16"/>
  <c r="AV132" i="16"/>
  <c r="AU133" i="16"/>
  <c r="AV133" i="16"/>
  <c r="AU134" i="16"/>
  <c r="AV134" i="16"/>
  <c r="AU135" i="16"/>
  <c r="AV135" i="16"/>
  <c r="AU136" i="16"/>
  <c r="AV136" i="16"/>
  <c r="AU137" i="16"/>
  <c r="AV137" i="16"/>
  <c r="AU138" i="16"/>
  <c r="AV138" i="16"/>
  <c r="AU139" i="16"/>
  <c r="AV139" i="16"/>
  <c r="AU140" i="16"/>
  <c r="AV140" i="16"/>
  <c r="AU141" i="16"/>
  <c r="AV141" i="16"/>
  <c r="AU142" i="16"/>
  <c r="AV142" i="16"/>
  <c r="AU143" i="16"/>
  <c r="AV143" i="16"/>
  <c r="AU144" i="16"/>
  <c r="AV144" i="16"/>
  <c r="AU145" i="16"/>
  <c r="AV145" i="16"/>
  <c r="AU146" i="16"/>
  <c r="AV146" i="16"/>
  <c r="AU147" i="16"/>
  <c r="AV147" i="16"/>
  <c r="AU148" i="16"/>
  <c r="AV148" i="16"/>
  <c r="AU149" i="16"/>
  <c r="AV149" i="16"/>
  <c r="AU150" i="16"/>
  <c r="AV150" i="16"/>
  <c r="AU151" i="16"/>
  <c r="AV151" i="16"/>
  <c r="AU152" i="16"/>
  <c r="AV152" i="16"/>
  <c r="AU153" i="16"/>
  <c r="AV153" i="16"/>
  <c r="AU154" i="16"/>
  <c r="AV154" i="16"/>
  <c r="AU155" i="16"/>
  <c r="AV155" i="16"/>
  <c r="AU156" i="16"/>
  <c r="AV156" i="16"/>
  <c r="AU157" i="16"/>
  <c r="AV157" i="16"/>
  <c r="AU158" i="16"/>
  <c r="AV158" i="16"/>
  <c r="AU159" i="16"/>
  <c r="AV159" i="16"/>
  <c r="AU160" i="16"/>
  <c r="AV160" i="16"/>
  <c r="AU161" i="16"/>
  <c r="AV161" i="16"/>
  <c r="AU162" i="16"/>
  <c r="AV162" i="16"/>
  <c r="AU163" i="16"/>
  <c r="AV163" i="16"/>
  <c r="AU164" i="16"/>
  <c r="AV164" i="16"/>
  <c r="AU165" i="16"/>
  <c r="AV165" i="16"/>
  <c r="BB11" i="17"/>
  <c r="BB12" i="17"/>
  <c r="BB13" i="17"/>
  <c r="BB14" i="17"/>
  <c r="BB15" i="17"/>
  <c r="BB16" i="17"/>
  <c r="BB17" i="17"/>
  <c r="BB18" i="17"/>
  <c r="BB19" i="17"/>
  <c r="BB20" i="17"/>
  <c r="BB21" i="17"/>
  <c r="BB22" i="17"/>
  <c r="BB23" i="17"/>
  <c r="BB24" i="17"/>
  <c r="BB25" i="17"/>
  <c r="BB26" i="17"/>
  <c r="BB27" i="17"/>
  <c r="BB28" i="17"/>
  <c r="BB29" i="17"/>
  <c r="BB30" i="17"/>
  <c r="BB31" i="17"/>
  <c r="BB32" i="17"/>
  <c r="BB33" i="17"/>
  <c r="BB34" i="17"/>
  <c r="BB35" i="17"/>
  <c r="BB36" i="17"/>
  <c r="BB37" i="17"/>
  <c r="BB38" i="17"/>
  <c r="BB39" i="17"/>
  <c r="BB40" i="17"/>
  <c r="BB41" i="17"/>
  <c r="BB42" i="17"/>
  <c r="BB43" i="17"/>
  <c r="BB44" i="17"/>
  <c r="BB45" i="17"/>
  <c r="BB46" i="17"/>
  <c r="BB47" i="17"/>
  <c r="BB48" i="17"/>
  <c r="BB49" i="17"/>
  <c r="BB50" i="17"/>
  <c r="BB51" i="17"/>
  <c r="BB52" i="17"/>
  <c r="BB53" i="17"/>
  <c r="BB54" i="17"/>
  <c r="BB55" i="17"/>
  <c r="BB56" i="17"/>
  <c r="BB57" i="17"/>
  <c r="BB58" i="17"/>
  <c r="BB59" i="17"/>
  <c r="BB60" i="17"/>
  <c r="BB61" i="17"/>
  <c r="BB62" i="17"/>
  <c r="BB63" i="17"/>
  <c r="BB64" i="17"/>
  <c r="BB65" i="17"/>
  <c r="BB66" i="17"/>
  <c r="BB67" i="17"/>
  <c r="BB68" i="17"/>
  <c r="BB69" i="17"/>
  <c r="BB70" i="17"/>
  <c r="BB71" i="17"/>
  <c r="BB72" i="17"/>
  <c r="BB73" i="17"/>
  <c r="BB74" i="17"/>
  <c r="BB75" i="17"/>
  <c r="BB76" i="17"/>
  <c r="BB77" i="17"/>
  <c r="BB78" i="17"/>
  <c r="BB79" i="17"/>
  <c r="BB80" i="17"/>
  <c r="BB81" i="17"/>
  <c r="BB82" i="17"/>
  <c r="BB83" i="17"/>
  <c r="BB84" i="17"/>
  <c r="BB85" i="17"/>
  <c r="BB86" i="17"/>
  <c r="BB87" i="17"/>
  <c r="BB88" i="17"/>
  <c r="BB89" i="17"/>
  <c r="BB90" i="17"/>
  <c r="BB91" i="17"/>
  <c r="BB92" i="17"/>
  <c r="BB93" i="17"/>
  <c r="BB94" i="17"/>
  <c r="BB95" i="17"/>
  <c r="BB96" i="17"/>
  <c r="BB97" i="17"/>
  <c r="BB98" i="17"/>
  <c r="BB99" i="17"/>
  <c r="BB100" i="17"/>
  <c r="BB101" i="17"/>
  <c r="BB102" i="17"/>
  <c r="BB103" i="17"/>
  <c r="BB104" i="17"/>
  <c r="BB105" i="17"/>
  <c r="BB106" i="17"/>
  <c r="BB107" i="17"/>
  <c r="BB108" i="17"/>
  <c r="BB109" i="17"/>
  <c r="BB110" i="17"/>
  <c r="BB111" i="17"/>
  <c r="BB112" i="17"/>
  <c r="BB113" i="17"/>
  <c r="BB114" i="17"/>
  <c r="BB115" i="17"/>
  <c r="BB116" i="17"/>
  <c r="BB117" i="17"/>
  <c r="BB118" i="17"/>
  <c r="BB119" i="17"/>
  <c r="BB120" i="17"/>
  <c r="BB121" i="17"/>
  <c r="BB122" i="17"/>
  <c r="BB123" i="17"/>
  <c r="BB124" i="17"/>
  <c r="BB125" i="17"/>
  <c r="BB126" i="17"/>
  <c r="BB127" i="17"/>
  <c r="BB128" i="17"/>
  <c r="BB129" i="17"/>
  <c r="BB130" i="17"/>
  <c r="BB131" i="17"/>
  <c r="BB132" i="17"/>
  <c r="BB133" i="17"/>
  <c r="BB134" i="17"/>
  <c r="BB135" i="17"/>
  <c r="BB136" i="17"/>
  <c r="BB137" i="17"/>
  <c r="BB138" i="17"/>
  <c r="BB139" i="17"/>
  <c r="BB140" i="17"/>
  <c r="BB141" i="17"/>
  <c r="BB142" i="17"/>
  <c r="BB143" i="17"/>
  <c r="BB144" i="17"/>
  <c r="BB145" i="17"/>
  <c r="BB146" i="17"/>
  <c r="BB147" i="17"/>
  <c r="BB148" i="17"/>
  <c r="BB149" i="17"/>
  <c r="BB150" i="17"/>
  <c r="BB151" i="17"/>
  <c r="BB152" i="17"/>
  <c r="BB153" i="17"/>
  <c r="BB154" i="17"/>
  <c r="BB155" i="17"/>
  <c r="BB156" i="17"/>
  <c r="BB157" i="17"/>
  <c r="BB158" i="17"/>
  <c r="BB159" i="17"/>
  <c r="BB160" i="17"/>
  <c r="BB161" i="17"/>
  <c r="BB162" i="17"/>
  <c r="BB163" i="17"/>
  <c r="BB164" i="17"/>
  <c r="BB165" i="17"/>
  <c r="BB166" i="17"/>
  <c r="BB167" i="17"/>
  <c r="BB168" i="17"/>
  <c r="BB169" i="17"/>
  <c r="BB170" i="17"/>
  <c r="BB171" i="17"/>
  <c r="BB172" i="17"/>
  <c r="BB173" i="17"/>
  <c r="BB174" i="17"/>
  <c r="BB175" i="17"/>
  <c r="BB176" i="17"/>
  <c r="BB177" i="17"/>
  <c r="BB178" i="17"/>
  <c r="BB179" i="17"/>
  <c r="BB180" i="17"/>
  <c r="BB181" i="17"/>
  <c r="AZ11" i="17"/>
  <c r="AZ12" i="17"/>
  <c r="AZ13" i="17"/>
  <c r="AZ14" i="17"/>
  <c r="AZ15" i="17"/>
  <c r="AZ16" i="17"/>
  <c r="AZ17" i="17"/>
  <c r="AZ18" i="17"/>
  <c r="AZ19" i="17"/>
  <c r="AZ20" i="17"/>
  <c r="AZ21" i="17"/>
  <c r="AZ22" i="17"/>
  <c r="AZ23" i="17"/>
  <c r="AZ24" i="17"/>
  <c r="AZ25" i="17"/>
  <c r="AZ26" i="17"/>
  <c r="AZ27" i="17"/>
  <c r="AZ28" i="17"/>
  <c r="AZ29" i="17"/>
  <c r="AZ30" i="17"/>
  <c r="AZ31" i="17"/>
  <c r="AZ32" i="17"/>
  <c r="AZ33" i="17"/>
  <c r="AZ34" i="17"/>
  <c r="AZ35" i="17"/>
  <c r="AZ36" i="17"/>
  <c r="AZ37" i="17"/>
  <c r="AZ38" i="17"/>
  <c r="AZ39" i="17"/>
  <c r="AZ40" i="17"/>
  <c r="AZ41" i="17"/>
  <c r="AZ42" i="17"/>
  <c r="AZ43" i="17"/>
  <c r="AZ44" i="17"/>
  <c r="AZ45" i="17"/>
  <c r="AZ46" i="17"/>
  <c r="AZ47" i="17"/>
  <c r="AZ48" i="17"/>
  <c r="AZ49" i="17"/>
  <c r="AZ50" i="17"/>
  <c r="AZ51" i="17"/>
  <c r="AZ52" i="17"/>
  <c r="AZ53" i="17"/>
  <c r="AZ54" i="17"/>
  <c r="AZ55" i="17"/>
  <c r="AZ56" i="17"/>
  <c r="AZ57" i="17"/>
  <c r="AZ58" i="17"/>
  <c r="AZ59" i="17"/>
  <c r="AZ60" i="17"/>
  <c r="AZ61" i="17"/>
  <c r="AZ62" i="17"/>
  <c r="AZ63" i="17"/>
  <c r="AZ64" i="17"/>
  <c r="AZ65" i="17"/>
  <c r="AZ66" i="17"/>
  <c r="AZ67" i="17"/>
  <c r="AZ68" i="17"/>
  <c r="AZ69" i="17"/>
  <c r="AZ70" i="17"/>
  <c r="AZ71" i="17"/>
  <c r="AZ72" i="17"/>
  <c r="AZ73" i="17"/>
  <c r="AZ74" i="17"/>
  <c r="AZ75" i="17"/>
  <c r="AZ76" i="17"/>
  <c r="AZ77" i="17"/>
  <c r="AZ78" i="17"/>
  <c r="AZ79" i="17"/>
  <c r="AZ80" i="17"/>
  <c r="AZ81" i="17"/>
  <c r="AZ82" i="17"/>
  <c r="AZ83" i="17"/>
  <c r="AZ84" i="17"/>
  <c r="AZ85" i="17"/>
  <c r="AZ86" i="17"/>
  <c r="AZ87" i="17"/>
  <c r="AZ88" i="17"/>
  <c r="AZ89" i="17"/>
  <c r="AZ90" i="17"/>
  <c r="AZ91" i="17"/>
  <c r="AZ92" i="17"/>
  <c r="AZ93" i="17"/>
  <c r="AZ94" i="17"/>
  <c r="AZ95" i="17"/>
  <c r="AZ96" i="17"/>
  <c r="AZ97" i="17"/>
  <c r="AZ98" i="17"/>
  <c r="AZ99" i="17"/>
  <c r="AZ100" i="17"/>
  <c r="AZ101" i="17"/>
  <c r="AZ102" i="17"/>
  <c r="AZ103" i="17"/>
  <c r="AZ104" i="17"/>
  <c r="AZ105" i="17"/>
  <c r="AZ106" i="17"/>
  <c r="AZ107" i="17"/>
  <c r="AZ108" i="17"/>
  <c r="AZ109" i="17"/>
  <c r="AZ110" i="17"/>
  <c r="AZ111" i="17"/>
  <c r="AZ112" i="17"/>
  <c r="AZ113" i="17"/>
  <c r="AZ114" i="17"/>
  <c r="AZ115" i="17"/>
  <c r="AZ116" i="17"/>
  <c r="AZ117" i="17"/>
  <c r="AZ118" i="17"/>
  <c r="AZ119" i="17"/>
  <c r="AZ120" i="17"/>
  <c r="AZ121" i="17"/>
  <c r="AZ122" i="17"/>
  <c r="AZ123" i="17"/>
  <c r="AZ124" i="17"/>
  <c r="AZ125" i="17"/>
  <c r="AZ126" i="17"/>
  <c r="AZ127" i="17"/>
  <c r="AZ128" i="17"/>
  <c r="AZ129" i="17"/>
  <c r="AZ130" i="17"/>
  <c r="AZ131" i="17"/>
  <c r="AZ132" i="17"/>
  <c r="AZ133" i="17"/>
  <c r="AZ134" i="17"/>
  <c r="AZ135" i="17"/>
  <c r="AZ136" i="17"/>
  <c r="AZ137" i="17"/>
  <c r="AZ138" i="17"/>
  <c r="AZ139" i="17"/>
  <c r="AZ140" i="17"/>
  <c r="AZ141" i="17"/>
  <c r="AZ142" i="17"/>
  <c r="AZ143" i="17"/>
  <c r="AZ144" i="17"/>
  <c r="AZ145" i="17"/>
  <c r="AZ146" i="17"/>
  <c r="AZ147" i="17"/>
  <c r="AZ148" i="17"/>
  <c r="AZ149" i="17"/>
  <c r="AZ150" i="17"/>
  <c r="AZ151" i="17"/>
  <c r="AZ152" i="17"/>
  <c r="AZ153" i="17"/>
  <c r="AZ154" i="17"/>
  <c r="AZ155" i="17"/>
  <c r="AZ156" i="17"/>
  <c r="AZ157" i="17"/>
  <c r="AZ158" i="17"/>
  <c r="AZ159" i="17"/>
  <c r="AZ160" i="17"/>
  <c r="AZ161" i="17"/>
  <c r="AZ162" i="17"/>
  <c r="AZ163" i="17"/>
  <c r="AZ164" i="17"/>
  <c r="AZ165" i="17"/>
  <c r="AZ166" i="17"/>
  <c r="AZ167" i="17"/>
  <c r="AZ168" i="17"/>
  <c r="AZ169" i="17"/>
  <c r="AZ170" i="17"/>
  <c r="AZ171" i="17"/>
  <c r="AZ172" i="17"/>
  <c r="AZ173" i="17"/>
  <c r="AZ174" i="17"/>
  <c r="AZ175" i="17"/>
  <c r="AZ176" i="17"/>
  <c r="AZ177" i="17"/>
  <c r="AZ178" i="17"/>
  <c r="AZ179" i="17"/>
  <c r="AZ180" i="17"/>
  <c r="AZ181" i="17"/>
  <c r="AX11" i="17"/>
  <c r="AX12" i="17"/>
  <c r="AX13" i="17"/>
  <c r="AX14" i="17"/>
  <c r="AX15" i="17"/>
  <c r="AX16" i="17"/>
  <c r="AX17" i="17"/>
  <c r="AX18" i="17"/>
  <c r="AX19" i="17"/>
  <c r="AX20" i="17"/>
  <c r="AX21" i="17"/>
  <c r="AX22" i="17"/>
  <c r="AX23" i="17"/>
  <c r="AX24" i="17"/>
  <c r="AX25" i="17"/>
  <c r="AX26" i="17"/>
  <c r="AX27" i="17"/>
  <c r="AX28" i="17"/>
  <c r="AX29" i="17"/>
  <c r="AX30" i="17"/>
  <c r="AX31" i="17"/>
  <c r="AX32" i="17"/>
  <c r="AX33" i="17"/>
  <c r="AX34" i="17"/>
  <c r="AX35" i="17"/>
  <c r="AX36" i="17"/>
  <c r="AX37" i="17"/>
  <c r="AX38" i="17"/>
  <c r="AX39" i="17"/>
  <c r="AX40" i="17"/>
  <c r="AX41" i="17"/>
  <c r="AX42" i="17"/>
  <c r="AX43" i="17"/>
  <c r="AX44" i="17"/>
  <c r="AX45" i="17"/>
  <c r="AX46" i="17"/>
  <c r="AX47" i="17"/>
  <c r="AX48" i="17"/>
  <c r="AX49" i="17"/>
  <c r="AX50" i="17"/>
  <c r="AX51" i="17"/>
  <c r="AX52" i="17"/>
  <c r="AX53" i="17"/>
  <c r="AX54" i="17"/>
  <c r="AX55" i="17"/>
  <c r="AX56" i="17"/>
  <c r="AX57" i="17"/>
  <c r="AX58" i="17"/>
  <c r="AX59" i="17"/>
  <c r="AX60" i="17"/>
  <c r="AX61" i="17"/>
  <c r="AX62" i="17"/>
  <c r="AX63" i="17"/>
  <c r="AX64" i="17"/>
  <c r="AX65" i="17"/>
  <c r="AX66" i="17"/>
  <c r="AX67" i="17"/>
  <c r="AX68" i="17"/>
  <c r="AX69" i="17"/>
  <c r="AX70" i="17"/>
  <c r="AX71" i="17"/>
  <c r="AX72" i="17"/>
  <c r="AX73" i="17"/>
  <c r="AX74" i="17"/>
  <c r="AX75" i="17"/>
  <c r="AX76" i="17"/>
  <c r="AX77" i="17"/>
  <c r="AX78" i="17"/>
  <c r="AX79" i="17"/>
  <c r="AX80" i="17"/>
  <c r="AX81" i="17"/>
  <c r="AX82" i="17"/>
  <c r="AX83" i="17"/>
  <c r="AX84" i="17"/>
  <c r="AX85" i="17"/>
  <c r="AX86" i="17"/>
  <c r="AX87" i="17"/>
  <c r="AX88" i="17"/>
  <c r="AX89" i="17"/>
  <c r="AX90" i="17"/>
  <c r="AX91" i="17"/>
  <c r="AX92" i="17"/>
  <c r="AX93" i="17"/>
  <c r="AX94" i="17"/>
  <c r="AX95" i="17"/>
  <c r="AX96" i="17"/>
  <c r="AX97" i="17"/>
  <c r="AX98" i="17"/>
  <c r="AX99" i="17"/>
  <c r="AX100" i="17"/>
  <c r="AX101" i="17"/>
  <c r="AX102" i="17"/>
  <c r="AX103" i="17"/>
  <c r="AX104" i="17"/>
  <c r="AX105" i="17"/>
  <c r="AX106" i="17"/>
  <c r="AX107" i="17"/>
  <c r="AX108" i="17"/>
  <c r="AX109" i="17"/>
  <c r="AX110" i="17"/>
  <c r="AX111" i="17"/>
  <c r="AX112" i="17"/>
  <c r="AX113" i="17"/>
  <c r="AX114" i="17"/>
  <c r="AX115" i="17"/>
  <c r="AX116" i="17"/>
  <c r="AX117" i="17"/>
  <c r="AX118" i="17"/>
  <c r="AX119" i="17"/>
  <c r="AX120" i="17"/>
  <c r="AX121" i="17"/>
  <c r="AX122" i="17"/>
  <c r="AX123" i="17"/>
  <c r="AX124" i="17"/>
  <c r="AX125" i="17"/>
  <c r="AX126" i="17"/>
  <c r="AX127" i="17"/>
  <c r="AX128" i="17"/>
  <c r="AX129" i="17"/>
  <c r="AX130" i="17"/>
  <c r="AX131" i="17"/>
  <c r="AX132" i="17"/>
  <c r="AX133" i="17"/>
  <c r="AX134" i="17"/>
  <c r="AX135" i="17"/>
  <c r="AX136" i="17"/>
  <c r="AX137" i="17"/>
  <c r="AX138" i="17"/>
  <c r="AX139" i="17"/>
  <c r="AX140" i="17"/>
  <c r="AX141" i="17"/>
  <c r="AX142" i="17"/>
  <c r="AX143" i="17"/>
  <c r="AX144" i="17"/>
  <c r="AX145" i="17"/>
  <c r="AX146" i="17"/>
  <c r="AX147" i="17"/>
  <c r="AX148" i="17"/>
  <c r="AX149" i="17"/>
  <c r="AX150" i="17"/>
  <c r="AX151" i="17"/>
  <c r="AX152" i="17"/>
  <c r="AX153" i="17"/>
  <c r="AX154" i="17"/>
  <c r="AX155" i="17"/>
  <c r="AX156" i="17"/>
  <c r="AX157" i="17"/>
  <c r="AX158" i="17"/>
  <c r="AX159" i="17"/>
  <c r="AX160" i="17"/>
  <c r="AX161" i="17"/>
  <c r="AX162" i="17"/>
  <c r="AX163" i="17"/>
  <c r="AX164" i="17"/>
  <c r="AX165" i="17"/>
  <c r="AX166" i="17"/>
  <c r="AX167" i="17"/>
  <c r="AX168" i="17"/>
  <c r="AX169" i="17"/>
  <c r="AX170" i="17"/>
  <c r="AX171" i="17"/>
  <c r="AX172" i="17"/>
  <c r="AX173" i="17"/>
  <c r="AX174" i="17"/>
  <c r="AX175" i="17"/>
  <c r="AX176" i="17"/>
  <c r="AX177" i="17"/>
  <c r="AX178" i="17"/>
  <c r="AX179" i="17"/>
  <c r="AX180" i="17"/>
  <c r="AX181" i="17"/>
  <c r="AU11" i="17"/>
  <c r="AV11" i="17"/>
  <c r="AU12" i="17"/>
  <c r="AV12" i="17"/>
  <c r="AU13" i="17"/>
  <c r="AV13" i="17"/>
  <c r="AU14" i="17"/>
  <c r="AV14" i="17"/>
  <c r="AU15" i="17"/>
  <c r="AV15" i="17"/>
  <c r="AU16" i="17"/>
  <c r="AV16" i="17"/>
  <c r="AU17" i="17"/>
  <c r="AV17" i="17"/>
  <c r="AU18" i="17"/>
  <c r="AV18" i="17"/>
  <c r="AU19" i="17"/>
  <c r="AV19" i="17"/>
  <c r="AU20" i="17"/>
  <c r="AV20" i="17"/>
  <c r="AU21" i="17"/>
  <c r="AV21" i="17"/>
  <c r="AU22" i="17"/>
  <c r="AV22" i="17"/>
  <c r="AU23" i="17"/>
  <c r="AV23" i="17"/>
  <c r="AU24" i="17"/>
  <c r="AV24" i="17"/>
  <c r="AU25" i="17"/>
  <c r="AV25" i="17"/>
  <c r="AU26" i="17"/>
  <c r="AV26" i="17"/>
  <c r="AU27" i="17"/>
  <c r="AV27" i="17"/>
  <c r="AU28" i="17"/>
  <c r="AV28" i="17"/>
  <c r="AU29" i="17"/>
  <c r="AV29" i="17"/>
  <c r="AU30" i="17"/>
  <c r="AV30" i="17"/>
  <c r="AU31" i="17"/>
  <c r="AV31" i="17"/>
  <c r="AU32" i="17"/>
  <c r="AV32" i="17"/>
  <c r="AU33" i="17"/>
  <c r="AV33" i="17"/>
  <c r="AU34" i="17"/>
  <c r="AV34" i="17"/>
  <c r="AU35" i="17"/>
  <c r="AV35" i="17"/>
  <c r="AU36" i="17"/>
  <c r="AV36" i="17"/>
  <c r="AU37" i="17"/>
  <c r="AV37" i="17"/>
  <c r="AU38" i="17"/>
  <c r="AV38" i="17"/>
  <c r="AU39" i="17"/>
  <c r="AV39" i="17"/>
  <c r="AU40" i="17"/>
  <c r="AV40" i="17"/>
  <c r="AU41" i="17"/>
  <c r="AV41" i="17"/>
  <c r="AU42" i="17"/>
  <c r="AV42" i="17"/>
  <c r="AU43" i="17"/>
  <c r="AV43" i="17"/>
  <c r="AU44" i="17"/>
  <c r="AV44" i="17"/>
  <c r="AU45" i="17"/>
  <c r="AV45" i="17"/>
  <c r="AU46" i="17"/>
  <c r="AV46" i="17"/>
  <c r="AU47" i="17"/>
  <c r="AV47" i="17"/>
  <c r="AU48" i="17"/>
  <c r="AV48" i="17"/>
  <c r="AU49" i="17"/>
  <c r="AV49" i="17"/>
  <c r="AU50" i="17"/>
  <c r="AV50" i="17"/>
  <c r="AU51" i="17"/>
  <c r="AV51" i="17"/>
  <c r="AU52" i="17"/>
  <c r="AV52" i="17"/>
  <c r="AU53" i="17"/>
  <c r="AV53" i="17"/>
  <c r="AU54" i="17"/>
  <c r="AV54" i="17"/>
  <c r="AU55" i="17"/>
  <c r="AV55" i="17"/>
  <c r="AU56" i="17"/>
  <c r="AV56" i="17"/>
  <c r="AU57" i="17"/>
  <c r="AV57" i="17"/>
  <c r="AU58" i="17"/>
  <c r="AV58" i="17"/>
  <c r="AU59" i="17"/>
  <c r="AV59" i="17"/>
  <c r="AU60" i="17"/>
  <c r="AV60" i="17"/>
  <c r="AU61" i="17"/>
  <c r="AV61" i="17"/>
  <c r="AU62" i="17"/>
  <c r="AV62" i="17"/>
  <c r="AU63" i="17"/>
  <c r="AV63" i="17"/>
  <c r="AU64" i="17"/>
  <c r="AV64" i="17"/>
  <c r="AU65" i="17"/>
  <c r="AV65" i="17"/>
  <c r="AU66" i="17"/>
  <c r="AV66" i="17"/>
  <c r="AU67" i="17"/>
  <c r="AV67" i="17"/>
  <c r="AU68" i="17"/>
  <c r="AV68" i="17"/>
  <c r="AU69" i="17"/>
  <c r="AV69" i="17"/>
  <c r="AU70" i="17"/>
  <c r="AV70" i="17"/>
  <c r="AU71" i="17"/>
  <c r="AV71" i="17"/>
  <c r="AU72" i="17"/>
  <c r="AV72" i="17"/>
  <c r="AU73" i="17"/>
  <c r="AV73" i="17"/>
  <c r="AU74" i="17"/>
  <c r="AV74" i="17"/>
  <c r="AU75" i="17"/>
  <c r="AV75" i="17"/>
  <c r="AU76" i="17"/>
  <c r="AV76" i="17"/>
  <c r="AU77" i="17"/>
  <c r="AV77" i="17"/>
  <c r="AU78" i="17"/>
  <c r="AV78" i="17"/>
  <c r="AU79" i="17"/>
  <c r="AV79" i="17"/>
  <c r="AU80" i="17"/>
  <c r="AV80" i="17"/>
  <c r="AU81" i="17"/>
  <c r="AV81" i="17"/>
  <c r="AU82" i="17"/>
  <c r="AV82" i="17"/>
  <c r="AU83" i="17"/>
  <c r="AV83" i="17"/>
  <c r="AU84" i="17"/>
  <c r="AV84" i="17"/>
  <c r="AU85" i="17"/>
  <c r="AV85" i="17"/>
  <c r="AU86" i="17"/>
  <c r="AV86" i="17"/>
  <c r="AU87" i="17"/>
  <c r="AV87" i="17"/>
  <c r="AU88" i="17"/>
  <c r="AV88" i="17"/>
  <c r="AU89" i="17"/>
  <c r="AV89" i="17"/>
  <c r="AU90" i="17"/>
  <c r="AV90" i="17"/>
  <c r="AU91" i="17"/>
  <c r="AV91" i="17"/>
  <c r="AU92" i="17"/>
  <c r="AV92" i="17"/>
  <c r="AU93" i="17"/>
  <c r="AV93" i="17"/>
  <c r="AU94" i="17"/>
  <c r="AV94" i="17"/>
  <c r="AU95" i="17"/>
  <c r="AV95" i="17"/>
  <c r="AU96" i="17"/>
  <c r="AV96" i="17"/>
  <c r="AU97" i="17"/>
  <c r="AV97" i="17"/>
  <c r="AU98" i="17"/>
  <c r="AV98" i="17"/>
  <c r="AU99" i="17"/>
  <c r="AV99" i="17"/>
  <c r="AU100" i="17"/>
  <c r="AV100" i="17"/>
  <c r="AU101" i="17"/>
  <c r="AV101" i="17"/>
  <c r="AU102" i="17"/>
  <c r="AV102" i="17"/>
  <c r="AU103" i="17"/>
  <c r="AV103" i="17"/>
  <c r="AU104" i="17"/>
  <c r="AV104" i="17"/>
  <c r="AU105" i="17"/>
  <c r="AV105" i="17"/>
  <c r="AU106" i="17"/>
  <c r="AV106" i="17"/>
  <c r="AU107" i="17"/>
  <c r="AV107" i="17"/>
  <c r="AU108" i="17"/>
  <c r="AV108" i="17"/>
  <c r="AU109" i="17"/>
  <c r="AV109" i="17"/>
  <c r="AU110" i="17"/>
  <c r="AV110" i="17"/>
  <c r="AU111" i="17"/>
  <c r="AV111" i="17"/>
  <c r="AU112" i="17"/>
  <c r="AV112" i="17"/>
  <c r="AU113" i="17"/>
  <c r="AV113" i="17"/>
  <c r="AU114" i="17"/>
  <c r="AV114" i="17"/>
  <c r="AU115" i="17"/>
  <c r="AV115" i="17"/>
  <c r="AU116" i="17"/>
  <c r="AV116" i="17"/>
  <c r="AU117" i="17"/>
  <c r="AV117" i="17"/>
  <c r="AU118" i="17"/>
  <c r="AV118" i="17"/>
  <c r="AU119" i="17"/>
  <c r="AV119" i="17"/>
  <c r="AU120" i="17"/>
  <c r="AV120" i="17"/>
  <c r="AU121" i="17"/>
  <c r="AV121" i="17"/>
  <c r="AU122" i="17"/>
  <c r="AV122" i="17"/>
  <c r="AU123" i="17"/>
  <c r="AV123" i="17"/>
  <c r="AU124" i="17"/>
  <c r="AV124" i="17"/>
  <c r="AU125" i="17"/>
  <c r="AV125" i="17"/>
  <c r="AU126" i="17"/>
  <c r="AV126" i="17"/>
  <c r="AU127" i="17"/>
  <c r="AV127" i="17"/>
  <c r="AU128" i="17"/>
  <c r="AV128" i="17"/>
  <c r="AU129" i="17"/>
  <c r="AV129" i="17"/>
  <c r="AU130" i="17"/>
  <c r="AV130" i="17"/>
  <c r="AU131" i="17"/>
  <c r="AV131" i="17"/>
  <c r="AU132" i="17"/>
  <c r="AV132" i="17"/>
  <c r="AU133" i="17"/>
  <c r="AV133" i="17"/>
  <c r="AU134" i="17"/>
  <c r="AV134" i="17"/>
  <c r="AU135" i="17"/>
  <c r="AV135" i="17"/>
  <c r="AU136" i="17"/>
  <c r="AV136" i="17"/>
  <c r="AU137" i="17"/>
  <c r="AV137" i="17"/>
  <c r="AU138" i="17"/>
  <c r="AV138" i="17"/>
  <c r="AU139" i="17"/>
  <c r="AV139" i="17"/>
  <c r="AU140" i="17"/>
  <c r="AV140" i="17"/>
  <c r="AU141" i="17"/>
  <c r="AV141" i="17"/>
  <c r="AU142" i="17"/>
  <c r="AV142" i="17"/>
  <c r="AU143" i="17"/>
  <c r="AV143" i="17"/>
  <c r="AU144" i="17"/>
  <c r="AV144" i="17"/>
  <c r="AU145" i="17"/>
  <c r="AV145" i="17"/>
  <c r="AU146" i="17"/>
  <c r="AV146" i="17"/>
  <c r="AU147" i="17"/>
  <c r="AV147" i="17"/>
  <c r="AU148" i="17"/>
  <c r="AV148" i="17"/>
  <c r="AU149" i="17"/>
  <c r="AV149" i="17"/>
  <c r="AU150" i="17"/>
  <c r="AV150" i="17"/>
  <c r="AU151" i="17"/>
  <c r="AV151" i="17"/>
  <c r="AU152" i="17"/>
  <c r="AV152" i="17"/>
  <c r="AU153" i="17"/>
  <c r="AV153" i="17"/>
  <c r="AU154" i="17"/>
  <c r="AV154" i="17"/>
  <c r="AU155" i="17"/>
  <c r="AV155" i="17"/>
  <c r="AU156" i="17"/>
  <c r="AV156" i="17"/>
  <c r="AU157" i="17"/>
  <c r="AV157" i="17"/>
  <c r="AU158" i="17"/>
  <c r="AV158" i="17"/>
  <c r="AU159" i="17"/>
  <c r="AV159" i="17"/>
  <c r="AU160" i="17"/>
  <c r="AV160" i="17"/>
  <c r="AU161" i="17"/>
  <c r="AV161" i="17"/>
  <c r="AU162" i="17"/>
  <c r="AV162" i="17"/>
  <c r="AU163" i="17"/>
  <c r="AV163" i="17"/>
  <c r="AU164" i="17"/>
  <c r="AV164" i="17"/>
  <c r="AU165" i="17"/>
  <c r="AV165" i="17"/>
  <c r="AU166" i="17"/>
  <c r="AV166" i="17"/>
  <c r="AU167" i="17"/>
  <c r="AV167" i="17"/>
  <c r="AU168" i="17"/>
  <c r="AV168" i="17"/>
  <c r="AU169" i="17"/>
  <c r="AV169" i="17"/>
  <c r="AU170" i="17"/>
  <c r="AV170" i="17"/>
  <c r="AU171" i="17"/>
  <c r="AV171" i="17"/>
  <c r="AU172" i="17"/>
  <c r="AV172" i="17"/>
  <c r="AU173" i="17"/>
  <c r="AV173" i="17"/>
  <c r="AU174" i="17"/>
  <c r="AV174" i="17"/>
  <c r="AU175" i="17"/>
  <c r="AV175" i="17"/>
  <c r="AU176" i="17"/>
  <c r="AV176" i="17"/>
  <c r="AU177" i="17"/>
  <c r="AV177" i="17"/>
  <c r="AU178" i="17"/>
  <c r="AV178" i="17"/>
  <c r="AU179" i="17"/>
  <c r="AV179" i="17"/>
  <c r="AU180" i="17"/>
  <c r="AV180" i="17"/>
  <c r="AU181" i="17"/>
  <c r="AV181" i="17"/>
  <c r="CT11" i="17"/>
  <c r="CT12" i="17"/>
  <c r="CT13" i="17"/>
  <c r="CT14" i="17"/>
  <c r="CT15" i="17"/>
  <c r="CT16" i="17"/>
  <c r="CT17" i="17"/>
  <c r="CT18" i="17"/>
  <c r="CT19" i="17"/>
  <c r="CT20" i="17"/>
  <c r="CT21" i="17"/>
  <c r="CT22" i="17"/>
  <c r="CT23" i="17"/>
  <c r="CT24" i="17"/>
  <c r="CT25" i="17"/>
  <c r="CT26" i="17"/>
  <c r="CT27" i="17"/>
  <c r="CT28" i="17"/>
  <c r="CT29" i="17"/>
  <c r="CT30" i="17"/>
  <c r="CT31" i="17"/>
  <c r="CT32" i="17"/>
  <c r="CT33" i="17"/>
  <c r="CT34" i="17"/>
  <c r="CT35" i="17"/>
  <c r="CT36" i="17"/>
  <c r="CT37" i="17"/>
  <c r="CT38" i="17"/>
  <c r="CT39" i="17"/>
  <c r="CT40" i="17"/>
  <c r="CT41" i="17"/>
  <c r="CT42" i="17"/>
  <c r="CT43" i="17"/>
  <c r="CT44" i="17"/>
  <c r="CT45" i="17"/>
  <c r="CT46" i="17"/>
  <c r="CT47" i="17"/>
  <c r="CT48" i="17"/>
  <c r="CT49" i="17"/>
  <c r="CT50" i="17"/>
  <c r="CT51" i="17"/>
  <c r="CT52" i="17"/>
  <c r="CT53" i="17"/>
  <c r="CT54" i="17"/>
  <c r="CT55" i="17"/>
  <c r="CT56" i="17"/>
  <c r="CT57" i="17"/>
  <c r="CT58" i="17"/>
  <c r="CT59" i="17"/>
  <c r="CT60" i="17"/>
  <c r="CT61" i="17"/>
  <c r="CT62" i="17"/>
  <c r="CT63" i="17"/>
  <c r="CT64" i="17"/>
  <c r="CT65" i="17"/>
  <c r="CT66" i="17"/>
  <c r="CT67" i="17"/>
  <c r="CT68" i="17"/>
  <c r="CT69" i="17"/>
  <c r="CT70" i="17"/>
  <c r="CT71" i="17"/>
  <c r="CT72" i="17"/>
  <c r="CT73" i="17"/>
  <c r="CT74" i="17"/>
  <c r="CT75" i="17"/>
  <c r="CT76" i="17"/>
  <c r="CT78" i="17"/>
  <c r="CT79" i="17"/>
  <c r="CT80" i="17"/>
  <c r="CT81" i="17"/>
  <c r="CT82" i="17"/>
  <c r="CT83" i="17"/>
  <c r="CT84" i="17"/>
  <c r="CT85" i="17"/>
  <c r="CT86" i="17"/>
  <c r="CT87" i="17"/>
  <c r="CT88" i="17"/>
  <c r="CT89" i="17"/>
  <c r="CT90" i="17"/>
  <c r="CT91" i="17"/>
  <c r="CT92" i="17"/>
  <c r="CT93" i="17"/>
  <c r="CT94" i="17"/>
  <c r="CT95" i="17"/>
  <c r="CT96" i="17"/>
  <c r="CT97" i="17"/>
  <c r="CT98" i="17"/>
  <c r="CT99" i="17"/>
  <c r="CT100" i="17"/>
  <c r="CT101" i="17"/>
  <c r="CT102" i="17"/>
  <c r="CT103" i="17"/>
  <c r="CT104" i="17"/>
  <c r="CT105" i="17"/>
  <c r="CT106" i="17"/>
  <c r="CT107" i="17"/>
  <c r="CT108" i="17"/>
  <c r="CT109" i="17"/>
  <c r="CT110" i="17"/>
  <c r="CT111" i="17"/>
  <c r="CT112" i="17"/>
  <c r="CT113" i="17"/>
  <c r="CT114" i="17"/>
  <c r="CT115" i="17"/>
  <c r="CT116" i="17"/>
  <c r="CT117" i="17"/>
  <c r="CT118" i="17"/>
  <c r="CT119" i="17"/>
  <c r="CT120" i="17"/>
  <c r="CT121" i="17"/>
  <c r="CT122" i="17"/>
  <c r="CT123" i="17"/>
  <c r="CT124" i="17"/>
  <c r="CT125" i="17"/>
  <c r="CT126" i="17"/>
  <c r="CT127" i="17"/>
  <c r="CT128" i="17"/>
  <c r="CT129" i="17"/>
  <c r="CT130" i="17"/>
  <c r="CT131" i="17"/>
  <c r="CT132" i="17"/>
  <c r="CT133" i="17"/>
  <c r="CT134" i="17"/>
  <c r="CT135" i="17"/>
  <c r="CT137" i="17"/>
  <c r="CT138" i="17"/>
  <c r="CT139" i="17"/>
  <c r="CT140" i="17"/>
  <c r="CT141" i="17"/>
  <c r="CT142" i="17"/>
  <c r="CT143" i="17"/>
  <c r="CT144" i="17"/>
  <c r="CT145" i="17"/>
  <c r="CT146" i="17"/>
  <c r="CT147" i="17"/>
  <c r="CT148" i="17"/>
  <c r="CT149" i="17"/>
  <c r="CT150" i="17"/>
  <c r="CT152" i="17"/>
  <c r="CT153" i="17"/>
  <c r="CT154" i="17"/>
  <c r="CT155" i="17"/>
  <c r="CT156" i="17"/>
  <c r="CT157" i="17"/>
  <c r="CT158" i="17"/>
  <c r="CT159" i="17"/>
  <c r="CT160" i="17"/>
  <c r="CT161" i="17"/>
  <c r="CT162" i="17"/>
  <c r="CT163" i="17"/>
  <c r="CT164" i="17"/>
  <c r="CT165" i="17"/>
  <c r="CT166" i="17"/>
  <c r="CT167" i="17"/>
  <c r="CT168" i="17"/>
  <c r="CT169" i="17"/>
  <c r="CT170" i="17"/>
  <c r="CT171" i="17"/>
  <c r="CT172" i="17"/>
  <c r="CT173" i="17"/>
  <c r="CT174" i="17"/>
  <c r="CT175" i="17"/>
  <c r="CT176" i="17"/>
  <c r="CT177" i="17"/>
  <c r="CT178" i="17"/>
  <c r="CT179" i="17"/>
  <c r="CT180" i="17"/>
  <c r="CT181" i="17"/>
  <c r="W54" i="15"/>
  <c r="Y54" i="15"/>
  <c r="AA54" i="15"/>
  <c r="AC54" i="15"/>
  <c r="I54" i="15"/>
  <c r="AL54" i="15"/>
  <c r="W51" i="15"/>
  <c r="Y51" i="15"/>
  <c r="AA51" i="15"/>
  <c r="AC51" i="15"/>
  <c r="I51" i="15"/>
  <c r="AL51" i="15"/>
  <c r="T54" i="15"/>
  <c r="Q54" i="15"/>
  <c r="N54" i="15"/>
  <c r="K54" i="15"/>
  <c r="T51" i="15"/>
  <c r="Q51" i="15"/>
  <c r="N51" i="15"/>
  <c r="K51" i="15"/>
  <c r="Y75" i="19"/>
  <c r="W75" i="19"/>
  <c r="AA75" i="19"/>
  <c r="AC75" i="19"/>
  <c r="I75" i="19"/>
  <c r="AL75" i="19"/>
  <c r="AM75" i="19"/>
  <c r="T75" i="19"/>
  <c r="AJ75" i="19"/>
  <c r="AK75" i="19"/>
  <c r="Q75" i="19"/>
  <c r="AH75" i="19"/>
  <c r="AI75" i="19"/>
  <c r="N75" i="19"/>
  <c r="AF75" i="19"/>
  <c r="AG75" i="19"/>
  <c r="K75" i="19"/>
  <c r="AE75" i="19"/>
  <c r="AD75" i="19"/>
  <c r="AC70" i="15"/>
  <c r="AA70" i="15"/>
  <c r="Y70" i="15"/>
  <c r="W70" i="15"/>
  <c r="I70" i="15"/>
  <c r="AL70" i="15"/>
  <c r="AM70" i="15"/>
  <c r="AC57" i="15"/>
  <c r="AA57" i="15"/>
  <c r="Y57" i="15"/>
  <c r="W57" i="15"/>
  <c r="I57" i="15"/>
  <c r="AL57" i="15"/>
  <c r="AM57" i="15"/>
  <c r="AC60" i="15"/>
  <c r="AA60" i="15"/>
  <c r="Y60" i="15"/>
  <c r="W60" i="15"/>
  <c r="I60" i="15"/>
  <c r="AL60" i="15"/>
  <c r="AM60" i="15"/>
  <c r="AC63" i="15"/>
  <c r="AA63" i="15"/>
  <c r="Y63" i="15"/>
  <c r="W63" i="15"/>
  <c r="I63" i="15"/>
  <c r="AL63" i="15"/>
  <c r="AM63" i="15"/>
  <c r="AC66" i="15"/>
  <c r="AA66" i="15"/>
  <c r="Y66" i="15"/>
  <c r="W66" i="15"/>
  <c r="I66" i="15"/>
  <c r="AL66" i="15"/>
  <c r="AM66" i="15"/>
  <c r="AM54" i="15"/>
  <c r="AM51" i="15"/>
  <c r="AC41" i="15"/>
  <c r="AA41" i="15"/>
  <c r="Y41" i="15"/>
  <c r="W41" i="15"/>
  <c r="I41" i="15"/>
  <c r="AL41" i="15"/>
  <c r="AM41" i="15"/>
  <c r="AC31" i="15"/>
  <c r="AA31" i="15"/>
  <c r="Y31" i="15"/>
  <c r="W31" i="15"/>
  <c r="I31" i="15"/>
  <c r="AL31" i="15"/>
  <c r="AM31" i="15"/>
  <c r="AC21" i="15"/>
  <c r="AA21" i="15"/>
  <c r="Y21" i="15"/>
  <c r="W21" i="15"/>
  <c r="I21" i="15"/>
  <c r="AL21" i="15"/>
  <c r="AM21" i="15"/>
  <c r="T70" i="15"/>
  <c r="AJ70" i="15"/>
  <c r="AK70" i="15"/>
  <c r="T57" i="15"/>
  <c r="AJ57" i="15"/>
  <c r="AK57" i="15"/>
  <c r="T60" i="15"/>
  <c r="AJ60" i="15"/>
  <c r="AK60" i="15"/>
  <c r="T63" i="15"/>
  <c r="AJ63" i="15"/>
  <c r="AK63" i="15"/>
  <c r="T66" i="15"/>
  <c r="AJ66" i="15"/>
  <c r="AK66" i="15"/>
  <c r="AJ54" i="15"/>
  <c r="AK54" i="15"/>
  <c r="AJ51" i="15"/>
  <c r="AK51" i="15"/>
  <c r="T41" i="15"/>
  <c r="AJ41" i="15"/>
  <c r="AK41" i="15"/>
  <c r="T31" i="15"/>
  <c r="AJ31" i="15"/>
  <c r="AK31" i="15"/>
  <c r="T21" i="15"/>
  <c r="AJ21" i="15"/>
  <c r="AK21" i="15"/>
  <c r="Q70" i="15"/>
  <c r="AH70" i="15"/>
  <c r="AI70" i="15"/>
  <c r="Q57" i="15"/>
  <c r="AH57" i="15"/>
  <c r="AI57" i="15"/>
  <c r="Q60" i="15"/>
  <c r="AH60" i="15"/>
  <c r="AI60" i="15"/>
  <c r="Q63" i="15"/>
  <c r="AH63" i="15"/>
  <c r="AI63" i="15"/>
  <c r="Q66" i="15"/>
  <c r="AH66" i="15"/>
  <c r="AI66" i="15"/>
  <c r="AH54" i="15"/>
  <c r="AI54" i="15"/>
  <c r="AH51" i="15"/>
  <c r="AI51" i="15"/>
  <c r="Q41" i="15"/>
  <c r="AI41" i="15"/>
  <c r="Q31" i="15"/>
  <c r="AH31" i="15"/>
  <c r="AI31" i="15"/>
  <c r="Q21" i="15"/>
  <c r="AH21" i="15"/>
  <c r="AI21" i="15"/>
  <c r="AH41" i="15"/>
  <c r="N70" i="15"/>
  <c r="AF70" i="15"/>
  <c r="AG70" i="15"/>
  <c r="N57" i="15"/>
  <c r="AF57" i="15"/>
  <c r="AG57" i="15"/>
  <c r="N60" i="15"/>
  <c r="AG60" i="15"/>
  <c r="N63" i="15"/>
  <c r="AF63" i="15"/>
  <c r="AG63" i="15"/>
  <c r="N66" i="15"/>
  <c r="AF66" i="15"/>
  <c r="AG66" i="15"/>
  <c r="AF54" i="15"/>
  <c r="AG54" i="15"/>
  <c r="AF51" i="15"/>
  <c r="AG51" i="15"/>
  <c r="N41" i="15"/>
  <c r="AF41" i="15"/>
  <c r="AG41" i="15"/>
  <c r="N31" i="15"/>
  <c r="AF31" i="15"/>
  <c r="AG31" i="15"/>
  <c r="N21" i="15"/>
  <c r="AF21" i="15"/>
  <c r="AG21" i="15"/>
  <c r="AF60" i="15"/>
  <c r="K70" i="15"/>
  <c r="AE70" i="15"/>
  <c r="K57" i="15"/>
  <c r="AE57" i="15"/>
  <c r="K60" i="15"/>
  <c r="AE60" i="15"/>
  <c r="K63" i="15"/>
  <c r="AE63" i="15"/>
  <c r="K66" i="15"/>
  <c r="AE66" i="15"/>
  <c r="AD54" i="15"/>
  <c r="AE54" i="15"/>
  <c r="AD51" i="15"/>
  <c r="AE51" i="15"/>
  <c r="K41" i="15"/>
  <c r="AE41" i="15"/>
  <c r="K31" i="15"/>
  <c r="AE31" i="15"/>
  <c r="K21" i="15"/>
  <c r="AE21" i="15"/>
  <c r="AD70" i="15"/>
  <c r="AD57" i="15"/>
  <c r="AD60" i="15"/>
  <c r="AD63" i="15"/>
  <c r="AD66" i="15"/>
  <c r="AD41" i="15"/>
  <c r="AD31" i="15"/>
  <c r="AD21" i="15"/>
  <c r="I181" i="20"/>
  <c r="I159" i="20"/>
  <c r="I160" i="20"/>
  <c r="I161" i="20"/>
  <c r="I162" i="20"/>
  <c r="I163" i="20"/>
  <c r="I164" i="20"/>
  <c r="I165" i="20"/>
  <c r="I166" i="20"/>
  <c r="I167" i="20"/>
  <c r="I168" i="20"/>
  <c r="I169" i="20"/>
  <c r="I170" i="20"/>
  <c r="I171" i="20"/>
  <c r="I172" i="20"/>
  <c r="I173" i="20"/>
  <c r="I174" i="20"/>
  <c r="I175" i="20"/>
  <c r="I176" i="20"/>
  <c r="I177" i="20"/>
  <c r="I178" i="20"/>
  <c r="I179" i="20"/>
  <c r="I180" i="20"/>
  <c r="I158" i="20"/>
  <c r="I157" i="20"/>
  <c r="AL45" i="14"/>
  <c r="AC45" i="14"/>
  <c r="AA45" i="14"/>
  <c r="Y45" i="14"/>
  <c r="W45" i="14"/>
  <c r="T45" i="14"/>
  <c r="Q45" i="14"/>
  <c r="N45" i="14"/>
  <c r="K45" i="14"/>
  <c r="I45" i="14"/>
  <c r="AC11" i="14"/>
  <c r="AA11" i="14"/>
  <c r="Y11" i="14"/>
  <c r="W11" i="14"/>
  <c r="I11" i="14"/>
  <c r="AL11" i="14"/>
  <c r="AM50" i="14"/>
  <c r="AM45" i="14"/>
  <c r="AM40" i="14"/>
  <c r="AM32" i="14"/>
  <c r="AM25" i="14"/>
  <c r="AM18" i="14"/>
  <c r="AL50" i="14"/>
  <c r="AL40" i="14"/>
  <c r="AL32" i="14"/>
  <c r="AL25" i="14"/>
  <c r="AL18" i="14"/>
  <c r="T50" i="14"/>
  <c r="AC50" i="14"/>
  <c r="AJ50" i="14"/>
  <c r="AK50" i="14"/>
  <c r="AJ45" i="14"/>
  <c r="AK45" i="14"/>
  <c r="T40" i="14"/>
  <c r="AC40" i="14"/>
  <c r="AJ40" i="14"/>
  <c r="AK40" i="14"/>
  <c r="T32" i="14"/>
  <c r="AC32" i="14"/>
  <c r="AJ32" i="14"/>
  <c r="AK32" i="14"/>
  <c r="T25" i="14"/>
  <c r="AC25" i="14"/>
  <c r="AJ25" i="14"/>
  <c r="AK25" i="14"/>
  <c r="T18" i="14"/>
  <c r="AC18" i="14"/>
  <c r="AJ18" i="14"/>
  <c r="AK18" i="14"/>
  <c r="Q50" i="14"/>
  <c r="AA50" i="14"/>
  <c r="AH50" i="14"/>
  <c r="AI50" i="14"/>
  <c r="AH45" i="14"/>
  <c r="AI45" i="14"/>
  <c r="Q40" i="14"/>
  <c r="AA40" i="14"/>
  <c r="AH40" i="14"/>
  <c r="AI40" i="14"/>
  <c r="Q32" i="14"/>
  <c r="AI32" i="14"/>
  <c r="Q25" i="14"/>
  <c r="AA25" i="14"/>
  <c r="AH25" i="14"/>
  <c r="AI25" i="14"/>
  <c r="Q18" i="14"/>
  <c r="AA18" i="14"/>
  <c r="AH18" i="14"/>
  <c r="AI18" i="14"/>
  <c r="AH32" i="14"/>
  <c r="N50" i="14"/>
  <c r="Y50" i="14"/>
  <c r="AF50" i="14"/>
  <c r="AG50" i="14"/>
  <c r="AF45" i="14"/>
  <c r="AG45" i="14"/>
  <c r="N40" i="14"/>
  <c r="Y40" i="14"/>
  <c r="AF40" i="14"/>
  <c r="AG40" i="14"/>
  <c r="N32" i="14"/>
  <c r="Y32" i="14"/>
  <c r="AF32" i="14"/>
  <c r="AG32" i="14"/>
  <c r="N25" i="14"/>
  <c r="Y25" i="14"/>
  <c r="AF25" i="14"/>
  <c r="AG25" i="14"/>
  <c r="N18" i="14"/>
  <c r="AG18" i="14"/>
  <c r="AF18" i="14"/>
  <c r="K50" i="14"/>
  <c r="W50" i="14"/>
  <c r="AD50" i="14"/>
  <c r="AE50" i="14"/>
  <c r="AD45" i="14"/>
  <c r="AE45" i="14"/>
  <c r="K40" i="14"/>
  <c r="W40" i="14"/>
  <c r="AD40" i="14"/>
  <c r="AE40" i="14"/>
  <c r="K32" i="14"/>
  <c r="AE32" i="14"/>
  <c r="K25" i="14"/>
  <c r="W25" i="14"/>
  <c r="AD25" i="14"/>
  <c r="AE25" i="14"/>
  <c r="K18" i="14"/>
  <c r="AE18" i="14"/>
  <c r="AD32" i="14"/>
  <c r="AD18" i="14"/>
  <c r="AA32" i="14"/>
  <c r="Y18" i="14"/>
  <c r="W32" i="14"/>
  <c r="W18" i="14"/>
  <c r="AM91" i="19"/>
  <c r="AM85" i="19"/>
  <c r="AK91" i="19"/>
  <c r="AK85" i="19"/>
  <c r="AI91" i="19"/>
  <c r="AI85" i="19"/>
  <c r="AG91" i="19"/>
  <c r="AG85" i="19"/>
  <c r="AE91" i="19"/>
  <c r="AE85" i="19"/>
  <c r="AC91" i="19"/>
  <c r="AC85" i="19"/>
  <c r="AA91" i="19"/>
  <c r="AA85" i="19"/>
  <c r="Y91" i="19"/>
  <c r="Y85" i="19"/>
  <c r="W91" i="19"/>
  <c r="W85" i="19"/>
  <c r="W80" i="19"/>
  <c r="Y80" i="19"/>
  <c r="AA80" i="19"/>
  <c r="AC80" i="19"/>
  <c r="AE80" i="19"/>
  <c r="AG80" i="19"/>
  <c r="AI80" i="19"/>
  <c r="AK80" i="19"/>
  <c r="AM80" i="19"/>
  <c r="AM70" i="19"/>
  <c r="AK70" i="19"/>
  <c r="AI70" i="19"/>
  <c r="AG70" i="19"/>
  <c r="AE70" i="19"/>
  <c r="AC70" i="19"/>
  <c r="AA70" i="19"/>
  <c r="Y70" i="19"/>
  <c r="W70" i="19"/>
  <c r="AM60" i="18"/>
  <c r="AK60" i="18"/>
  <c r="AI60" i="18"/>
  <c r="AG60" i="18"/>
  <c r="AE60" i="18"/>
  <c r="AC60" i="18"/>
  <c r="AA60" i="18"/>
  <c r="Y60" i="18"/>
  <c r="W60" i="18"/>
  <c r="AM100" i="16"/>
  <c r="AM114" i="16"/>
  <c r="AM107" i="16"/>
  <c r="AK114" i="16"/>
  <c r="AI114" i="16"/>
  <c r="AG114" i="16"/>
  <c r="AE114" i="16"/>
  <c r="AC114" i="16"/>
  <c r="AA114" i="16"/>
  <c r="Y114" i="16"/>
  <c r="W114" i="16"/>
  <c r="AK107" i="16"/>
  <c r="AI107" i="16"/>
  <c r="AG107" i="16"/>
  <c r="AE107" i="16"/>
  <c r="AC107" i="16"/>
  <c r="AA107" i="16"/>
  <c r="Y107" i="16"/>
  <c r="W107" i="16"/>
  <c r="AK100" i="16"/>
  <c r="AI100" i="16"/>
  <c r="AG100" i="16"/>
  <c r="AE100" i="16"/>
  <c r="AC100" i="16"/>
  <c r="AA100" i="16"/>
  <c r="Y100" i="16"/>
  <c r="W100" i="16"/>
  <c r="AM88" i="16"/>
  <c r="AK88" i="16"/>
  <c r="AI88" i="16"/>
  <c r="AG88" i="16"/>
  <c r="AE88" i="16"/>
  <c r="AC88" i="16"/>
  <c r="AA88" i="16"/>
  <c r="Y88" i="16"/>
  <c r="W88" i="16"/>
  <c r="AM75" i="16"/>
  <c r="AK75" i="16"/>
  <c r="AI75" i="16"/>
  <c r="AG75" i="16"/>
  <c r="AE75" i="16"/>
  <c r="AC75" i="16"/>
  <c r="AA75" i="16"/>
  <c r="Y75" i="16"/>
  <c r="W75" i="16"/>
  <c r="AC68" i="16"/>
  <c r="AA68" i="16"/>
  <c r="Y68" i="16"/>
  <c r="W68" i="16"/>
  <c r="AE68" i="16"/>
  <c r="AG68" i="16"/>
  <c r="AI68" i="16"/>
  <c r="AK68" i="16"/>
  <c r="AM68" i="16"/>
  <c r="I70" i="19"/>
  <c r="AC49" i="18"/>
  <c r="AA49" i="18"/>
  <c r="Y49" i="18"/>
  <c r="W49" i="18"/>
  <c r="I49" i="18"/>
  <c r="AL49" i="18"/>
  <c r="W82" i="16"/>
  <c r="Y82" i="16"/>
  <c r="AA82" i="16"/>
  <c r="AC82" i="16"/>
  <c r="AL82" i="16"/>
  <c r="T82" i="16"/>
  <c r="Q82" i="16"/>
  <c r="N82" i="16"/>
  <c r="K82" i="16"/>
  <c r="W48" i="16"/>
  <c r="Y48" i="16"/>
  <c r="AA48" i="16"/>
  <c r="AC48" i="16"/>
  <c r="AL48" i="16"/>
  <c r="AC211" i="19"/>
  <c r="AA211" i="19"/>
  <c r="Y211" i="19"/>
  <c r="W211" i="19"/>
  <c r="I211" i="19"/>
  <c r="AL211" i="19"/>
  <c r="AM211" i="19"/>
  <c r="AC201" i="19"/>
  <c r="AA201" i="19"/>
  <c r="Y201" i="19"/>
  <c r="W201" i="19"/>
  <c r="I201" i="19"/>
  <c r="AL201" i="19"/>
  <c r="AM201" i="19"/>
  <c r="AC191" i="19"/>
  <c r="AA191" i="19"/>
  <c r="Y191" i="19"/>
  <c r="W191" i="19"/>
  <c r="I191" i="19"/>
  <c r="AL191" i="19"/>
  <c r="AM191" i="19"/>
  <c r="AC169" i="19"/>
  <c r="AA169" i="19"/>
  <c r="Y169" i="19"/>
  <c r="W169" i="19"/>
  <c r="I169" i="19"/>
  <c r="AL169" i="19"/>
  <c r="AM169" i="19"/>
  <c r="AC121" i="19"/>
  <c r="AA121" i="19"/>
  <c r="Y121" i="19"/>
  <c r="W121" i="19"/>
  <c r="I121" i="19"/>
  <c r="AL121" i="19"/>
  <c r="AM121" i="19"/>
  <c r="AC105" i="19"/>
  <c r="AA105" i="19"/>
  <c r="Y105" i="19"/>
  <c r="W105" i="19"/>
  <c r="I105" i="19"/>
  <c r="AL105" i="19"/>
  <c r="AM105" i="19"/>
  <c r="AC98" i="19"/>
  <c r="AA98" i="19"/>
  <c r="Y98" i="19"/>
  <c r="W98" i="19"/>
  <c r="I98" i="19"/>
  <c r="AL98" i="19"/>
  <c r="AM98" i="19"/>
  <c r="Y64" i="19"/>
  <c r="W64" i="19"/>
  <c r="AA64" i="19"/>
  <c r="AC64" i="19"/>
  <c r="I64" i="19"/>
  <c r="AL64" i="19"/>
  <c r="AM64" i="19"/>
  <c r="AC55" i="19"/>
  <c r="AA55" i="19"/>
  <c r="Y55" i="19"/>
  <c r="W55" i="19"/>
  <c r="I55" i="19"/>
  <c r="AL55" i="19"/>
  <c r="AM55" i="19"/>
  <c r="AC59" i="19"/>
  <c r="AA59" i="19"/>
  <c r="Y59" i="19"/>
  <c r="W59" i="19"/>
  <c r="I59" i="19"/>
  <c r="AL59" i="19"/>
  <c r="AM59" i="19"/>
  <c r="AC51" i="19"/>
  <c r="AA51" i="19"/>
  <c r="Y51" i="19"/>
  <c r="W51" i="19"/>
  <c r="I51" i="19"/>
  <c r="AL51" i="19"/>
  <c r="AM51" i="19"/>
  <c r="AC21" i="19"/>
  <c r="AA21" i="19"/>
  <c r="Y21" i="19"/>
  <c r="W21" i="19"/>
  <c r="I21" i="19"/>
  <c r="AL21" i="19"/>
  <c r="AM21" i="19"/>
  <c r="AC26" i="19"/>
  <c r="AA26" i="19"/>
  <c r="Y26" i="19"/>
  <c r="W26" i="19"/>
  <c r="I26" i="19"/>
  <c r="AL26" i="19"/>
  <c r="AM26" i="19"/>
  <c r="Y31" i="19"/>
  <c r="W31" i="19"/>
  <c r="AA31" i="19"/>
  <c r="AC31" i="19"/>
  <c r="I31" i="19"/>
  <c r="AL31" i="19"/>
  <c r="AM31" i="19"/>
  <c r="AC36" i="19"/>
  <c r="AA36" i="19"/>
  <c r="Y36" i="19"/>
  <c r="W36" i="19"/>
  <c r="I36" i="19"/>
  <c r="AL36" i="19"/>
  <c r="AM36" i="19"/>
  <c r="AC41" i="19"/>
  <c r="AA41" i="19"/>
  <c r="Y41" i="19"/>
  <c r="W41" i="19"/>
  <c r="I41" i="19"/>
  <c r="AL41" i="19"/>
  <c r="AM41" i="19"/>
  <c r="AC46" i="19"/>
  <c r="AA46" i="19"/>
  <c r="Y46" i="19"/>
  <c r="W46" i="19"/>
  <c r="I46" i="19"/>
  <c r="AL46" i="19"/>
  <c r="AM46" i="19"/>
  <c r="AC16" i="19"/>
  <c r="AA16" i="19"/>
  <c r="Y16" i="19"/>
  <c r="W16" i="19"/>
  <c r="I16" i="19"/>
  <c r="AL16" i="19"/>
  <c r="AM16" i="19"/>
  <c r="T211" i="19"/>
  <c r="AJ211" i="19"/>
  <c r="AK211" i="19"/>
  <c r="T201" i="19"/>
  <c r="AJ201" i="19"/>
  <c r="AK201" i="19"/>
  <c r="T191" i="19"/>
  <c r="AJ191" i="19"/>
  <c r="AK191" i="19"/>
  <c r="T169" i="19"/>
  <c r="AJ169" i="19"/>
  <c r="AK169" i="19"/>
  <c r="T121" i="19"/>
  <c r="AJ121" i="19"/>
  <c r="AK121" i="19"/>
  <c r="T105" i="19"/>
  <c r="AJ105" i="19"/>
  <c r="AK105" i="19"/>
  <c r="T98" i="19"/>
  <c r="AJ98" i="19"/>
  <c r="AK98" i="19"/>
  <c r="T64" i="19"/>
  <c r="AK64" i="19"/>
  <c r="T55" i="19"/>
  <c r="AJ55" i="19"/>
  <c r="AK55" i="19"/>
  <c r="T59" i="19"/>
  <c r="AJ59" i="19"/>
  <c r="AK59" i="19"/>
  <c r="T51" i="19"/>
  <c r="AJ51" i="19"/>
  <c r="AK51" i="19"/>
  <c r="T21" i="19"/>
  <c r="AJ21" i="19"/>
  <c r="AK21" i="19"/>
  <c r="T26" i="19"/>
  <c r="AJ26" i="19"/>
  <c r="AK26" i="19"/>
  <c r="T31" i="19"/>
  <c r="AJ31" i="19"/>
  <c r="AK31" i="19"/>
  <c r="T36" i="19"/>
  <c r="AJ36" i="19"/>
  <c r="AK36" i="19"/>
  <c r="T41" i="19"/>
  <c r="AJ41" i="19"/>
  <c r="AK41" i="19"/>
  <c r="T46" i="19"/>
  <c r="AJ46" i="19"/>
  <c r="AK46" i="19"/>
  <c r="T16" i="19"/>
  <c r="AJ16" i="19"/>
  <c r="AK16" i="19"/>
  <c r="AJ64" i="19"/>
  <c r="Q211" i="19"/>
  <c r="AH211" i="19"/>
  <c r="AI211" i="19"/>
  <c r="Q201" i="19"/>
  <c r="AH201" i="19"/>
  <c r="AI201" i="19"/>
  <c r="Q191" i="19"/>
  <c r="AH191" i="19"/>
  <c r="AI191" i="19"/>
  <c r="Q169" i="19"/>
  <c r="AH169" i="19"/>
  <c r="AI169" i="19"/>
  <c r="Q121" i="19"/>
  <c r="AH121" i="19"/>
  <c r="AI121" i="19"/>
  <c r="Q105" i="19"/>
  <c r="AH105" i="19"/>
  <c r="AI105" i="19"/>
  <c r="Q98" i="19"/>
  <c r="AH98" i="19"/>
  <c r="AI98" i="19"/>
  <c r="Q64" i="19"/>
  <c r="AI64" i="19"/>
  <c r="Q55" i="19"/>
  <c r="AH55" i="19"/>
  <c r="AI55" i="19"/>
  <c r="Q59" i="19"/>
  <c r="AH59" i="19"/>
  <c r="AI59" i="19"/>
  <c r="Q51" i="19"/>
  <c r="AH51" i="19"/>
  <c r="AI51" i="19"/>
  <c r="Q21" i="19"/>
  <c r="AH21" i="19"/>
  <c r="AI21" i="19"/>
  <c r="Q26" i="19"/>
  <c r="AH26" i="19"/>
  <c r="AI26" i="19"/>
  <c r="Q31" i="19"/>
  <c r="AH31" i="19"/>
  <c r="AI31" i="19"/>
  <c r="Q36" i="19"/>
  <c r="AH36" i="19"/>
  <c r="AI36" i="19"/>
  <c r="Q41" i="19"/>
  <c r="AH41" i="19"/>
  <c r="AI41" i="19"/>
  <c r="Q46" i="19"/>
  <c r="AH46" i="19"/>
  <c r="AI46" i="19"/>
  <c r="Q16" i="19"/>
  <c r="AH16" i="19"/>
  <c r="AI16" i="19"/>
  <c r="AH64" i="19"/>
  <c r="N211" i="19"/>
  <c r="AF211" i="19"/>
  <c r="AG211" i="19"/>
  <c r="N201" i="19"/>
  <c r="AF201" i="19"/>
  <c r="AG201" i="19"/>
  <c r="N191" i="19"/>
  <c r="AG191" i="19"/>
  <c r="N169" i="19"/>
  <c r="AF169" i="19"/>
  <c r="AG169" i="19"/>
  <c r="N121" i="19"/>
  <c r="AF121" i="19"/>
  <c r="AG121" i="19"/>
  <c r="N105" i="19"/>
  <c r="AF105" i="19"/>
  <c r="AG105" i="19"/>
  <c r="N98" i="19"/>
  <c r="AF98" i="19"/>
  <c r="AG98" i="19"/>
  <c r="N64" i="19"/>
  <c r="AG64" i="19"/>
  <c r="N55" i="19"/>
  <c r="AF55" i="19"/>
  <c r="AG55" i="19"/>
  <c r="N59" i="19"/>
  <c r="AF59" i="19"/>
  <c r="AG59" i="19"/>
  <c r="N51" i="19"/>
  <c r="AF51" i="19"/>
  <c r="AG51" i="19"/>
  <c r="N46" i="19"/>
  <c r="AF46" i="19"/>
  <c r="AG46" i="19"/>
  <c r="N21" i="19"/>
  <c r="AF21" i="19"/>
  <c r="AG21" i="19"/>
  <c r="N26" i="19"/>
  <c r="AF26" i="19"/>
  <c r="AG26" i="19"/>
  <c r="N31" i="19"/>
  <c r="AF31" i="19"/>
  <c r="AG31" i="19"/>
  <c r="N36" i="19"/>
  <c r="AF36" i="19"/>
  <c r="AG36" i="19"/>
  <c r="N41" i="19"/>
  <c r="AF41" i="19"/>
  <c r="AG41" i="19"/>
  <c r="N16" i="19"/>
  <c r="AF16" i="19"/>
  <c r="AG16" i="19"/>
  <c r="AF191" i="19"/>
  <c r="AF64" i="19"/>
  <c r="K211" i="19"/>
  <c r="AE211" i="19"/>
  <c r="K201" i="19"/>
  <c r="AD201" i="19"/>
  <c r="AE201" i="19"/>
  <c r="K191" i="19"/>
  <c r="AD191" i="19"/>
  <c r="AE191" i="19"/>
  <c r="K169" i="19"/>
  <c r="AE169" i="19"/>
  <c r="K121" i="19"/>
  <c r="AD121" i="19"/>
  <c r="AE121" i="19"/>
  <c r="K105" i="19"/>
  <c r="AD105" i="19"/>
  <c r="AE105" i="19"/>
  <c r="K98" i="19"/>
  <c r="AE98" i="19"/>
  <c r="K64" i="19"/>
  <c r="AD64" i="19"/>
  <c r="AE64" i="19"/>
  <c r="K55" i="19"/>
  <c r="AD55" i="19"/>
  <c r="AE55" i="19"/>
  <c r="K59" i="19"/>
  <c r="AD59" i="19"/>
  <c r="AE59" i="19"/>
  <c r="K51" i="19"/>
  <c r="AD51" i="19"/>
  <c r="AE51" i="19"/>
  <c r="K21" i="19"/>
  <c r="AD21" i="19"/>
  <c r="AE21" i="19"/>
  <c r="K26" i="19"/>
  <c r="AD26" i="19"/>
  <c r="AE26" i="19"/>
  <c r="K31" i="19"/>
  <c r="AD31" i="19"/>
  <c r="AE31" i="19"/>
  <c r="K36" i="19"/>
  <c r="AD36" i="19"/>
  <c r="AE36" i="19"/>
  <c r="K41" i="19"/>
  <c r="AD41" i="19"/>
  <c r="AE41" i="19"/>
  <c r="K46" i="19"/>
  <c r="AD46" i="19"/>
  <c r="AE46" i="19"/>
  <c r="K16" i="19"/>
  <c r="AD16" i="19"/>
  <c r="AE16" i="19"/>
  <c r="AD211" i="19"/>
  <c r="AD169" i="19"/>
  <c r="AD98" i="19"/>
  <c r="AC66" i="18"/>
  <c r="AA66" i="18"/>
  <c r="Y66" i="18"/>
  <c r="W66" i="18"/>
  <c r="I66" i="18"/>
  <c r="AL66" i="18"/>
  <c r="AM66" i="18"/>
  <c r="AM49" i="18"/>
  <c r="AC39" i="18"/>
  <c r="AA39" i="18"/>
  <c r="Y39" i="18"/>
  <c r="W39" i="18"/>
  <c r="I39" i="18"/>
  <c r="AL39" i="18"/>
  <c r="AM39" i="18"/>
  <c r="AC29" i="18"/>
  <c r="AA29" i="18"/>
  <c r="Y29" i="18"/>
  <c r="W29" i="18"/>
  <c r="I29" i="18"/>
  <c r="AL29" i="18"/>
  <c r="AM29" i="18"/>
  <c r="Y19" i="18"/>
  <c r="W19" i="18"/>
  <c r="AA19" i="18"/>
  <c r="AC19" i="18"/>
  <c r="I19" i="18"/>
  <c r="AL19" i="18"/>
  <c r="AM19" i="18"/>
  <c r="Y15" i="18"/>
  <c r="W15" i="18"/>
  <c r="AA15" i="18"/>
  <c r="AC15" i="18"/>
  <c r="I15" i="18"/>
  <c r="AL15" i="18"/>
  <c r="AM15" i="18"/>
  <c r="T66" i="18"/>
  <c r="AK66" i="18"/>
  <c r="T49" i="18"/>
  <c r="AJ49" i="18"/>
  <c r="AK49" i="18"/>
  <c r="T39" i="18"/>
  <c r="AK39" i="18"/>
  <c r="T29" i="18"/>
  <c r="AJ29" i="18"/>
  <c r="AK29" i="18"/>
  <c r="T19" i="18"/>
  <c r="AJ19" i="18"/>
  <c r="AK19" i="18"/>
  <c r="T15" i="18"/>
  <c r="AJ15" i="18"/>
  <c r="AK15" i="18"/>
  <c r="AJ66" i="18"/>
  <c r="AJ39" i="18"/>
  <c r="Q66" i="18"/>
  <c r="AH66" i="18"/>
  <c r="AI66" i="18"/>
  <c r="Q49" i="18"/>
  <c r="AH49" i="18"/>
  <c r="AI49" i="18"/>
  <c r="Q39" i="18"/>
  <c r="AH39" i="18"/>
  <c r="AI39" i="18"/>
  <c r="Q29" i="18"/>
  <c r="AH29" i="18"/>
  <c r="AI29" i="18"/>
  <c r="Q19" i="18"/>
  <c r="AI19" i="18"/>
  <c r="Q15" i="18"/>
  <c r="AH15" i="18"/>
  <c r="AI15" i="18"/>
  <c r="AH19" i="18"/>
  <c r="N66" i="18"/>
  <c r="AG66" i="18"/>
  <c r="N49" i="18"/>
  <c r="AF49" i="18"/>
  <c r="AG49" i="18"/>
  <c r="N39" i="18"/>
  <c r="AG39" i="18"/>
  <c r="N29" i="18"/>
  <c r="AF29" i="18"/>
  <c r="AG29" i="18"/>
  <c r="N19" i="18"/>
  <c r="AG19" i="18"/>
  <c r="N15" i="18"/>
  <c r="AF15" i="18"/>
  <c r="AG15" i="18"/>
  <c r="AF66" i="18"/>
  <c r="AF39" i="18"/>
  <c r="AF19" i="18"/>
  <c r="K66" i="18"/>
  <c r="AE66" i="18"/>
  <c r="K49" i="18"/>
  <c r="AD49" i="18"/>
  <c r="AE49" i="18"/>
  <c r="K39" i="18"/>
  <c r="AE39" i="18"/>
  <c r="K29" i="18"/>
  <c r="AE29" i="18"/>
  <c r="K19" i="18"/>
  <c r="AE19" i="18"/>
  <c r="K15" i="18"/>
  <c r="AE15" i="18"/>
  <c r="AD66" i="18"/>
  <c r="AD39" i="18"/>
  <c r="AD29" i="18"/>
  <c r="AD19" i="18"/>
  <c r="AD15" i="18"/>
  <c r="Y11" i="15"/>
  <c r="W11" i="15"/>
  <c r="AA11" i="15"/>
  <c r="AC11" i="15"/>
  <c r="I11" i="15"/>
  <c r="AL11" i="15"/>
  <c r="AM11" i="15"/>
  <c r="AM11" i="14"/>
  <c r="Y11" i="19"/>
  <c r="W11" i="19"/>
  <c r="AA11" i="19"/>
  <c r="AC11" i="19"/>
  <c r="I11" i="19"/>
  <c r="AL11" i="19"/>
  <c r="AM11" i="19"/>
  <c r="AC11" i="18"/>
  <c r="AA11" i="18"/>
  <c r="Y11" i="18"/>
  <c r="W11" i="18"/>
  <c r="AL11" i="18"/>
  <c r="AM11" i="18"/>
  <c r="T11" i="15"/>
  <c r="AJ11" i="15"/>
  <c r="AK11" i="15"/>
  <c r="T11" i="14"/>
  <c r="AJ11" i="14"/>
  <c r="AK11" i="14"/>
  <c r="T11" i="19"/>
  <c r="AJ11" i="19"/>
  <c r="AK11" i="19"/>
  <c r="T11" i="18"/>
  <c r="AJ11" i="18"/>
  <c r="AK11" i="18"/>
  <c r="Q11" i="15"/>
  <c r="AH11" i="15"/>
  <c r="AI11" i="15"/>
  <c r="Q11" i="14"/>
  <c r="AH11" i="14"/>
  <c r="AI11" i="14"/>
  <c r="Q11" i="19"/>
  <c r="AH11" i="19"/>
  <c r="AI11" i="19"/>
  <c r="Q11" i="18"/>
  <c r="AH11" i="18"/>
  <c r="AI11" i="18"/>
  <c r="N11" i="15"/>
  <c r="AF11" i="15"/>
  <c r="AG11" i="15"/>
  <c r="N11" i="14"/>
  <c r="AF11" i="14"/>
  <c r="AG11" i="14"/>
  <c r="N11" i="19"/>
  <c r="AF11" i="19"/>
  <c r="AG11" i="19"/>
  <c r="N11" i="18"/>
  <c r="AF11" i="18"/>
  <c r="AG11" i="18"/>
  <c r="K11" i="15"/>
  <c r="AE11" i="15"/>
  <c r="K11" i="14"/>
  <c r="AE11" i="14"/>
  <c r="K11" i="19"/>
  <c r="AD11" i="19"/>
  <c r="AE11" i="19"/>
  <c r="AD11" i="18"/>
  <c r="AE11" i="18"/>
  <c r="AD11" i="15"/>
  <c r="AD11" i="14"/>
  <c r="I50" i="14"/>
  <c r="I40" i="14"/>
  <c r="I32" i="14"/>
  <c r="I25" i="14"/>
  <c r="I18" i="14"/>
  <c r="T91" i="19"/>
  <c r="T85" i="19"/>
  <c r="T80" i="19"/>
  <c r="T70" i="19"/>
  <c r="Q91" i="19"/>
  <c r="Q85" i="19"/>
  <c r="Q80" i="19"/>
  <c r="Q70" i="19"/>
  <c r="N91" i="19"/>
  <c r="N85" i="19"/>
  <c r="N80" i="19"/>
  <c r="N70" i="19"/>
  <c r="K91" i="19"/>
  <c r="K85" i="19"/>
  <c r="K80" i="19"/>
  <c r="K70" i="19"/>
  <c r="I91" i="19"/>
  <c r="T60" i="18"/>
  <c r="Q60" i="18"/>
  <c r="N60" i="18"/>
  <c r="K60" i="18"/>
  <c r="AC176" i="17"/>
  <c r="AA176" i="17"/>
  <c r="Y176" i="17"/>
  <c r="W176" i="17"/>
  <c r="I176" i="17"/>
  <c r="AL176" i="17"/>
  <c r="AM176" i="17"/>
  <c r="AC170" i="17"/>
  <c r="AA170" i="17"/>
  <c r="Y170" i="17"/>
  <c r="W170" i="17"/>
  <c r="I170" i="17"/>
  <c r="AL170" i="17"/>
  <c r="AM170" i="17"/>
  <c r="AC164" i="17"/>
  <c r="AA164" i="17"/>
  <c r="Y164" i="17"/>
  <c r="W164" i="17"/>
  <c r="I164" i="17"/>
  <c r="AL164" i="17"/>
  <c r="AM164" i="17"/>
  <c r="AC158" i="17"/>
  <c r="AA158" i="17"/>
  <c r="Y158" i="17"/>
  <c r="W158" i="17"/>
  <c r="I158" i="17"/>
  <c r="AL158" i="17"/>
  <c r="AM158" i="17"/>
  <c r="AC152" i="17"/>
  <c r="AA152" i="17"/>
  <c r="Y152" i="17"/>
  <c r="W152" i="17"/>
  <c r="I152" i="17"/>
  <c r="AL152" i="17"/>
  <c r="AM152" i="17"/>
  <c r="AC147" i="17"/>
  <c r="AA147" i="17"/>
  <c r="Y147" i="17"/>
  <c r="W147" i="17"/>
  <c r="I147" i="17"/>
  <c r="AL147" i="17"/>
  <c r="AM147" i="17"/>
  <c r="AC142" i="17"/>
  <c r="AA142" i="17"/>
  <c r="Y142" i="17"/>
  <c r="W142" i="17"/>
  <c r="I142" i="17"/>
  <c r="AL142" i="17"/>
  <c r="AM142" i="17"/>
  <c r="AC137" i="17"/>
  <c r="AA137" i="17"/>
  <c r="Y137" i="17"/>
  <c r="W137" i="17"/>
  <c r="I137" i="17"/>
  <c r="AL137" i="17"/>
  <c r="AM137" i="17"/>
  <c r="AC126" i="17"/>
  <c r="AA126" i="17"/>
  <c r="Y126" i="17"/>
  <c r="W126" i="17"/>
  <c r="I126" i="17"/>
  <c r="AL126" i="17"/>
  <c r="AM126" i="17"/>
  <c r="AC117" i="17"/>
  <c r="AA117" i="17"/>
  <c r="Y117" i="17"/>
  <c r="W117" i="17"/>
  <c r="I117" i="17"/>
  <c r="AL117" i="17"/>
  <c r="AM117" i="17"/>
  <c r="AC108" i="17"/>
  <c r="AA108" i="17"/>
  <c r="Y108" i="17"/>
  <c r="W108" i="17"/>
  <c r="I108" i="17"/>
  <c r="AL108" i="17"/>
  <c r="AM108" i="17"/>
  <c r="AC98" i="17"/>
  <c r="AA98" i="17"/>
  <c r="Y98" i="17"/>
  <c r="W98" i="17"/>
  <c r="AL98" i="17"/>
  <c r="AM98" i="17"/>
  <c r="AC88" i="17"/>
  <c r="AA88" i="17"/>
  <c r="Y88" i="17"/>
  <c r="W88" i="17"/>
  <c r="I88" i="17"/>
  <c r="AL88" i="17"/>
  <c r="AM88" i="17"/>
  <c r="AC78" i="17"/>
  <c r="AA78" i="17"/>
  <c r="Y78" i="17"/>
  <c r="W78" i="17"/>
  <c r="I78" i="17"/>
  <c r="AL78" i="17"/>
  <c r="AM78" i="17"/>
  <c r="AC64" i="17"/>
  <c r="AA64" i="17"/>
  <c r="Y64" i="17"/>
  <c r="W64" i="17"/>
  <c r="I64" i="17"/>
  <c r="AL64" i="17"/>
  <c r="AM64" i="17"/>
  <c r="AC51" i="17"/>
  <c r="AA51" i="17"/>
  <c r="Y51" i="17"/>
  <c r="W51" i="17"/>
  <c r="I51" i="17"/>
  <c r="AL51" i="17"/>
  <c r="AM51" i="17"/>
  <c r="AC38" i="17"/>
  <c r="AA38" i="17"/>
  <c r="Y38" i="17"/>
  <c r="W38" i="17"/>
  <c r="I38" i="17"/>
  <c r="AL38" i="17"/>
  <c r="AM38" i="17"/>
  <c r="AC25" i="17"/>
  <c r="AA25" i="17"/>
  <c r="Y25" i="17"/>
  <c r="W25" i="17"/>
  <c r="I25" i="17"/>
  <c r="AL25" i="17"/>
  <c r="AM25" i="17"/>
  <c r="Y11" i="17"/>
  <c r="W11" i="17"/>
  <c r="AA11" i="17"/>
  <c r="AC11" i="17"/>
  <c r="I11" i="17"/>
  <c r="AL11" i="17"/>
  <c r="AM11" i="17"/>
  <c r="AC159" i="16"/>
  <c r="AA159" i="16"/>
  <c r="Y159" i="16"/>
  <c r="W159" i="16"/>
  <c r="I159" i="16"/>
  <c r="AL159" i="16"/>
  <c r="AM159" i="16"/>
  <c r="AC152" i="16"/>
  <c r="AA152" i="16"/>
  <c r="Y152" i="16"/>
  <c r="W152" i="16"/>
  <c r="I152" i="16"/>
  <c r="AL152" i="16"/>
  <c r="AM152" i="16"/>
  <c r="Y129" i="16"/>
  <c r="W129" i="16"/>
  <c r="AA129" i="16"/>
  <c r="AC129" i="16"/>
  <c r="I129" i="16"/>
  <c r="AL129" i="16"/>
  <c r="AM129" i="16"/>
  <c r="Y121" i="16"/>
  <c r="W121" i="16"/>
  <c r="AA121" i="16"/>
  <c r="AC121" i="16"/>
  <c r="I121" i="16"/>
  <c r="AL121" i="16"/>
  <c r="AM121" i="16"/>
  <c r="AC94" i="16"/>
  <c r="AA94" i="16"/>
  <c r="Y94" i="16"/>
  <c r="W94" i="16"/>
  <c r="I94" i="16"/>
  <c r="AL94" i="16"/>
  <c r="AM94" i="16"/>
  <c r="T100" i="16"/>
  <c r="Q100" i="16"/>
  <c r="N100" i="16"/>
  <c r="K100" i="16"/>
  <c r="I100" i="16"/>
  <c r="T88" i="16"/>
  <c r="Q88" i="16"/>
  <c r="N88" i="16"/>
  <c r="K88" i="16"/>
  <c r="AM82" i="16"/>
  <c r="Y30" i="16"/>
  <c r="W30" i="16"/>
  <c r="AC30" i="16"/>
  <c r="AA30" i="16"/>
  <c r="I30" i="16"/>
  <c r="AL30" i="16"/>
  <c r="AM30" i="16"/>
  <c r="Y11" i="16"/>
  <c r="W11" i="16"/>
  <c r="AC11" i="16"/>
  <c r="AA11" i="16"/>
  <c r="I11" i="16"/>
  <c r="AL11" i="16"/>
  <c r="AM11" i="16"/>
  <c r="AM48" i="16"/>
  <c r="CN11" i="17"/>
  <c r="CN12" i="17"/>
  <c r="CN13" i="17"/>
  <c r="M10" i="20"/>
  <c r="CN14" i="17"/>
  <c r="CN15" i="17"/>
  <c r="CN16" i="17"/>
  <c r="CN17" i="17"/>
  <c r="CN18" i="17"/>
  <c r="CN19" i="17"/>
  <c r="M11" i="20"/>
  <c r="CN20" i="17"/>
  <c r="CN21" i="17"/>
  <c r="CN22" i="17"/>
  <c r="CN23" i="17"/>
  <c r="CN24" i="17"/>
  <c r="CN25" i="17"/>
  <c r="CN26" i="17"/>
  <c r="CN27" i="17"/>
  <c r="CN28" i="17"/>
  <c r="CN29" i="17"/>
  <c r="CN30" i="17"/>
  <c r="CN31" i="17"/>
  <c r="CN32" i="17"/>
  <c r="CN33" i="17"/>
  <c r="CN34" i="17"/>
  <c r="M12" i="20"/>
  <c r="CN35" i="17"/>
  <c r="CN36" i="17"/>
  <c r="CN37" i="17"/>
  <c r="CN38" i="17"/>
  <c r="CN39" i="17"/>
  <c r="CN40" i="17"/>
  <c r="CN41" i="17"/>
  <c r="CN42" i="17"/>
  <c r="CN43" i="17"/>
  <c r="CN44" i="17"/>
  <c r="CN45" i="17"/>
  <c r="CN46" i="17"/>
  <c r="CN47" i="17"/>
  <c r="M13" i="20"/>
  <c r="CN48" i="17"/>
  <c r="CN49" i="17"/>
  <c r="CN50" i="17"/>
  <c r="CN51" i="17"/>
  <c r="CN52" i="17"/>
  <c r="CN53" i="17"/>
  <c r="CN54" i="17"/>
  <c r="CN55" i="17"/>
  <c r="CN56" i="17"/>
  <c r="M14" i="20"/>
  <c r="CN57" i="17"/>
  <c r="CN58" i="17"/>
  <c r="CN59" i="17"/>
  <c r="CN60" i="17"/>
  <c r="M15" i="20"/>
  <c r="CN61" i="17"/>
  <c r="CN62" i="17"/>
  <c r="CN63" i="17"/>
  <c r="CN64" i="17"/>
  <c r="CN65" i="17"/>
  <c r="CN66" i="17"/>
  <c r="CN67" i="17"/>
  <c r="CN68" i="17"/>
  <c r="CN69" i="17"/>
  <c r="CN70" i="17"/>
  <c r="CN71" i="17"/>
  <c r="M16" i="20"/>
  <c r="CN72" i="17"/>
  <c r="CN73" i="17"/>
  <c r="CN74" i="17"/>
  <c r="CN75" i="17"/>
  <c r="CN76" i="17"/>
  <c r="M17" i="20"/>
  <c r="CN78" i="17"/>
  <c r="CN79" i="17"/>
  <c r="CN80" i="17"/>
  <c r="CN81" i="17"/>
  <c r="M19" i="20"/>
  <c r="CN82" i="17"/>
  <c r="CN83" i="17"/>
  <c r="CN84" i="17"/>
  <c r="M20" i="20"/>
  <c r="CN85" i="17"/>
  <c r="CN86" i="17"/>
  <c r="CN87" i="17"/>
  <c r="CN88" i="17"/>
  <c r="CN89" i="17"/>
  <c r="CN90" i="17"/>
  <c r="CN91" i="17"/>
  <c r="CN92" i="17"/>
  <c r="CN93" i="17"/>
  <c r="CN94" i="17"/>
  <c r="CN95" i="17"/>
  <c r="CN96" i="17"/>
  <c r="CN97" i="17"/>
  <c r="CN98" i="17"/>
  <c r="CN99" i="17"/>
  <c r="M21" i="20"/>
  <c r="CN100" i="17"/>
  <c r="CN101" i="17"/>
  <c r="CN102" i="17"/>
  <c r="CN103" i="17"/>
  <c r="CN104" i="17"/>
  <c r="CN105" i="17"/>
  <c r="CN106" i="17"/>
  <c r="CN107" i="17"/>
  <c r="CN108" i="17"/>
  <c r="CN109" i="17"/>
  <c r="CN110" i="17"/>
  <c r="CN111" i="17"/>
  <c r="CN112" i="17"/>
  <c r="M22" i="20"/>
  <c r="CN121" i="17"/>
  <c r="CN122" i="17"/>
  <c r="CN123" i="17"/>
  <c r="CN124" i="17"/>
  <c r="CN125" i="17"/>
  <c r="CN126" i="17"/>
  <c r="CN127" i="17"/>
  <c r="CN128" i="17"/>
  <c r="CN129" i="17"/>
  <c r="M25" i="20"/>
  <c r="M9" i="20"/>
  <c r="CN113" i="17"/>
  <c r="CN114" i="17"/>
  <c r="CN115" i="17"/>
  <c r="CN116" i="17"/>
  <c r="CN117" i="17"/>
  <c r="M23" i="20"/>
  <c r="CN118" i="17"/>
  <c r="CN119" i="17"/>
  <c r="CN120" i="17"/>
  <c r="M24" i="20"/>
  <c r="CN130" i="17"/>
  <c r="CN131" i="17"/>
  <c r="CN132" i="17"/>
  <c r="CN133" i="17"/>
  <c r="CN134" i="17"/>
  <c r="CN135" i="17"/>
  <c r="M26" i="20"/>
  <c r="M18" i="20"/>
  <c r="CN137" i="17"/>
  <c r="CN138" i="17"/>
  <c r="CN139" i="17"/>
  <c r="CN140" i="17"/>
  <c r="M28" i="20"/>
  <c r="CN141" i="17"/>
  <c r="CN142" i="17"/>
  <c r="CN143" i="17"/>
  <c r="CN144" i="17"/>
  <c r="CN145" i="17"/>
  <c r="M29" i="20"/>
  <c r="CN146" i="17"/>
  <c r="CN147" i="17"/>
  <c r="M30" i="20"/>
  <c r="CN148" i="17"/>
  <c r="CN149" i="17"/>
  <c r="CN150" i="17"/>
  <c r="M31" i="20"/>
  <c r="M27" i="20"/>
  <c r="CN152" i="17"/>
  <c r="CN153" i="17"/>
  <c r="CN154" i="17"/>
  <c r="CN155" i="17"/>
  <c r="CN156" i="17"/>
  <c r="CN157" i="17"/>
  <c r="CN158" i="17"/>
  <c r="CN159" i="17"/>
  <c r="CN160" i="17"/>
  <c r="M33" i="20"/>
  <c r="CN161" i="17"/>
  <c r="CN162" i="17"/>
  <c r="M34" i="20"/>
  <c r="CN163" i="17"/>
  <c r="CN164" i="17"/>
  <c r="CN165" i="17"/>
  <c r="CN166" i="17"/>
  <c r="CN167" i="17"/>
  <c r="CN168" i="17"/>
  <c r="CN169" i="17"/>
  <c r="CN170" i="17"/>
  <c r="M35" i="20"/>
  <c r="CN171" i="17"/>
  <c r="CN172" i="17"/>
  <c r="CN173" i="17"/>
  <c r="CN174" i="17"/>
  <c r="CN175" i="17"/>
  <c r="M36" i="20"/>
  <c r="CN176" i="17"/>
  <c r="CN177" i="17"/>
  <c r="CN178" i="17"/>
  <c r="CN179" i="17"/>
  <c r="CN180" i="17"/>
  <c r="CN181" i="17"/>
  <c r="M37" i="20"/>
  <c r="M32" i="20"/>
  <c r="M8" i="20"/>
  <c r="CN11" i="18"/>
  <c r="CN12" i="18"/>
  <c r="CN13" i="18"/>
  <c r="M67" i="20"/>
  <c r="CN14" i="18"/>
  <c r="CN15" i="18"/>
  <c r="CN16" i="18"/>
  <c r="CN17" i="18"/>
  <c r="M68" i="20"/>
  <c r="M66" i="20"/>
  <c r="CN19" i="18"/>
  <c r="CN20" i="18"/>
  <c r="CN21" i="18"/>
  <c r="CN22" i="18"/>
  <c r="CN23" i="18"/>
  <c r="CN24" i="18"/>
  <c r="CN25" i="18"/>
  <c r="CN26" i="18"/>
  <c r="CN27" i="18"/>
  <c r="CN28" i="18"/>
  <c r="M70" i="20"/>
  <c r="CN29" i="18"/>
  <c r="CN30" i="18"/>
  <c r="CN31" i="18"/>
  <c r="CN32" i="18"/>
  <c r="CN33" i="18"/>
  <c r="CN34" i="18"/>
  <c r="M71" i="20"/>
  <c r="CN35" i="18"/>
  <c r="CN36" i="18"/>
  <c r="CN37" i="18"/>
  <c r="M72" i="20"/>
  <c r="M69" i="20"/>
  <c r="CN39" i="18"/>
  <c r="CN40" i="18"/>
  <c r="CN41" i="18"/>
  <c r="CN42" i="18"/>
  <c r="CN43" i="18"/>
  <c r="CN44" i="18"/>
  <c r="CN45" i="18"/>
  <c r="CN46" i="18"/>
  <c r="CN47" i="18"/>
  <c r="CN48" i="18"/>
  <c r="CN49" i="18"/>
  <c r="CN50" i="18"/>
  <c r="CN51" i="18"/>
  <c r="CN52" i="18"/>
  <c r="CN53" i="18"/>
  <c r="M74" i="20"/>
  <c r="CN54" i="18"/>
  <c r="M75" i="20"/>
  <c r="CN55" i="18"/>
  <c r="CN56" i="18"/>
  <c r="CN57" i="18"/>
  <c r="CN58" i="18"/>
  <c r="M76" i="20"/>
  <c r="M73" i="20"/>
  <c r="CN60" i="18"/>
  <c r="CN61" i="18"/>
  <c r="M78" i="20"/>
  <c r="CN62" i="18"/>
  <c r="CN63" i="18"/>
  <c r="CN64" i="18"/>
  <c r="CN65" i="18"/>
  <c r="CN66" i="18"/>
  <c r="CN67" i="18"/>
  <c r="CN68" i="18"/>
  <c r="CN69" i="18"/>
  <c r="CN70" i="18"/>
  <c r="M79" i="20"/>
  <c r="M77" i="20"/>
  <c r="M65" i="20"/>
  <c r="CN152" i="19"/>
  <c r="CN149" i="19"/>
  <c r="CN150" i="19"/>
  <c r="CN151" i="19"/>
  <c r="CN153" i="19"/>
  <c r="CN154" i="19"/>
  <c r="CN155" i="19"/>
  <c r="CN156" i="19"/>
  <c r="M109" i="20"/>
  <c r="CN121" i="19"/>
  <c r="M104" i="20"/>
  <c r="CN122" i="19"/>
  <c r="CN123" i="19"/>
  <c r="CN124" i="19"/>
  <c r="CN125" i="19"/>
  <c r="CN126" i="19"/>
  <c r="CN127" i="19"/>
  <c r="CN128" i="19"/>
  <c r="CN129" i="19"/>
  <c r="CN130" i="19"/>
  <c r="CN131" i="19"/>
  <c r="CN132" i="19"/>
  <c r="CN133" i="19"/>
  <c r="M105" i="20"/>
  <c r="CN134" i="19"/>
  <c r="CN135" i="19"/>
  <c r="CN136" i="19"/>
  <c r="CN137" i="19"/>
  <c r="CN138" i="19"/>
  <c r="CN139" i="19"/>
  <c r="CN140" i="19"/>
  <c r="M106" i="20"/>
  <c r="CN141" i="19"/>
  <c r="CN142" i="19"/>
  <c r="CN143" i="19"/>
  <c r="CN144" i="19"/>
  <c r="CN145" i="19"/>
  <c r="CN146" i="19"/>
  <c r="CN147" i="19"/>
  <c r="M107" i="20"/>
  <c r="CN148" i="19"/>
  <c r="M108" i="20"/>
  <c r="CN157" i="19"/>
  <c r="M110" i="20"/>
  <c r="CN158" i="19"/>
  <c r="CN159" i="19"/>
  <c r="CN160" i="19"/>
  <c r="CN161" i="19"/>
  <c r="CN162" i="19"/>
  <c r="CN163" i="19"/>
  <c r="CN164" i="19"/>
  <c r="CN165" i="19"/>
  <c r="CN166" i="19"/>
  <c r="CN167" i="19"/>
  <c r="M111" i="20"/>
  <c r="M103" i="20"/>
  <c r="CN11" i="19"/>
  <c r="CN12" i="19"/>
  <c r="CN13" i="19"/>
  <c r="CN14" i="19"/>
  <c r="CN15" i="19"/>
  <c r="CN16" i="19"/>
  <c r="CN17" i="19"/>
  <c r="CN18" i="19"/>
  <c r="CN19" i="19"/>
  <c r="CN20" i="19"/>
  <c r="CN21" i="19"/>
  <c r="CN22" i="19"/>
  <c r="CN23" i="19"/>
  <c r="M82" i="20"/>
  <c r="CN24" i="19"/>
  <c r="CN25" i="19"/>
  <c r="CN26" i="19"/>
  <c r="CN27" i="19"/>
  <c r="CN28" i="19"/>
  <c r="CN29" i="19"/>
  <c r="CN30" i="19"/>
  <c r="CN31" i="19"/>
  <c r="CN32" i="19"/>
  <c r="CN33" i="19"/>
  <c r="CN34" i="19"/>
  <c r="CN35" i="19"/>
  <c r="CN36" i="19"/>
  <c r="CN37" i="19"/>
  <c r="CN38" i="19"/>
  <c r="CN39" i="19"/>
  <c r="M83" i="20"/>
  <c r="CN40" i="19"/>
  <c r="CN41" i="19"/>
  <c r="CN42" i="19"/>
  <c r="CN43" i="19"/>
  <c r="M84" i="20"/>
  <c r="CN44" i="19"/>
  <c r="CN45" i="19"/>
  <c r="CN46" i="19"/>
  <c r="CN47" i="19"/>
  <c r="CN48" i="19"/>
  <c r="CN49" i="19"/>
  <c r="CN50" i="19"/>
  <c r="CN51" i="19"/>
  <c r="CN52" i="19"/>
  <c r="CN53" i="19"/>
  <c r="CN54" i="19"/>
  <c r="CN55" i="19"/>
  <c r="CN56" i="19"/>
  <c r="CN57" i="19"/>
  <c r="CN58" i="19"/>
  <c r="CN59" i="19"/>
  <c r="CN60" i="19"/>
  <c r="CN61" i="19"/>
  <c r="CN62" i="19"/>
  <c r="M85" i="20"/>
  <c r="M81" i="20"/>
  <c r="CN64" i="19"/>
  <c r="CN65" i="19"/>
  <c r="CN66" i="19"/>
  <c r="CN67" i="19"/>
  <c r="M87" i="20"/>
  <c r="CN68" i="19"/>
  <c r="CN69" i="19"/>
  <c r="CN70" i="19"/>
  <c r="CN71" i="19"/>
  <c r="CN72" i="19"/>
  <c r="CN73" i="19"/>
  <c r="CN74" i="19"/>
  <c r="CN75" i="19"/>
  <c r="M88" i="20"/>
  <c r="CN76" i="19"/>
  <c r="M89" i="20"/>
  <c r="CN77" i="19"/>
  <c r="CN78" i="19"/>
  <c r="CN79" i="19"/>
  <c r="CN80" i="19"/>
  <c r="CN81" i="19"/>
  <c r="CN82" i="19"/>
  <c r="M90" i="20"/>
  <c r="CN83" i="19"/>
  <c r="CN84" i="19"/>
  <c r="CN85" i="19"/>
  <c r="CN86" i="19"/>
  <c r="M91" i="20"/>
  <c r="CN87" i="19"/>
  <c r="CN88" i="19"/>
  <c r="CN89" i="19"/>
  <c r="M92" i="20"/>
  <c r="CN90" i="19"/>
  <c r="CN91" i="19"/>
  <c r="CN92" i="19"/>
  <c r="CN93" i="19"/>
  <c r="M93" i="20"/>
  <c r="CN94" i="19"/>
  <c r="CN95" i="19"/>
  <c r="M94" i="20"/>
  <c r="CN96" i="19"/>
  <c r="CN97" i="19"/>
  <c r="CN98" i="19"/>
  <c r="CN99" i="19"/>
  <c r="CN100" i="19"/>
  <c r="CN101" i="19"/>
  <c r="CN102" i="19"/>
  <c r="CN103" i="19"/>
  <c r="M95" i="20"/>
  <c r="M86" i="20"/>
  <c r="CN105" i="19"/>
  <c r="CN106" i="19"/>
  <c r="M97" i="20"/>
  <c r="CN107" i="19"/>
  <c r="CN108" i="19"/>
  <c r="CN109" i="19"/>
  <c r="M98" i="20"/>
  <c r="CN110" i="19"/>
  <c r="CN111" i="19"/>
  <c r="CN112" i="19"/>
  <c r="M99" i="20"/>
  <c r="CN113" i="19"/>
  <c r="M100" i="20"/>
  <c r="CN114" i="19"/>
  <c r="CN115" i="19"/>
  <c r="CN116" i="19"/>
  <c r="M101" i="20"/>
  <c r="CN117" i="19"/>
  <c r="CN118" i="19"/>
  <c r="CN119" i="19"/>
  <c r="M102" i="20"/>
  <c r="M96" i="20"/>
  <c r="CN169" i="19"/>
  <c r="CN170" i="19"/>
  <c r="CN171" i="19"/>
  <c r="M113" i="20"/>
  <c r="CN172" i="19"/>
  <c r="CN173" i="19"/>
  <c r="CN174" i="19"/>
  <c r="CN175" i="19"/>
  <c r="CN176" i="19"/>
  <c r="CN177" i="19"/>
  <c r="CN178" i="19"/>
  <c r="CN179" i="19"/>
  <c r="CN180" i="19"/>
  <c r="CN181" i="19"/>
  <c r="CN182" i="19"/>
  <c r="CN183" i="19"/>
  <c r="CN184" i="19"/>
  <c r="CN185" i="19"/>
  <c r="CN186" i="19"/>
  <c r="CN187" i="19"/>
  <c r="CN188" i="19"/>
  <c r="CN189" i="19"/>
  <c r="M114" i="20"/>
  <c r="M112" i="20"/>
  <c r="CN191" i="19"/>
  <c r="CN192" i="19"/>
  <c r="CN193" i="19"/>
  <c r="CN194" i="19"/>
  <c r="M116" i="20"/>
  <c r="CN195" i="19"/>
  <c r="CN196" i="19"/>
  <c r="CN197" i="19"/>
  <c r="CN198" i="19"/>
  <c r="CN199" i="19"/>
  <c r="CN200" i="19"/>
  <c r="CN201" i="19"/>
  <c r="CN202" i="19"/>
  <c r="CN203" i="19"/>
  <c r="CN204" i="19"/>
  <c r="M117" i="20"/>
  <c r="CN205" i="19"/>
  <c r="CN206" i="19"/>
  <c r="CN207" i="19"/>
  <c r="CN208" i="19"/>
  <c r="CN209" i="19"/>
  <c r="CN210" i="19"/>
  <c r="CN211" i="19"/>
  <c r="CN212" i="19"/>
  <c r="CN213" i="19"/>
  <c r="M118" i="20"/>
  <c r="CN214" i="19"/>
  <c r="CN215" i="19"/>
  <c r="CN216" i="19"/>
  <c r="CN217" i="19"/>
  <c r="M119" i="20"/>
  <c r="CN218" i="19"/>
  <c r="CN219" i="19"/>
  <c r="CN220" i="19"/>
  <c r="M120" i="20"/>
  <c r="M115" i="20"/>
  <c r="M80" i="20"/>
  <c r="CN11" i="16"/>
  <c r="CN12" i="16"/>
  <c r="CN13" i="16"/>
  <c r="CN14" i="16"/>
  <c r="CN15" i="16"/>
  <c r="CN16" i="16"/>
  <c r="M40" i="20"/>
  <c r="CN17" i="16"/>
  <c r="CN18" i="16"/>
  <c r="CN19" i="16"/>
  <c r="CN20" i="16"/>
  <c r="CN21" i="16"/>
  <c r="CN22" i="16"/>
  <c r="CN23" i="16"/>
  <c r="CN24" i="16"/>
  <c r="CN25" i="16"/>
  <c r="CN26" i="16"/>
  <c r="CN27" i="16"/>
  <c r="CN28" i="16"/>
  <c r="CN29" i="16"/>
  <c r="CN30" i="16"/>
  <c r="M41" i="20"/>
  <c r="CN31" i="16"/>
  <c r="CN32" i="16"/>
  <c r="M42" i="20"/>
  <c r="CN33" i="16"/>
  <c r="CN34" i="16"/>
  <c r="CN35" i="16"/>
  <c r="M43" i="20"/>
  <c r="CN36" i="16"/>
  <c r="CN37" i="16"/>
  <c r="CN38" i="16"/>
  <c r="M44" i="20"/>
  <c r="CN39" i="16"/>
  <c r="CN40" i="16"/>
  <c r="CN41" i="16"/>
  <c r="CN42" i="16"/>
  <c r="M45" i="20"/>
  <c r="CN43" i="16"/>
  <c r="CN44" i="16"/>
  <c r="CN45" i="16"/>
  <c r="CN46" i="16"/>
  <c r="CN47" i="16"/>
  <c r="CN48" i="16"/>
  <c r="CN49" i="16"/>
  <c r="CN50" i="16"/>
  <c r="CN51" i="16"/>
  <c r="CN52" i="16"/>
  <c r="CN53" i="16"/>
  <c r="CN54" i="16"/>
  <c r="CN55" i="16"/>
  <c r="CN56" i="16"/>
  <c r="CN57" i="16"/>
  <c r="CN58" i="16"/>
  <c r="M46" i="20"/>
  <c r="CN59" i="16"/>
  <c r="CN60" i="16"/>
  <c r="CN61" i="16"/>
  <c r="M47" i="20"/>
  <c r="CN62" i="16"/>
  <c r="CN63" i="16"/>
  <c r="CN64" i="16"/>
  <c r="CN65" i="16"/>
  <c r="CN66" i="16"/>
  <c r="M48" i="20"/>
  <c r="M39" i="20"/>
  <c r="CN68" i="16"/>
  <c r="CN69" i="16"/>
  <c r="CN70" i="16"/>
  <c r="CN71" i="16"/>
  <c r="CN72" i="16"/>
  <c r="CN73" i="16"/>
  <c r="CN74" i="16"/>
  <c r="CN75" i="16"/>
  <c r="CN76" i="16"/>
  <c r="CN77" i="16"/>
  <c r="CN78" i="16"/>
  <c r="CN79" i="16"/>
  <c r="CN80" i="16"/>
  <c r="CN81" i="16"/>
  <c r="M50" i="20"/>
  <c r="CN82" i="16"/>
  <c r="CN83" i="16"/>
  <c r="CN84" i="16"/>
  <c r="CN85" i="16"/>
  <c r="CN86" i="16"/>
  <c r="CN87" i="16"/>
  <c r="CN88" i="16"/>
  <c r="CN89" i="16"/>
  <c r="CN90" i="16"/>
  <c r="M51" i="20"/>
  <c r="CN91" i="16"/>
  <c r="CN92" i="16"/>
  <c r="CN93" i="16"/>
  <c r="CN94" i="16"/>
  <c r="CN95" i="16"/>
  <c r="CN96" i="16"/>
  <c r="CN97" i="16"/>
  <c r="CN98" i="16"/>
  <c r="M52" i="20"/>
  <c r="CN99" i="16"/>
  <c r="CN100" i="16"/>
  <c r="CN101" i="16"/>
  <c r="CN102" i="16"/>
  <c r="CN103" i="16"/>
  <c r="CN104" i="16"/>
  <c r="CN105" i="16"/>
  <c r="M53" i="20"/>
  <c r="CN106" i="16"/>
  <c r="CN107" i="16"/>
  <c r="CN108" i="16"/>
  <c r="CN109" i="16"/>
  <c r="CN110" i="16"/>
  <c r="M54" i="20"/>
  <c r="CN111" i="16"/>
  <c r="CN112" i="16"/>
  <c r="CN113" i="16"/>
  <c r="CN114" i="16"/>
  <c r="CN115" i="16"/>
  <c r="CN116" i="16"/>
  <c r="CN117" i="16"/>
  <c r="CN118" i="16"/>
  <c r="CN119" i="16"/>
  <c r="CN120" i="16"/>
  <c r="CN121" i="16"/>
  <c r="CN122" i="16"/>
  <c r="CN123" i="16"/>
  <c r="CN124" i="16"/>
  <c r="CN125" i="16"/>
  <c r="CN126" i="16"/>
  <c r="CN127" i="16"/>
  <c r="M55" i="20"/>
  <c r="M49" i="20"/>
  <c r="CN129" i="16"/>
  <c r="CN130" i="16"/>
  <c r="CN131" i="16"/>
  <c r="CN132" i="16"/>
  <c r="CN133" i="16"/>
  <c r="CN134" i="16"/>
  <c r="CN135" i="16"/>
  <c r="CN136" i="16"/>
  <c r="CN137" i="16"/>
  <c r="M57" i="20"/>
  <c r="CN138" i="16"/>
  <c r="CN139" i="16"/>
  <c r="CN140" i="16"/>
  <c r="CN141" i="16"/>
  <c r="CN142" i="16"/>
  <c r="CN143" i="16"/>
  <c r="CN144" i="16"/>
  <c r="M58" i="20"/>
  <c r="CN145" i="16"/>
  <c r="CN146" i="16"/>
  <c r="CN147" i="16"/>
  <c r="CN148" i="16"/>
  <c r="CN149" i="16"/>
  <c r="CN150" i="16"/>
  <c r="M59" i="20"/>
  <c r="M56" i="20"/>
  <c r="CN152" i="16"/>
  <c r="CN153" i="16"/>
  <c r="CN154" i="16"/>
  <c r="CN155" i="16"/>
  <c r="CN156" i="16"/>
  <c r="CN157" i="16"/>
  <c r="M61" i="20"/>
  <c r="CN158" i="16"/>
  <c r="CN159" i="16"/>
  <c r="M62" i="20"/>
  <c r="CN160" i="16"/>
  <c r="CN161" i="16"/>
  <c r="M63" i="20"/>
  <c r="CN162" i="16"/>
  <c r="CN163" i="16"/>
  <c r="CN164" i="16"/>
  <c r="CN165" i="16"/>
  <c r="M64" i="20"/>
  <c r="M60" i="20"/>
  <c r="M38" i="20"/>
  <c r="CN11" i="14"/>
  <c r="CN12" i="14"/>
  <c r="CN13" i="14"/>
  <c r="CN14" i="14"/>
  <c r="CN15" i="14"/>
  <c r="M123" i="20"/>
  <c r="CN16" i="14"/>
  <c r="CN17" i="14"/>
  <c r="CN18" i="14"/>
  <c r="CN19" i="14"/>
  <c r="CN20" i="14"/>
  <c r="M124" i="20"/>
  <c r="CN21" i="14"/>
  <c r="CN22" i="14"/>
  <c r="CN23" i="14"/>
  <c r="M125" i="20"/>
  <c r="M122" i="20"/>
  <c r="CN25" i="14"/>
  <c r="M127" i="20"/>
  <c r="CN26" i="14"/>
  <c r="CN27" i="14"/>
  <c r="M128" i="20"/>
  <c r="CN28" i="14"/>
  <c r="M129" i="20"/>
  <c r="CN29" i="14"/>
  <c r="CN30" i="14"/>
  <c r="CN31" i="14"/>
  <c r="CN32" i="14"/>
  <c r="CN33" i="14"/>
  <c r="CN34" i="14"/>
  <c r="CN35" i="14"/>
  <c r="M130" i="20"/>
  <c r="CN36" i="14"/>
  <c r="CN37" i="14"/>
  <c r="CN38" i="14"/>
  <c r="M131" i="20"/>
  <c r="M126" i="20"/>
  <c r="CN40" i="14"/>
  <c r="CN41" i="14"/>
  <c r="CN42" i="14"/>
  <c r="CN43" i="14"/>
  <c r="CN44" i="14"/>
  <c r="M133" i="20"/>
  <c r="CN45" i="14"/>
  <c r="CN46" i="14"/>
  <c r="CN47" i="14"/>
  <c r="CN48" i="14"/>
  <c r="CN49" i="14"/>
  <c r="CN50" i="14"/>
  <c r="CN51" i="14"/>
  <c r="M134" i="20"/>
  <c r="CN52" i="14"/>
  <c r="CN53" i="14"/>
  <c r="M135" i="20"/>
  <c r="M132" i="20"/>
  <c r="M121" i="20"/>
  <c r="CN11" i="15"/>
  <c r="CN12" i="15"/>
  <c r="CN13" i="15"/>
  <c r="CN14" i="15"/>
  <c r="CN15" i="15"/>
  <c r="CN16" i="15"/>
  <c r="CN17" i="15"/>
  <c r="CN18" i="15"/>
  <c r="M138" i="20"/>
  <c r="CN19" i="15"/>
  <c r="CN20" i="15"/>
  <c r="CN21" i="15"/>
  <c r="CN22" i="15"/>
  <c r="CN23" i="15"/>
  <c r="CN24" i="15"/>
  <c r="M139" i="20"/>
  <c r="CN25" i="15"/>
  <c r="CN26" i="15"/>
  <c r="CN27" i="15"/>
  <c r="CN28" i="15"/>
  <c r="CN29" i="15"/>
  <c r="CN30" i="15"/>
  <c r="CN31" i="15"/>
  <c r="CN32" i="15"/>
  <c r="CN33" i="15"/>
  <c r="CN34" i="15"/>
  <c r="CN35" i="15"/>
  <c r="CN36" i="15"/>
  <c r="CN37" i="15"/>
  <c r="CN38" i="15"/>
  <c r="CN39" i="15"/>
  <c r="CN40" i="15"/>
  <c r="M140" i="20"/>
  <c r="CN41" i="15"/>
  <c r="CN42" i="15"/>
  <c r="CN43" i="15"/>
  <c r="CN44" i="15"/>
  <c r="CN45" i="15"/>
  <c r="CN46" i="15"/>
  <c r="CN47" i="15"/>
  <c r="M141" i="20"/>
  <c r="CN48" i="15"/>
  <c r="CN49" i="15"/>
  <c r="M142" i="20"/>
  <c r="M137" i="20"/>
  <c r="CN51" i="15"/>
  <c r="CN52" i="15"/>
  <c r="CN53" i="15"/>
  <c r="CN54" i="15"/>
  <c r="CN55" i="15"/>
  <c r="CN56" i="15"/>
  <c r="CN57" i="15"/>
  <c r="CN58" i="15"/>
  <c r="CN59" i="15"/>
  <c r="CN60" i="15"/>
  <c r="M144" i="20"/>
  <c r="CN61" i="15"/>
  <c r="CN62" i="15"/>
  <c r="CN63" i="15"/>
  <c r="CN64" i="15"/>
  <c r="CN65" i="15"/>
  <c r="CN66" i="15"/>
  <c r="CN67" i="15"/>
  <c r="CN68" i="15"/>
  <c r="M145" i="20"/>
  <c r="M143" i="20"/>
  <c r="CN70" i="15"/>
  <c r="CN71" i="15"/>
  <c r="CN72" i="15"/>
  <c r="CN73" i="15"/>
  <c r="CN74" i="15"/>
  <c r="CN75" i="15"/>
  <c r="CN76" i="15"/>
  <c r="M147" i="20"/>
  <c r="M146" i="20"/>
  <c r="M136" i="20"/>
  <c r="M148" i="20"/>
  <c r="CO11" i="18"/>
  <c r="CO12" i="18"/>
  <c r="CO13" i="18"/>
  <c r="N67" i="20"/>
  <c r="CO14" i="18"/>
  <c r="CO15" i="18"/>
  <c r="CO16" i="18"/>
  <c r="CO17" i="18"/>
  <c r="N68" i="20"/>
  <c r="N66" i="20"/>
  <c r="CO19" i="18"/>
  <c r="CO20" i="18"/>
  <c r="CO21" i="18"/>
  <c r="CO22" i="18"/>
  <c r="CO23" i="18"/>
  <c r="CO24" i="18"/>
  <c r="CO25" i="18"/>
  <c r="CO26" i="18"/>
  <c r="CO27" i="18"/>
  <c r="CO28" i="18"/>
  <c r="N70" i="20"/>
  <c r="CO29" i="18"/>
  <c r="CO30" i="18"/>
  <c r="CO31" i="18"/>
  <c r="CO32" i="18"/>
  <c r="CO33" i="18"/>
  <c r="CO34" i="18"/>
  <c r="N71" i="20"/>
  <c r="CO35" i="18"/>
  <c r="CO36" i="18"/>
  <c r="CO37" i="18"/>
  <c r="N72" i="20"/>
  <c r="N69" i="20"/>
  <c r="CO39" i="18"/>
  <c r="CO40" i="18"/>
  <c r="CO41" i="18"/>
  <c r="CO42" i="18"/>
  <c r="CO43" i="18"/>
  <c r="CO44" i="18"/>
  <c r="CO45" i="18"/>
  <c r="CO46" i="18"/>
  <c r="CO47" i="18"/>
  <c r="CO48" i="18"/>
  <c r="CO49" i="18"/>
  <c r="CO50" i="18"/>
  <c r="CO51" i="18"/>
  <c r="CO52" i="18"/>
  <c r="CO53" i="18"/>
  <c r="N74" i="20"/>
  <c r="CO54" i="18"/>
  <c r="N75" i="20"/>
  <c r="CO55" i="18"/>
  <c r="CO56" i="18"/>
  <c r="CO57" i="18"/>
  <c r="CO58" i="18"/>
  <c r="N76" i="20"/>
  <c r="N73" i="20"/>
  <c r="CO60" i="18"/>
  <c r="CO61" i="18"/>
  <c r="N78" i="20"/>
  <c r="CO62" i="18"/>
  <c r="CO63" i="18"/>
  <c r="CO64" i="18"/>
  <c r="CO65" i="18"/>
  <c r="CO66" i="18"/>
  <c r="CO67" i="18"/>
  <c r="CO68" i="18"/>
  <c r="CO69" i="18"/>
  <c r="CO70" i="18"/>
  <c r="N79" i="20"/>
  <c r="N77" i="20"/>
  <c r="N65" i="20"/>
  <c r="CO152" i="19"/>
  <c r="CO149" i="19"/>
  <c r="CO150" i="19"/>
  <c r="CO151" i="19"/>
  <c r="CO153" i="19"/>
  <c r="CO154" i="19"/>
  <c r="CO155" i="19"/>
  <c r="CO156" i="19"/>
  <c r="N109" i="20"/>
  <c r="CO121" i="19"/>
  <c r="N104" i="20"/>
  <c r="CO122" i="19"/>
  <c r="CO123" i="19"/>
  <c r="CO124" i="19"/>
  <c r="CO125" i="19"/>
  <c r="CO126" i="19"/>
  <c r="CO127" i="19"/>
  <c r="CO128" i="19"/>
  <c r="CO129" i="19"/>
  <c r="CO130" i="19"/>
  <c r="CO131" i="19"/>
  <c r="CO132" i="19"/>
  <c r="CO133" i="19"/>
  <c r="N105" i="20"/>
  <c r="CO134" i="19"/>
  <c r="CO135" i="19"/>
  <c r="CO136" i="19"/>
  <c r="CO137" i="19"/>
  <c r="CO138" i="19"/>
  <c r="CO139" i="19"/>
  <c r="CO140" i="19"/>
  <c r="N106" i="20"/>
  <c r="CO141" i="19"/>
  <c r="CO142" i="19"/>
  <c r="CO143" i="19"/>
  <c r="CO144" i="19"/>
  <c r="CO145" i="19"/>
  <c r="CO146" i="19"/>
  <c r="CO147" i="19"/>
  <c r="N107" i="20"/>
  <c r="CO148" i="19"/>
  <c r="N108" i="20"/>
  <c r="CO157" i="19"/>
  <c r="N110" i="20"/>
  <c r="CO158" i="19"/>
  <c r="CO159" i="19"/>
  <c r="CO160" i="19"/>
  <c r="CO161" i="19"/>
  <c r="CO162" i="19"/>
  <c r="CO163" i="19"/>
  <c r="CO164" i="19"/>
  <c r="CO165" i="19"/>
  <c r="CO166" i="19"/>
  <c r="CO167" i="19"/>
  <c r="N111" i="20"/>
  <c r="N103" i="20"/>
  <c r="CO11" i="19"/>
  <c r="CO12" i="19"/>
  <c r="CO13" i="19"/>
  <c r="CO14" i="19"/>
  <c r="CO15" i="19"/>
  <c r="CO16" i="19"/>
  <c r="CO17" i="19"/>
  <c r="CO18" i="19"/>
  <c r="CO19" i="19"/>
  <c r="CO20" i="19"/>
  <c r="CO21" i="19"/>
  <c r="CO22" i="19"/>
  <c r="CO23" i="19"/>
  <c r="N82" i="20"/>
  <c r="CO24" i="19"/>
  <c r="CO25" i="19"/>
  <c r="CO26" i="19"/>
  <c r="CO27" i="19"/>
  <c r="CO28" i="19"/>
  <c r="CO29" i="19"/>
  <c r="CO30" i="19"/>
  <c r="CO31" i="19"/>
  <c r="CO32" i="19"/>
  <c r="CO33" i="19"/>
  <c r="CO34" i="19"/>
  <c r="CO35" i="19"/>
  <c r="CO36" i="19"/>
  <c r="CO37" i="19"/>
  <c r="CO38" i="19"/>
  <c r="CO39" i="19"/>
  <c r="N83" i="20"/>
  <c r="CO40" i="19"/>
  <c r="CO41" i="19"/>
  <c r="CO42" i="19"/>
  <c r="CO43" i="19"/>
  <c r="N84" i="20"/>
  <c r="CO44" i="19"/>
  <c r="CO45" i="19"/>
  <c r="CO46" i="19"/>
  <c r="CO47" i="19"/>
  <c r="CO48" i="19"/>
  <c r="CO49" i="19"/>
  <c r="CO50" i="19"/>
  <c r="CO51" i="19"/>
  <c r="CO52" i="19"/>
  <c r="CO53" i="19"/>
  <c r="CO54" i="19"/>
  <c r="CO55" i="19"/>
  <c r="CO56" i="19"/>
  <c r="CO57" i="19"/>
  <c r="CO58" i="19"/>
  <c r="CO59" i="19"/>
  <c r="CO60" i="19"/>
  <c r="CO61" i="19"/>
  <c r="CO62" i="19"/>
  <c r="N85" i="20"/>
  <c r="N81" i="20"/>
  <c r="CO64" i="19"/>
  <c r="CO65" i="19"/>
  <c r="CO66" i="19"/>
  <c r="CO67" i="19"/>
  <c r="N87" i="20"/>
  <c r="CO68" i="19"/>
  <c r="CO69" i="19"/>
  <c r="CO70" i="19"/>
  <c r="CO71" i="19"/>
  <c r="CO72" i="19"/>
  <c r="CO73" i="19"/>
  <c r="CO74" i="19"/>
  <c r="CO75" i="19"/>
  <c r="N88" i="20"/>
  <c r="CO76" i="19"/>
  <c r="N89" i="20"/>
  <c r="CO77" i="19"/>
  <c r="CO78" i="19"/>
  <c r="CO79" i="19"/>
  <c r="CO80" i="19"/>
  <c r="CO81" i="19"/>
  <c r="CO82" i="19"/>
  <c r="N90" i="20"/>
  <c r="CO83" i="19"/>
  <c r="CO84" i="19"/>
  <c r="CO85" i="19"/>
  <c r="CO86" i="19"/>
  <c r="N91" i="20"/>
  <c r="CO87" i="19"/>
  <c r="CO88" i="19"/>
  <c r="CO89" i="19"/>
  <c r="N92" i="20"/>
  <c r="CO90" i="19"/>
  <c r="CO91" i="19"/>
  <c r="CO92" i="19"/>
  <c r="CO93" i="19"/>
  <c r="N93" i="20"/>
  <c r="CO94" i="19"/>
  <c r="CO95" i="19"/>
  <c r="N94" i="20"/>
  <c r="CO96" i="19"/>
  <c r="CO97" i="19"/>
  <c r="CO98" i="19"/>
  <c r="CO99" i="19"/>
  <c r="CO100" i="19"/>
  <c r="CO101" i="19"/>
  <c r="CO102" i="19"/>
  <c r="CO103" i="19"/>
  <c r="N95" i="20"/>
  <c r="N86" i="20"/>
  <c r="CO105" i="19"/>
  <c r="CO106" i="19"/>
  <c r="N97" i="20"/>
  <c r="CO107" i="19"/>
  <c r="CO108" i="19"/>
  <c r="CO109" i="19"/>
  <c r="N98" i="20"/>
  <c r="CO110" i="19"/>
  <c r="CO111" i="19"/>
  <c r="CO112" i="19"/>
  <c r="N99" i="20"/>
  <c r="CO113" i="19"/>
  <c r="N100" i="20"/>
  <c r="CO114" i="19"/>
  <c r="CO115" i="19"/>
  <c r="CO116" i="19"/>
  <c r="N101" i="20"/>
  <c r="CO117" i="19"/>
  <c r="CO118" i="19"/>
  <c r="CO119" i="19"/>
  <c r="N102" i="20"/>
  <c r="N96" i="20"/>
  <c r="CO169" i="19"/>
  <c r="CO170" i="19"/>
  <c r="CO171" i="19"/>
  <c r="N113" i="20"/>
  <c r="CO172" i="19"/>
  <c r="CO173" i="19"/>
  <c r="CO174" i="19"/>
  <c r="CO175" i="19"/>
  <c r="CO176" i="19"/>
  <c r="CO177" i="19"/>
  <c r="CO178" i="19"/>
  <c r="CO179" i="19"/>
  <c r="CO180" i="19"/>
  <c r="CO181" i="19"/>
  <c r="CO182" i="19"/>
  <c r="CO183" i="19"/>
  <c r="CO184" i="19"/>
  <c r="CO185" i="19"/>
  <c r="CO186" i="19"/>
  <c r="CO187" i="19"/>
  <c r="CO188" i="19"/>
  <c r="CO189" i="19"/>
  <c r="N114" i="20"/>
  <c r="N112" i="20"/>
  <c r="CO191" i="19"/>
  <c r="CO192" i="19"/>
  <c r="CO193" i="19"/>
  <c r="CO194" i="19"/>
  <c r="N116" i="20"/>
  <c r="CO195" i="19"/>
  <c r="CO196" i="19"/>
  <c r="CO197" i="19"/>
  <c r="CO198" i="19"/>
  <c r="CO199" i="19"/>
  <c r="CO200" i="19"/>
  <c r="CO201" i="19"/>
  <c r="CO202" i="19"/>
  <c r="CO203" i="19"/>
  <c r="CO204" i="19"/>
  <c r="N117" i="20"/>
  <c r="CO205" i="19"/>
  <c r="CO206" i="19"/>
  <c r="CO207" i="19"/>
  <c r="CO208" i="19"/>
  <c r="CO209" i="19"/>
  <c r="CO210" i="19"/>
  <c r="CO211" i="19"/>
  <c r="CO212" i="19"/>
  <c r="CO213" i="19"/>
  <c r="N118" i="20"/>
  <c r="CO214" i="19"/>
  <c r="CO215" i="19"/>
  <c r="CO216" i="19"/>
  <c r="CO217" i="19"/>
  <c r="N119" i="20"/>
  <c r="CO218" i="19"/>
  <c r="CO219" i="19"/>
  <c r="CO220" i="19"/>
  <c r="N120" i="20"/>
  <c r="N115" i="20"/>
  <c r="N80" i="20"/>
  <c r="CO11" i="17"/>
  <c r="CO12" i="17"/>
  <c r="CO13" i="17"/>
  <c r="N10" i="20"/>
  <c r="CO14" i="17"/>
  <c r="CO15" i="17"/>
  <c r="CO16" i="17"/>
  <c r="CO17" i="17"/>
  <c r="CO18" i="17"/>
  <c r="CO19" i="17"/>
  <c r="N11" i="20"/>
  <c r="CO20" i="17"/>
  <c r="CO21" i="17"/>
  <c r="CO22" i="17"/>
  <c r="CO23" i="17"/>
  <c r="CO24" i="17"/>
  <c r="CO25" i="17"/>
  <c r="CO26" i="17"/>
  <c r="CO27" i="17"/>
  <c r="CO28" i="17"/>
  <c r="CO29" i="17"/>
  <c r="CO30" i="17"/>
  <c r="CO31" i="17"/>
  <c r="CO32" i="17"/>
  <c r="CO33" i="17"/>
  <c r="CO34" i="17"/>
  <c r="N12" i="20"/>
  <c r="CO35" i="17"/>
  <c r="CO36" i="17"/>
  <c r="CO37" i="17"/>
  <c r="CO38" i="17"/>
  <c r="CO39" i="17"/>
  <c r="CO40" i="17"/>
  <c r="CO41" i="17"/>
  <c r="CO42" i="17"/>
  <c r="CO43" i="17"/>
  <c r="CO44" i="17"/>
  <c r="CO45" i="17"/>
  <c r="CO46" i="17"/>
  <c r="CO47" i="17"/>
  <c r="N13" i="20"/>
  <c r="CO48" i="17"/>
  <c r="CO49" i="17"/>
  <c r="CO50" i="17"/>
  <c r="CO51" i="17"/>
  <c r="CO52" i="17"/>
  <c r="CO53" i="17"/>
  <c r="CO54" i="17"/>
  <c r="CO55" i="17"/>
  <c r="CO56" i="17"/>
  <c r="N14" i="20"/>
  <c r="CO57" i="17"/>
  <c r="CO58" i="17"/>
  <c r="CO59" i="17"/>
  <c r="CO60" i="17"/>
  <c r="N15" i="20"/>
  <c r="CO61" i="17"/>
  <c r="CO62" i="17"/>
  <c r="CO63" i="17"/>
  <c r="CO64" i="17"/>
  <c r="CO65" i="17"/>
  <c r="CO66" i="17"/>
  <c r="CO67" i="17"/>
  <c r="CO68" i="17"/>
  <c r="CO69" i="17"/>
  <c r="CO70" i="17"/>
  <c r="CO71" i="17"/>
  <c r="N16" i="20"/>
  <c r="CO72" i="17"/>
  <c r="CO73" i="17"/>
  <c r="CO74" i="17"/>
  <c r="CO75" i="17"/>
  <c r="CO76" i="17"/>
  <c r="N17" i="20"/>
  <c r="N9" i="20"/>
  <c r="CO78" i="17"/>
  <c r="CO79" i="17"/>
  <c r="CO80" i="17"/>
  <c r="CO81" i="17"/>
  <c r="N19" i="20"/>
  <c r="CO82" i="17"/>
  <c r="CO83" i="17"/>
  <c r="CO84" i="17"/>
  <c r="N20" i="20"/>
  <c r="CO85" i="17"/>
  <c r="CO86" i="17"/>
  <c r="CO87" i="17"/>
  <c r="CO88" i="17"/>
  <c r="CO89" i="17"/>
  <c r="CO90" i="17"/>
  <c r="CO91" i="17"/>
  <c r="CO92" i="17"/>
  <c r="CO93" i="17"/>
  <c r="CO94" i="17"/>
  <c r="CO95" i="17"/>
  <c r="CO96" i="17"/>
  <c r="CO97" i="17"/>
  <c r="CO98" i="17"/>
  <c r="CO99" i="17"/>
  <c r="N21" i="20"/>
  <c r="CO100" i="17"/>
  <c r="CO101" i="17"/>
  <c r="CO102" i="17"/>
  <c r="CO103" i="17"/>
  <c r="CO104" i="17"/>
  <c r="CO105" i="17"/>
  <c r="CO106" i="17"/>
  <c r="CO107" i="17"/>
  <c r="CO108" i="17"/>
  <c r="CO109" i="17"/>
  <c r="CO110" i="17"/>
  <c r="CO111" i="17"/>
  <c r="CO112" i="17"/>
  <c r="N22" i="20"/>
  <c r="CO113" i="17"/>
  <c r="CO114" i="17"/>
  <c r="CO115" i="17"/>
  <c r="CO116" i="17"/>
  <c r="CO117" i="17"/>
  <c r="N23" i="20"/>
  <c r="CO118" i="17"/>
  <c r="CO119" i="17"/>
  <c r="CO120" i="17"/>
  <c r="N24" i="20"/>
  <c r="CO121" i="17"/>
  <c r="CO122" i="17"/>
  <c r="CO123" i="17"/>
  <c r="CO124" i="17"/>
  <c r="CO125" i="17"/>
  <c r="CO126" i="17"/>
  <c r="CO127" i="17"/>
  <c r="CO128" i="17"/>
  <c r="CO129" i="17"/>
  <c r="N25" i="20"/>
  <c r="CO130" i="17"/>
  <c r="CO131" i="17"/>
  <c r="CO132" i="17"/>
  <c r="CO133" i="17"/>
  <c r="CO134" i="17"/>
  <c r="CO135" i="17"/>
  <c r="N26" i="20"/>
  <c r="N18" i="20"/>
  <c r="CO137" i="17"/>
  <c r="CO138" i="17"/>
  <c r="CO139" i="17"/>
  <c r="CO140" i="17"/>
  <c r="N28" i="20"/>
  <c r="CO141" i="17"/>
  <c r="CO142" i="17"/>
  <c r="CO143" i="17"/>
  <c r="CO144" i="17"/>
  <c r="CO145" i="17"/>
  <c r="N29" i="20"/>
  <c r="CO146" i="17"/>
  <c r="CO147" i="17"/>
  <c r="N30" i="20"/>
  <c r="CO148" i="17"/>
  <c r="CO149" i="17"/>
  <c r="CO150" i="17"/>
  <c r="N31" i="20"/>
  <c r="N27" i="20"/>
  <c r="CO152" i="17"/>
  <c r="CO153" i="17"/>
  <c r="CO154" i="17"/>
  <c r="CO155" i="17"/>
  <c r="CO156" i="17"/>
  <c r="CO157" i="17"/>
  <c r="CO158" i="17"/>
  <c r="CO159" i="17"/>
  <c r="CO160" i="17"/>
  <c r="N33" i="20"/>
  <c r="CO161" i="17"/>
  <c r="CO162" i="17"/>
  <c r="N34" i="20"/>
  <c r="CO163" i="17"/>
  <c r="CO164" i="17"/>
  <c r="CO165" i="17"/>
  <c r="CO166" i="17"/>
  <c r="CO167" i="17"/>
  <c r="CO168" i="17"/>
  <c r="CO169" i="17"/>
  <c r="CO170" i="17"/>
  <c r="N35" i="20"/>
  <c r="CO171" i="17"/>
  <c r="CO172" i="17"/>
  <c r="CO173" i="17"/>
  <c r="CO174" i="17"/>
  <c r="CO175" i="17"/>
  <c r="N36" i="20"/>
  <c r="CO176" i="17"/>
  <c r="CO177" i="17"/>
  <c r="CO178" i="17"/>
  <c r="CO179" i="17"/>
  <c r="CO180" i="17"/>
  <c r="CO181" i="17"/>
  <c r="N37" i="20"/>
  <c r="N32" i="20"/>
  <c r="N8" i="20"/>
  <c r="CO11" i="16"/>
  <c r="CO12" i="16"/>
  <c r="CO13" i="16"/>
  <c r="CO14" i="16"/>
  <c r="CO15" i="16"/>
  <c r="CO16" i="16"/>
  <c r="N40" i="20"/>
  <c r="CO17" i="16"/>
  <c r="CO18" i="16"/>
  <c r="CO19" i="16"/>
  <c r="CO20" i="16"/>
  <c r="CO21" i="16"/>
  <c r="CO22" i="16"/>
  <c r="CO23" i="16"/>
  <c r="CO24" i="16"/>
  <c r="CO25" i="16"/>
  <c r="CO26" i="16"/>
  <c r="CO27" i="16"/>
  <c r="CO28" i="16"/>
  <c r="CO29" i="16"/>
  <c r="CO30" i="16"/>
  <c r="N41" i="20"/>
  <c r="CO31" i="16"/>
  <c r="CO32" i="16"/>
  <c r="N42" i="20"/>
  <c r="CO33" i="16"/>
  <c r="CO34" i="16"/>
  <c r="CO35" i="16"/>
  <c r="N43" i="20"/>
  <c r="CO36" i="16"/>
  <c r="CO37" i="16"/>
  <c r="CO38" i="16"/>
  <c r="N44" i="20"/>
  <c r="CO39" i="16"/>
  <c r="CO40" i="16"/>
  <c r="CO41" i="16"/>
  <c r="CO42" i="16"/>
  <c r="N45" i="20"/>
  <c r="CO43" i="16"/>
  <c r="CO44" i="16"/>
  <c r="CO45" i="16"/>
  <c r="CO46" i="16"/>
  <c r="CO47" i="16"/>
  <c r="CO48" i="16"/>
  <c r="CO49" i="16"/>
  <c r="CO50" i="16"/>
  <c r="CO51" i="16"/>
  <c r="CO52" i="16"/>
  <c r="CO53" i="16"/>
  <c r="CO54" i="16"/>
  <c r="CO55" i="16"/>
  <c r="CO56" i="16"/>
  <c r="CO57" i="16"/>
  <c r="CO58" i="16"/>
  <c r="N46" i="20"/>
  <c r="CO59" i="16"/>
  <c r="CO60" i="16"/>
  <c r="CO61" i="16"/>
  <c r="N47" i="20"/>
  <c r="CO62" i="16"/>
  <c r="CO63" i="16"/>
  <c r="CO64" i="16"/>
  <c r="CO65" i="16"/>
  <c r="CO66" i="16"/>
  <c r="N48" i="20"/>
  <c r="N39" i="20"/>
  <c r="CO68" i="16"/>
  <c r="CO69" i="16"/>
  <c r="CO70" i="16"/>
  <c r="CO71" i="16"/>
  <c r="CO72" i="16"/>
  <c r="CO73" i="16"/>
  <c r="CO74" i="16"/>
  <c r="CO75" i="16"/>
  <c r="CO76" i="16"/>
  <c r="CO77" i="16"/>
  <c r="CO78" i="16"/>
  <c r="CO79" i="16"/>
  <c r="CO80" i="16"/>
  <c r="CO81" i="16"/>
  <c r="N50" i="20"/>
  <c r="CO82" i="16"/>
  <c r="CO83" i="16"/>
  <c r="CO84" i="16"/>
  <c r="CO85" i="16"/>
  <c r="CO86" i="16"/>
  <c r="CO87" i="16"/>
  <c r="CO88" i="16"/>
  <c r="CO89" i="16"/>
  <c r="CO90" i="16"/>
  <c r="N51" i="20"/>
  <c r="CO91" i="16"/>
  <c r="CO92" i="16"/>
  <c r="CO93" i="16"/>
  <c r="CO94" i="16"/>
  <c r="CO95" i="16"/>
  <c r="CO96" i="16"/>
  <c r="CO97" i="16"/>
  <c r="CO98" i="16"/>
  <c r="N52" i="20"/>
  <c r="CO99" i="16"/>
  <c r="CO100" i="16"/>
  <c r="CO101" i="16"/>
  <c r="CO102" i="16"/>
  <c r="CO103" i="16"/>
  <c r="CO104" i="16"/>
  <c r="CO105" i="16"/>
  <c r="N53" i="20"/>
  <c r="CO106" i="16"/>
  <c r="CO107" i="16"/>
  <c r="CO108" i="16"/>
  <c r="CO109" i="16"/>
  <c r="CO110" i="16"/>
  <c r="N54" i="20"/>
  <c r="CO111" i="16"/>
  <c r="CO112" i="16"/>
  <c r="CO113" i="16"/>
  <c r="CO114" i="16"/>
  <c r="CO115" i="16"/>
  <c r="CO116" i="16"/>
  <c r="CO117" i="16"/>
  <c r="CO118" i="16"/>
  <c r="CO119" i="16"/>
  <c r="CO120" i="16"/>
  <c r="CO121" i="16"/>
  <c r="CO122" i="16"/>
  <c r="CO123" i="16"/>
  <c r="CO124" i="16"/>
  <c r="CO125" i="16"/>
  <c r="CO126" i="16"/>
  <c r="CO127" i="16"/>
  <c r="N55" i="20"/>
  <c r="N49" i="20"/>
  <c r="CO129" i="16"/>
  <c r="CO130" i="16"/>
  <c r="CO131" i="16"/>
  <c r="CO132" i="16"/>
  <c r="CO133" i="16"/>
  <c r="CO134" i="16"/>
  <c r="CO135" i="16"/>
  <c r="CO136" i="16"/>
  <c r="CO137" i="16"/>
  <c r="N57" i="20"/>
  <c r="CO138" i="16"/>
  <c r="CO139" i="16"/>
  <c r="CO140" i="16"/>
  <c r="CO141" i="16"/>
  <c r="CO142" i="16"/>
  <c r="CO143" i="16"/>
  <c r="CO144" i="16"/>
  <c r="N58" i="20"/>
  <c r="CO145" i="16"/>
  <c r="CO146" i="16"/>
  <c r="CO147" i="16"/>
  <c r="CO148" i="16"/>
  <c r="CO149" i="16"/>
  <c r="CO150" i="16"/>
  <c r="N59" i="20"/>
  <c r="N56" i="20"/>
  <c r="CO152" i="16"/>
  <c r="CO153" i="16"/>
  <c r="CO154" i="16"/>
  <c r="CO155" i="16"/>
  <c r="CO156" i="16"/>
  <c r="CO157" i="16"/>
  <c r="N61" i="20"/>
  <c r="CO158" i="16"/>
  <c r="CO159" i="16"/>
  <c r="N62" i="20"/>
  <c r="CO160" i="16"/>
  <c r="CO161" i="16"/>
  <c r="N63" i="20"/>
  <c r="CO162" i="16"/>
  <c r="CO163" i="16"/>
  <c r="CO164" i="16"/>
  <c r="CO165" i="16"/>
  <c r="N64" i="20"/>
  <c r="N60" i="20"/>
  <c r="N38" i="20"/>
  <c r="CO11" i="14"/>
  <c r="CO12" i="14"/>
  <c r="CO13" i="14"/>
  <c r="CO14" i="14"/>
  <c r="CO15" i="14"/>
  <c r="N123" i="20"/>
  <c r="CO16" i="14"/>
  <c r="CO17" i="14"/>
  <c r="CO18" i="14"/>
  <c r="CO19" i="14"/>
  <c r="CO20" i="14"/>
  <c r="N124" i="20"/>
  <c r="CO21" i="14"/>
  <c r="CO22" i="14"/>
  <c r="CO23" i="14"/>
  <c r="N125" i="20"/>
  <c r="N122" i="20"/>
  <c r="CO25" i="14"/>
  <c r="N127" i="20"/>
  <c r="CO26" i="14"/>
  <c r="CO27" i="14"/>
  <c r="N128" i="20"/>
  <c r="CO28" i="14"/>
  <c r="N129" i="20"/>
  <c r="CO29" i="14"/>
  <c r="CO30" i="14"/>
  <c r="CO31" i="14"/>
  <c r="CO32" i="14"/>
  <c r="CO33" i="14"/>
  <c r="CO34" i="14"/>
  <c r="CO35" i="14"/>
  <c r="N130" i="20"/>
  <c r="CO36" i="14"/>
  <c r="CO37" i="14"/>
  <c r="CO38" i="14"/>
  <c r="N131" i="20"/>
  <c r="N126" i="20"/>
  <c r="CO40" i="14"/>
  <c r="CO41" i="14"/>
  <c r="CO42" i="14"/>
  <c r="CO43" i="14"/>
  <c r="CO44" i="14"/>
  <c r="N133" i="20"/>
  <c r="CO45" i="14"/>
  <c r="CO46" i="14"/>
  <c r="CO47" i="14"/>
  <c r="CO48" i="14"/>
  <c r="CO49" i="14"/>
  <c r="CO50" i="14"/>
  <c r="CO51" i="14"/>
  <c r="N134" i="20"/>
  <c r="CO52" i="14"/>
  <c r="CO53" i="14"/>
  <c r="N135" i="20"/>
  <c r="N132" i="20"/>
  <c r="N121" i="20"/>
  <c r="CO11" i="15"/>
  <c r="CO12" i="15"/>
  <c r="CO13" i="15"/>
  <c r="CO14" i="15"/>
  <c r="CO15" i="15"/>
  <c r="CO16" i="15"/>
  <c r="CO17" i="15"/>
  <c r="CO18" i="15"/>
  <c r="N138" i="20"/>
  <c r="CO19" i="15"/>
  <c r="CO20" i="15"/>
  <c r="CO21" i="15"/>
  <c r="CO22" i="15"/>
  <c r="CO23" i="15"/>
  <c r="CO24" i="15"/>
  <c r="N139" i="20"/>
  <c r="CO25" i="15"/>
  <c r="CO26" i="15"/>
  <c r="CO27" i="15"/>
  <c r="CO28" i="15"/>
  <c r="CO29" i="15"/>
  <c r="CO30" i="15"/>
  <c r="CO31" i="15"/>
  <c r="CO32" i="15"/>
  <c r="CO33" i="15"/>
  <c r="CO34" i="15"/>
  <c r="CO35" i="15"/>
  <c r="CO36" i="15"/>
  <c r="CO37" i="15"/>
  <c r="CO38" i="15"/>
  <c r="CO39" i="15"/>
  <c r="CO40" i="15"/>
  <c r="N140" i="20"/>
  <c r="CO41" i="15"/>
  <c r="CO42" i="15"/>
  <c r="CO43" i="15"/>
  <c r="CO44" i="15"/>
  <c r="CO45" i="15"/>
  <c r="CO46" i="15"/>
  <c r="CO47" i="15"/>
  <c r="N141" i="20"/>
  <c r="CO48" i="15"/>
  <c r="CO49" i="15"/>
  <c r="N142" i="20"/>
  <c r="N137" i="20"/>
  <c r="CO51" i="15"/>
  <c r="CO52" i="15"/>
  <c r="CO53" i="15"/>
  <c r="CO54" i="15"/>
  <c r="CO55" i="15"/>
  <c r="CO56" i="15"/>
  <c r="CO57" i="15"/>
  <c r="CO58" i="15"/>
  <c r="CO59" i="15"/>
  <c r="CO60" i="15"/>
  <c r="N144" i="20"/>
  <c r="CO61" i="15"/>
  <c r="CO62" i="15"/>
  <c r="CO63" i="15"/>
  <c r="CO64" i="15"/>
  <c r="CO65" i="15"/>
  <c r="CO66" i="15"/>
  <c r="CO67" i="15"/>
  <c r="CO68" i="15"/>
  <c r="N145" i="20"/>
  <c r="N143" i="20"/>
  <c r="CO70" i="15"/>
  <c r="CO71" i="15"/>
  <c r="CO72" i="15"/>
  <c r="CO73" i="15"/>
  <c r="CO74" i="15"/>
  <c r="CO75" i="15"/>
  <c r="CO76" i="15"/>
  <c r="N147" i="20"/>
  <c r="N146" i="20"/>
  <c r="N136" i="20"/>
  <c r="N148" i="20"/>
  <c r="P148" i="20"/>
  <c r="P147" i="20"/>
  <c r="P146" i="20"/>
  <c r="P145" i="20"/>
  <c r="P144" i="20"/>
  <c r="P143" i="20"/>
  <c r="P142" i="20"/>
  <c r="P141" i="20"/>
  <c r="P140" i="20"/>
  <c r="P139" i="20"/>
  <c r="P138" i="20"/>
  <c r="P137" i="20"/>
  <c r="P136" i="20"/>
  <c r="P135" i="20"/>
  <c r="P134" i="20"/>
  <c r="P133" i="20"/>
  <c r="P132" i="20"/>
  <c r="P131" i="20"/>
  <c r="P130" i="20"/>
  <c r="P129" i="20"/>
  <c r="P128" i="20"/>
  <c r="P127" i="20"/>
  <c r="P126" i="20"/>
  <c r="P125" i="20"/>
  <c r="P124" i="20"/>
  <c r="P123" i="20"/>
  <c r="P122" i="20"/>
  <c r="P121" i="20"/>
  <c r="P120" i="20"/>
  <c r="P118" i="20"/>
  <c r="P119" i="20"/>
  <c r="P117" i="20"/>
  <c r="P116" i="20"/>
  <c r="P115" i="20"/>
  <c r="P114" i="20"/>
  <c r="P113" i="20"/>
  <c r="P112" i="20"/>
  <c r="P111" i="20"/>
  <c r="P106" i="20"/>
  <c r="P107" i="20"/>
  <c r="P108" i="20"/>
  <c r="P109" i="20"/>
  <c r="P110" i="20"/>
  <c r="P105" i="20"/>
  <c r="P104" i="20"/>
  <c r="P103" i="20"/>
  <c r="P102" i="20"/>
  <c r="P99" i="20"/>
  <c r="P100" i="20"/>
  <c r="P101" i="20"/>
  <c r="P98" i="20"/>
  <c r="P97" i="20"/>
  <c r="P96" i="20"/>
  <c r="P95" i="20"/>
  <c r="P89" i="20"/>
  <c r="P90" i="20"/>
  <c r="P91" i="20"/>
  <c r="P92" i="20"/>
  <c r="P93" i="20"/>
  <c r="P94"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P59" i="20"/>
  <c r="P58" i="20"/>
  <c r="P57" i="20"/>
  <c r="P56" i="20"/>
  <c r="P55" i="20"/>
  <c r="P52" i="20"/>
  <c r="P53" i="20"/>
  <c r="P54" i="20"/>
  <c r="P51" i="20"/>
  <c r="P50" i="20"/>
  <c r="P49" i="20"/>
  <c r="P48" i="20"/>
  <c r="P42" i="20"/>
  <c r="P43" i="20"/>
  <c r="P44" i="20"/>
  <c r="P45" i="20"/>
  <c r="P46" i="20"/>
  <c r="P47" i="20"/>
  <c r="P41" i="20"/>
  <c r="P40" i="20"/>
  <c r="P39" i="20"/>
  <c r="P38" i="20"/>
  <c r="P37" i="20"/>
  <c r="P35" i="20"/>
  <c r="P36" i="20"/>
  <c r="P34" i="20"/>
  <c r="P33" i="20"/>
  <c r="P32" i="20"/>
  <c r="P31" i="20"/>
  <c r="P30" i="20"/>
  <c r="P29" i="20"/>
  <c r="P28" i="20"/>
  <c r="P27" i="20"/>
  <c r="P26" i="20"/>
  <c r="P21" i="20"/>
  <c r="P22" i="20"/>
  <c r="P23" i="20"/>
  <c r="P24" i="20"/>
  <c r="P25" i="20"/>
  <c r="P20" i="20"/>
  <c r="P19" i="20"/>
  <c r="P18" i="20"/>
  <c r="P17" i="20"/>
  <c r="P12" i="20"/>
  <c r="P13" i="20"/>
  <c r="P14" i="20"/>
  <c r="P15" i="20"/>
  <c r="P16" i="20"/>
  <c r="P11" i="20"/>
  <c r="P10" i="20"/>
  <c r="P9" i="20"/>
  <c r="P8" i="20"/>
  <c r="L147" i="20"/>
  <c r="L145" i="20"/>
  <c r="L144" i="20"/>
  <c r="L142" i="20"/>
  <c r="L141" i="20"/>
  <c r="L140" i="20"/>
  <c r="L139" i="20"/>
  <c r="L138" i="20"/>
  <c r="L135" i="20"/>
  <c r="L134" i="20"/>
  <c r="L133" i="20"/>
  <c r="L131" i="20"/>
  <c r="L130" i="20"/>
  <c r="L129" i="20"/>
  <c r="L128" i="20"/>
  <c r="L127" i="20"/>
  <c r="L125" i="20"/>
  <c r="L124" i="20"/>
  <c r="L123" i="20"/>
  <c r="L120" i="20"/>
  <c r="L119" i="20"/>
  <c r="L118" i="20"/>
  <c r="L117" i="20"/>
  <c r="L116" i="20"/>
  <c r="L114" i="20"/>
  <c r="L113" i="20"/>
  <c r="L111" i="20"/>
  <c r="L110" i="20"/>
  <c r="L109" i="20"/>
  <c r="L108" i="20"/>
  <c r="L107" i="20"/>
  <c r="L106" i="20"/>
  <c r="L105" i="20"/>
  <c r="L104" i="20"/>
  <c r="L102" i="20"/>
  <c r="L101" i="20"/>
  <c r="L100" i="20"/>
  <c r="L99" i="20"/>
  <c r="L98" i="20"/>
  <c r="L97" i="20"/>
  <c r="L95" i="20"/>
  <c r="L94" i="20"/>
  <c r="L93" i="20"/>
  <c r="L92" i="20"/>
  <c r="L91" i="20"/>
  <c r="L90" i="20"/>
  <c r="L89" i="20"/>
  <c r="L88" i="20"/>
  <c r="L87" i="20"/>
  <c r="L85" i="20"/>
  <c r="L84" i="20"/>
  <c r="L83" i="20"/>
  <c r="L82" i="20"/>
  <c r="L79" i="20"/>
  <c r="L78" i="20"/>
  <c r="L76" i="20"/>
  <c r="L75" i="20"/>
  <c r="L74" i="20"/>
  <c r="L72" i="20"/>
  <c r="L71" i="20"/>
  <c r="L70" i="20"/>
  <c r="L68" i="20"/>
  <c r="L67" i="20"/>
  <c r="L64" i="20"/>
  <c r="L63" i="20"/>
  <c r="L62" i="20"/>
  <c r="L61" i="20"/>
  <c r="L59" i="20"/>
  <c r="L58" i="20"/>
  <c r="L57" i="20"/>
  <c r="L55" i="20"/>
  <c r="L54" i="20"/>
  <c r="L53" i="20"/>
  <c r="L52" i="20"/>
  <c r="L51" i="20"/>
  <c r="L50" i="20"/>
  <c r="L48" i="20"/>
  <c r="L47" i="20"/>
  <c r="L46" i="20"/>
  <c r="L45" i="20"/>
  <c r="L44" i="20"/>
  <c r="L43" i="20"/>
  <c r="L42" i="20"/>
  <c r="L41" i="20"/>
  <c r="BP11" i="16"/>
  <c r="BQ11" i="16"/>
  <c r="BP12" i="16"/>
  <c r="BQ12" i="16"/>
  <c r="BP13" i="16"/>
  <c r="BQ13" i="16"/>
  <c r="BP14" i="16"/>
  <c r="BQ14" i="16"/>
  <c r="BP15" i="16"/>
  <c r="BQ15" i="16"/>
  <c r="BP16" i="16"/>
  <c r="BQ16" i="16"/>
  <c r="J40" i="20"/>
  <c r="BP17" i="16"/>
  <c r="BQ17" i="16"/>
  <c r="BP18" i="16"/>
  <c r="BQ18" i="16"/>
  <c r="BP19" i="16"/>
  <c r="BQ19" i="16"/>
  <c r="BP20" i="16"/>
  <c r="BQ20" i="16"/>
  <c r="BP21" i="16"/>
  <c r="BQ21" i="16"/>
  <c r="BP22" i="16"/>
  <c r="BQ22" i="16"/>
  <c r="BP23" i="16"/>
  <c r="BQ23" i="16"/>
  <c r="BP24" i="16"/>
  <c r="BQ24" i="16"/>
  <c r="BP25" i="16"/>
  <c r="BQ25" i="16"/>
  <c r="BP26" i="16"/>
  <c r="BQ26" i="16"/>
  <c r="BP27" i="16"/>
  <c r="BQ27" i="16"/>
  <c r="BP28" i="16"/>
  <c r="BQ28" i="16"/>
  <c r="BP29" i="16"/>
  <c r="BQ29" i="16"/>
  <c r="BP30" i="16"/>
  <c r="BQ30" i="16"/>
  <c r="J41" i="20"/>
  <c r="BP31" i="16"/>
  <c r="BQ31" i="16"/>
  <c r="BP32" i="16"/>
  <c r="BQ32" i="16"/>
  <c r="J42" i="20"/>
  <c r="BP33" i="16"/>
  <c r="BQ33" i="16"/>
  <c r="BP34" i="16"/>
  <c r="BQ34" i="16"/>
  <c r="BP35" i="16"/>
  <c r="BQ35" i="16"/>
  <c r="J43" i="20"/>
  <c r="BP36" i="16"/>
  <c r="BQ36" i="16"/>
  <c r="BP37" i="16"/>
  <c r="BQ37" i="16"/>
  <c r="BP38" i="16"/>
  <c r="BQ38" i="16"/>
  <c r="J44" i="20"/>
  <c r="BP39" i="16"/>
  <c r="BQ39" i="16"/>
  <c r="BP40" i="16"/>
  <c r="BQ40" i="16"/>
  <c r="BP41" i="16"/>
  <c r="BQ41" i="16"/>
  <c r="BP42" i="16"/>
  <c r="BQ42" i="16"/>
  <c r="J45" i="20"/>
  <c r="BP43" i="16"/>
  <c r="BQ43" i="16"/>
  <c r="BP44" i="16"/>
  <c r="BQ44" i="16"/>
  <c r="BP45" i="16"/>
  <c r="BQ45" i="16"/>
  <c r="BP46" i="16"/>
  <c r="BQ46" i="16"/>
  <c r="BP47" i="16"/>
  <c r="BQ47" i="16"/>
  <c r="BP48" i="16"/>
  <c r="BQ48" i="16"/>
  <c r="BP49" i="16"/>
  <c r="BQ49" i="16"/>
  <c r="BP50" i="16"/>
  <c r="BQ50" i="16"/>
  <c r="BP51" i="16"/>
  <c r="BQ51" i="16"/>
  <c r="BP52" i="16"/>
  <c r="BQ52" i="16"/>
  <c r="BP53" i="16"/>
  <c r="BQ53" i="16"/>
  <c r="BP54" i="16"/>
  <c r="BQ54" i="16"/>
  <c r="BP55" i="16"/>
  <c r="BQ55" i="16"/>
  <c r="BP56" i="16"/>
  <c r="BQ56" i="16"/>
  <c r="BP57" i="16"/>
  <c r="BQ57" i="16"/>
  <c r="BP58" i="16"/>
  <c r="BQ58" i="16"/>
  <c r="J46" i="20"/>
  <c r="BP59" i="16"/>
  <c r="BQ59" i="16"/>
  <c r="BP60" i="16"/>
  <c r="BQ60" i="16"/>
  <c r="BP61" i="16"/>
  <c r="BQ61" i="16"/>
  <c r="J47" i="20"/>
  <c r="BP62" i="16"/>
  <c r="BQ62" i="16"/>
  <c r="BP63" i="16"/>
  <c r="BQ63" i="16"/>
  <c r="BP64" i="16"/>
  <c r="BQ64" i="16"/>
  <c r="BP65" i="16"/>
  <c r="BQ65" i="16"/>
  <c r="BP66" i="16"/>
  <c r="BQ66" i="16"/>
  <c r="J48" i="20"/>
  <c r="J39" i="20"/>
  <c r="BP68" i="16"/>
  <c r="BQ68" i="16"/>
  <c r="BP69" i="16"/>
  <c r="BQ69" i="16"/>
  <c r="BP70" i="16"/>
  <c r="BQ70" i="16"/>
  <c r="BP71" i="16"/>
  <c r="BQ71" i="16"/>
  <c r="BP72" i="16"/>
  <c r="BQ72" i="16"/>
  <c r="BP73" i="16"/>
  <c r="BQ73" i="16"/>
  <c r="BP74" i="16"/>
  <c r="BQ74" i="16"/>
  <c r="BP75" i="16"/>
  <c r="BQ75" i="16"/>
  <c r="BP76" i="16"/>
  <c r="BQ76" i="16"/>
  <c r="BP77" i="16"/>
  <c r="BQ77" i="16"/>
  <c r="BP78" i="16"/>
  <c r="BQ78" i="16"/>
  <c r="BP79" i="16"/>
  <c r="BQ79" i="16"/>
  <c r="BP80" i="16"/>
  <c r="BQ80" i="16"/>
  <c r="BP81" i="16"/>
  <c r="BQ81" i="16"/>
  <c r="J50" i="20"/>
  <c r="BP82" i="16"/>
  <c r="BQ82" i="16"/>
  <c r="BP83" i="16"/>
  <c r="BQ83" i="16"/>
  <c r="BP84" i="16"/>
  <c r="BQ84" i="16"/>
  <c r="BP85" i="16"/>
  <c r="BQ85" i="16"/>
  <c r="BP86" i="16"/>
  <c r="BQ86" i="16"/>
  <c r="BP87" i="16"/>
  <c r="BQ87" i="16"/>
  <c r="BP88" i="16"/>
  <c r="BQ88" i="16"/>
  <c r="BP89" i="16"/>
  <c r="BQ89" i="16"/>
  <c r="BP90" i="16"/>
  <c r="BQ90" i="16"/>
  <c r="J51" i="20"/>
  <c r="BP91" i="16"/>
  <c r="BQ91" i="16"/>
  <c r="BP92" i="16"/>
  <c r="BQ92" i="16"/>
  <c r="BP93" i="16"/>
  <c r="BQ93" i="16"/>
  <c r="BP94" i="16"/>
  <c r="BQ94" i="16"/>
  <c r="BP95" i="16"/>
  <c r="BQ95" i="16"/>
  <c r="BP96" i="16"/>
  <c r="BQ96" i="16"/>
  <c r="BP97" i="16"/>
  <c r="BQ97" i="16"/>
  <c r="BP98" i="16"/>
  <c r="BQ98" i="16"/>
  <c r="J52" i="20"/>
  <c r="BP99" i="16"/>
  <c r="BQ99" i="16"/>
  <c r="BP100" i="16"/>
  <c r="BQ100" i="16"/>
  <c r="BP101" i="16"/>
  <c r="BQ101" i="16"/>
  <c r="BP102" i="16"/>
  <c r="BQ102" i="16"/>
  <c r="BP103" i="16"/>
  <c r="BQ103" i="16"/>
  <c r="BP104" i="16"/>
  <c r="BQ104" i="16"/>
  <c r="BP105" i="16"/>
  <c r="BQ105" i="16"/>
  <c r="J53" i="20"/>
  <c r="BP106" i="16"/>
  <c r="BQ106" i="16"/>
  <c r="BP107" i="16"/>
  <c r="BQ107" i="16"/>
  <c r="BP108" i="16"/>
  <c r="BQ108" i="16"/>
  <c r="BP109" i="16"/>
  <c r="BQ109" i="16"/>
  <c r="BP110" i="16"/>
  <c r="BQ110" i="16"/>
  <c r="J54" i="20"/>
  <c r="BP111" i="16"/>
  <c r="BQ111" i="16"/>
  <c r="BP112" i="16"/>
  <c r="BQ112" i="16"/>
  <c r="BP113" i="16"/>
  <c r="BQ113" i="16"/>
  <c r="BP114" i="16"/>
  <c r="BQ114" i="16"/>
  <c r="BP115" i="16"/>
  <c r="BQ115" i="16"/>
  <c r="BP116" i="16"/>
  <c r="BQ116" i="16"/>
  <c r="BP117" i="16"/>
  <c r="BQ117" i="16"/>
  <c r="BP118" i="16"/>
  <c r="BQ118" i="16"/>
  <c r="BP119" i="16"/>
  <c r="BQ119" i="16"/>
  <c r="BP120" i="16"/>
  <c r="BQ120" i="16"/>
  <c r="BP121" i="16"/>
  <c r="BQ121" i="16"/>
  <c r="BP122" i="16"/>
  <c r="BQ122" i="16"/>
  <c r="BP123" i="16"/>
  <c r="BQ123" i="16"/>
  <c r="BP124" i="16"/>
  <c r="BQ124" i="16"/>
  <c r="BP125" i="16"/>
  <c r="BQ125" i="16"/>
  <c r="BP126" i="16"/>
  <c r="BQ126" i="16"/>
  <c r="BP127" i="16"/>
  <c r="BQ127" i="16"/>
  <c r="J55" i="20"/>
  <c r="J49" i="20"/>
  <c r="BP129" i="16"/>
  <c r="BQ129" i="16"/>
  <c r="BP130" i="16"/>
  <c r="BQ130" i="16"/>
  <c r="BP131" i="16"/>
  <c r="BQ131" i="16"/>
  <c r="BP132" i="16"/>
  <c r="BQ132" i="16"/>
  <c r="BP133" i="16"/>
  <c r="BQ133" i="16"/>
  <c r="BP134" i="16"/>
  <c r="BQ134" i="16"/>
  <c r="BP135" i="16"/>
  <c r="BQ135" i="16"/>
  <c r="BP136" i="16"/>
  <c r="BQ136" i="16"/>
  <c r="BP137" i="16"/>
  <c r="BQ137" i="16"/>
  <c r="J57" i="20"/>
  <c r="BP138" i="16"/>
  <c r="BQ138" i="16"/>
  <c r="BP139" i="16"/>
  <c r="BQ139" i="16"/>
  <c r="BP140" i="16"/>
  <c r="BQ140" i="16"/>
  <c r="BP141" i="16"/>
  <c r="BQ141" i="16"/>
  <c r="BP142" i="16"/>
  <c r="BQ142" i="16"/>
  <c r="BP143" i="16"/>
  <c r="BQ143" i="16"/>
  <c r="BP144" i="16"/>
  <c r="BQ144" i="16"/>
  <c r="J58" i="20"/>
  <c r="BP145" i="16"/>
  <c r="BQ145" i="16"/>
  <c r="BP146" i="16"/>
  <c r="BQ146" i="16"/>
  <c r="BP147" i="16"/>
  <c r="BQ147" i="16"/>
  <c r="BP148" i="16"/>
  <c r="BQ148" i="16"/>
  <c r="BP149" i="16"/>
  <c r="BQ149" i="16"/>
  <c r="BP150" i="16"/>
  <c r="BQ150" i="16"/>
  <c r="J59" i="20"/>
  <c r="J56" i="20"/>
  <c r="BP152" i="16"/>
  <c r="BQ152" i="16"/>
  <c r="BP153" i="16"/>
  <c r="BQ153" i="16"/>
  <c r="BP154" i="16"/>
  <c r="BQ154" i="16"/>
  <c r="BP155" i="16"/>
  <c r="BQ155" i="16"/>
  <c r="BP156" i="16"/>
  <c r="BQ156" i="16"/>
  <c r="BP157" i="16"/>
  <c r="BQ157" i="16"/>
  <c r="J61" i="20"/>
  <c r="BP158" i="16"/>
  <c r="BQ158" i="16"/>
  <c r="BP159" i="16"/>
  <c r="BQ159" i="16"/>
  <c r="J62" i="20"/>
  <c r="BP160" i="16"/>
  <c r="BQ160" i="16"/>
  <c r="BP161" i="16"/>
  <c r="BQ161" i="16"/>
  <c r="J63" i="20"/>
  <c r="BP162" i="16"/>
  <c r="BQ162" i="16"/>
  <c r="BP163" i="16"/>
  <c r="BQ163" i="16"/>
  <c r="BP164" i="16"/>
  <c r="BQ164" i="16"/>
  <c r="BP165" i="16"/>
  <c r="BQ165" i="16"/>
  <c r="J64" i="20"/>
  <c r="J60" i="20"/>
  <c r="J38" i="20"/>
  <c r="B11" i="16"/>
  <c r="D11" i="16"/>
  <c r="K11" i="16"/>
  <c r="N11" i="16"/>
  <c r="Q11" i="16"/>
  <c r="T11" i="16"/>
  <c r="AD11" i="16"/>
  <c r="AE11" i="16"/>
  <c r="AF11" i="16"/>
  <c r="AG11" i="16"/>
  <c r="AH11" i="16"/>
  <c r="AI11" i="16"/>
  <c r="AJ11" i="16"/>
  <c r="AK11" i="16"/>
  <c r="AO11" i="16"/>
  <c r="AW11" i="16"/>
  <c r="AY11" i="16"/>
  <c r="BA11" i="16"/>
  <c r="BC11" i="16"/>
  <c r="BH11" i="16"/>
  <c r="BI11" i="16"/>
  <c r="BJ11" i="16"/>
  <c r="BK11" i="16"/>
  <c r="BL11" i="16"/>
  <c r="BM11" i="16"/>
  <c r="BN11" i="16"/>
  <c r="BO11" i="16"/>
  <c r="BR11" i="16"/>
  <c r="BH12" i="16"/>
  <c r="BI12" i="16"/>
  <c r="BJ12" i="16"/>
  <c r="BK12" i="16"/>
  <c r="BL12" i="16"/>
  <c r="BM12" i="16"/>
  <c r="BN12" i="16"/>
  <c r="BO12" i="16"/>
  <c r="BR12" i="16"/>
  <c r="BH13" i="16"/>
  <c r="BI13" i="16"/>
  <c r="BJ13" i="16"/>
  <c r="BK13" i="16"/>
  <c r="BL13" i="16"/>
  <c r="BM13" i="16"/>
  <c r="BN13" i="16"/>
  <c r="BO13" i="16"/>
  <c r="BR13" i="16"/>
  <c r="BH14" i="16"/>
  <c r="BI14" i="16"/>
  <c r="BJ14" i="16"/>
  <c r="BK14" i="16"/>
  <c r="BL14" i="16"/>
  <c r="BM14" i="16"/>
  <c r="BN14" i="16"/>
  <c r="BO14" i="16"/>
  <c r="BR14" i="16"/>
  <c r="BH15" i="16"/>
  <c r="BI15" i="16"/>
  <c r="BJ15" i="16"/>
  <c r="BK15" i="16"/>
  <c r="BL15" i="16"/>
  <c r="BM15" i="16"/>
  <c r="BN15" i="16"/>
  <c r="BO15" i="16"/>
  <c r="BR15" i="16"/>
  <c r="BH16" i="16"/>
  <c r="BI16" i="16"/>
  <c r="BJ16" i="16"/>
  <c r="BK16" i="16"/>
  <c r="BL16" i="16"/>
  <c r="BM16" i="16"/>
  <c r="BN16" i="16"/>
  <c r="BO16" i="16"/>
  <c r="BR16" i="16"/>
  <c r="BV11" i="16"/>
  <c r="BW11" i="16"/>
  <c r="BV12" i="16"/>
  <c r="BW12" i="16"/>
  <c r="BV13" i="16"/>
  <c r="BW13" i="16"/>
  <c r="BV14" i="16"/>
  <c r="BW14" i="16"/>
  <c r="BV15" i="16"/>
  <c r="BW15" i="16"/>
  <c r="BV16" i="16"/>
  <c r="BW16" i="16"/>
  <c r="L40" i="20"/>
  <c r="L37" i="20"/>
  <c r="L36" i="20"/>
  <c r="L35" i="20"/>
  <c r="L34" i="20"/>
  <c r="L33" i="20"/>
  <c r="L31" i="20"/>
  <c r="L30" i="20"/>
  <c r="L29" i="20"/>
  <c r="L28" i="20"/>
  <c r="L26" i="20"/>
  <c r="L25" i="20"/>
  <c r="L24" i="20"/>
  <c r="L23" i="20"/>
  <c r="L22" i="20"/>
  <c r="L21" i="20"/>
  <c r="L20" i="20"/>
  <c r="L19" i="20"/>
  <c r="L17" i="20"/>
  <c r="L16" i="20"/>
  <c r="L15" i="20"/>
  <c r="L14" i="20"/>
  <c r="L13" i="20"/>
  <c r="L12" i="20"/>
  <c r="L11" i="20"/>
  <c r="L10" i="20"/>
  <c r="AW70" i="15"/>
  <c r="AW71" i="15"/>
  <c r="AW72" i="15"/>
  <c r="AW73" i="15"/>
  <c r="AW75" i="15"/>
  <c r="AW76" i="15"/>
  <c r="AY71" i="15"/>
  <c r="AY72" i="15"/>
  <c r="AY73" i="15"/>
  <c r="AY75" i="15"/>
  <c r="AY76" i="15"/>
  <c r="I147" i="20"/>
  <c r="AW61" i="15"/>
  <c r="AW62" i="15"/>
  <c r="AW63" i="15"/>
  <c r="AW64" i="15"/>
  <c r="AW65" i="15"/>
  <c r="AW66" i="15"/>
  <c r="AY61" i="15"/>
  <c r="AY62" i="15"/>
  <c r="AY63" i="15"/>
  <c r="AY64" i="15"/>
  <c r="AY65" i="15"/>
  <c r="AY66" i="15"/>
  <c r="I145" i="20"/>
  <c r="AW51" i="15"/>
  <c r="AW52" i="15"/>
  <c r="AW53" i="15"/>
  <c r="AW54" i="15"/>
  <c r="AW55" i="15"/>
  <c r="AW56" i="15"/>
  <c r="AW57" i="15"/>
  <c r="AW58" i="15"/>
  <c r="AW60" i="15"/>
  <c r="AY51" i="15"/>
  <c r="AY52" i="15"/>
  <c r="AY53" i="15"/>
  <c r="AY54" i="15"/>
  <c r="AY55" i="15"/>
  <c r="AY56" i="15"/>
  <c r="AY57" i="15"/>
  <c r="AY58" i="15"/>
  <c r="AY60" i="15"/>
  <c r="I144" i="20"/>
  <c r="AW49" i="15"/>
  <c r="AY49" i="15"/>
  <c r="I142" i="20"/>
  <c r="AW41" i="15"/>
  <c r="AW42" i="15"/>
  <c r="AW43" i="15"/>
  <c r="AW44" i="15"/>
  <c r="AW45" i="15"/>
  <c r="AW46" i="15"/>
  <c r="AW47" i="15"/>
  <c r="AY41" i="15"/>
  <c r="AY42" i="15"/>
  <c r="AY43" i="15"/>
  <c r="AY44" i="15"/>
  <c r="AY45" i="15"/>
  <c r="AY46" i="15"/>
  <c r="AY47" i="15"/>
  <c r="I141" i="20"/>
  <c r="AW25" i="15"/>
  <c r="AW27" i="15"/>
  <c r="AW30" i="15"/>
  <c r="AW31" i="15"/>
  <c r="AW32" i="15"/>
  <c r="AW33" i="15"/>
  <c r="AW34" i="15"/>
  <c r="AW35" i="15"/>
  <c r="AW36" i="15"/>
  <c r="AW37" i="15"/>
  <c r="AW38" i="15"/>
  <c r="AW40" i="15"/>
  <c r="AY25" i="15"/>
  <c r="AY27" i="15"/>
  <c r="AY30" i="15"/>
  <c r="AY31" i="15"/>
  <c r="AY32" i="15"/>
  <c r="AY33" i="15"/>
  <c r="AY34" i="15"/>
  <c r="AY35" i="15"/>
  <c r="AY36" i="15"/>
  <c r="AY37" i="15"/>
  <c r="AY38" i="15"/>
  <c r="AY40" i="15"/>
  <c r="I140" i="20"/>
  <c r="AW20" i="15"/>
  <c r="AW21" i="15"/>
  <c r="AW22" i="15"/>
  <c r="AW23" i="15"/>
  <c r="AW24" i="15"/>
  <c r="AY21" i="15"/>
  <c r="AY22" i="15"/>
  <c r="AY23" i="15"/>
  <c r="AY24" i="15"/>
  <c r="I139" i="20"/>
  <c r="AW11" i="15"/>
  <c r="AW12" i="15"/>
  <c r="AW14" i="15"/>
  <c r="AW16" i="15"/>
  <c r="AW17" i="15"/>
  <c r="AW18" i="15"/>
  <c r="AY11" i="15"/>
  <c r="AY12" i="15"/>
  <c r="AY14" i="15"/>
  <c r="AY16" i="15"/>
  <c r="AY17" i="15"/>
  <c r="AY18" i="15"/>
  <c r="I138" i="20"/>
  <c r="AW52" i="14"/>
  <c r="AW53" i="14"/>
  <c r="AY52" i="14"/>
  <c r="AY53" i="14"/>
  <c r="I135" i="20"/>
  <c r="AW45" i="14"/>
  <c r="AW46" i="14"/>
  <c r="AW48" i="14"/>
  <c r="AW49" i="14"/>
  <c r="AW50" i="14"/>
  <c r="AW51" i="14"/>
  <c r="AY45" i="14"/>
  <c r="AY46" i="14"/>
  <c r="AY48" i="14"/>
  <c r="AY49" i="14"/>
  <c r="AY50" i="14"/>
  <c r="AY51" i="14"/>
  <c r="I134" i="20"/>
  <c r="AW40" i="14"/>
  <c r="AW41" i="14"/>
  <c r="AW42" i="14"/>
  <c r="AY40" i="14"/>
  <c r="AY41" i="14"/>
  <c r="I133" i="20"/>
  <c r="I131" i="20"/>
  <c r="AW29" i="14"/>
  <c r="AW30" i="14"/>
  <c r="AW31" i="14"/>
  <c r="AW32" i="14"/>
  <c r="AW33" i="14"/>
  <c r="AW34" i="14"/>
  <c r="AW35" i="14"/>
  <c r="AY29" i="14"/>
  <c r="AY30" i="14"/>
  <c r="AY33" i="14"/>
  <c r="AY34" i="14"/>
  <c r="AY35" i="14"/>
  <c r="I130" i="20"/>
  <c r="AW28" i="14"/>
  <c r="AY28" i="14"/>
  <c r="I129" i="20"/>
  <c r="AW26" i="14"/>
  <c r="AW27" i="14"/>
  <c r="AY26" i="14"/>
  <c r="AY27" i="14"/>
  <c r="I128" i="20"/>
  <c r="AW25" i="14"/>
  <c r="AY25" i="14"/>
  <c r="I127" i="20"/>
  <c r="AW21" i="14"/>
  <c r="AW22" i="14"/>
  <c r="AW23" i="14"/>
  <c r="AY21" i="14"/>
  <c r="AY22" i="14"/>
  <c r="AY23" i="14"/>
  <c r="I125" i="20"/>
  <c r="AW16" i="14"/>
  <c r="AW17" i="14"/>
  <c r="AW18" i="14"/>
  <c r="AW19" i="14"/>
  <c r="AW20" i="14"/>
  <c r="AY16" i="14"/>
  <c r="AY17" i="14"/>
  <c r="AY18" i="14"/>
  <c r="AY19" i="14"/>
  <c r="AY20" i="14"/>
  <c r="I124" i="20"/>
  <c r="AW11" i="14"/>
  <c r="AW12" i="14"/>
  <c r="AW13" i="14"/>
  <c r="AW14" i="14"/>
  <c r="AW15" i="14"/>
  <c r="AY11" i="14"/>
  <c r="AY12" i="14"/>
  <c r="AY13" i="14"/>
  <c r="AY14" i="14"/>
  <c r="AY15" i="14"/>
  <c r="I123" i="20"/>
  <c r="AW218" i="19"/>
  <c r="AW219" i="19"/>
  <c r="AW220" i="19"/>
  <c r="AY218" i="19"/>
  <c r="AY219" i="19"/>
  <c r="AY220" i="19"/>
  <c r="I120" i="20"/>
  <c r="AW214" i="19"/>
  <c r="AW216" i="19"/>
  <c r="AW217" i="19"/>
  <c r="AY214" i="19"/>
  <c r="AY216" i="19"/>
  <c r="I119" i="20"/>
  <c r="AW206" i="19"/>
  <c r="AW207" i="19"/>
  <c r="AW208" i="19"/>
  <c r="AY206" i="19"/>
  <c r="AY207" i="19"/>
  <c r="AY208" i="19"/>
  <c r="I118" i="20"/>
  <c r="AW195" i="19"/>
  <c r="AW197" i="19"/>
  <c r="AW198" i="19"/>
  <c r="AW200" i="19"/>
  <c r="AW203" i="19"/>
  <c r="AY195" i="19"/>
  <c r="AY198" i="19"/>
  <c r="AY200" i="19"/>
  <c r="AY203" i="19"/>
  <c r="I117" i="20"/>
  <c r="AW191" i="19"/>
  <c r="AW193" i="19"/>
  <c r="AW194" i="19"/>
  <c r="AY191" i="19"/>
  <c r="AY193" i="19"/>
  <c r="AY194" i="19"/>
  <c r="I116" i="20"/>
  <c r="AW173" i="19"/>
  <c r="AW174" i="19"/>
  <c r="AW175" i="19"/>
  <c r="AW176" i="19"/>
  <c r="AW177" i="19"/>
  <c r="AW178" i="19"/>
  <c r="AW179" i="19"/>
  <c r="AW180" i="19"/>
  <c r="AW181" i="19"/>
  <c r="AW182" i="19"/>
  <c r="AW183" i="19"/>
  <c r="AW185" i="19"/>
  <c r="AW186" i="19"/>
  <c r="AW187" i="19"/>
  <c r="AW188" i="19"/>
  <c r="AY173" i="19"/>
  <c r="AY174" i="19"/>
  <c r="AY175" i="19"/>
  <c r="AY176" i="19"/>
  <c r="AY177" i="19"/>
  <c r="AY178" i="19"/>
  <c r="AY179" i="19"/>
  <c r="AY180" i="19"/>
  <c r="AY181" i="19"/>
  <c r="AY182" i="19"/>
  <c r="AY183" i="19"/>
  <c r="AY185" i="19"/>
  <c r="AY186" i="19"/>
  <c r="AY187" i="19"/>
  <c r="AY188" i="19"/>
  <c r="I114" i="20"/>
  <c r="AW169" i="19"/>
  <c r="AW170" i="19"/>
  <c r="AW171" i="19"/>
  <c r="AY169" i="19"/>
  <c r="AY170" i="19"/>
  <c r="AY171" i="19"/>
  <c r="I113" i="20"/>
  <c r="AW163" i="19"/>
  <c r="AW164" i="19"/>
  <c r="AW165" i="19"/>
  <c r="AW166" i="19"/>
  <c r="AW167" i="19"/>
  <c r="AY163" i="19"/>
  <c r="AY164" i="19"/>
  <c r="AY165" i="19"/>
  <c r="AY166" i="19"/>
  <c r="AY167" i="19"/>
  <c r="I111" i="20"/>
  <c r="I110" i="20"/>
  <c r="AW149" i="19"/>
  <c r="AW150" i="19"/>
  <c r="AW151" i="19"/>
  <c r="AW152" i="19"/>
  <c r="AW153" i="19"/>
  <c r="AW154" i="19"/>
  <c r="AY149" i="19"/>
  <c r="AY150" i="19"/>
  <c r="AY151" i="19"/>
  <c r="AY152" i="19"/>
  <c r="AY153" i="19"/>
  <c r="AY154" i="19"/>
  <c r="I109" i="20"/>
  <c r="AW148" i="19"/>
  <c r="AY148" i="19"/>
  <c r="I108" i="20"/>
  <c r="AW141" i="19"/>
  <c r="AW142" i="19"/>
  <c r="AW145" i="19"/>
  <c r="AW146" i="19"/>
  <c r="AY141" i="19"/>
  <c r="AY142" i="19"/>
  <c r="AY145" i="19"/>
  <c r="AY146" i="19"/>
  <c r="I107" i="20"/>
  <c r="AW137" i="19"/>
  <c r="AW138" i="19"/>
  <c r="AY137" i="19"/>
  <c r="AY138" i="19"/>
  <c r="I106" i="20"/>
  <c r="AW124" i="19"/>
  <c r="AW126" i="19"/>
  <c r="AW128" i="19"/>
  <c r="AW130" i="19"/>
  <c r="AW133" i="19"/>
  <c r="AY124" i="19"/>
  <c r="AY126" i="19"/>
  <c r="AY128" i="19"/>
  <c r="AY130" i="19"/>
  <c r="AY133" i="19"/>
  <c r="I105" i="20"/>
  <c r="AW121" i="19"/>
  <c r="AY121" i="19"/>
  <c r="I104" i="20"/>
  <c r="AW117" i="19"/>
  <c r="AW118" i="19"/>
  <c r="AW119" i="19"/>
  <c r="AY117" i="19"/>
  <c r="AY118" i="19"/>
  <c r="AY119" i="19"/>
  <c r="I102" i="20"/>
  <c r="AW114" i="19"/>
  <c r="AW115" i="19"/>
  <c r="AW116" i="19"/>
  <c r="AY114" i="19"/>
  <c r="AY115" i="19"/>
  <c r="AY116" i="19"/>
  <c r="I101" i="20"/>
  <c r="AW113" i="19"/>
  <c r="AY113" i="19"/>
  <c r="I100" i="20"/>
  <c r="AW107" i="19"/>
  <c r="AW108" i="19"/>
  <c r="AW109" i="19"/>
  <c r="AY107" i="19"/>
  <c r="AY108" i="19"/>
  <c r="AY109" i="19"/>
  <c r="I98" i="20"/>
  <c r="AW105" i="19"/>
  <c r="AW106" i="19"/>
  <c r="AY105" i="19"/>
  <c r="AY106" i="19"/>
  <c r="I97" i="20"/>
  <c r="AW96" i="19"/>
  <c r="AW98" i="19"/>
  <c r="AW99" i="19"/>
  <c r="AW100" i="19"/>
  <c r="AW101" i="19"/>
  <c r="AW103" i="19"/>
  <c r="AY96" i="19"/>
  <c r="AY98" i="19"/>
  <c r="AY99" i="19"/>
  <c r="AY100" i="19"/>
  <c r="AY103" i="19"/>
  <c r="I95" i="20"/>
  <c r="AW94" i="19"/>
  <c r="AW95" i="19"/>
  <c r="AY94" i="19"/>
  <c r="AY95" i="19"/>
  <c r="I94" i="20"/>
  <c r="AW93" i="19"/>
  <c r="AY93" i="19"/>
  <c r="I93" i="20"/>
  <c r="I92" i="20"/>
  <c r="AW85" i="19"/>
  <c r="AY85" i="19"/>
  <c r="I91" i="20"/>
  <c r="AW77" i="19"/>
  <c r="AW78" i="19"/>
  <c r="AW81" i="19"/>
  <c r="AY77" i="19"/>
  <c r="AY78" i="19"/>
  <c r="AY81" i="19"/>
  <c r="I90" i="20"/>
  <c r="I89" i="20"/>
  <c r="AW68" i="19"/>
  <c r="AW69" i="19"/>
  <c r="AW70" i="19"/>
  <c r="AW71" i="19"/>
  <c r="AW72" i="19"/>
  <c r="AW73" i="19"/>
  <c r="AW74" i="19"/>
  <c r="AW75" i="19"/>
  <c r="AY68" i="19"/>
  <c r="AY69" i="19"/>
  <c r="AY70" i="19"/>
  <c r="AY71" i="19"/>
  <c r="AY72" i="19"/>
  <c r="AY73" i="19"/>
  <c r="AY74" i="19"/>
  <c r="AY75" i="19"/>
  <c r="I88" i="20"/>
  <c r="I87" i="20"/>
  <c r="AW45" i="19"/>
  <c r="AW50" i="19"/>
  <c r="AW52" i="19"/>
  <c r="AW53" i="19"/>
  <c r="AW54" i="19"/>
  <c r="AW55" i="19"/>
  <c r="AW57" i="19"/>
  <c r="AW58" i="19"/>
  <c r="AW62" i="19"/>
  <c r="AY45" i="19"/>
  <c r="AY50" i="19"/>
  <c r="AY52" i="19"/>
  <c r="AY53" i="19"/>
  <c r="AY54" i="19"/>
  <c r="AY55" i="19"/>
  <c r="AY57" i="19"/>
  <c r="AY58" i="19"/>
  <c r="AY62" i="19"/>
  <c r="I85" i="20"/>
  <c r="AW41" i="19"/>
  <c r="AW43" i="19"/>
  <c r="AY41" i="19"/>
  <c r="I84" i="20"/>
  <c r="AW24" i="19"/>
  <c r="AW26" i="19"/>
  <c r="AW27" i="19"/>
  <c r="AW29" i="19"/>
  <c r="AW30" i="19"/>
  <c r="AW38" i="19"/>
  <c r="AW39" i="19"/>
  <c r="AY24" i="19"/>
  <c r="AY26" i="19"/>
  <c r="AY27" i="19"/>
  <c r="AY29" i="19"/>
  <c r="AY30" i="19"/>
  <c r="AY38" i="19"/>
  <c r="AY39" i="19"/>
  <c r="I83" i="20"/>
  <c r="AW13" i="19"/>
  <c r="AW14" i="19"/>
  <c r="AW18" i="19"/>
  <c r="AW19" i="19"/>
  <c r="AW21" i="19"/>
  <c r="AW22" i="19"/>
  <c r="AY13" i="19"/>
  <c r="AY14" i="19"/>
  <c r="AY18" i="19"/>
  <c r="AY19" i="19"/>
  <c r="AY21" i="19"/>
  <c r="AY22" i="19"/>
  <c r="I82" i="20"/>
  <c r="AW62" i="18"/>
  <c r="AW63" i="18"/>
  <c r="AW65" i="18"/>
  <c r="AW66" i="18"/>
  <c r="AW68" i="18"/>
  <c r="AW69" i="18"/>
  <c r="AW70" i="18"/>
  <c r="AY62" i="18"/>
  <c r="AY63" i="18"/>
  <c r="AY66" i="18"/>
  <c r="AY68" i="18"/>
  <c r="AY69" i="18"/>
  <c r="AY70" i="18"/>
  <c r="I79" i="20"/>
  <c r="AW60" i="18"/>
  <c r="AW61" i="18"/>
  <c r="AY60" i="18"/>
  <c r="AY61" i="18"/>
  <c r="I78" i="20"/>
  <c r="AW55" i="18"/>
  <c r="AW56" i="18"/>
  <c r="AW58" i="18"/>
  <c r="AY56" i="18"/>
  <c r="AY58" i="18"/>
  <c r="I76" i="20"/>
  <c r="AW54" i="18"/>
  <c r="AY54" i="18"/>
  <c r="I75" i="20"/>
  <c r="AW40" i="18"/>
  <c r="AW41" i="18"/>
  <c r="AW42" i="18"/>
  <c r="AW43" i="18"/>
  <c r="AW44" i="18"/>
  <c r="AW45" i="18"/>
  <c r="AW50" i="18"/>
  <c r="AW51" i="18"/>
  <c r="AW52" i="18"/>
  <c r="AW53" i="18"/>
  <c r="AY41" i="18"/>
  <c r="AY42" i="18"/>
  <c r="AY43" i="18"/>
  <c r="AY44" i="18"/>
  <c r="AY45" i="18"/>
  <c r="AY50" i="18"/>
  <c r="AY51" i="18"/>
  <c r="AY52" i="18"/>
  <c r="AY53" i="18"/>
  <c r="I74" i="20"/>
  <c r="AW35" i="18"/>
  <c r="AY35" i="18"/>
  <c r="I72" i="20"/>
  <c r="AW29" i="18"/>
  <c r="AW31" i="18"/>
  <c r="AW32" i="18"/>
  <c r="AW33" i="18"/>
  <c r="AY29" i="18"/>
  <c r="AY31" i="18"/>
  <c r="AY32" i="18"/>
  <c r="AY33" i="18"/>
  <c r="I71" i="20"/>
  <c r="AW19" i="18"/>
  <c r="AW20" i="18"/>
  <c r="AW21" i="18"/>
  <c r="AW22" i="18"/>
  <c r="AW24" i="18"/>
  <c r="AW25" i="18"/>
  <c r="AW27" i="18"/>
  <c r="AW28" i="18"/>
  <c r="AY19" i="18"/>
  <c r="AY20" i="18"/>
  <c r="AY21" i="18"/>
  <c r="AY22" i="18"/>
  <c r="AY27" i="18"/>
  <c r="AY28" i="18"/>
  <c r="I70" i="20"/>
  <c r="AW14" i="18"/>
  <c r="AW15" i="18"/>
  <c r="AW16" i="18"/>
  <c r="AW17" i="18"/>
  <c r="AY14" i="18"/>
  <c r="AY15" i="18"/>
  <c r="AY16" i="18"/>
  <c r="AY17" i="18"/>
  <c r="I68" i="20"/>
  <c r="AW12" i="18"/>
  <c r="AW13" i="18"/>
  <c r="AY12" i="18"/>
  <c r="AY13" i="18"/>
  <c r="I67" i="20"/>
  <c r="AW162" i="16"/>
  <c r="AW163" i="16"/>
  <c r="AW164" i="16"/>
  <c r="AW165" i="16"/>
  <c r="AY162" i="16"/>
  <c r="AY163" i="16"/>
  <c r="AY164" i="16"/>
  <c r="AY165" i="16"/>
  <c r="I64" i="20"/>
  <c r="AW160" i="16"/>
  <c r="AY160" i="16"/>
  <c r="I63" i="20"/>
  <c r="AW158" i="16"/>
  <c r="AW159" i="16"/>
  <c r="AY158" i="16"/>
  <c r="AY159" i="16"/>
  <c r="I62" i="20"/>
  <c r="AW152" i="16"/>
  <c r="AW153" i="16"/>
  <c r="AW154" i="16"/>
  <c r="AW155" i="16"/>
  <c r="AY152" i="16"/>
  <c r="AY153" i="16"/>
  <c r="AY154" i="16"/>
  <c r="AY155" i="16"/>
  <c r="I61" i="20"/>
  <c r="AW145" i="16"/>
  <c r="AW146" i="16"/>
  <c r="AW147" i="16"/>
  <c r="AW150" i="16"/>
  <c r="AY145" i="16"/>
  <c r="AY146" i="16"/>
  <c r="AY147" i="16"/>
  <c r="I59" i="20"/>
  <c r="AW138" i="16"/>
  <c r="AW140" i="16"/>
  <c r="AW141" i="16"/>
  <c r="AW143" i="16"/>
  <c r="AW144" i="16"/>
  <c r="AY138" i="16"/>
  <c r="AY140" i="16"/>
  <c r="AY143" i="16"/>
  <c r="AY144" i="16"/>
  <c r="I58" i="20"/>
  <c r="AW129" i="16"/>
  <c r="AW131" i="16"/>
  <c r="AW133" i="16"/>
  <c r="AW134" i="16"/>
  <c r="AW135" i="16"/>
  <c r="AW136" i="16"/>
  <c r="AW137" i="16"/>
  <c r="AY129" i="16"/>
  <c r="AY131" i="16"/>
  <c r="AY134" i="16"/>
  <c r="AY136" i="16"/>
  <c r="AY137" i="16"/>
  <c r="I57" i="20"/>
  <c r="AW114" i="16"/>
  <c r="AW115" i="16"/>
  <c r="AW117" i="16"/>
  <c r="AW120" i="16"/>
  <c r="AW122" i="16"/>
  <c r="AW124" i="16"/>
  <c r="AW126" i="16"/>
  <c r="AW127" i="16"/>
  <c r="AY114" i="16"/>
  <c r="AY115" i="16"/>
  <c r="AY117" i="16"/>
  <c r="AY120" i="16"/>
  <c r="AY122" i="16"/>
  <c r="AY124" i="16"/>
  <c r="AY126" i="16"/>
  <c r="AY127" i="16"/>
  <c r="I55" i="20"/>
  <c r="AW108" i="16"/>
  <c r="AW109" i="16"/>
  <c r="I54" i="20"/>
  <c r="AW100" i="16"/>
  <c r="AW101" i="16"/>
  <c r="AW102" i="16"/>
  <c r="AW105" i="16"/>
  <c r="AY100" i="16"/>
  <c r="AY101" i="16"/>
  <c r="AY102" i="16"/>
  <c r="I53" i="20"/>
  <c r="I52" i="20"/>
  <c r="AW82" i="16"/>
  <c r="AW83" i="16"/>
  <c r="AW84" i="16"/>
  <c r="AW90" i="16"/>
  <c r="AY82" i="16"/>
  <c r="AY83" i="16"/>
  <c r="AY84" i="16"/>
  <c r="AY90" i="16"/>
  <c r="I51" i="20"/>
  <c r="AW68" i="16"/>
  <c r="AW71" i="16"/>
  <c r="AW72" i="16"/>
  <c r="AW73" i="16"/>
  <c r="AW76" i="16"/>
  <c r="AY68" i="16"/>
  <c r="AY71" i="16"/>
  <c r="AY72" i="16"/>
  <c r="AY73" i="16"/>
  <c r="AY76" i="16"/>
  <c r="I50" i="20"/>
  <c r="AW64" i="16"/>
  <c r="AW65" i="16"/>
  <c r="AW66" i="16"/>
  <c r="AY64" i="16"/>
  <c r="AY66" i="16"/>
  <c r="I48" i="20"/>
  <c r="AW60" i="16"/>
  <c r="AW61" i="16"/>
  <c r="I47" i="20"/>
  <c r="AW49" i="16"/>
  <c r="AW53" i="16"/>
  <c r="AW54" i="16"/>
  <c r="AW55" i="16"/>
  <c r="AW57" i="16"/>
  <c r="AW58" i="16"/>
  <c r="AY49" i="16"/>
  <c r="AY54" i="16"/>
  <c r="AY55" i="16"/>
  <c r="AY57" i="16"/>
  <c r="AY58" i="16"/>
  <c r="I46" i="20"/>
  <c r="AW39" i="16"/>
  <c r="AW40" i="16"/>
  <c r="AW42" i="16"/>
  <c r="AY39" i="16"/>
  <c r="AY40" i="16"/>
  <c r="I45" i="20"/>
  <c r="AW36" i="16"/>
  <c r="AY36" i="16"/>
  <c r="I44" i="20"/>
  <c r="AW33" i="16"/>
  <c r="AW34" i="16"/>
  <c r="AY33" i="16"/>
  <c r="AY34" i="16"/>
  <c r="I43" i="20"/>
  <c r="AW32" i="16"/>
  <c r="AY32" i="16"/>
  <c r="I42" i="20"/>
  <c r="AW24" i="16"/>
  <c r="AW25" i="16"/>
  <c r="AW30" i="16"/>
  <c r="AY24" i="16"/>
  <c r="AY25" i="16"/>
  <c r="AY30" i="16"/>
  <c r="I41" i="20"/>
  <c r="I40" i="20"/>
  <c r="AW176" i="17"/>
  <c r="AW177" i="17"/>
  <c r="AW179" i="17"/>
  <c r="AW180" i="17"/>
  <c r="AW181" i="17"/>
  <c r="AY176" i="17"/>
  <c r="AY177" i="17"/>
  <c r="AY180" i="17"/>
  <c r="AY181" i="17"/>
  <c r="I37" i="20"/>
  <c r="AW171" i="17"/>
  <c r="AW172" i="17"/>
  <c r="AW173" i="17"/>
  <c r="AW174" i="17"/>
  <c r="AW175" i="17"/>
  <c r="AY171" i="17"/>
  <c r="AY172" i="17"/>
  <c r="AY173" i="17"/>
  <c r="AY175" i="17"/>
  <c r="I36" i="20"/>
  <c r="AW163" i="17"/>
  <c r="AW164" i="17"/>
  <c r="AW165" i="17"/>
  <c r="AW166" i="17"/>
  <c r="AW168" i="17"/>
  <c r="AY163" i="17"/>
  <c r="AY164" i="17"/>
  <c r="AY165" i="17"/>
  <c r="AY166" i="17"/>
  <c r="AY168" i="17"/>
  <c r="I35" i="20"/>
  <c r="AW162" i="17"/>
  <c r="AY162" i="17"/>
  <c r="I34" i="20"/>
  <c r="AW155" i="17"/>
  <c r="AW156" i="17"/>
  <c r="AW157" i="17"/>
  <c r="AW158" i="17"/>
  <c r="AW160" i="17"/>
  <c r="AY155" i="17"/>
  <c r="AY156" i="17"/>
  <c r="AY157" i="17"/>
  <c r="AY158" i="17"/>
  <c r="AY160" i="17"/>
  <c r="I33" i="20"/>
  <c r="AW150" i="17"/>
  <c r="AY150" i="17"/>
  <c r="I31" i="20"/>
  <c r="AW146" i="17"/>
  <c r="AW147" i="17"/>
  <c r="AY146" i="17"/>
  <c r="AY147" i="17"/>
  <c r="I30" i="20"/>
  <c r="AW143" i="17"/>
  <c r="AW144" i="17"/>
  <c r="AY143" i="17"/>
  <c r="AY144" i="17"/>
  <c r="I29" i="20"/>
  <c r="I28" i="20"/>
  <c r="AW130" i="17"/>
  <c r="AW134" i="17"/>
  <c r="AY130" i="17"/>
  <c r="AY134" i="17"/>
  <c r="I26" i="20"/>
  <c r="AW121" i="17"/>
  <c r="AW122" i="17"/>
  <c r="AW125" i="17"/>
  <c r="AW126" i="17"/>
  <c r="AW127" i="17"/>
  <c r="AW128" i="17"/>
  <c r="AY121" i="17"/>
  <c r="AY122" i="17"/>
  <c r="AY125" i="17"/>
  <c r="AY126" i="17"/>
  <c r="AY127" i="17"/>
  <c r="AY128" i="17"/>
  <c r="I25" i="20"/>
  <c r="AW119" i="17"/>
  <c r="AY119" i="17"/>
  <c r="I24" i="20"/>
  <c r="AW114" i="17"/>
  <c r="AW116" i="17"/>
  <c r="AW117" i="17"/>
  <c r="AY114" i="17"/>
  <c r="AY116" i="17"/>
  <c r="AY117" i="17"/>
  <c r="I23" i="20"/>
  <c r="AW101" i="17"/>
  <c r="AW102" i="17"/>
  <c r="AW105" i="17"/>
  <c r="AW107" i="17"/>
  <c r="AW108" i="17"/>
  <c r="AY101" i="17"/>
  <c r="AY102" i="17"/>
  <c r="AY105" i="17"/>
  <c r="AY107" i="17"/>
  <c r="AY108" i="17"/>
  <c r="I22" i="20"/>
  <c r="AW87" i="17"/>
  <c r="AW88" i="17"/>
  <c r="AW90" i="17"/>
  <c r="AW92" i="17"/>
  <c r="AW93" i="17"/>
  <c r="AW95" i="17"/>
  <c r="AW96" i="17"/>
  <c r="AW98" i="17"/>
  <c r="AY87" i="17"/>
  <c r="AY88" i="17"/>
  <c r="AY92" i="17"/>
  <c r="AY93" i="17"/>
  <c r="AY95" i="17"/>
  <c r="AY96" i="17"/>
  <c r="AY98" i="17"/>
  <c r="I21" i="20"/>
  <c r="I20" i="20"/>
  <c r="AW78" i="17"/>
  <c r="AW79" i="17"/>
  <c r="AW81" i="17"/>
  <c r="AY79" i="17"/>
  <c r="AY81" i="17"/>
  <c r="I19" i="20"/>
  <c r="AW75" i="17"/>
  <c r="AY75" i="17"/>
  <c r="I17" i="20"/>
  <c r="AW62" i="17"/>
  <c r="AW64" i="17"/>
  <c r="AW66" i="17"/>
  <c r="AW67" i="17"/>
  <c r="AY62" i="17"/>
  <c r="AY66" i="17"/>
  <c r="AY67" i="17"/>
  <c r="I16" i="20"/>
  <c r="AW57" i="17"/>
  <c r="AW58" i="17"/>
  <c r="AW59" i="17"/>
  <c r="AW60" i="17"/>
  <c r="AY57" i="17"/>
  <c r="AY58" i="17"/>
  <c r="AY59" i="17"/>
  <c r="AY60" i="17"/>
  <c r="I15" i="20"/>
  <c r="AW55" i="17"/>
  <c r="AY55" i="17"/>
  <c r="I14" i="20"/>
  <c r="AW37" i="17"/>
  <c r="AW39" i="17"/>
  <c r="AW40" i="17"/>
  <c r="AW41" i="17"/>
  <c r="AW42" i="17"/>
  <c r="AW43" i="17"/>
  <c r="AW44" i="17"/>
  <c r="AW45" i="17"/>
  <c r="AY37" i="17"/>
  <c r="AY39" i="17"/>
  <c r="AY40" i="17"/>
  <c r="AY41" i="17"/>
  <c r="AY42" i="17"/>
  <c r="AY43" i="17"/>
  <c r="AY44" i="17"/>
  <c r="AY45" i="17"/>
  <c r="I13" i="20"/>
  <c r="AW23" i="17"/>
  <c r="AW30" i="17"/>
  <c r="AW31" i="17"/>
  <c r="AW32" i="17"/>
  <c r="AY23" i="17"/>
  <c r="AY30" i="17"/>
  <c r="AY31" i="17"/>
  <c r="AY32" i="17"/>
  <c r="I12" i="20"/>
  <c r="AW15" i="17"/>
  <c r="AW16" i="17"/>
  <c r="AY15" i="17"/>
  <c r="AY16" i="17"/>
  <c r="I11" i="20"/>
  <c r="AW12" i="17"/>
  <c r="AW13" i="17"/>
  <c r="AY13" i="17"/>
  <c r="I10" i="20"/>
  <c r="BH48" i="18"/>
  <c r="BH47" i="18"/>
  <c r="BH46" i="18"/>
  <c r="BP13" i="15"/>
  <c r="BP204" i="19"/>
  <c r="BP202" i="19"/>
  <c r="BP201" i="19"/>
  <c r="BP189" i="19"/>
  <c r="BP160" i="19"/>
  <c r="BP140" i="19"/>
  <c r="BP139" i="19"/>
  <c r="BP135" i="19"/>
  <c r="BP36" i="19"/>
  <c r="BP64" i="18"/>
  <c r="BP37" i="18"/>
  <c r="BP178" i="17"/>
  <c r="BP149" i="17"/>
  <c r="BP139" i="17"/>
  <c r="BP140" i="17"/>
  <c r="BP138" i="17"/>
  <c r="BP137" i="17"/>
  <c r="BP129" i="17"/>
  <c r="BP106" i="17"/>
  <c r="BP97" i="17"/>
  <c r="BP80" i="17"/>
  <c r="BP68" i="17"/>
  <c r="BP51" i="17"/>
  <c r="BP33" i="17"/>
  <c r="I82" i="16"/>
  <c r="I48" i="16"/>
  <c r="T159" i="16"/>
  <c r="AJ159" i="16"/>
  <c r="AK159" i="16"/>
  <c r="T152" i="16"/>
  <c r="AJ152" i="16"/>
  <c r="AK152" i="16"/>
  <c r="T129" i="16"/>
  <c r="AJ129" i="16"/>
  <c r="AK129" i="16"/>
  <c r="T121" i="16"/>
  <c r="AJ121" i="16"/>
  <c r="AK121" i="16"/>
  <c r="T114" i="16"/>
  <c r="T107" i="16"/>
  <c r="T94" i="16"/>
  <c r="AK94" i="16"/>
  <c r="AJ82" i="16"/>
  <c r="AK82" i="16"/>
  <c r="T75" i="16"/>
  <c r="T68" i="16"/>
  <c r="T48" i="16"/>
  <c r="AJ48" i="16"/>
  <c r="AK48" i="16"/>
  <c r="T30" i="16"/>
  <c r="AJ30" i="16"/>
  <c r="AK30" i="16"/>
  <c r="AJ94" i="16"/>
  <c r="Q159" i="16"/>
  <c r="AI159" i="16"/>
  <c r="Q152" i="16"/>
  <c r="AH152" i="16"/>
  <c r="AI152" i="16"/>
  <c r="Q129" i="16"/>
  <c r="AH129" i="16"/>
  <c r="AI129" i="16"/>
  <c r="Q121" i="16"/>
  <c r="AI121" i="16"/>
  <c r="Q114" i="16"/>
  <c r="Q107" i="16"/>
  <c r="Q94" i="16"/>
  <c r="AI94" i="16"/>
  <c r="AH82" i="16"/>
  <c r="AI82" i="16"/>
  <c r="Q75" i="16"/>
  <c r="Q68" i="16"/>
  <c r="Q48" i="16"/>
  <c r="AH48" i="16"/>
  <c r="AI48" i="16"/>
  <c r="Q30" i="16"/>
  <c r="AH30" i="16"/>
  <c r="AI30" i="16"/>
  <c r="AH159" i="16"/>
  <c r="AH121" i="16"/>
  <c r="AH94" i="16"/>
  <c r="N159" i="16"/>
  <c r="AF159" i="16"/>
  <c r="AG159" i="16"/>
  <c r="N152" i="16"/>
  <c r="AF152" i="16"/>
  <c r="AG152" i="16"/>
  <c r="N129" i="16"/>
  <c r="AF129" i="16"/>
  <c r="AG129" i="16"/>
  <c r="N121" i="16"/>
  <c r="AF121" i="16"/>
  <c r="AG121" i="16"/>
  <c r="N114" i="16"/>
  <c r="N107" i="16"/>
  <c r="N94" i="16"/>
  <c r="AG94" i="16"/>
  <c r="AF82" i="16"/>
  <c r="AG82" i="16"/>
  <c r="N75" i="16"/>
  <c r="N68" i="16"/>
  <c r="N48" i="16"/>
  <c r="AF48" i="16"/>
  <c r="AG48" i="16"/>
  <c r="N30" i="16"/>
  <c r="AG30" i="16"/>
  <c r="AF94" i="16"/>
  <c r="AF30" i="16"/>
  <c r="K159" i="16"/>
  <c r="AE159" i="16"/>
  <c r="K152" i="16"/>
  <c r="AD152" i="16"/>
  <c r="AE152" i="16"/>
  <c r="K129" i="16"/>
  <c r="AE129" i="16"/>
  <c r="K121" i="16"/>
  <c r="AE121" i="16"/>
  <c r="K114" i="16"/>
  <c r="K107" i="16"/>
  <c r="K94" i="16"/>
  <c r="AD94" i="16"/>
  <c r="AE94" i="16"/>
  <c r="AD82" i="16"/>
  <c r="AE82" i="16"/>
  <c r="K75" i="16"/>
  <c r="K68" i="16"/>
  <c r="K48" i="16"/>
  <c r="AD48" i="16"/>
  <c r="AE48" i="16"/>
  <c r="K30" i="16"/>
  <c r="AE30" i="16"/>
  <c r="AD159" i="16"/>
  <c r="AD129" i="16"/>
  <c r="AD121" i="16"/>
  <c r="AD30" i="16"/>
  <c r="I114" i="16"/>
  <c r="I107" i="16"/>
  <c r="I75" i="16"/>
  <c r="I68" i="16"/>
  <c r="T176" i="17"/>
  <c r="AJ176" i="17"/>
  <c r="AK176" i="17"/>
  <c r="T170" i="17"/>
  <c r="AJ170" i="17"/>
  <c r="AK170" i="17"/>
  <c r="T164" i="17"/>
  <c r="AJ164" i="17"/>
  <c r="AK164" i="17"/>
  <c r="T158" i="17"/>
  <c r="AJ158" i="17"/>
  <c r="AK158" i="17"/>
  <c r="T152" i="17"/>
  <c r="AJ152" i="17"/>
  <c r="AK152" i="17"/>
  <c r="T147" i="17"/>
  <c r="AK147" i="17"/>
  <c r="T142" i="17"/>
  <c r="AJ142" i="17"/>
  <c r="AK142" i="17"/>
  <c r="T137" i="17"/>
  <c r="AJ137" i="17"/>
  <c r="AK137" i="17"/>
  <c r="T126" i="17"/>
  <c r="AJ126" i="17"/>
  <c r="AK126" i="17"/>
  <c r="T117" i="17"/>
  <c r="AK117" i="17"/>
  <c r="AJ98" i="17"/>
  <c r="AK98" i="17"/>
  <c r="T78" i="17"/>
  <c r="AJ78" i="17"/>
  <c r="AK78" i="17"/>
  <c r="AJ147" i="17"/>
  <c r="AJ117" i="17"/>
  <c r="Q176" i="17"/>
  <c r="AH176" i="17"/>
  <c r="AI176" i="17"/>
  <c r="Q170" i="17"/>
  <c r="AH170" i="17"/>
  <c r="AI170" i="17"/>
  <c r="Q164" i="17"/>
  <c r="AH164" i="17"/>
  <c r="AI164" i="17"/>
  <c r="Q158" i="17"/>
  <c r="AH158" i="17"/>
  <c r="AI158" i="17"/>
  <c r="Q152" i="17"/>
  <c r="AH152" i="17"/>
  <c r="AI152" i="17"/>
  <c r="Q147" i="17"/>
  <c r="AH147" i="17"/>
  <c r="AI147" i="17"/>
  <c r="Q142" i="17"/>
  <c r="AH142" i="17"/>
  <c r="AI142" i="17"/>
  <c r="Q137" i="17"/>
  <c r="AH137" i="17"/>
  <c r="AI137" i="17"/>
  <c r="Q126" i="17"/>
  <c r="AH126" i="17"/>
  <c r="AI126" i="17"/>
  <c r="Q117" i="17"/>
  <c r="AI117" i="17"/>
  <c r="AH98" i="17"/>
  <c r="AI98" i="17"/>
  <c r="Q78" i="17"/>
  <c r="AH78" i="17"/>
  <c r="AI78" i="17"/>
  <c r="AH117" i="17"/>
  <c r="N176" i="17"/>
  <c r="AF176" i="17"/>
  <c r="AG176" i="17"/>
  <c r="N170" i="17"/>
  <c r="AF170" i="17"/>
  <c r="AG170" i="17"/>
  <c r="N164" i="17"/>
  <c r="AF164" i="17"/>
  <c r="AG164" i="17"/>
  <c r="N158" i="17"/>
  <c r="AF158" i="17"/>
  <c r="AG158" i="17"/>
  <c r="N152" i="17"/>
  <c r="AF152" i="17"/>
  <c r="AG152" i="17"/>
  <c r="N147" i="17"/>
  <c r="AF147" i="17"/>
  <c r="AG147" i="17"/>
  <c r="K142" i="17"/>
  <c r="N142" i="17"/>
  <c r="AF142" i="17"/>
  <c r="AG142" i="17"/>
  <c r="N137" i="17"/>
  <c r="AF137" i="17"/>
  <c r="AG137" i="17"/>
  <c r="N126" i="17"/>
  <c r="AF126" i="17"/>
  <c r="AG126" i="17"/>
  <c r="N117" i="17"/>
  <c r="AF117" i="17"/>
  <c r="AG117" i="17"/>
  <c r="AF98" i="17"/>
  <c r="AG98" i="17"/>
  <c r="N78" i="17"/>
  <c r="AG78" i="17"/>
  <c r="AF78" i="17"/>
  <c r="K176" i="17"/>
  <c r="AD176" i="17"/>
  <c r="AE176" i="17"/>
  <c r="K170" i="17"/>
  <c r="AD170" i="17"/>
  <c r="AE170" i="17"/>
  <c r="K164" i="17"/>
  <c r="AE164" i="17"/>
  <c r="K158" i="17"/>
  <c r="AD158" i="17"/>
  <c r="AE158" i="17"/>
  <c r="K152" i="17"/>
  <c r="AD152" i="17"/>
  <c r="AE152" i="17"/>
  <c r="K147" i="17"/>
  <c r="AD147" i="17"/>
  <c r="AE147" i="17"/>
  <c r="AD142" i="17"/>
  <c r="AE142" i="17"/>
  <c r="K137" i="17"/>
  <c r="AE137" i="17"/>
  <c r="K126" i="17"/>
  <c r="AD126" i="17"/>
  <c r="AE126" i="17"/>
  <c r="K117" i="17"/>
  <c r="AD117" i="17"/>
  <c r="AE117" i="17"/>
  <c r="AD98" i="17"/>
  <c r="AE98" i="17"/>
  <c r="K78" i="17"/>
  <c r="AE78" i="17"/>
  <c r="AD164" i="17"/>
  <c r="AD137" i="17"/>
  <c r="AD78" i="17"/>
  <c r="T108" i="17"/>
  <c r="T88" i="17"/>
  <c r="Q108" i="17"/>
  <c r="Q88" i="17"/>
  <c r="N108" i="17"/>
  <c r="N88" i="17"/>
  <c r="K108" i="17"/>
  <c r="K88" i="17"/>
  <c r="T64" i="17"/>
  <c r="Q64" i="17"/>
  <c r="N64" i="17"/>
  <c r="K64" i="17"/>
  <c r="T51" i="17"/>
  <c r="Q51" i="17"/>
  <c r="N51" i="17"/>
  <c r="K51" i="17"/>
  <c r="T38" i="17"/>
  <c r="Q38" i="17"/>
  <c r="N38" i="17"/>
  <c r="K38" i="17"/>
  <c r="T25" i="17"/>
  <c r="Q25" i="17"/>
  <c r="N25" i="17"/>
  <c r="K25" i="17"/>
  <c r="T11" i="17"/>
  <c r="AK11" i="17"/>
  <c r="Q11" i="17"/>
  <c r="AI11" i="17"/>
  <c r="N11" i="17"/>
  <c r="AF11" i="17"/>
  <c r="AG11" i="17"/>
  <c r="AH11" i="17"/>
  <c r="BP19" i="15"/>
  <c r="BQ19" i="15"/>
  <c r="BP20" i="15"/>
  <c r="BQ20" i="15"/>
  <c r="BP21" i="15"/>
  <c r="BQ21" i="15"/>
  <c r="BP22" i="15"/>
  <c r="BQ22" i="15"/>
  <c r="BP25" i="15"/>
  <c r="BQ25" i="15"/>
  <c r="BP26" i="15"/>
  <c r="BQ26" i="15"/>
  <c r="BP27" i="15"/>
  <c r="BQ27" i="15"/>
  <c r="BP28" i="15"/>
  <c r="BQ28" i="15"/>
  <c r="BP29" i="15"/>
  <c r="BQ29" i="15"/>
  <c r="BP30" i="15"/>
  <c r="BQ30" i="15"/>
  <c r="BP31" i="15"/>
  <c r="BQ31" i="15"/>
  <c r="BP32" i="15"/>
  <c r="BQ32" i="15"/>
  <c r="BP33" i="15"/>
  <c r="BQ33" i="15"/>
  <c r="BP34" i="15"/>
  <c r="BQ34" i="15"/>
  <c r="BP35" i="15"/>
  <c r="BQ35" i="15"/>
  <c r="BP36" i="15"/>
  <c r="BQ36" i="15"/>
  <c r="BP37" i="15"/>
  <c r="BQ37" i="15"/>
  <c r="BP38" i="15"/>
  <c r="BQ38" i="15"/>
  <c r="BP39" i="15"/>
  <c r="BQ39" i="15"/>
  <c r="BP99" i="17"/>
  <c r="BQ99" i="17"/>
  <c r="BP168" i="17"/>
  <c r="BQ168" i="17"/>
  <c r="J180" i="20"/>
  <c r="BP109" i="17"/>
  <c r="BQ109" i="17"/>
  <c r="BP64" i="19"/>
  <c r="BQ64" i="19"/>
  <c r="BP65" i="19"/>
  <c r="BQ65" i="19"/>
  <c r="BP66" i="19"/>
  <c r="BQ66" i="19"/>
  <c r="BP67" i="19"/>
  <c r="BQ67" i="19"/>
  <c r="BP68" i="19"/>
  <c r="BQ68" i="19"/>
  <c r="BP69" i="19"/>
  <c r="BQ69" i="19"/>
  <c r="BP70" i="19"/>
  <c r="BQ70" i="19"/>
  <c r="BP71" i="19"/>
  <c r="BQ71" i="19"/>
  <c r="BP72" i="19"/>
  <c r="BQ72" i="19"/>
  <c r="BP73" i="19"/>
  <c r="BQ73" i="19"/>
  <c r="BP76" i="19"/>
  <c r="BQ76" i="19"/>
  <c r="BP77" i="19"/>
  <c r="BQ77" i="19"/>
  <c r="BP78" i="19"/>
  <c r="BQ78" i="19"/>
  <c r="BP79" i="19"/>
  <c r="BQ79" i="19"/>
  <c r="BP80" i="19"/>
  <c r="BQ80" i="19"/>
  <c r="BP81" i="19"/>
  <c r="BQ81" i="19"/>
  <c r="BP82" i="19"/>
  <c r="BQ82" i="19"/>
  <c r="BP83" i="19"/>
  <c r="BQ83" i="19"/>
  <c r="BP84" i="19"/>
  <c r="BQ84" i="19"/>
  <c r="BP85" i="19"/>
  <c r="BQ85" i="19"/>
  <c r="BP86" i="19"/>
  <c r="BQ86" i="19"/>
  <c r="BP87" i="19"/>
  <c r="BQ87" i="19"/>
  <c r="BP88" i="19"/>
  <c r="BQ88" i="19"/>
  <c r="BP89" i="19"/>
  <c r="BQ89" i="19"/>
  <c r="BP90" i="19"/>
  <c r="BQ90" i="19"/>
  <c r="BP91" i="19"/>
  <c r="BQ91" i="19"/>
  <c r="BP92" i="19"/>
  <c r="BQ92" i="19"/>
  <c r="BP93" i="19"/>
  <c r="BQ93" i="19"/>
  <c r="BP94" i="19"/>
  <c r="BQ94" i="19"/>
  <c r="BP95" i="19"/>
  <c r="BQ95" i="19"/>
  <c r="BP96" i="19"/>
  <c r="BQ96" i="19"/>
  <c r="BP97" i="19"/>
  <c r="BQ97" i="19"/>
  <c r="BP98" i="19"/>
  <c r="BQ98" i="19"/>
  <c r="BP11" i="18"/>
  <c r="BQ11" i="18"/>
  <c r="BP12" i="18"/>
  <c r="BQ12" i="18"/>
  <c r="BP13" i="18"/>
  <c r="BQ13" i="18"/>
  <c r="BP34" i="18"/>
  <c r="BQ34" i="18"/>
  <c r="BP39" i="18"/>
  <c r="BQ39" i="18"/>
  <c r="BP40" i="18"/>
  <c r="BQ40" i="18"/>
  <c r="BP41" i="18"/>
  <c r="BQ41" i="18"/>
  <c r="BP42" i="18"/>
  <c r="BQ42" i="18"/>
  <c r="BP43" i="18"/>
  <c r="BQ43" i="18"/>
  <c r="BP44" i="18"/>
  <c r="BQ44" i="18"/>
  <c r="BP54" i="18"/>
  <c r="BQ54" i="18"/>
  <c r="BP55" i="18"/>
  <c r="BQ55" i="18"/>
  <c r="BP56" i="18"/>
  <c r="BQ56" i="18"/>
  <c r="BP57" i="18"/>
  <c r="BQ57" i="18"/>
  <c r="BP58" i="18"/>
  <c r="BQ58" i="18"/>
  <c r="J178" i="20"/>
  <c r="BP17" i="17"/>
  <c r="BQ17" i="17"/>
  <c r="BP44" i="17"/>
  <c r="BQ44" i="17"/>
  <c r="BP71" i="17"/>
  <c r="BQ71" i="17"/>
  <c r="BP95" i="17"/>
  <c r="BQ95" i="17"/>
  <c r="BP100" i="17"/>
  <c r="BQ100" i="17"/>
  <c r="BP101" i="17"/>
  <c r="BQ101" i="17"/>
  <c r="BP102" i="17"/>
  <c r="BQ102" i="17"/>
  <c r="BP103" i="17"/>
  <c r="BQ103" i="17"/>
  <c r="BP104" i="17"/>
  <c r="BQ104" i="17"/>
  <c r="BP105" i="17"/>
  <c r="BQ105" i="17"/>
  <c r="BQ106" i="17"/>
  <c r="BP107" i="17"/>
  <c r="BQ107" i="17"/>
  <c r="BP108" i="17"/>
  <c r="BQ108" i="17"/>
  <c r="BP152" i="17"/>
  <c r="BQ152" i="17"/>
  <c r="BP153" i="17"/>
  <c r="BQ153" i="17"/>
  <c r="BP154" i="17"/>
  <c r="BQ154" i="17"/>
  <c r="BP155" i="17"/>
  <c r="BQ155" i="17"/>
  <c r="BP156" i="17"/>
  <c r="BQ156" i="17"/>
  <c r="BP157" i="17"/>
  <c r="BQ157" i="17"/>
  <c r="BP158" i="17"/>
  <c r="BQ158" i="17"/>
  <c r="BP159" i="17"/>
  <c r="BQ159" i="17"/>
  <c r="BP160" i="17"/>
  <c r="BQ160" i="17"/>
  <c r="BP161" i="17"/>
  <c r="BQ161" i="17"/>
  <c r="BP162" i="17"/>
  <c r="BQ162" i="17"/>
  <c r="BP163" i="17"/>
  <c r="BQ163" i="17"/>
  <c r="BP164" i="17"/>
  <c r="BQ164" i="17"/>
  <c r="BP165" i="17"/>
  <c r="BQ165" i="17"/>
  <c r="BP166" i="17"/>
  <c r="BQ166" i="17"/>
  <c r="BP171" i="17"/>
  <c r="BQ171" i="17"/>
  <c r="BP172" i="17"/>
  <c r="BQ172" i="17"/>
  <c r="BP173" i="17"/>
  <c r="BQ173" i="17"/>
  <c r="BP174" i="17"/>
  <c r="BQ174" i="17"/>
  <c r="BP175" i="17"/>
  <c r="BQ175" i="17"/>
  <c r="BP176" i="17"/>
  <c r="BQ176" i="17"/>
  <c r="BP14" i="18"/>
  <c r="BQ14" i="18"/>
  <c r="BP15" i="18"/>
  <c r="BQ15" i="18"/>
  <c r="BP19" i="18"/>
  <c r="BQ19" i="18"/>
  <c r="BP20" i="18"/>
  <c r="BQ20" i="18"/>
  <c r="BP21" i="18"/>
  <c r="BQ21" i="18"/>
  <c r="BP22" i="18"/>
  <c r="BQ22" i="18"/>
  <c r="BP187" i="19"/>
  <c r="BQ187" i="19"/>
  <c r="BP36" i="14"/>
  <c r="BQ36" i="14"/>
  <c r="BP37" i="14"/>
  <c r="BQ37" i="14"/>
  <c r="J176" i="20"/>
  <c r="BP169" i="17"/>
  <c r="BQ169" i="17"/>
  <c r="BP11" i="15"/>
  <c r="BQ11" i="15"/>
  <c r="BP12" i="15"/>
  <c r="BQ12" i="15"/>
  <c r="BQ13" i="15"/>
  <c r="BP14" i="15"/>
  <c r="BQ14" i="15"/>
  <c r="BP15" i="15"/>
  <c r="BQ15" i="15"/>
  <c r="BP16" i="15"/>
  <c r="BQ16" i="15"/>
  <c r="J175" i="20"/>
  <c r="BP11" i="17"/>
  <c r="BQ11" i="17"/>
  <c r="BP32" i="17"/>
  <c r="BQ32" i="17"/>
  <c r="BP121" i="17"/>
  <c r="BQ121" i="17"/>
  <c r="BP122" i="17"/>
  <c r="BQ122" i="17"/>
  <c r="BP123" i="17"/>
  <c r="BQ123" i="17"/>
  <c r="BP124" i="17"/>
  <c r="BQ124" i="17"/>
  <c r="BP125" i="17"/>
  <c r="BQ125" i="17"/>
  <c r="BP126" i="17"/>
  <c r="BQ126" i="17"/>
  <c r="BP127" i="17"/>
  <c r="BQ127" i="17"/>
  <c r="BP128" i="17"/>
  <c r="BQ128" i="17"/>
  <c r="BQ129" i="17"/>
  <c r="BP23" i="18"/>
  <c r="BQ23" i="18"/>
  <c r="BP24" i="18"/>
  <c r="BQ24" i="18"/>
  <c r="BP25" i="18"/>
  <c r="BQ25" i="18"/>
  <c r="BP26" i="18"/>
  <c r="BQ26" i="18"/>
  <c r="BP27" i="18"/>
  <c r="BQ27" i="18"/>
  <c r="BP28" i="18"/>
  <c r="BQ28" i="18"/>
  <c r="BP29" i="18"/>
  <c r="BQ29" i="18"/>
  <c r="BP30" i="18"/>
  <c r="BQ30" i="18"/>
  <c r="BP35" i="18"/>
  <c r="BQ35" i="18"/>
  <c r="BP36" i="18"/>
  <c r="BQ36" i="18"/>
  <c r="BQ37" i="18"/>
  <c r="BP184" i="19"/>
  <c r="BQ184" i="19"/>
  <c r="BP185" i="19"/>
  <c r="BQ185" i="19"/>
  <c r="BP186" i="19"/>
  <c r="BQ186" i="19"/>
  <c r="BP191" i="19"/>
  <c r="BQ191" i="19"/>
  <c r="BP192" i="19"/>
  <c r="BQ192" i="19"/>
  <c r="BP193" i="19"/>
  <c r="BQ193" i="19"/>
  <c r="BP194" i="19"/>
  <c r="BQ194" i="19"/>
  <c r="BP195" i="19"/>
  <c r="BQ195" i="19"/>
  <c r="BP196" i="19"/>
  <c r="BQ196" i="19"/>
  <c r="BP197" i="19"/>
  <c r="BQ197" i="19"/>
  <c r="BP198" i="19"/>
  <c r="BQ198" i="19"/>
  <c r="BP199" i="19"/>
  <c r="BQ199" i="19"/>
  <c r="BP200" i="19"/>
  <c r="BQ200" i="19"/>
  <c r="BQ201" i="19"/>
  <c r="BQ202" i="19"/>
  <c r="BP203" i="19"/>
  <c r="BQ203" i="19"/>
  <c r="BQ204" i="19"/>
  <c r="BP205" i="19"/>
  <c r="BQ205" i="19"/>
  <c r="BP206" i="19"/>
  <c r="BQ206" i="19"/>
  <c r="BP207" i="19"/>
  <c r="BQ207" i="19"/>
  <c r="BP208" i="19"/>
  <c r="BQ208" i="19"/>
  <c r="BP209" i="19"/>
  <c r="BQ209" i="19"/>
  <c r="BP210" i="19"/>
  <c r="BQ210" i="19"/>
  <c r="BP211" i="19"/>
  <c r="BQ211" i="19"/>
  <c r="BP212" i="19"/>
  <c r="BQ212" i="19"/>
  <c r="BP213" i="19"/>
  <c r="BQ213" i="19"/>
  <c r="BP214" i="19"/>
  <c r="BQ214" i="19"/>
  <c r="BP215" i="19"/>
  <c r="BQ215" i="19"/>
  <c r="BP216" i="19"/>
  <c r="BQ216" i="19"/>
  <c r="BP217" i="19"/>
  <c r="BQ217" i="19"/>
  <c r="BP218" i="19"/>
  <c r="BQ218" i="19"/>
  <c r="BP219" i="19"/>
  <c r="BQ219" i="19"/>
  <c r="BP220" i="19"/>
  <c r="BQ220" i="19"/>
  <c r="J171" i="20"/>
  <c r="BP19" i="17"/>
  <c r="BQ19" i="17"/>
  <c r="BP45" i="17"/>
  <c r="BQ45" i="17"/>
  <c r="BP120" i="17"/>
  <c r="BQ120" i="17"/>
  <c r="BP145" i="17"/>
  <c r="BQ145" i="17"/>
  <c r="BP167" i="17"/>
  <c r="BQ167" i="17"/>
  <c r="BP16" i="18"/>
  <c r="BQ16" i="18"/>
  <c r="BP17" i="18"/>
  <c r="BQ17" i="18"/>
  <c r="BP31" i="18"/>
  <c r="BQ31" i="18"/>
  <c r="BP74" i="19"/>
  <c r="BQ74" i="19"/>
  <c r="BP75" i="19"/>
  <c r="BQ75" i="19"/>
  <c r="BP115" i="19"/>
  <c r="BQ115" i="19"/>
  <c r="BP116" i="19"/>
  <c r="BQ116" i="19"/>
  <c r="BP167" i="19"/>
  <c r="BQ167" i="19"/>
  <c r="BP172" i="19"/>
  <c r="BQ172" i="19"/>
  <c r="BP173" i="19"/>
  <c r="BQ173" i="19"/>
  <c r="BP174" i="19"/>
  <c r="BQ174" i="19"/>
  <c r="BP175" i="19"/>
  <c r="BQ175" i="19"/>
  <c r="BP176" i="19"/>
  <c r="BQ176" i="19"/>
  <c r="BP177" i="19"/>
  <c r="BQ177" i="19"/>
  <c r="BP178" i="19"/>
  <c r="BQ178" i="19"/>
  <c r="BP179" i="19"/>
  <c r="BQ179" i="19"/>
  <c r="BP180" i="19"/>
  <c r="BQ180" i="19"/>
  <c r="BP181" i="19"/>
  <c r="BQ181" i="19"/>
  <c r="BP182" i="19"/>
  <c r="BQ182" i="19"/>
  <c r="BP183" i="19"/>
  <c r="BQ183" i="19"/>
  <c r="BP18" i="15"/>
  <c r="BQ18" i="15"/>
  <c r="BP23" i="15"/>
  <c r="BQ23" i="15"/>
  <c r="BP24" i="15"/>
  <c r="BQ24" i="15"/>
  <c r="BP40" i="15"/>
  <c r="BQ40" i="15"/>
  <c r="BP41" i="15"/>
  <c r="BQ41" i="15"/>
  <c r="BP42" i="15"/>
  <c r="BQ42" i="15"/>
  <c r="BP43" i="15"/>
  <c r="BQ43" i="15"/>
  <c r="BP44" i="15"/>
  <c r="BQ44" i="15"/>
  <c r="BP45" i="15"/>
  <c r="BQ45" i="15"/>
  <c r="BP46" i="15"/>
  <c r="BQ46" i="15"/>
  <c r="BP47" i="15"/>
  <c r="BQ47" i="15"/>
  <c r="BP48" i="15"/>
  <c r="BQ48" i="15"/>
  <c r="BP49" i="15"/>
  <c r="BQ49" i="15"/>
  <c r="BP51" i="15"/>
  <c r="BQ51" i="15"/>
  <c r="BP52" i="15"/>
  <c r="BQ52" i="15"/>
  <c r="BP53" i="15"/>
  <c r="BQ53" i="15"/>
  <c r="BP54" i="15"/>
  <c r="BQ54" i="15"/>
  <c r="BP55" i="15"/>
  <c r="BQ55" i="15"/>
  <c r="BP56" i="15"/>
  <c r="BQ56" i="15"/>
  <c r="BP57" i="15"/>
  <c r="BQ57" i="15"/>
  <c r="BP58" i="15"/>
  <c r="BQ58" i="15"/>
  <c r="BP59" i="15"/>
  <c r="BQ59" i="15"/>
  <c r="BP60" i="15"/>
  <c r="BQ60" i="15"/>
  <c r="BP61" i="15"/>
  <c r="BQ61" i="15"/>
  <c r="BP62" i="15"/>
  <c r="BQ62" i="15"/>
  <c r="BP63" i="15"/>
  <c r="BQ63" i="15"/>
  <c r="BP64" i="15"/>
  <c r="BQ64" i="15"/>
  <c r="BP65" i="15"/>
  <c r="BQ65" i="15"/>
  <c r="BP66" i="15"/>
  <c r="BQ66" i="15"/>
  <c r="BP67" i="15"/>
  <c r="BQ67" i="15"/>
  <c r="BP68" i="15"/>
  <c r="BQ68" i="15"/>
  <c r="J170" i="20"/>
  <c r="BP105" i="19"/>
  <c r="BQ105" i="19"/>
  <c r="BP106" i="19"/>
  <c r="BQ106" i="19"/>
  <c r="BP107" i="19"/>
  <c r="BQ107" i="19"/>
  <c r="BP108" i="19"/>
  <c r="BQ108" i="19"/>
  <c r="BP109" i="19"/>
  <c r="BQ109" i="19"/>
  <c r="BP110" i="19"/>
  <c r="BQ110" i="19"/>
  <c r="BP111" i="19"/>
  <c r="BQ111" i="19"/>
  <c r="BP112" i="19"/>
  <c r="BQ112" i="19"/>
  <c r="BP113" i="19"/>
  <c r="BQ113" i="19"/>
  <c r="BP114" i="19"/>
  <c r="BQ114" i="19"/>
  <c r="BP117" i="19"/>
  <c r="BQ117" i="19"/>
  <c r="BP118" i="19"/>
  <c r="BQ118" i="19"/>
  <c r="BP119" i="19"/>
  <c r="BQ119" i="19"/>
  <c r="J169" i="20"/>
  <c r="BP39" i="19"/>
  <c r="BQ39" i="19"/>
  <c r="BP164" i="19"/>
  <c r="BQ164" i="19"/>
  <c r="BP165" i="19"/>
  <c r="BQ165" i="19"/>
  <c r="BP166" i="19"/>
  <c r="BQ166" i="19"/>
  <c r="BP170" i="17"/>
  <c r="BQ170" i="17"/>
  <c r="BP11" i="14"/>
  <c r="BQ11" i="14"/>
  <c r="BP12" i="14"/>
  <c r="BQ12" i="14"/>
  <c r="BP13" i="14"/>
  <c r="BQ13" i="14"/>
  <c r="BP14" i="14"/>
  <c r="BQ14" i="14"/>
  <c r="BP15" i="14"/>
  <c r="BQ15" i="14"/>
  <c r="BP16" i="14"/>
  <c r="BQ16" i="14"/>
  <c r="BP17" i="14"/>
  <c r="BQ17" i="14"/>
  <c r="BP18" i="14"/>
  <c r="BQ18" i="14"/>
  <c r="BP19" i="14"/>
  <c r="BQ19" i="14"/>
  <c r="BP20" i="14"/>
  <c r="BQ20" i="14"/>
  <c r="BP21" i="14"/>
  <c r="BQ21" i="14"/>
  <c r="BP22" i="14"/>
  <c r="BQ22" i="14"/>
  <c r="BP23" i="14"/>
  <c r="BQ23" i="14"/>
  <c r="BP25" i="14"/>
  <c r="BQ25" i="14"/>
  <c r="BP26" i="14"/>
  <c r="BQ26" i="14"/>
  <c r="BP27" i="14"/>
  <c r="BQ27" i="14"/>
  <c r="BP28" i="14"/>
  <c r="BQ28" i="14"/>
  <c r="BP29" i="14"/>
  <c r="BQ29" i="14"/>
  <c r="BP30" i="14"/>
  <c r="BQ30" i="14"/>
  <c r="BP31" i="14"/>
  <c r="BQ31" i="14"/>
  <c r="BP32" i="14"/>
  <c r="BQ32" i="14"/>
  <c r="BP33" i="14"/>
  <c r="BQ33" i="14"/>
  <c r="BP34" i="14"/>
  <c r="BQ34" i="14"/>
  <c r="BP35" i="14"/>
  <c r="BQ35" i="14"/>
  <c r="BP38" i="14"/>
  <c r="BQ38" i="14"/>
  <c r="BP40" i="14"/>
  <c r="BQ40" i="14"/>
  <c r="BP41" i="14"/>
  <c r="BQ41" i="14"/>
  <c r="BP42" i="14"/>
  <c r="BQ42" i="14"/>
  <c r="BP43" i="14"/>
  <c r="BQ43" i="14"/>
  <c r="BP44" i="14"/>
  <c r="BQ44" i="14"/>
  <c r="BP45" i="14"/>
  <c r="BQ45" i="14"/>
  <c r="BP46" i="14"/>
  <c r="BQ46" i="14"/>
  <c r="BP47" i="14"/>
  <c r="BQ47" i="14"/>
  <c r="BP48" i="14"/>
  <c r="BQ48" i="14"/>
  <c r="BP49" i="14"/>
  <c r="BQ49" i="14"/>
  <c r="BP50" i="14"/>
  <c r="BQ50" i="14"/>
  <c r="BP51" i="14"/>
  <c r="BQ51" i="14"/>
  <c r="BP52" i="14"/>
  <c r="BQ52" i="14"/>
  <c r="BP53" i="14"/>
  <c r="BQ53" i="14"/>
  <c r="J168" i="20"/>
  <c r="BP56" i="17"/>
  <c r="BQ56" i="17"/>
  <c r="BP110" i="17"/>
  <c r="BQ110" i="17"/>
  <c r="BP111" i="17"/>
  <c r="BQ111" i="17"/>
  <c r="BP112" i="17"/>
  <c r="BQ112" i="17"/>
  <c r="BP121" i="19"/>
  <c r="BQ121" i="19"/>
  <c r="BP122" i="19"/>
  <c r="BQ122" i="19"/>
  <c r="BP123" i="19"/>
  <c r="BQ123" i="19"/>
  <c r="BP124" i="19"/>
  <c r="BQ124" i="19"/>
  <c r="BP125" i="19"/>
  <c r="BQ125" i="19"/>
  <c r="BP126" i="19"/>
  <c r="BQ126" i="19"/>
  <c r="BP127" i="19"/>
  <c r="BQ127" i="19"/>
  <c r="BP128" i="19"/>
  <c r="BQ128" i="19"/>
  <c r="BP129" i="19"/>
  <c r="BQ129" i="19"/>
  <c r="BP130" i="19"/>
  <c r="BQ130" i="19"/>
  <c r="BP131" i="19"/>
  <c r="BQ131" i="19"/>
  <c r="BP132" i="19"/>
  <c r="BQ132" i="19"/>
  <c r="BP133" i="19"/>
  <c r="BQ133" i="19"/>
  <c r="BP134" i="19"/>
  <c r="BQ134" i="19"/>
  <c r="BQ135" i="19"/>
  <c r="BP136" i="19"/>
  <c r="BQ136" i="19"/>
  <c r="BP137" i="19"/>
  <c r="BQ137" i="19"/>
  <c r="BP138" i="19"/>
  <c r="BQ138" i="19"/>
  <c r="BQ139" i="19"/>
  <c r="BQ140" i="19"/>
  <c r="BP141" i="19"/>
  <c r="BQ141" i="19"/>
  <c r="BP142" i="19"/>
  <c r="BQ142" i="19"/>
  <c r="BP143" i="19"/>
  <c r="BQ143" i="19"/>
  <c r="BP144" i="19"/>
  <c r="BQ144" i="19"/>
  <c r="BP145" i="19"/>
  <c r="BQ145" i="19"/>
  <c r="BP146" i="19"/>
  <c r="BQ146" i="19"/>
  <c r="BP147" i="19"/>
  <c r="BQ147" i="19"/>
  <c r="BP148" i="19"/>
  <c r="BQ148" i="19"/>
  <c r="BP149" i="19"/>
  <c r="BQ149" i="19"/>
  <c r="BP150" i="19"/>
  <c r="BQ150" i="19"/>
  <c r="BP151" i="19"/>
  <c r="BQ151" i="19"/>
  <c r="BP152" i="19"/>
  <c r="BQ152" i="19"/>
  <c r="BP153" i="19"/>
  <c r="BQ153" i="19"/>
  <c r="BP154" i="19"/>
  <c r="BQ154" i="19"/>
  <c r="BP155" i="19"/>
  <c r="BQ155" i="19"/>
  <c r="BP156" i="19"/>
  <c r="BQ156" i="19"/>
  <c r="BP157" i="19"/>
  <c r="BQ157" i="19"/>
  <c r="BP158" i="19"/>
  <c r="BQ158" i="19"/>
  <c r="BP159" i="19"/>
  <c r="BQ159" i="19"/>
  <c r="BQ160" i="19"/>
  <c r="BP161" i="19"/>
  <c r="BQ161" i="19"/>
  <c r="BP162" i="19"/>
  <c r="BQ162" i="19"/>
  <c r="BP163" i="19"/>
  <c r="BQ163" i="19"/>
  <c r="BP188" i="19"/>
  <c r="BQ188" i="19"/>
  <c r="BQ189" i="19"/>
  <c r="J167" i="20"/>
  <c r="BP12" i="17"/>
  <c r="BQ12" i="17"/>
  <c r="BP18" i="17"/>
  <c r="BQ18" i="17"/>
  <c r="BP25" i="17"/>
  <c r="BQ25" i="17"/>
  <c r="BP26" i="17"/>
  <c r="BQ26" i="17"/>
  <c r="BP27" i="17"/>
  <c r="BQ27" i="17"/>
  <c r="BP28" i="17"/>
  <c r="BQ28" i="17"/>
  <c r="BP29" i="17"/>
  <c r="BQ29" i="17"/>
  <c r="BP35" i="17"/>
  <c r="BQ35" i="17"/>
  <c r="BP36" i="17"/>
  <c r="BQ36" i="17"/>
  <c r="BP37" i="17"/>
  <c r="BQ37" i="17"/>
  <c r="BP38" i="17"/>
  <c r="BQ38" i="17"/>
  <c r="BP39" i="17"/>
  <c r="BQ39" i="17"/>
  <c r="BP40" i="17"/>
  <c r="BQ40" i="17"/>
  <c r="BP41" i="17"/>
  <c r="BQ41" i="17"/>
  <c r="BP42" i="17"/>
  <c r="BQ42" i="17"/>
  <c r="BP43" i="17"/>
  <c r="BQ43" i="17"/>
  <c r="BP96" i="17"/>
  <c r="BQ96" i="17"/>
  <c r="BP60" i="18"/>
  <c r="BQ60" i="18"/>
  <c r="BP61" i="18"/>
  <c r="BQ61" i="18"/>
  <c r="BP62" i="18"/>
  <c r="BQ62" i="18"/>
  <c r="BP63" i="18"/>
  <c r="BQ63" i="18"/>
  <c r="BQ64" i="18"/>
  <c r="BP65" i="18"/>
  <c r="BQ65" i="18"/>
  <c r="BP66" i="18"/>
  <c r="BQ66" i="18"/>
  <c r="BP67" i="18"/>
  <c r="BQ67" i="18"/>
  <c r="J163" i="20"/>
  <c r="BP118" i="17"/>
  <c r="BQ118" i="17"/>
  <c r="BP119" i="17"/>
  <c r="BQ119" i="17"/>
  <c r="BP169" i="19"/>
  <c r="BQ169" i="19"/>
  <c r="BP170" i="19"/>
  <c r="BQ170" i="19"/>
  <c r="BP171" i="19"/>
  <c r="BQ171" i="19"/>
  <c r="J162" i="20"/>
  <c r="BQ97" i="17"/>
  <c r="BP32" i="18"/>
  <c r="BQ32" i="18"/>
  <c r="BP33" i="18"/>
  <c r="BQ33" i="18"/>
  <c r="J159" i="20"/>
  <c r="BP57" i="17"/>
  <c r="BQ57" i="17"/>
  <c r="BP58" i="17"/>
  <c r="BQ58" i="17"/>
  <c r="BP59" i="17"/>
  <c r="BQ59" i="17"/>
  <c r="BP60" i="17"/>
  <c r="BQ60" i="17"/>
  <c r="BP177" i="17"/>
  <c r="BQ177" i="17"/>
  <c r="BQ178" i="17"/>
  <c r="BP179" i="17"/>
  <c r="BQ179" i="17"/>
  <c r="BP180" i="17"/>
  <c r="BQ180" i="17"/>
  <c r="BP181" i="17"/>
  <c r="BQ181" i="17"/>
  <c r="BP17" i="15"/>
  <c r="BQ17" i="15"/>
  <c r="J158" i="20"/>
  <c r="BP13" i="17"/>
  <c r="BQ13" i="17"/>
  <c r="BP11" i="19"/>
  <c r="BQ11" i="19"/>
  <c r="BP12" i="19"/>
  <c r="BQ12" i="19"/>
  <c r="BP13" i="19"/>
  <c r="BQ13" i="19"/>
  <c r="BP14" i="19"/>
  <c r="BQ14" i="19"/>
  <c r="BP15" i="19"/>
  <c r="BQ15" i="19"/>
  <c r="BP16" i="19"/>
  <c r="BQ16" i="19"/>
  <c r="BP17" i="19"/>
  <c r="BQ17" i="19"/>
  <c r="BP18" i="19"/>
  <c r="BQ18" i="19"/>
  <c r="BP19" i="19"/>
  <c r="BQ19" i="19"/>
  <c r="BP20" i="19"/>
  <c r="BQ20" i="19"/>
  <c r="BP21" i="19"/>
  <c r="BQ21" i="19"/>
  <c r="BP22" i="19"/>
  <c r="BQ22" i="19"/>
  <c r="BP23" i="19"/>
  <c r="BQ23" i="19"/>
  <c r="BP24" i="19"/>
  <c r="BQ24" i="19"/>
  <c r="BP25" i="19"/>
  <c r="BQ25" i="19"/>
  <c r="BP26" i="19"/>
  <c r="BQ26" i="19"/>
  <c r="BP27" i="19"/>
  <c r="BQ27" i="19"/>
  <c r="BP28" i="19"/>
  <c r="BQ28" i="19"/>
  <c r="BP29" i="19"/>
  <c r="BQ29" i="19"/>
  <c r="BP30" i="19"/>
  <c r="BQ30" i="19"/>
  <c r="BP31" i="19"/>
  <c r="BQ31" i="19"/>
  <c r="BP32" i="19"/>
  <c r="BQ32" i="19"/>
  <c r="BP33" i="19"/>
  <c r="BQ33" i="19"/>
  <c r="BP34" i="19"/>
  <c r="BQ34" i="19"/>
  <c r="BP35" i="19"/>
  <c r="BQ35" i="19"/>
  <c r="BQ36" i="19"/>
  <c r="BP37" i="19"/>
  <c r="BQ37" i="19"/>
  <c r="BP38" i="19"/>
  <c r="BQ38" i="19"/>
  <c r="BP40" i="19"/>
  <c r="BQ40" i="19"/>
  <c r="BP41" i="19"/>
  <c r="BQ41" i="19"/>
  <c r="BP42" i="19"/>
  <c r="BQ42" i="19"/>
  <c r="BP43" i="19"/>
  <c r="BQ43" i="19"/>
  <c r="BP44" i="19"/>
  <c r="BQ44" i="19"/>
  <c r="BP45" i="19"/>
  <c r="BQ45" i="19"/>
  <c r="BP46" i="19"/>
  <c r="BQ46" i="19"/>
  <c r="BP47" i="19"/>
  <c r="BQ47" i="19"/>
  <c r="BP48" i="19"/>
  <c r="BQ48" i="19"/>
  <c r="BP49" i="19"/>
  <c r="BQ49" i="19"/>
  <c r="BP50" i="19"/>
  <c r="BQ50" i="19"/>
  <c r="BP51" i="19"/>
  <c r="BQ51" i="19"/>
  <c r="BP52" i="19"/>
  <c r="BQ52" i="19"/>
  <c r="BP53" i="19"/>
  <c r="BQ53" i="19"/>
  <c r="BP54" i="19"/>
  <c r="BQ54" i="19"/>
  <c r="BP55" i="19"/>
  <c r="BQ55" i="19"/>
  <c r="BP56" i="19"/>
  <c r="BQ56" i="19"/>
  <c r="BP57" i="19"/>
  <c r="BQ57" i="19"/>
  <c r="BP58" i="19"/>
  <c r="BQ58" i="19"/>
  <c r="BP59" i="19"/>
  <c r="BQ59" i="19"/>
  <c r="BP60" i="19"/>
  <c r="BQ60" i="19"/>
  <c r="BP61" i="19"/>
  <c r="BQ61" i="19"/>
  <c r="BP62" i="19"/>
  <c r="BQ62" i="19"/>
  <c r="J164" i="20"/>
  <c r="I146" i="20"/>
  <c r="I143" i="20"/>
  <c r="I137" i="20"/>
  <c r="I132" i="20"/>
  <c r="I126" i="20"/>
  <c r="I122" i="20"/>
  <c r="I115" i="20"/>
  <c r="I112" i="20"/>
  <c r="I103" i="20"/>
  <c r="AW110" i="19"/>
  <c r="AW111" i="19"/>
  <c r="AW112" i="19"/>
  <c r="I99" i="20"/>
  <c r="I96" i="20"/>
  <c r="I86" i="20"/>
  <c r="I81" i="20"/>
  <c r="I77" i="20"/>
  <c r="I73" i="20"/>
  <c r="I69" i="20"/>
  <c r="I66" i="20"/>
  <c r="I60" i="20"/>
  <c r="I56" i="20"/>
  <c r="I49" i="20"/>
  <c r="I39" i="20"/>
  <c r="I32" i="20"/>
  <c r="I27" i="20"/>
  <c r="I18" i="20"/>
  <c r="I9" i="20"/>
  <c r="AW77" i="17"/>
  <c r="AW136" i="17"/>
  <c r="AW151" i="17"/>
  <c r="AW182" i="17"/>
  <c r="I8" i="20"/>
  <c r="AW67" i="16"/>
  <c r="AW128" i="16"/>
  <c r="AW151" i="16"/>
  <c r="AW166" i="16"/>
  <c r="I38" i="20"/>
  <c r="AW18" i="18"/>
  <c r="AW38" i="18"/>
  <c r="AW59" i="18"/>
  <c r="AW71" i="18"/>
  <c r="I65" i="20"/>
  <c r="AW63" i="19"/>
  <c r="AW104" i="19"/>
  <c r="AW120" i="19"/>
  <c r="AW168" i="19"/>
  <c r="AW190" i="19"/>
  <c r="AW221" i="19"/>
  <c r="I80" i="20"/>
  <c r="AW24" i="14"/>
  <c r="AW39" i="14"/>
  <c r="AW54" i="14"/>
  <c r="I121" i="20"/>
  <c r="AW50" i="15"/>
  <c r="AW69" i="15"/>
  <c r="AW77" i="15"/>
  <c r="I136" i="20"/>
  <c r="I148" i="20"/>
  <c r="K11" i="17"/>
  <c r="AJ108" i="17"/>
  <c r="AK108" i="17"/>
  <c r="AH108" i="17"/>
  <c r="AI108" i="17"/>
  <c r="AF108" i="17"/>
  <c r="AG108" i="17"/>
  <c r="AD108" i="17"/>
  <c r="AE108" i="17"/>
  <c r="AD88" i="17"/>
  <c r="AJ88" i="17"/>
  <c r="AK88" i="17"/>
  <c r="AH88" i="17"/>
  <c r="AI88" i="17"/>
  <c r="AF88" i="17"/>
  <c r="AG88" i="17"/>
  <c r="AE88" i="17"/>
  <c r="AF64" i="17"/>
  <c r="AJ64" i="17"/>
  <c r="AK64" i="17"/>
  <c r="AH64" i="17"/>
  <c r="AI64" i="17"/>
  <c r="AG64" i="17"/>
  <c r="AD64" i="17"/>
  <c r="AE64" i="17"/>
  <c r="AJ51" i="17"/>
  <c r="AK51" i="17"/>
  <c r="AH51" i="17"/>
  <c r="AI51" i="17"/>
  <c r="AF51" i="17"/>
  <c r="AG51" i="17"/>
  <c r="AD51" i="17"/>
  <c r="AE51" i="17"/>
  <c r="AJ38" i="17"/>
  <c r="AH38" i="17"/>
  <c r="AK38" i="17"/>
  <c r="AI38" i="17"/>
  <c r="AF38" i="17"/>
  <c r="AG38" i="17"/>
  <c r="AD38" i="17"/>
  <c r="AE38" i="17"/>
  <c r="AJ25" i="17"/>
  <c r="AK25" i="17"/>
  <c r="AH25" i="17"/>
  <c r="AI25" i="17"/>
  <c r="AF25" i="17"/>
  <c r="AG25" i="17"/>
  <c r="AD25" i="17"/>
  <c r="AE25" i="17"/>
  <c r="AJ11" i="17"/>
  <c r="AD11" i="17"/>
  <c r="AE11" i="17"/>
  <c r="BP47" i="17"/>
  <c r="BQ47" i="17"/>
  <c r="BH207" i="17"/>
  <c r="J181" i="20"/>
  <c r="K181" i="20"/>
  <c r="BH189" i="17"/>
  <c r="BH76" i="18"/>
  <c r="K159" i="20"/>
  <c r="BP132" i="17"/>
  <c r="BQ132" i="17"/>
  <c r="BH190" i="17"/>
  <c r="J160" i="20"/>
  <c r="K160" i="20"/>
  <c r="BP130" i="17"/>
  <c r="BQ130" i="17"/>
  <c r="BP131" i="17"/>
  <c r="BQ131" i="17"/>
  <c r="BH191" i="17"/>
  <c r="J161" i="20"/>
  <c r="K161" i="20"/>
  <c r="BH192" i="17"/>
  <c r="BH226" i="19"/>
  <c r="K162" i="20"/>
  <c r="BH193" i="17"/>
  <c r="BH171" i="16"/>
  <c r="BH77" i="18"/>
  <c r="K163" i="20"/>
  <c r="BH194" i="17"/>
  <c r="BH172" i="16"/>
  <c r="BH227" i="19"/>
  <c r="K164" i="20"/>
  <c r="BP45" i="18"/>
  <c r="BQ45" i="18"/>
  <c r="BQ46" i="18"/>
  <c r="BQ47" i="18"/>
  <c r="BQ48" i="18"/>
  <c r="BP49" i="18"/>
  <c r="BQ49" i="18"/>
  <c r="BP50" i="18"/>
  <c r="BQ50" i="18"/>
  <c r="BP51" i="18"/>
  <c r="BQ51" i="18"/>
  <c r="BP52" i="18"/>
  <c r="BQ52" i="18"/>
  <c r="BP53" i="18"/>
  <c r="BQ53" i="18"/>
  <c r="BH78" i="18"/>
  <c r="J165" i="20"/>
  <c r="K165" i="20"/>
  <c r="BP16" i="17"/>
  <c r="BQ16" i="17"/>
  <c r="BP55" i="17"/>
  <c r="BQ55" i="17"/>
  <c r="BP94" i="17"/>
  <c r="BQ94" i="17"/>
  <c r="BP113" i="17"/>
  <c r="BQ113" i="17"/>
  <c r="BP114" i="17"/>
  <c r="BQ114" i="17"/>
  <c r="BP115" i="17"/>
  <c r="BQ115" i="17"/>
  <c r="BP116" i="17"/>
  <c r="BQ116" i="17"/>
  <c r="BP117" i="17"/>
  <c r="BQ117" i="17"/>
  <c r="BH195" i="17"/>
  <c r="J166" i="20"/>
  <c r="K166" i="20"/>
  <c r="BH196" i="17"/>
  <c r="BH228" i="19"/>
  <c r="K167" i="20"/>
  <c r="BH197" i="17"/>
  <c r="BH173" i="16"/>
  <c r="BH229" i="19"/>
  <c r="BH59" i="14"/>
  <c r="K168" i="20"/>
  <c r="BH174" i="16"/>
  <c r="BH230" i="19"/>
  <c r="K169" i="20"/>
  <c r="BH198" i="17"/>
  <c r="BH175" i="16"/>
  <c r="BH79" i="18"/>
  <c r="BH231" i="19"/>
  <c r="BH83" i="15"/>
  <c r="K170" i="20"/>
  <c r="BH199" i="17"/>
  <c r="BH176" i="16"/>
  <c r="BH80" i="18"/>
  <c r="BH232" i="19"/>
  <c r="K171" i="20"/>
  <c r="BH177" i="16"/>
  <c r="J172" i="20"/>
  <c r="K172" i="20"/>
  <c r="BP99" i="19"/>
  <c r="BQ99" i="19"/>
  <c r="BP100" i="19"/>
  <c r="BQ100" i="19"/>
  <c r="BP101" i="19"/>
  <c r="BQ101" i="19"/>
  <c r="BP102" i="19"/>
  <c r="BQ102" i="19"/>
  <c r="BP103" i="19"/>
  <c r="BQ103" i="19"/>
  <c r="BH233" i="19"/>
  <c r="J173" i="20"/>
  <c r="K173" i="20"/>
  <c r="BP62" i="17"/>
  <c r="BQ62" i="17"/>
  <c r="BP63" i="17"/>
  <c r="BQ63" i="17"/>
  <c r="BP64" i="17"/>
  <c r="BQ64" i="17"/>
  <c r="BP65" i="17"/>
  <c r="BQ65" i="17"/>
  <c r="BP66" i="17"/>
  <c r="BQ66" i="17"/>
  <c r="BP82" i="17"/>
  <c r="BQ82" i="17"/>
  <c r="BP83" i="17"/>
  <c r="BQ83" i="17"/>
  <c r="BP84" i="17"/>
  <c r="BQ84" i="17"/>
  <c r="BP133" i="17"/>
  <c r="BQ133" i="17"/>
  <c r="BP134" i="17"/>
  <c r="BQ134" i="17"/>
  <c r="BP135" i="17"/>
  <c r="BQ135" i="17"/>
  <c r="BH200" i="17"/>
  <c r="J174" i="20"/>
  <c r="K174" i="20"/>
  <c r="BH201" i="17"/>
  <c r="BH84" i="15"/>
  <c r="K175" i="20"/>
  <c r="BH202" i="17"/>
  <c r="BH178" i="16"/>
  <c r="BH81" i="18"/>
  <c r="BH234" i="19"/>
  <c r="BH60" i="14"/>
  <c r="K176" i="20"/>
  <c r="BP20" i="17"/>
  <c r="BQ20" i="17"/>
  <c r="BP21" i="17"/>
  <c r="BQ21" i="17"/>
  <c r="BP22" i="17"/>
  <c r="BQ22" i="17"/>
  <c r="BP23" i="17"/>
  <c r="BQ23" i="17"/>
  <c r="BP24" i="17"/>
  <c r="BQ24" i="17"/>
  <c r="BP61" i="17"/>
  <c r="BQ61" i="17"/>
  <c r="BP76" i="17"/>
  <c r="BQ76" i="17"/>
  <c r="BH203" i="17"/>
  <c r="J177" i="20"/>
  <c r="K177" i="20"/>
  <c r="BH204" i="17"/>
  <c r="BH179" i="16"/>
  <c r="BH82" i="18"/>
  <c r="BH235" i="19"/>
  <c r="K178" i="20"/>
  <c r="BQ33" i="17"/>
  <c r="BP34" i="17"/>
  <c r="BQ34" i="17"/>
  <c r="BP46" i="17"/>
  <c r="BQ46" i="17"/>
  <c r="BP48" i="17"/>
  <c r="BQ48" i="17"/>
  <c r="BP49" i="17"/>
  <c r="BQ49" i="17"/>
  <c r="BP50" i="17"/>
  <c r="BQ50" i="17"/>
  <c r="BQ51" i="17"/>
  <c r="BP52" i="17"/>
  <c r="BQ52" i="17"/>
  <c r="BP53" i="17"/>
  <c r="BQ53" i="17"/>
  <c r="BP54" i="17"/>
  <c r="BQ54" i="17"/>
  <c r="BP67" i="17"/>
  <c r="BQ67" i="17"/>
  <c r="BQ68" i="17"/>
  <c r="BP69" i="17"/>
  <c r="BQ69" i="17"/>
  <c r="BP70" i="17"/>
  <c r="BQ70" i="17"/>
  <c r="BP72" i="17"/>
  <c r="BQ72" i="17"/>
  <c r="BP73" i="17"/>
  <c r="BQ73" i="17"/>
  <c r="BP74" i="17"/>
  <c r="BQ74" i="17"/>
  <c r="BP98" i="17"/>
  <c r="BQ98" i="17"/>
  <c r="BQ137" i="17"/>
  <c r="BQ138" i="17"/>
  <c r="BQ139" i="17"/>
  <c r="BQ140" i="17"/>
  <c r="BP141" i="17"/>
  <c r="BQ141" i="17"/>
  <c r="BP142" i="17"/>
  <c r="BQ142" i="17"/>
  <c r="BP143" i="17"/>
  <c r="BQ143" i="17"/>
  <c r="BP144" i="17"/>
  <c r="BQ144" i="17"/>
  <c r="BP146" i="17"/>
  <c r="BQ146" i="17"/>
  <c r="BP147" i="17"/>
  <c r="BQ147" i="17"/>
  <c r="BP148" i="17"/>
  <c r="BQ148" i="17"/>
  <c r="BQ149" i="17"/>
  <c r="BP150" i="17"/>
  <c r="BQ150" i="17"/>
  <c r="BH205" i="17"/>
  <c r="BP68" i="18"/>
  <c r="BQ68" i="18"/>
  <c r="BP69" i="18"/>
  <c r="BQ69" i="18"/>
  <c r="BP70" i="18"/>
  <c r="BQ70" i="18"/>
  <c r="BH83" i="18"/>
  <c r="BP70" i="15"/>
  <c r="BQ70" i="15"/>
  <c r="BP71" i="15"/>
  <c r="BQ71" i="15"/>
  <c r="BP72" i="15"/>
  <c r="BQ72" i="15"/>
  <c r="BP73" i="15"/>
  <c r="BQ73" i="15"/>
  <c r="BP74" i="15"/>
  <c r="BQ74" i="15"/>
  <c r="BP75" i="15"/>
  <c r="BQ75" i="15"/>
  <c r="BP76" i="15"/>
  <c r="BQ76" i="15"/>
  <c r="BH85" i="15"/>
  <c r="J179" i="20"/>
  <c r="K179" i="20"/>
  <c r="BH206" i="17"/>
  <c r="BH86" i="15"/>
  <c r="K180" i="20"/>
  <c r="BH188" i="17"/>
  <c r="BH82" i="15"/>
  <c r="K158" i="20"/>
  <c r="BP30" i="17"/>
  <c r="BQ30" i="17"/>
  <c r="BP31" i="17"/>
  <c r="BQ31" i="17"/>
  <c r="BP75" i="17"/>
  <c r="BQ75" i="17"/>
  <c r="BP78" i="17"/>
  <c r="BQ78" i="17"/>
  <c r="BP79" i="17"/>
  <c r="BQ79" i="17"/>
  <c r="BQ80" i="17"/>
  <c r="BP81" i="17"/>
  <c r="BQ81" i="17"/>
  <c r="BP85" i="17"/>
  <c r="BQ85" i="17"/>
  <c r="BP86" i="17"/>
  <c r="BQ86" i="17"/>
  <c r="BP87" i="17"/>
  <c r="BQ87" i="17"/>
  <c r="BP88" i="17"/>
  <c r="BQ88" i="17"/>
  <c r="BP89" i="17"/>
  <c r="BQ89" i="17"/>
  <c r="BP90" i="17"/>
  <c r="BQ90" i="17"/>
  <c r="BP91" i="17"/>
  <c r="BQ91" i="17"/>
  <c r="BP92" i="17"/>
  <c r="BQ92" i="17"/>
  <c r="BP93" i="17"/>
  <c r="BQ93" i="17"/>
  <c r="BH187" i="17"/>
  <c r="J157" i="20"/>
  <c r="K157" i="20"/>
  <c r="BN18" i="15"/>
  <c r="BO18" i="15"/>
  <c r="BO23" i="15"/>
  <c r="BN24" i="15"/>
  <c r="BO24" i="15"/>
  <c r="BN40" i="15"/>
  <c r="BO40" i="15"/>
  <c r="BN41" i="15"/>
  <c r="BO41" i="15"/>
  <c r="BO42" i="15"/>
  <c r="BN43" i="15"/>
  <c r="BO43" i="15"/>
  <c r="BO44" i="15"/>
  <c r="BO45" i="15"/>
  <c r="BN46" i="15"/>
  <c r="BO46" i="15"/>
  <c r="BN47" i="15"/>
  <c r="BO47" i="15"/>
  <c r="BN48" i="15"/>
  <c r="BO48" i="15"/>
  <c r="BN49" i="15"/>
  <c r="BO49" i="15"/>
  <c r="BN51" i="15"/>
  <c r="BO51" i="15"/>
  <c r="BN52" i="15"/>
  <c r="BO52" i="15"/>
  <c r="BN53" i="15"/>
  <c r="BO53" i="15"/>
  <c r="BN54" i="15"/>
  <c r="BO54" i="15"/>
  <c r="BN55" i="15"/>
  <c r="BO55" i="15"/>
  <c r="BN56" i="15"/>
  <c r="BO56" i="15"/>
  <c r="BN57" i="15"/>
  <c r="BO57" i="15"/>
  <c r="BO58" i="15"/>
  <c r="BN59" i="15"/>
  <c r="BO59" i="15"/>
  <c r="BN60" i="15"/>
  <c r="BO60" i="15"/>
  <c r="BN61" i="15"/>
  <c r="BO61" i="15"/>
  <c r="BN62" i="15"/>
  <c r="BO62" i="15"/>
  <c r="BO63" i="15"/>
  <c r="BN64" i="15"/>
  <c r="BO64" i="15"/>
  <c r="BO65" i="15"/>
  <c r="BN66" i="15"/>
  <c r="BO66" i="15"/>
  <c r="BN67" i="15"/>
  <c r="BO67" i="15"/>
  <c r="BN68" i="15"/>
  <c r="BO68" i="15"/>
  <c r="BG83" i="15"/>
  <c r="BL18" i="15"/>
  <c r="BM18" i="15"/>
  <c r="BL23" i="15"/>
  <c r="BM23" i="15"/>
  <c r="BL24" i="15"/>
  <c r="BM24" i="15"/>
  <c r="BL40" i="15"/>
  <c r="BM40" i="15"/>
  <c r="BL41" i="15"/>
  <c r="BM41" i="15"/>
  <c r="BL42" i="15"/>
  <c r="BM42" i="15"/>
  <c r="BL43" i="15"/>
  <c r="BM43" i="15"/>
  <c r="BM44" i="15"/>
  <c r="BM45" i="15"/>
  <c r="BL46" i="15"/>
  <c r="BM46" i="15"/>
  <c r="BM47" i="15"/>
  <c r="BL48" i="15"/>
  <c r="BM48" i="15"/>
  <c r="BL49" i="15"/>
  <c r="BM49" i="15"/>
  <c r="BL51" i="15"/>
  <c r="BM51" i="15"/>
  <c r="BL52" i="15"/>
  <c r="BM52" i="15"/>
  <c r="BL53" i="15"/>
  <c r="BM53" i="15"/>
  <c r="BL54" i="15"/>
  <c r="BM54" i="15"/>
  <c r="BL55" i="15"/>
  <c r="BM55" i="15"/>
  <c r="BL56" i="15"/>
  <c r="BM56" i="15"/>
  <c r="BL57" i="15"/>
  <c r="BM57" i="15"/>
  <c r="BL58" i="15"/>
  <c r="BM58" i="15"/>
  <c r="BL59" i="15"/>
  <c r="BM59" i="15"/>
  <c r="BL60" i="15"/>
  <c r="BM60" i="15"/>
  <c r="BL61" i="15"/>
  <c r="BM61" i="15"/>
  <c r="BL62" i="15"/>
  <c r="BM62" i="15"/>
  <c r="BM63" i="15"/>
  <c r="BL64" i="15"/>
  <c r="BM64" i="15"/>
  <c r="BM65" i="15"/>
  <c r="BL66" i="15"/>
  <c r="BM66" i="15"/>
  <c r="BL67" i="15"/>
  <c r="BM67" i="15"/>
  <c r="BL68" i="15"/>
  <c r="BM68" i="15"/>
  <c r="BF83" i="15"/>
  <c r="BJ18" i="15"/>
  <c r="BK18" i="15"/>
  <c r="BJ23" i="15"/>
  <c r="BK23" i="15"/>
  <c r="BJ24" i="15"/>
  <c r="BK24" i="15"/>
  <c r="BK40" i="15"/>
  <c r="BJ41" i="15"/>
  <c r="BK41" i="15"/>
  <c r="BJ42" i="15"/>
  <c r="BK42" i="15"/>
  <c r="BK43" i="15"/>
  <c r="BJ44" i="15"/>
  <c r="BK44" i="15"/>
  <c r="BK45" i="15"/>
  <c r="BJ46" i="15"/>
  <c r="BK46" i="15"/>
  <c r="BK47" i="15"/>
  <c r="BJ48" i="15"/>
  <c r="BK48" i="15"/>
  <c r="BJ49" i="15"/>
  <c r="BK49" i="15"/>
  <c r="BK51" i="15"/>
  <c r="BK52" i="15"/>
  <c r="BK53" i="15"/>
  <c r="BK54" i="15"/>
  <c r="BK55" i="15"/>
  <c r="BK56" i="15"/>
  <c r="BJ57" i="15"/>
  <c r="BK57" i="15"/>
  <c r="BK58" i="15"/>
  <c r="BJ59" i="15"/>
  <c r="BK59" i="15"/>
  <c r="BK60" i="15"/>
  <c r="BJ61" i="15"/>
  <c r="BK61" i="15"/>
  <c r="BJ62" i="15"/>
  <c r="BK62" i="15"/>
  <c r="BJ63" i="15"/>
  <c r="BK63" i="15"/>
  <c r="BJ64" i="15"/>
  <c r="BK64" i="15"/>
  <c r="BJ65" i="15"/>
  <c r="BK65" i="15"/>
  <c r="BJ66" i="15"/>
  <c r="BK66" i="15"/>
  <c r="BJ67" i="15"/>
  <c r="BK67" i="15"/>
  <c r="BJ68" i="15"/>
  <c r="BK68" i="15"/>
  <c r="BE83" i="15"/>
  <c r="BI18" i="15"/>
  <c r="BI23" i="15"/>
  <c r="BI24" i="15"/>
  <c r="BI40" i="15"/>
  <c r="BH41" i="15"/>
  <c r="BI41" i="15"/>
  <c r="BI42" i="15"/>
  <c r="BI43" i="15"/>
  <c r="BH44" i="15"/>
  <c r="BI44" i="15"/>
  <c r="BH45" i="15"/>
  <c r="BI45" i="15"/>
  <c r="BI46" i="15"/>
  <c r="BH47" i="15"/>
  <c r="BI47" i="15"/>
  <c r="BH48" i="15"/>
  <c r="BI48" i="15"/>
  <c r="BI49" i="15"/>
  <c r="BI51" i="15"/>
  <c r="BI52" i="15"/>
  <c r="BI53" i="15"/>
  <c r="BI54" i="15"/>
  <c r="BI55" i="15"/>
  <c r="BH56" i="15"/>
  <c r="BI56" i="15"/>
  <c r="BH57" i="15"/>
  <c r="BI57" i="15"/>
  <c r="BI58" i="15"/>
  <c r="BH59" i="15"/>
  <c r="BI59" i="15"/>
  <c r="BI60" i="15"/>
  <c r="BH61" i="15"/>
  <c r="BI61" i="15"/>
  <c r="BH62" i="15"/>
  <c r="BI62" i="15"/>
  <c r="BH63" i="15"/>
  <c r="BI63" i="15"/>
  <c r="BH64" i="15"/>
  <c r="BI64" i="15"/>
  <c r="BI65" i="15"/>
  <c r="BH66" i="15"/>
  <c r="BI66" i="15"/>
  <c r="BH67" i="15"/>
  <c r="BI67" i="15"/>
  <c r="BH68" i="15"/>
  <c r="BI68" i="15"/>
  <c r="BD83" i="15"/>
  <c r="BN70" i="15"/>
  <c r="BO70" i="15"/>
  <c r="BN71" i="15"/>
  <c r="BO71" i="15"/>
  <c r="BO72" i="15"/>
  <c r="BO73" i="15"/>
  <c r="BN74" i="15"/>
  <c r="BO74" i="15"/>
  <c r="BO75" i="15"/>
  <c r="BO76" i="15"/>
  <c r="BG85" i="15"/>
  <c r="BL70" i="15"/>
  <c r="BM70" i="15"/>
  <c r="BL71" i="15"/>
  <c r="BM71" i="15"/>
  <c r="BM72" i="15"/>
  <c r="BM73" i="15"/>
  <c r="BL74" i="15"/>
  <c r="BM74" i="15"/>
  <c r="BL75" i="15"/>
  <c r="BM75" i="15"/>
  <c r="BL76" i="15"/>
  <c r="BM76" i="15"/>
  <c r="BF85" i="15"/>
  <c r="BJ70" i="15"/>
  <c r="BK70" i="15"/>
  <c r="BJ71" i="15"/>
  <c r="BK71" i="15"/>
  <c r="BJ72" i="15"/>
  <c r="BK72" i="15"/>
  <c r="BJ73" i="15"/>
  <c r="BK73" i="15"/>
  <c r="BJ74" i="15"/>
  <c r="BK74" i="15"/>
  <c r="BJ75" i="15"/>
  <c r="BK75" i="15"/>
  <c r="BK76" i="15"/>
  <c r="BE85" i="15"/>
  <c r="BI70" i="15"/>
  <c r="BI71" i="15"/>
  <c r="BI72" i="15"/>
  <c r="BI73" i="15"/>
  <c r="BH74" i="15"/>
  <c r="BI74" i="15"/>
  <c r="BI75" i="15"/>
  <c r="BH76" i="15"/>
  <c r="BI76" i="15"/>
  <c r="BD85" i="15"/>
  <c r="BO11" i="15"/>
  <c r="BN12" i="15"/>
  <c r="BO12" i="15"/>
  <c r="BN13" i="15"/>
  <c r="BO13" i="15"/>
  <c r="BO14" i="15"/>
  <c r="BN15" i="15"/>
  <c r="BO15" i="15"/>
  <c r="BO16" i="15"/>
  <c r="BG84" i="15"/>
  <c r="BM11" i="15"/>
  <c r="BL12" i="15"/>
  <c r="BM12" i="15"/>
  <c r="BL13" i="15"/>
  <c r="BM13" i="15"/>
  <c r="BM14" i="15"/>
  <c r="BL15" i="15"/>
  <c r="BM15" i="15"/>
  <c r="BL16" i="15"/>
  <c r="BM16" i="15"/>
  <c r="BF84" i="15"/>
  <c r="BK11" i="15"/>
  <c r="BJ12" i="15"/>
  <c r="BK12" i="15"/>
  <c r="BJ13" i="15"/>
  <c r="BK13" i="15"/>
  <c r="BK14" i="15"/>
  <c r="BJ15" i="15"/>
  <c r="BK15" i="15"/>
  <c r="BJ16" i="15"/>
  <c r="BK16" i="15"/>
  <c r="BE84" i="15"/>
  <c r="BH11" i="15"/>
  <c r="BI11" i="15"/>
  <c r="BI12" i="15"/>
  <c r="BH13" i="15"/>
  <c r="BI13" i="15"/>
  <c r="BH14" i="15"/>
  <c r="BI14" i="15"/>
  <c r="BH15" i="15"/>
  <c r="BI15" i="15"/>
  <c r="BI16" i="15"/>
  <c r="BD84" i="15"/>
  <c r="BN19" i="15"/>
  <c r="BO19" i="15"/>
  <c r="BN20" i="15"/>
  <c r="BO20" i="15"/>
  <c r="BN21" i="15"/>
  <c r="BO21" i="15"/>
  <c r="BN22" i="15"/>
  <c r="BO22" i="15"/>
  <c r="BN25" i="15"/>
  <c r="BO25" i="15"/>
  <c r="BN26" i="15"/>
  <c r="BO26" i="15"/>
  <c r="BN27" i="15"/>
  <c r="BO27" i="15"/>
  <c r="BN28" i="15"/>
  <c r="BO28" i="15"/>
  <c r="BN29" i="15"/>
  <c r="BO29" i="15"/>
  <c r="BN30" i="15"/>
  <c r="BO30" i="15"/>
  <c r="BN31" i="15"/>
  <c r="BO31" i="15"/>
  <c r="BN32" i="15"/>
  <c r="BO32" i="15"/>
  <c r="BN33" i="15"/>
  <c r="BO33" i="15"/>
  <c r="BN34" i="15"/>
  <c r="BO34" i="15"/>
  <c r="BO35" i="15"/>
  <c r="BN36" i="15"/>
  <c r="BO36" i="15"/>
  <c r="BN37" i="15"/>
  <c r="BO37" i="15"/>
  <c r="BN38" i="15"/>
  <c r="BO38" i="15"/>
  <c r="BN39" i="15"/>
  <c r="BO39" i="15"/>
  <c r="BG86" i="15"/>
  <c r="BL19" i="15"/>
  <c r="BM19" i="15"/>
  <c r="BL20" i="15"/>
  <c r="BM20" i="15"/>
  <c r="BL21" i="15"/>
  <c r="BM21" i="15"/>
  <c r="BL22" i="15"/>
  <c r="BM22" i="15"/>
  <c r="BL25" i="15"/>
  <c r="BM25" i="15"/>
  <c r="BL26" i="15"/>
  <c r="BM26" i="15"/>
  <c r="BL27" i="15"/>
  <c r="BM27" i="15"/>
  <c r="BL28" i="15"/>
  <c r="BM28" i="15"/>
  <c r="BL29" i="15"/>
  <c r="BM29" i="15"/>
  <c r="BL30" i="15"/>
  <c r="BM30" i="15"/>
  <c r="BL31" i="15"/>
  <c r="BM31" i="15"/>
  <c r="BL32" i="15"/>
  <c r="BM32" i="15"/>
  <c r="BL33" i="15"/>
  <c r="BM33" i="15"/>
  <c r="BL34" i="15"/>
  <c r="BM34" i="15"/>
  <c r="BL35" i="15"/>
  <c r="BM35" i="15"/>
  <c r="BL36" i="15"/>
  <c r="BM36" i="15"/>
  <c r="BL37" i="15"/>
  <c r="BM37" i="15"/>
  <c r="BL38" i="15"/>
  <c r="BM38" i="15"/>
  <c r="BL39" i="15"/>
  <c r="BM39" i="15"/>
  <c r="BF86" i="15"/>
  <c r="BJ19" i="15"/>
  <c r="BK19" i="15"/>
  <c r="BJ20" i="15"/>
  <c r="BK20" i="15"/>
  <c r="BJ21" i="15"/>
  <c r="BK21" i="15"/>
  <c r="BJ22" i="15"/>
  <c r="BK22" i="15"/>
  <c r="BJ25" i="15"/>
  <c r="BK25" i="15"/>
  <c r="BJ26" i="15"/>
  <c r="BK26" i="15"/>
  <c r="BJ27" i="15"/>
  <c r="BK27" i="15"/>
  <c r="BJ28" i="15"/>
  <c r="BK28" i="15"/>
  <c r="BJ29" i="15"/>
  <c r="BK29" i="15"/>
  <c r="BJ30" i="15"/>
  <c r="BK30" i="15"/>
  <c r="BJ31" i="15"/>
  <c r="BK31" i="15"/>
  <c r="BJ32" i="15"/>
  <c r="BK32" i="15"/>
  <c r="BJ33" i="15"/>
  <c r="BK33" i="15"/>
  <c r="BJ34" i="15"/>
  <c r="BK34" i="15"/>
  <c r="BJ35" i="15"/>
  <c r="BK35" i="15"/>
  <c r="BJ36" i="15"/>
  <c r="BK36" i="15"/>
  <c r="BJ37" i="15"/>
  <c r="BK37" i="15"/>
  <c r="BJ38" i="15"/>
  <c r="BK38" i="15"/>
  <c r="BJ39" i="15"/>
  <c r="BK39" i="15"/>
  <c r="BE86" i="15"/>
  <c r="BH19" i="15"/>
  <c r="BI19" i="15"/>
  <c r="BI20" i="15"/>
  <c r="BH21" i="15"/>
  <c r="BI21" i="15"/>
  <c r="BH22" i="15"/>
  <c r="BI22" i="15"/>
  <c r="BH25" i="15"/>
  <c r="BI25" i="15"/>
  <c r="BH26" i="15"/>
  <c r="BI26" i="15"/>
  <c r="BH27" i="15"/>
  <c r="BI27" i="15"/>
  <c r="BH28" i="15"/>
  <c r="BI28" i="15"/>
  <c r="BH29" i="15"/>
  <c r="BI29" i="15"/>
  <c r="BH30" i="15"/>
  <c r="BI30" i="15"/>
  <c r="BH31" i="15"/>
  <c r="BI31" i="15"/>
  <c r="BH32" i="15"/>
  <c r="BI32" i="15"/>
  <c r="BH33" i="15"/>
  <c r="BI33" i="15"/>
  <c r="BH34" i="15"/>
  <c r="BI34" i="15"/>
  <c r="BI35" i="15"/>
  <c r="BH36" i="15"/>
  <c r="BI36" i="15"/>
  <c r="BH37" i="15"/>
  <c r="BI37" i="15"/>
  <c r="BH38" i="15"/>
  <c r="BI38" i="15"/>
  <c r="BH39" i="15"/>
  <c r="BI39" i="15"/>
  <c r="BD86" i="15"/>
  <c r="BO17" i="15"/>
  <c r="BG82" i="15"/>
  <c r="BM17" i="15"/>
  <c r="BF82" i="15"/>
  <c r="BJ17" i="15"/>
  <c r="BK17" i="15"/>
  <c r="BE82" i="15"/>
  <c r="BH17" i="15"/>
  <c r="BI17" i="15"/>
  <c r="BD82" i="15"/>
  <c r="BN36" i="14"/>
  <c r="BO36" i="14"/>
  <c r="BN37" i="14"/>
  <c r="BO37" i="14"/>
  <c r="BG60" i="14"/>
  <c r="BL36" i="14"/>
  <c r="BM36" i="14"/>
  <c r="BL37" i="14"/>
  <c r="BM37" i="14"/>
  <c r="BF60" i="14"/>
  <c r="BJ36" i="14"/>
  <c r="BK36" i="14"/>
  <c r="BJ37" i="14"/>
  <c r="BK37" i="14"/>
  <c r="BE60" i="14"/>
  <c r="BH36" i="14"/>
  <c r="BI36" i="14"/>
  <c r="BH37" i="14"/>
  <c r="BI37" i="14"/>
  <c r="BD60" i="14"/>
  <c r="BN11" i="14"/>
  <c r="BO11" i="14"/>
  <c r="BN12" i="14"/>
  <c r="BO12" i="14"/>
  <c r="BN13" i="14"/>
  <c r="BO13" i="14"/>
  <c r="BN14" i="14"/>
  <c r="BO14" i="14"/>
  <c r="BN15" i="14"/>
  <c r="BO15" i="14"/>
  <c r="BN16" i="14"/>
  <c r="BO16" i="14"/>
  <c r="BN17" i="14"/>
  <c r="BO17" i="14"/>
  <c r="BN18" i="14"/>
  <c r="BO18" i="14"/>
  <c r="BN19" i="14"/>
  <c r="BO19" i="14"/>
  <c r="BN20" i="14"/>
  <c r="BO20" i="14"/>
  <c r="BN21" i="14"/>
  <c r="BO21" i="14"/>
  <c r="BN22" i="14"/>
  <c r="BO22" i="14"/>
  <c r="BO23" i="14"/>
  <c r="BN25" i="14"/>
  <c r="BO25" i="14"/>
  <c r="BN26" i="14"/>
  <c r="BO26" i="14"/>
  <c r="BN27" i="14"/>
  <c r="BO27" i="14"/>
  <c r="BN28" i="14"/>
  <c r="BO28" i="14"/>
  <c r="BN29" i="14"/>
  <c r="BO29" i="14"/>
  <c r="BN30" i="14"/>
  <c r="BO30" i="14"/>
  <c r="BN31" i="14"/>
  <c r="BO31" i="14"/>
  <c r="BN32" i="14"/>
  <c r="BO32" i="14"/>
  <c r="BN33" i="14"/>
  <c r="BO33" i="14"/>
  <c r="BN34" i="14"/>
  <c r="BO34" i="14"/>
  <c r="BN35" i="14"/>
  <c r="BO35" i="14"/>
  <c r="BN38" i="14"/>
  <c r="BO38" i="14"/>
  <c r="BN40" i="14"/>
  <c r="BO40" i="14"/>
  <c r="BN41" i="14"/>
  <c r="BO41" i="14"/>
  <c r="BN42" i="14"/>
  <c r="BO42" i="14"/>
  <c r="BN43" i="14"/>
  <c r="BO43" i="14"/>
  <c r="BN44" i="14"/>
  <c r="BO44" i="14"/>
  <c r="BN45" i="14"/>
  <c r="BO45" i="14"/>
  <c r="BN46" i="14"/>
  <c r="BO46" i="14"/>
  <c r="BN47" i="14"/>
  <c r="BO47" i="14"/>
  <c r="BN48" i="14"/>
  <c r="BO48" i="14"/>
  <c r="BN49" i="14"/>
  <c r="BO49" i="14"/>
  <c r="BN50" i="14"/>
  <c r="BO50" i="14"/>
  <c r="BN51" i="14"/>
  <c r="BO51" i="14"/>
  <c r="BN52" i="14"/>
  <c r="BO52" i="14"/>
  <c r="BN53" i="14"/>
  <c r="BO53" i="14"/>
  <c r="BG59" i="14"/>
  <c r="BL11" i="14"/>
  <c r="BM11" i="14"/>
  <c r="BL12" i="14"/>
  <c r="BM12" i="14"/>
  <c r="BL13" i="14"/>
  <c r="BM13" i="14"/>
  <c r="BL14" i="14"/>
  <c r="BM14" i="14"/>
  <c r="BL15" i="14"/>
  <c r="BM15" i="14"/>
  <c r="BL16" i="14"/>
  <c r="BM16" i="14"/>
  <c r="BL17" i="14"/>
  <c r="BM17" i="14"/>
  <c r="BL18" i="14"/>
  <c r="BM18" i="14"/>
  <c r="BL19" i="14"/>
  <c r="BM19" i="14"/>
  <c r="BL20" i="14"/>
  <c r="BM20" i="14"/>
  <c r="BL21" i="14"/>
  <c r="BM21" i="14"/>
  <c r="BL22" i="14"/>
  <c r="BM22" i="14"/>
  <c r="BL23" i="14"/>
  <c r="BM23" i="14"/>
  <c r="BL25" i="14"/>
  <c r="BM25" i="14"/>
  <c r="BL26" i="14"/>
  <c r="BM26" i="14"/>
  <c r="BL27" i="14"/>
  <c r="BM27" i="14"/>
  <c r="BL28" i="14"/>
  <c r="BM28" i="14"/>
  <c r="BL29" i="14"/>
  <c r="BM29" i="14"/>
  <c r="BL30" i="14"/>
  <c r="BM30" i="14"/>
  <c r="BL31" i="14"/>
  <c r="BM31" i="14"/>
  <c r="BL32" i="14"/>
  <c r="BM32" i="14"/>
  <c r="BL33" i="14"/>
  <c r="BM33" i="14"/>
  <c r="BL34" i="14"/>
  <c r="BM34" i="14"/>
  <c r="BL35" i="14"/>
  <c r="BM35" i="14"/>
  <c r="BL38" i="14"/>
  <c r="BM38" i="14"/>
  <c r="BL40" i="14"/>
  <c r="BM40" i="14"/>
  <c r="BL41" i="14"/>
  <c r="BM41" i="14"/>
  <c r="BL42" i="14"/>
  <c r="BM42" i="14"/>
  <c r="BL43" i="14"/>
  <c r="BM43" i="14"/>
  <c r="BL44" i="14"/>
  <c r="BM44" i="14"/>
  <c r="BL45" i="14"/>
  <c r="BM45" i="14"/>
  <c r="BL46" i="14"/>
  <c r="BM46" i="14"/>
  <c r="BL47" i="14"/>
  <c r="BM47" i="14"/>
  <c r="BL48" i="14"/>
  <c r="BM48" i="14"/>
  <c r="BL49" i="14"/>
  <c r="BM49" i="14"/>
  <c r="BL50" i="14"/>
  <c r="BM50" i="14"/>
  <c r="BL51" i="14"/>
  <c r="BM51" i="14"/>
  <c r="BL52" i="14"/>
  <c r="BM52" i="14"/>
  <c r="BL53" i="14"/>
  <c r="BM53" i="14"/>
  <c r="BF59" i="14"/>
  <c r="BJ11" i="14"/>
  <c r="BK11" i="14"/>
  <c r="BJ12" i="14"/>
  <c r="BK12" i="14"/>
  <c r="BJ13" i="14"/>
  <c r="BK13" i="14"/>
  <c r="BJ14" i="14"/>
  <c r="BK14" i="14"/>
  <c r="BJ15" i="14"/>
  <c r="BK15" i="14"/>
  <c r="BJ16" i="14"/>
  <c r="BK16" i="14"/>
  <c r="BJ17" i="14"/>
  <c r="BK17" i="14"/>
  <c r="BJ18" i="14"/>
  <c r="BK18" i="14"/>
  <c r="BJ19" i="14"/>
  <c r="BK19" i="14"/>
  <c r="BJ20" i="14"/>
  <c r="BK20" i="14"/>
  <c r="BJ21" i="14"/>
  <c r="BK21" i="14"/>
  <c r="BJ22" i="14"/>
  <c r="BK22" i="14"/>
  <c r="BK23" i="14"/>
  <c r="BJ25" i="14"/>
  <c r="BK25" i="14"/>
  <c r="BJ26" i="14"/>
  <c r="BK26" i="14"/>
  <c r="BJ27" i="14"/>
  <c r="BK27" i="14"/>
  <c r="BJ28" i="14"/>
  <c r="BK28" i="14"/>
  <c r="BJ29" i="14"/>
  <c r="BK29" i="14"/>
  <c r="BJ30" i="14"/>
  <c r="BK30" i="14"/>
  <c r="BJ31" i="14"/>
  <c r="BK31" i="14"/>
  <c r="BJ32" i="14"/>
  <c r="BK32" i="14"/>
  <c r="BJ33" i="14"/>
  <c r="BK33" i="14"/>
  <c r="BJ34" i="14"/>
  <c r="BK34" i="14"/>
  <c r="BJ35" i="14"/>
  <c r="BK35" i="14"/>
  <c r="BJ38" i="14"/>
  <c r="BK38" i="14"/>
  <c r="BJ40" i="14"/>
  <c r="BK40" i="14"/>
  <c r="BJ41" i="14"/>
  <c r="BK41" i="14"/>
  <c r="BJ42" i="14"/>
  <c r="BK42" i="14"/>
  <c r="BJ43" i="14"/>
  <c r="BK43" i="14"/>
  <c r="BJ44" i="14"/>
  <c r="BK44" i="14"/>
  <c r="BJ45" i="14"/>
  <c r="BK45" i="14"/>
  <c r="BJ46" i="14"/>
  <c r="BK46" i="14"/>
  <c r="BJ47" i="14"/>
  <c r="BK47" i="14"/>
  <c r="BJ48" i="14"/>
  <c r="BK48" i="14"/>
  <c r="BJ49" i="14"/>
  <c r="BK49" i="14"/>
  <c r="BJ50" i="14"/>
  <c r="BK50" i="14"/>
  <c r="BJ51" i="14"/>
  <c r="BK51" i="14"/>
  <c r="BJ52" i="14"/>
  <c r="BK52" i="14"/>
  <c r="BJ53" i="14"/>
  <c r="BK53" i="14"/>
  <c r="BE59" i="14"/>
  <c r="BH11" i="14"/>
  <c r="BI11" i="14"/>
  <c r="BI12" i="14"/>
  <c r="BI13" i="14"/>
  <c r="BH14" i="14"/>
  <c r="BI14" i="14"/>
  <c r="BH15" i="14"/>
  <c r="BI15" i="14"/>
  <c r="BI16" i="14"/>
  <c r="BI17" i="14"/>
  <c r="BH18" i="14"/>
  <c r="BI18" i="14"/>
  <c r="BI19" i="14"/>
  <c r="BI20" i="14"/>
  <c r="BI21" i="14"/>
  <c r="BI22" i="14"/>
  <c r="BI23" i="14"/>
  <c r="BH25" i="14"/>
  <c r="BI25" i="14"/>
  <c r="BI26" i="14"/>
  <c r="BI27" i="14"/>
  <c r="BH28" i="14"/>
  <c r="BI28" i="14"/>
  <c r="BI29" i="14"/>
  <c r="BH30" i="14"/>
  <c r="BI30" i="14"/>
  <c r="BI31" i="14"/>
  <c r="BI32" i="14"/>
  <c r="BH33" i="14"/>
  <c r="BI33" i="14"/>
  <c r="BH34" i="14"/>
  <c r="BI34" i="14"/>
  <c r="BH35" i="14"/>
  <c r="BI35" i="14"/>
  <c r="BH38" i="14"/>
  <c r="BI38" i="14"/>
  <c r="BH40" i="14"/>
  <c r="BI40" i="14"/>
  <c r="BH41" i="14"/>
  <c r="BI41" i="14"/>
  <c r="BI42" i="14"/>
  <c r="BH43" i="14"/>
  <c r="BI43" i="14"/>
  <c r="BH44" i="14"/>
  <c r="BI44" i="14"/>
  <c r="BI45" i="14"/>
  <c r="BI46" i="14"/>
  <c r="BH47" i="14"/>
  <c r="BI47" i="14"/>
  <c r="BI48" i="14"/>
  <c r="BH49" i="14"/>
  <c r="BI49" i="14"/>
  <c r="BH50" i="14"/>
  <c r="BI50" i="14"/>
  <c r="BI51" i="14"/>
  <c r="BH52" i="14"/>
  <c r="BI52" i="14"/>
  <c r="BH53" i="14"/>
  <c r="BI53" i="14"/>
  <c r="BD59" i="14"/>
  <c r="BN64" i="19"/>
  <c r="BO64" i="19"/>
  <c r="BN65" i="19"/>
  <c r="BO65" i="19"/>
  <c r="BN66" i="19"/>
  <c r="BO66" i="19"/>
  <c r="BN67" i="19"/>
  <c r="BO67" i="19"/>
  <c r="BO68" i="19"/>
  <c r="BN69" i="19"/>
  <c r="BO69" i="19"/>
  <c r="BN70" i="19"/>
  <c r="BO70" i="19"/>
  <c r="BO71" i="19"/>
  <c r="BN72" i="19"/>
  <c r="BO72" i="19"/>
  <c r="BN73" i="19"/>
  <c r="BO73" i="19"/>
  <c r="BN76" i="19"/>
  <c r="BO76" i="19"/>
  <c r="BO77" i="19"/>
  <c r="BO78" i="19"/>
  <c r="BN79" i="19"/>
  <c r="BO79" i="19"/>
  <c r="BN80" i="19"/>
  <c r="BO80" i="19"/>
  <c r="BO81" i="19"/>
  <c r="BN82" i="19"/>
  <c r="BO82" i="19"/>
  <c r="BN83" i="19"/>
  <c r="BO83" i="19"/>
  <c r="BN84" i="19"/>
  <c r="BO84" i="19"/>
  <c r="BO85" i="19"/>
  <c r="BN86" i="19"/>
  <c r="BO86" i="19"/>
  <c r="BN87" i="19"/>
  <c r="BO87" i="19"/>
  <c r="BN88" i="19"/>
  <c r="BO88" i="19"/>
  <c r="BN89" i="19"/>
  <c r="BO89" i="19"/>
  <c r="BN90" i="19"/>
  <c r="BO90" i="19"/>
  <c r="BN91" i="19"/>
  <c r="BO91" i="19"/>
  <c r="BN92" i="19"/>
  <c r="BO92" i="19"/>
  <c r="BN93" i="19"/>
  <c r="BO93" i="19"/>
  <c r="BO94" i="19"/>
  <c r="BN95" i="19"/>
  <c r="BO95" i="19"/>
  <c r="BN96" i="19"/>
  <c r="BO96" i="19"/>
  <c r="BN97" i="19"/>
  <c r="BO97" i="19"/>
  <c r="BN98" i="19"/>
  <c r="BO98" i="19"/>
  <c r="BG235" i="19"/>
  <c r="BL64" i="19"/>
  <c r="BM64" i="19"/>
  <c r="BL65" i="19"/>
  <c r="BM65" i="19"/>
  <c r="BL66" i="19"/>
  <c r="BM66" i="19"/>
  <c r="BL67" i="19"/>
  <c r="BM67" i="19"/>
  <c r="BM68" i="19"/>
  <c r="BL69" i="19"/>
  <c r="BM69" i="19"/>
  <c r="BL70" i="19"/>
  <c r="BM70" i="19"/>
  <c r="BM71" i="19"/>
  <c r="BL72" i="19"/>
  <c r="BM72" i="19"/>
  <c r="BL73" i="19"/>
  <c r="BM73" i="19"/>
  <c r="BL76" i="19"/>
  <c r="BM76" i="19"/>
  <c r="BM77" i="19"/>
  <c r="BM78" i="19"/>
  <c r="BL79" i="19"/>
  <c r="BM79" i="19"/>
  <c r="BL80" i="19"/>
  <c r="BM80" i="19"/>
  <c r="BM81" i="19"/>
  <c r="BL82" i="19"/>
  <c r="BM82" i="19"/>
  <c r="BL83" i="19"/>
  <c r="BM83" i="19"/>
  <c r="BL84" i="19"/>
  <c r="BM84" i="19"/>
  <c r="BM85" i="19"/>
  <c r="BL86" i="19"/>
  <c r="BM86" i="19"/>
  <c r="BL87" i="19"/>
  <c r="BM87" i="19"/>
  <c r="BL88" i="19"/>
  <c r="BM88" i="19"/>
  <c r="BL89" i="19"/>
  <c r="BM89" i="19"/>
  <c r="BL90" i="19"/>
  <c r="BM90" i="19"/>
  <c r="BL91" i="19"/>
  <c r="BM91" i="19"/>
  <c r="BL92" i="19"/>
  <c r="BM92" i="19"/>
  <c r="BL93" i="19"/>
  <c r="BM93" i="19"/>
  <c r="BM94" i="19"/>
  <c r="BL95" i="19"/>
  <c r="BM95" i="19"/>
  <c r="BL96" i="19"/>
  <c r="BM96" i="19"/>
  <c r="BL97" i="19"/>
  <c r="BM97" i="19"/>
  <c r="BM98" i="19"/>
  <c r="BF235" i="19"/>
  <c r="BJ64" i="19"/>
  <c r="BK64" i="19"/>
  <c r="BJ65" i="19"/>
  <c r="BK65" i="19"/>
  <c r="BJ66" i="19"/>
  <c r="BK66" i="19"/>
  <c r="BJ67" i="19"/>
  <c r="BK67" i="19"/>
  <c r="BJ68" i="19"/>
  <c r="BK68" i="19"/>
  <c r="BJ69" i="19"/>
  <c r="BK69" i="19"/>
  <c r="BJ70" i="19"/>
  <c r="BK70" i="19"/>
  <c r="BK71" i="19"/>
  <c r="BJ72" i="19"/>
  <c r="BK72" i="19"/>
  <c r="BJ73" i="19"/>
  <c r="BK73" i="19"/>
  <c r="BJ76" i="19"/>
  <c r="BK76" i="19"/>
  <c r="BK77" i="19"/>
  <c r="BJ78" i="19"/>
  <c r="BK78" i="19"/>
  <c r="BJ79" i="19"/>
  <c r="BK79" i="19"/>
  <c r="BJ80" i="19"/>
  <c r="BK80" i="19"/>
  <c r="BJ81" i="19"/>
  <c r="BK81" i="19"/>
  <c r="BJ82" i="19"/>
  <c r="BK82" i="19"/>
  <c r="BJ83" i="19"/>
  <c r="BK83" i="19"/>
  <c r="BJ84" i="19"/>
  <c r="BK84" i="19"/>
  <c r="BK85" i="19"/>
  <c r="BJ86" i="19"/>
  <c r="BK86" i="19"/>
  <c r="BJ87" i="19"/>
  <c r="BK87" i="19"/>
  <c r="BJ88" i="19"/>
  <c r="BK88" i="19"/>
  <c r="BJ89" i="19"/>
  <c r="BK89" i="19"/>
  <c r="BJ90" i="19"/>
  <c r="BK90" i="19"/>
  <c r="BJ91" i="19"/>
  <c r="BK91" i="19"/>
  <c r="BJ92" i="19"/>
  <c r="BK92" i="19"/>
  <c r="BJ93" i="19"/>
  <c r="BK93" i="19"/>
  <c r="BJ94" i="19"/>
  <c r="BK94" i="19"/>
  <c r="BJ95" i="19"/>
  <c r="BK95" i="19"/>
  <c r="BJ96" i="19"/>
  <c r="BK96" i="19"/>
  <c r="BJ97" i="19"/>
  <c r="BK97" i="19"/>
  <c r="BJ98" i="19"/>
  <c r="BK98" i="19"/>
  <c r="BE235" i="19"/>
  <c r="BH64" i="19"/>
  <c r="BI64" i="19"/>
  <c r="BH65" i="19"/>
  <c r="BI65" i="19"/>
  <c r="BH66" i="19"/>
  <c r="BI66" i="19"/>
  <c r="BH67" i="19"/>
  <c r="BI67" i="19"/>
  <c r="BI68" i="19"/>
  <c r="BH69" i="19"/>
  <c r="BI69" i="19"/>
  <c r="BH70" i="19"/>
  <c r="BI70" i="19"/>
  <c r="BH71" i="19"/>
  <c r="BI71" i="19"/>
  <c r="BH72" i="19"/>
  <c r="BI72" i="19"/>
  <c r="BH73" i="19"/>
  <c r="BI73" i="19"/>
  <c r="BH76" i="19"/>
  <c r="BI76" i="19"/>
  <c r="BH77" i="19"/>
  <c r="BI77" i="19"/>
  <c r="BI78" i="19"/>
  <c r="BH79" i="19"/>
  <c r="BI79" i="19"/>
  <c r="BH80" i="19"/>
  <c r="BI80" i="19"/>
  <c r="BI81" i="19"/>
  <c r="BH82" i="19"/>
  <c r="BI82" i="19"/>
  <c r="BH83" i="19"/>
  <c r="BI83" i="19"/>
  <c r="BH84" i="19"/>
  <c r="BI84" i="19"/>
  <c r="BH85" i="19"/>
  <c r="BI85" i="19"/>
  <c r="BH86" i="19"/>
  <c r="BI86" i="19"/>
  <c r="BH87" i="19"/>
  <c r="BI87" i="19"/>
  <c r="BH88" i="19"/>
  <c r="BI88" i="19"/>
  <c r="BH89" i="19"/>
  <c r="BI89" i="19"/>
  <c r="BH90" i="19"/>
  <c r="BI90" i="19"/>
  <c r="BH91" i="19"/>
  <c r="BI91" i="19"/>
  <c r="BH92" i="19"/>
  <c r="BI92" i="19"/>
  <c r="BH93" i="19"/>
  <c r="BI93" i="19"/>
  <c r="BH94" i="19"/>
  <c r="BI94" i="19"/>
  <c r="BI95" i="19"/>
  <c r="BI96" i="19"/>
  <c r="BH97" i="19"/>
  <c r="BI97" i="19"/>
  <c r="BH98" i="19"/>
  <c r="BI98" i="19"/>
  <c r="BD235" i="19"/>
  <c r="BO187" i="19"/>
  <c r="BG234" i="19"/>
  <c r="BM187" i="19"/>
  <c r="BF234" i="19"/>
  <c r="BJ187" i="19"/>
  <c r="BK187" i="19"/>
  <c r="BE234" i="19"/>
  <c r="BI187" i="19"/>
  <c r="BD234" i="19"/>
  <c r="BN99" i="19"/>
  <c r="BO99" i="19"/>
  <c r="BN100" i="19"/>
  <c r="BO100" i="19"/>
  <c r="BN101" i="19"/>
  <c r="BO101" i="19"/>
  <c r="BN102" i="19"/>
  <c r="BO102" i="19"/>
  <c r="BO103" i="19"/>
  <c r="BG233" i="19"/>
  <c r="BL99" i="19"/>
  <c r="BM99" i="19"/>
  <c r="BL100" i="19"/>
  <c r="BM100" i="19"/>
  <c r="BL101" i="19"/>
  <c r="BM101" i="19"/>
  <c r="BL102" i="19"/>
  <c r="BM102" i="19"/>
  <c r="BM103" i="19"/>
  <c r="BF233" i="19"/>
  <c r="BJ99" i="19"/>
  <c r="BK99" i="19"/>
  <c r="BJ100" i="19"/>
  <c r="BK100" i="19"/>
  <c r="BJ101" i="19"/>
  <c r="BK101" i="19"/>
  <c r="BJ102" i="19"/>
  <c r="BK102" i="19"/>
  <c r="BJ103" i="19"/>
  <c r="BK103" i="19"/>
  <c r="BE233" i="19"/>
  <c r="BH99" i="19"/>
  <c r="BI99" i="19"/>
  <c r="BH100" i="19"/>
  <c r="BI100" i="19"/>
  <c r="BI101" i="19"/>
  <c r="BH102" i="19"/>
  <c r="BI102" i="19"/>
  <c r="BH103" i="19"/>
  <c r="BI103" i="19"/>
  <c r="BD233" i="19"/>
  <c r="BN184" i="19"/>
  <c r="BO184" i="19"/>
  <c r="BO185" i="19"/>
  <c r="BN186" i="19"/>
  <c r="BO186" i="19"/>
  <c r="BN191" i="19"/>
  <c r="BO191" i="19"/>
  <c r="BN192" i="19"/>
  <c r="BO192" i="19"/>
  <c r="BO193" i="19"/>
  <c r="BO194" i="19"/>
  <c r="BN195" i="19"/>
  <c r="BO195" i="19"/>
  <c r="BN196" i="19"/>
  <c r="BO196" i="19"/>
  <c r="BN197" i="19"/>
  <c r="BO197" i="19"/>
  <c r="BN198" i="19"/>
  <c r="BO198" i="19"/>
  <c r="BN199" i="19"/>
  <c r="BO199" i="19"/>
  <c r="BO200" i="19"/>
  <c r="BN201" i="19"/>
  <c r="BO201" i="19"/>
  <c r="BN202" i="19"/>
  <c r="BO202" i="19"/>
  <c r="BN203" i="19"/>
  <c r="BO203" i="19"/>
  <c r="BN204" i="19"/>
  <c r="BO204" i="19"/>
  <c r="BN205" i="19"/>
  <c r="BO205" i="19"/>
  <c r="BN206" i="19"/>
  <c r="BO206" i="19"/>
  <c r="BN207" i="19"/>
  <c r="BO207" i="19"/>
  <c r="BN208" i="19"/>
  <c r="BO208" i="19"/>
  <c r="BN209" i="19"/>
  <c r="BO209" i="19"/>
  <c r="BN210" i="19"/>
  <c r="BO210" i="19"/>
  <c r="BN211" i="19"/>
  <c r="BO211" i="19"/>
  <c r="BN212" i="19"/>
  <c r="BO212" i="19"/>
  <c r="BN213" i="19"/>
  <c r="BO213" i="19"/>
  <c r="BN214" i="19"/>
  <c r="BO214" i="19"/>
  <c r="BN215" i="19"/>
  <c r="BO215" i="19"/>
  <c r="BN216" i="19"/>
  <c r="BO216" i="19"/>
  <c r="BN217" i="19"/>
  <c r="BO217" i="19"/>
  <c r="BO218" i="19"/>
  <c r="BO219" i="19"/>
  <c r="BO220" i="19"/>
  <c r="BG232" i="19"/>
  <c r="BL184" i="19"/>
  <c r="BM184" i="19"/>
  <c r="BM185" i="19"/>
  <c r="BL186" i="19"/>
  <c r="BM186" i="19"/>
  <c r="BL191" i="19"/>
  <c r="BM191" i="19"/>
  <c r="BL192" i="19"/>
  <c r="BM192" i="19"/>
  <c r="BM193" i="19"/>
  <c r="BM194" i="19"/>
  <c r="BL195" i="19"/>
  <c r="BM195" i="19"/>
  <c r="BL196" i="19"/>
  <c r="BM196" i="19"/>
  <c r="BL197" i="19"/>
  <c r="BM197" i="19"/>
  <c r="BL198" i="19"/>
  <c r="BM198" i="19"/>
  <c r="BL199" i="19"/>
  <c r="BM199" i="19"/>
  <c r="BM200" i="19"/>
  <c r="BL201" i="19"/>
  <c r="BM201" i="19"/>
  <c r="BL202" i="19"/>
  <c r="BM202" i="19"/>
  <c r="BM203" i="19"/>
  <c r="BL204" i="19"/>
  <c r="BM204" i="19"/>
  <c r="BL205" i="19"/>
  <c r="BM205" i="19"/>
  <c r="BL206" i="19"/>
  <c r="BM206" i="19"/>
  <c r="BL207" i="19"/>
  <c r="BM207" i="19"/>
  <c r="BL208" i="19"/>
  <c r="BM208" i="19"/>
  <c r="BL209" i="19"/>
  <c r="BM209" i="19"/>
  <c r="BL210" i="19"/>
  <c r="BM210" i="19"/>
  <c r="BL211" i="19"/>
  <c r="BM211" i="19"/>
  <c r="BL212" i="19"/>
  <c r="BM212" i="19"/>
  <c r="BL213" i="19"/>
  <c r="BM213" i="19"/>
  <c r="BL214" i="19"/>
  <c r="BM214" i="19"/>
  <c r="BL215" i="19"/>
  <c r="BM215" i="19"/>
  <c r="BL216" i="19"/>
  <c r="BM216" i="19"/>
  <c r="BL217" i="19"/>
  <c r="BM217" i="19"/>
  <c r="BM218" i="19"/>
  <c r="BM219" i="19"/>
  <c r="BL220" i="19"/>
  <c r="BM220" i="19"/>
  <c r="BF232" i="19"/>
  <c r="BJ184" i="19"/>
  <c r="BK184" i="19"/>
  <c r="BJ185" i="19"/>
  <c r="BK185" i="19"/>
  <c r="BJ186" i="19"/>
  <c r="BK186" i="19"/>
  <c r="BK191" i="19"/>
  <c r="BJ192" i="19"/>
  <c r="BK192" i="19"/>
  <c r="BJ193" i="19"/>
  <c r="BK193" i="19"/>
  <c r="BJ194" i="19"/>
  <c r="BK194" i="19"/>
  <c r="BJ195" i="19"/>
  <c r="BK195" i="19"/>
  <c r="BJ196" i="19"/>
  <c r="BK196" i="19"/>
  <c r="BJ197" i="19"/>
  <c r="BK197" i="19"/>
  <c r="BJ198" i="19"/>
  <c r="BK198" i="19"/>
  <c r="BJ199" i="19"/>
  <c r="BK199" i="19"/>
  <c r="BJ200" i="19"/>
  <c r="BK200" i="19"/>
  <c r="BJ201" i="19"/>
  <c r="BK201" i="19"/>
  <c r="BJ202" i="19"/>
  <c r="BK202" i="19"/>
  <c r="BK203" i="19"/>
  <c r="BJ204" i="19"/>
  <c r="BK204" i="19"/>
  <c r="BJ205" i="19"/>
  <c r="BK205" i="19"/>
  <c r="BJ206" i="19"/>
  <c r="BK206" i="19"/>
  <c r="BJ207" i="19"/>
  <c r="BK207" i="19"/>
  <c r="BJ208" i="19"/>
  <c r="BK208" i="19"/>
  <c r="BJ209" i="19"/>
  <c r="BK209" i="19"/>
  <c r="BJ210" i="19"/>
  <c r="BK210" i="19"/>
  <c r="BJ211" i="19"/>
  <c r="BK211" i="19"/>
  <c r="BJ212" i="19"/>
  <c r="BK212" i="19"/>
  <c r="BJ213" i="19"/>
  <c r="BK213" i="19"/>
  <c r="BJ214" i="19"/>
  <c r="BK214" i="19"/>
  <c r="BJ215" i="19"/>
  <c r="BK215" i="19"/>
  <c r="BJ216" i="19"/>
  <c r="BK216" i="19"/>
  <c r="BJ217" i="19"/>
  <c r="BK217" i="19"/>
  <c r="BJ218" i="19"/>
  <c r="BK218" i="19"/>
  <c r="BK219" i="19"/>
  <c r="BK220" i="19"/>
  <c r="BE232" i="19"/>
  <c r="BH184" i="19"/>
  <c r="BI184" i="19"/>
  <c r="BI185" i="19"/>
  <c r="BH186" i="19"/>
  <c r="BI186" i="19"/>
  <c r="BI191" i="19"/>
  <c r="BH192" i="19"/>
  <c r="BI192" i="19"/>
  <c r="BI193" i="19"/>
  <c r="BI194" i="19"/>
  <c r="BH195" i="19"/>
  <c r="BI195" i="19"/>
  <c r="BH196" i="19"/>
  <c r="BI196" i="19"/>
  <c r="BI197" i="19"/>
  <c r="BI198" i="19"/>
  <c r="BH199" i="19"/>
  <c r="BI199" i="19"/>
  <c r="BI200" i="19"/>
  <c r="BH201" i="19"/>
  <c r="BI201" i="19"/>
  <c r="BH202" i="19"/>
  <c r="BI202" i="19"/>
  <c r="BH203" i="19"/>
  <c r="BI203" i="19"/>
  <c r="BH204" i="19"/>
  <c r="BI204" i="19"/>
  <c r="BH205" i="19"/>
  <c r="BI205" i="19"/>
  <c r="BH206" i="19"/>
  <c r="BI206" i="19"/>
  <c r="BH207" i="19"/>
  <c r="BI207" i="19"/>
  <c r="BH208" i="19"/>
  <c r="BI208" i="19"/>
  <c r="BH209" i="19"/>
  <c r="BI209" i="19"/>
  <c r="BH210" i="19"/>
  <c r="BI210" i="19"/>
  <c r="BH211" i="19"/>
  <c r="BI211" i="19"/>
  <c r="BH212" i="19"/>
  <c r="BI212" i="19"/>
  <c r="BH213" i="19"/>
  <c r="BI213" i="19"/>
  <c r="BH214" i="19"/>
  <c r="BI214" i="19"/>
  <c r="BH215" i="19"/>
  <c r="BI215" i="19"/>
  <c r="BH216" i="19"/>
  <c r="BI216" i="19"/>
  <c r="BI217" i="19"/>
  <c r="BI218" i="19"/>
  <c r="BH219" i="19"/>
  <c r="BI219" i="19"/>
  <c r="BI220" i="19"/>
  <c r="BD232" i="19"/>
  <c r="BN74" i="19"/>
  <c r="BO74" i="19"/>
  <c r="BN75" i="19"/>
  <c r="BO75" i="19"/>
  <c r="BN115" i="19"/>
  <c r="BO115" i="19"/>
  <c r="BO116" i="19"/>
  <c r="BO167" i="19"/>
  <c r="BN172" i="19"/>
  <c r="BO172" i="19"/>
  <c r="BN173" i="19"/>
  <c r="BO173" i="19"/>
  <c r="BN174" i="19"/>
  <c r="BO174" i="19"/>
  <c r="BN175" i="19"/>
  <c r="BO175" i="19"/>
  <c r="BN176" i="19"/>
  <c r="BO176" i="19"/>
  <c r="BN177" i="19"/>
  <c r="BO177" i="19"/>
  <c r="BN178" i="19"/>
  <c r="BO178" i="19"/>
  <c r="BN179" i="19"/>
  <c r="BO179" i="19"/>
  <c r="BN180" i="19"/>
  <c r="BO180" i="19"/>
  <c r="BN181" i="19"/>
  <c r="BO181" i="19"/>
  <c r="BN182" i="19"/>
  <c r="BO182" i="19"/>
  <c r="BN183" i="19"/>
  <c r="BO183" i="19"/>
  <c r="BG231" i="19"/>
  <c r="BL74" i="19"/>
  <c r="BM74" i="19"/>
  <c r="BL75" i="19"/>
  <c r="BM75" i="19"/>
  <c r="BL115" i="19"/>
  <c r="BM115" i="19"/>
  <c r="BL116" i="19"/>
  <c r="BM116" i="19"/>
  <c r="BM167" i="19"/>
  <c r="BL172" i="19"/>
  <c r="BM172" i="19"/>
  <c r="BL173" i="19"/>
  <c r="BM173" i="19"/>
  <c r="BL174" i="19"/>
  <c r="BM174" i="19"/>
  <c r="BL175" i="19"/>
  <c r="BM175" i="19"/>
  <c r="BL176" i="19"/>
  <c r="BM176" i="19"/>
  <c r="BL177" i="19"/>
  <c r="BM177" i="19"/>
  <c r="BL178" i="19"/>
  <c r="BM178" i="19"/>
  <c r="BL179" i="19"/>
  <c r="BM179" i="19"/>
  <c r="BL180" i="19"/>
  <c r="BM180" i="19"/>
  <c r="BL181" i="19"/>
  <c r="BM181" i="19"/>
  <c r="BL182" i="19"/>
  <c r="BM182" i="19"/>
  <c r="BL183" i="19"/>
  <c r="BM183" i="19"/>
  <c r="BF231" i="19"/>
  <c r="BJ74" i="19"/>
  <c r="BK74" i="19"/>
  <c r="BJ75" i="19"/>
  <c r="BK75" i="19"/>
  <c r="BJ115" i="19"/>
  <c r="BK115" i="19"/>
  <c r="BK116" i="19"/>
  <c r="BK167" i="19"/>
  <c r="BJ172" i="19"/>
  <c r="BK172" i="19"/>
  <c r="BJ173" i="19"/>
  <c r="BK173" i="19"/>
  <c r="BJ174" i="19"/>
  <c r="BK174" i="19"/>
  <c r="BJ175" i="19"/>
  <c r="BK175" i="19"/>
  <c r="BJ176" i="19"/>
  <c r="BK176" i="19"/>
  <c r="BJ177" i="19"/>
  <c r="BK177" i="19"/>
  <c r="BJ178" i="19"/>
  <c r="BK178" i="19"/>
  <c r="BJ179" i="19"/>
  <c r="BK179" i="19"/>
  <c r="BJ180" i="19"/>
  <c r="BK180" i="19"/>
  <c r="BJ181" i="19"/>
  <c r="BK181" i="19"/>
  <c r="BJ182" i="19"/>
  <c r="BK182" i="19"/>
  <c r="BJ183" i="19"/>
  <c r="BK183" i="19"/>
  <c r="BE231" i="19"/>
  <c r="BI74" i="19"/>
  <c r="BI75" i="19"/>
  <c r="BI115" i="19"/>
  <c r="BI116" i="19"/>
  <c r="BH167" i="19"/>
  <c r="BI167" i="19"/>
  <c r="BH172" i="19"/>
  <c r="BI172" i="19"/>
  <c r="BH173" i="19"/>
  <c r="BI173" i="19"/>
  <c r="BH174" i="19"/>
  <c r="BI174" i="19"/>
  <c r="BI175" i="19"/>
  <c r="BH176" i="19"/>
  <c r="BI176" i="19"/>
  <c r="BI177" i="19"/>
  <c r="BI178" i="19"/>
  <c r="BI179" i="19"/>
  <c r="BI180" i="19"/>
  <c r="BI181" i="19"/>
  <c r="BI182" i="19"/>
  <c r="BI183" i="19"/>
  <c r="BD231" i="19"/>
  <c r="BN11" i="19"/>
  <c r="BO11" i="19"/>
  <c r="BN12" i="19"/>
  <c r="BO12" i="19"/>
  <c r="BN13" i="19"/>
  <c r="BO13" i="19"/>
  <c r="BN14" i="19"/>
  <c r="BO14" i="19"/>
  <c r="BN15" i="19"/>
  <c r="BO15" i="19"/>
  <c r="BN16" i="19"/>
  <c r="BO16" i="19"/>
  <c r="BN17" i="19"/>
  <c r="BO17" i="19"/>
  <c r="BN18" i="19"/>
  <c r="BO18" i="19"/>
  <c r="BN19" i="19"/>
  <c r="BO19" i="19"/>
  <c r="BN20" i="19"/>
  <c r="BO20" i="19"/>
  <c r="BN21" i="19"/>
  <c r="BO21" i="19"/>
  <c r="BN22" i="19"/>
  <c r="BO22" i="19"/>
  <c r="BN23" i="19"/>
  <c r="BO23" i="19"/>
  <c r="BN24" i="19"/>
  <c r="BO24" i="19"/>
  <c r="BN25" i="19"/>
  <c r="BO25" i="19"/>
  <c r="BN26" i="19"/>
  <c r="BO26" i="19"/>
  <c r="BO27" i="19"/>
  <c r="BN28" i="19"/>
  <c r="BO28" i="19"/>
  <c r="BN29" i="19"/>
  <c r="BO29" i="19"/>
  <c r="BN30" i="19"/>
  <c r="BO30" i="19"/>
  <c r="BN31" i="19"/>
  <c r="BO31" i="19"/>
  <c r="BN32" i="19"/>
  <c r="BO32" i="19"/>
  <c r="BN33" i="19"/>
  <c r="BO33" i="19"/>
  <c r="BN34" i="19"/>
  <c r="BO34" i="19"/>
  <c r="BN35" i="19"/>
  <c r="BO35" i="19"/>
  <c r="BN36" i="19"/>
  <c r="BO36" i="19"/>
  <c r="BN37" i="19"/>
  <c r="BO37" i="19"/>
  <c r="BO38" i="19"/>
  <c r="BN40" i="19"/>
  <c r="BO40" i="19"/>
  <c r="BN41" i="19"/>
  <c r="BO41" i="19"/>
  <c r="BN42" i="19"/>
  <c r="BO42" i="19"/>
  <c r="BN43" i="19"/>
  <c r="BO43" i="19"/>
  <c r="BN44" i="19"/>
  <c r="BO44" i="19"/>
  <c r="BN45" i="19"/>
  <c r="BO45" i="19"/>
  <c r="BN46" i="19"/>
  <c r="BO46" i="19"/>
  <c r="BN47" i="19"/>
  <c r="BO47" i="19"/>
  <c r="BN48" i="19"/>
  <c r="BO48" i="19"/>
  <c r="BN49" i="19"/>
  <c r="BO49" i="19"/>
  <c r="BN50" i="19"/>
  <c r="BO50" i="19"/>
  <c r="BN51" i="19"/>
  <c r="BO51" i="19"/>
  <c r="BN52" i="19"/>
  <c r="BO52" i="19"/>
  <c r="BN53" i="19"/>
  <c r="BO53" i="19"/>
  <c r="BN54" i="19"/>
  <c r="BO54" i="19"/>
  <c r="BN55" i="19"/>
  <c r="BO55" i="19"/>
  <c r="BN56" i="19"/>
  <c r="BO56" i="19"/>
  <c r="BN57" i="19"/>
  <c r="BO57" i="19"/>
  <c r="BO58" i="19"/>
  <c r="BN59" i="19"/>
  <c r="BO59" i="19"/>
  <c r="BN60" i="19"/>
  <c r="BO60" i="19"/>
  <c r="BN61" i="19"/>
  <c r="BO61" i="19"/>
  <c r="BN62" i="19"/>
  <c r="BO62" i="19"/>
  <c r="BG227" i="19"/>
  <c r="BL11" i="19"/>
  <c r="BM11" i="19"/>
  <c r="BL12" i="19"/>
  <c r="BM12" i="19"/>
  <c r="BL13" i="19"/>
  <c r="BM13" i="19"/>
  <c r="BL14" i="19"/>
  <c r="BM14" i="19"/>
  <c r="BL15" i="19"/>
  <c r="BM15" i="19"/>
  <c r="BL16" i="19"/>
  <c r="BM16" i="19"/>
  <c r="BL17" i="19"/>
  <c r="BM17" i="19"/>
  <c r="BL18" i="19"/>
  <c r="BM18" i="19"/>
  <c r="BL19" i="19"/>
  <c r="BM19" i="19"/>
  <c r="BL20" i="19"/>
  <c r="BM20" i="19"/>
  <c r="BL21" i="19"/>
  <c r="BM21" i="19"/>
  <c r="BL22" i="19"/>
  <c r="BM22" i="19"/>
  <c r="BL23" i="19"/>
  <c r="BM23" i="19"/>
  <c r="BL24" i="19"/>
  <c r="BM24" i="19"/>
  <c r="BL25" i="19"/>
  <c r="BM25" i="19"/>
  <c r="BL26" i="19"/>
  <c r="BM26" i="19"/>
  <c r="BM27" i="19"/>
  <c r="BL28" i="19"/>
  <c r="BM28" i="19"/>
  <c r="BL29" i="19"/>
  <c r="BM29" i="19"/>
  <c r="BL30" i="19"/>
  <c r="BM30" i="19"/>
  <c r="BL31" i="19"/>
  <c r="BM31" i="19"/>
  <c r="BL32" i="19"/>
  <c r="BM32" i="19"/>
  <c r="BL33" i="19"/>
  <c r="BM33" i="19"/>
  <c r="BL34" i="19"/>
  <c r="BM34" i="19"/>
  <c r="BL35" i="19"/>
  <c r="BM35" i="19"/>
  <c r="BL36" i="19"/>
  <c r="BM36" i="19"/>
  <c r="BL37" i="19"/>
  <c r="BM37" i="19"/>
  <c r="BL38" i="19"/>
  <c r="BM38" i="19"/>
  <c r="BL40" i="19"/>
  <c r="BM40" i="19"/>
  <c r="BL41" i="19"/>
  <c r="BM41" i="19"/>
  <c r="BL42" i="19"/>
  <c r="BM42" i="19"/>
  <c r="BL43" i="19"/>
  <c r="BM43" i="19"/>
  <c r="BL44" i="19"/>
  <c r="BM44" i="19"/>
  <c r="BL45" i="19"/>
  <c r="BM45" i="19"/>
  <c r="BL46" i="19"/>
  <c r="BM46" i="19"/>
  <c r="BL47" i="19"/>
  <c r="BM47" i="19"/>
  <c r="BL48" i="19"/>
  <c r="BM48" i="19"/>
  <c r="BL49" i="19"/>
  <c r="BM49" i="19"/>
  <c r="BL50" i="19"/>
  <c r="BM50" i="19"/>
  <c r="BL51" i="19"/>
  <c r="BM51" i="19"/>
  <c r="BL52" i="19"/>
  <c r="BM52" i="19"/>
  <c r="BL53" i="19"/>
  <c r="BM53" i="19"/>
  <c r="BL54" i="19"/>
  <c r="BM54" i="19"/>
  <c r="BL55" i="19"/>
  <c r="BM55" i="19"/>
  <c r="BL56" i="19"/>
  <c r="BM56" i="19"/>
  <c r="BL57" i="19"/>
  <c r="BM57" i="19"/>
  <c r="BM58" i="19"/>
  <c r="BL59" i="19"/>
  <c r="BM59" i="19"/>
  <c r="BL60" i="19"/>
  <c r="BM60" i="19"/>
  <c r="BL61" i="19"/>
  <c r="BM61" i="19"/>
  <c r="BL62" i="19"/>
  <c r="BM62" i="19"/>
  <c r="BF227" i="19"/>
  <c r="BJ11" i="19"/>
  <c r="BK11" i="19"/>
  <c r="BJ12" i="19"/>
  <c r="BK12" i="19"/>
  <c r="BJ13" i="19"/>
  <c r="BK13" i="19"/>
  <c r="BJ14" i="19"/>
  <c r="BK14" i="19"/>
  <c r="BJ15" i="19"/>
  <c r="BK15" i="19"/>
  <c r="BJ16" i="19"/>
  <c r="BK16" i="19"/>
  <c r="BJ17" i="19"/>
  <c r="BK17" i="19"/>
  <c r="BJ18" i="19"/>
  <c r="BK18" i="19"/>
  <c r="BJ19" i="19"/>
  <c r="BK19" i="19"/>
  <c r="BJ20" i="19"/>
  <c r="BK20" i="19"/>
  <c r="BJ21" i="19"/>
  <c r="BK21" i="19"/>
  <c r="BJ22" i="19"/>
  <c r="BK22" i="19"/>
  <c r="BJ23" i="19"/>
  <c r="BK23" i="19"/>
  <c r="BJ24" i="19"/>
  <c r="BK24" i="19"/>
  <c r="BJ25" i="19"/>
  <c r="BK25" i="19"/>
  <c r="BJ26" i="19"/>
  <c r="BK26" i="19"/>
  <c r="BK27" i="19"/>
  <c r="BJ28" i="19"/>
  <c r="BK28" i="19"/>
  <c r="BJ29" i="19"/>
  <c r="BK29" i="19"/>
  <c r="BJ30" i="19"/>
  <c r="BK30" i="19"/>
  <c r="BJ31" i="19"/>
  <c r="BK31" i="19"/>
  <c r="BJ32" i="19"/>
  <c r="BK32" i="19"/>
  <c r="BJ33" i="19"/>
  <c r="BK33" i="19"/>
  <c r="BJ34" i="19"/>
  <c r="BK34" i="19"/>
  <c r="BJ35" i="19"/>
  <c r="BK35" i="19"/>
  <c r="BJ36" i="19"/>
  <c r="BK36" i="19"/>
  <c r="BJ37" i="19"/>
  <c r="BK37" i="19"/>
  <c r="BK38" i="19"/>
  <c r="BJ40" i="19"/>
  <c r="BK40" i="19"/>
  <c r="BJ41" i="19"/>
  <c r="BK41" i="19"/>
  <c r="BJ42" i="19"/>
  <c r="BK42" i="19"/>
  <c r="BJ43" i="19"/>
  <c r="BK43" i="19"/>
  <c r="BJ44" i="19"/>
  <c r="BK44" i="19"/>
  <c r="BJ45" i="19"/>
  <c r="BK45" i="19"/>
  <c r="BJ46" i="19"/>
  <c r="BK46" i="19"/>
  <c r="BJ47" i="19"/>
  <c r="BK47" i="19"/>
  <c r="BJ48" i="19"/>
  <c r="BK48" i="19"/>
  <c r="BJ49" i="19"/>
  <c r="BK49" i="19"/>
  <c r="BJ50" i="19"/>
  <c r="BK50" i="19"/>
  <c r="BJ51" i="19"/>
  <c r="BK51" i="19"/>
  <c r="BJ52" i="19"/>
  <c r="BK52" i="19"/>
  <c r="BJ53" i="19"/>
  <c r="BK53" i="19"/>
  <c r="BJ54" i="19"/>
  <c r="BK54" i="19"/>
  <c r="BJ55" i="19"/>
  <c r="BK55" i="19"/>
  <c r="BJ56" i="19"/>
  <c r="BK56" i="19"/>
  <c r="BJ57" i="19"/>
  <c r="BK57" i="19"/>
  <c r="BJ58" i="19"/>
  <c r="BK58" i="19"/>
  <c r="BJ59" i="19"/>
  <c r="BK59" i="19"/>
  <c r="BJ60" i="19"/>
  <c r="BK60" i="19"/>
  <c r="BJ61" i="19"/>
  <c r="BK61" i="19"/>
  <c r="BJ62" i="19"/>
  <c r="BK62" i="19"/>
  <c r="BE227" i="19"/>
  <c r="BH11" i="19"/>
  <c r="BI11" i="19"/>
  <c r="BH12" i="19"/>
  <c r="BI12" i="19"/>
  <c r="BH13" i="19"/>
  <c r="BI13" i="19"/>
  <c r="BH14" i="19"/>
  <c r="BI14" i="19"/>
  <c r="BH15" i="19"/>
  <c r="BI15" i="19"/>
  <c r="BH16" i="19"/>
  <c r="BI16" i="19"/>
  <c r="BH17" i="19"/>
  <c r="BI17" i="19"/>
  <c r="BI18" i="19"/>
  <c r="BI19" i="19"/>
  <c r="BH20" i="19"/>
  <c r="BI20" i="19"/>
  <c r="BH21" i="19"/>
  <c r="BI21" i="19"/>
  <c r="BH22" i="19"/>
  <c r="BI22" i="19"/>
  <c r="BH23" i="19"/>
  <c r="BI23" i="19"/>
  <c r="BH24" i="19"/>
  <c r="BI24" i="19"/>
  <c r="BH25" i="19"/>
  <c r="BI25" i="19"/>
  <c r="BH26" i="19"/>
  <c r="BI26" i="19"/>
  <c r="BH27" i="19"/>
  <c r="BI27" i="19"/>
  <c r="BH28" i="19"/>
  <c r="BI28" i="19"/>
  <c r="BH29" i="19"/>
  <c r="BI29" i="19"/>
  <c r="BH30" i="19"/>
  <c r="BI30" i="19"/>
  <c r="BH31" i="19"/>
  <c r="BI31" i="19"/>
  <c r="BH32" i="19"/>
  <c r="BI32" i="19"/>
  <c r="BH33" i="19"/>
  <c r="BI33" i="19"/>
  <c r="BH34" i="19"/>
  <c r="BI34" i="19"/>
  <c r="BH35" i="19"/>
  <c r="BI35" i="19"/>
  <c r="BH36" i="19"/>
  <c r="BI36" i="19"/>
  <c r="BH37" i="19"/>
  <c r="BI37" i="19"/>
  <c r="BH38" i="19"/>
  <c r="BI38" i="19"/>
  <c r="BH40" i="19"/>
  <c r="BI40" i="19"/>
  <c r="BH41" i="19"/>
  <c r="BI41" i="19"/>
  <c r="BH42" i="19"/>
  <c r="BI42" i="19"/>
  <c r="BI43" i="19"/>
  <c r="BH44" i="19"/>
  <c r="BI44" i="19"/>
  <c r="BH45" i="19"/>
  <c r="BI45" i="19"/>
  <c r="BH46" i="19"/>
  <c r="BI46" i="19"/>
  <c r="BH47" i="19"/>
  <c r="BI47" i="19"/>
  <c r="BH48" i="19"/>
  <c r="BI48" i="19"/>
  <c r="BH49" i="19"/>
  <c r="BI49" i="19"/>
  <c r="BI50" i="19"/>
  <c r="BH51" i="19"/>
  <c r="BI51" i="19"/>
  <c r="BI52" i="19"/>
  <c r="BH53" i="19"/>
  <c r="BI53" i="19"/>
  <c r="BH54" i="19"/>
  <c r="BI54" i="19"/>
  <c r="BH55" i="19"/>
  <c r="BI55" i="19"/>
  <c r="BH56" i="19"/>
  <c r="BI56" i="19"/>
  <c r="BH57" i="19"/>
  <c r="BI57" i="19"/>
  <c r="BI58" i="19"/>
  <c r="BH59" i="19"/>
  <c r="BI59" i="19"/>
  <c r="BH60" i="19"/>
  <c r="BI60" i="19"/>
  <c r="BH61" i="19"/>
  <c r="BI61" i="19"/>
  <c r="BI62" i="19"/>
  <c r="BD227" i="19"/>
  <c r="BN105" i="19"/>
  <c r="BO105" i="19"/>
  <c r="BN106" i="19"/>
  <c r="BO106" i="19"/>
  <c r="BN107" i="19"/>
  <c r="BO107" i="19"/>
  <c r="BN108" i="19"/>
  <c r="BO108" i="19"/>
  <c r="BN109" i="19"/>
  <c r="BO109" i="19"/>
  <c r="BN110" i="19"/>
  <c r="BO110" i="19"/>
  <c r="BN111" i="19"/>
  <c r="BO111" i="19"/>
  <c r="BN112" i="19"/>
  <c r="BO112" i="19"/>
  <c r="BN113" i="19"/>
  <c r="BO113" i="19"/>
  <c r="BN114" i="19"/>
  <c r="BO114" i="19"/>
  <c r="BN117" i="19"/>
  <c r="BO117" i="19"/>
  <c r="BN118" i="19"/>
  <c r="BO118" i="19"/>
  <c r="BN119" i="19"/>
  <c r="BO119" i="19"/>
  <c r="BG230" i="19"/>
  <c r="BL105" i="19"/>
  <c r="BM105" i="19"/>
  <c r="BL106" i="19"/>
  <c r="BM106" i="19"/>
  <c r="BL107" i="19"/>
  <c r="BM107" i="19"/>
  <c r="BL108" i="19"/>
  <c r="BM108" i="19"/>
  <c r="BL109" i="19"/>
  <c r="BM109" i="19"/>
  <c r="BL110" i="19"/>
  <c r="BM110" i="19"/>
  <c r="BL111" i="19"/>
  <c r="BM111" i="19"/>
  <c r="BL112" i="19"/>
  <c r="BM112" i="19"/>
  <c r="BL113" i="19"/>
  <c r="BM113" i="19"/>
  <c r="BL114" i="19"/>
  <c r="BM114" i="19"/>
  <c r="BL117" i="19"/>
  <c r="BM117" i="19"/>
  <c r="BL118" i="19"/>
  <c r="BM118" i="19"/>
  <c r="BL119" i="19"/>
  <c r="BM119" i="19"/>
  <c r="BF230" i="19"/>
  <c r="BJ105" i="19"/>
  <c r="BK105" i="19"/>
  <c r="BJ106" i="19"/>
  <c r="BK106" i="19"/>
  <c r="BJ107" i="19"/>
  <c r="BK107" i="19"/>
  <c r="BJ108" i="19"/>
  <c r="BK108" i="19"/>
  <c r="BJ109" i="19"/>
  <c r="BK109" i="19"/>
  <c r="BJ110" i="19"/>
  <c r="BK110" i="19"/>
  <c r="BJ111" i="19"/>
  <c r="BK111" i="19"/>
  <c r="BJ112" i="19"/>
  <c r="BK112" i="19"/>
  <c r="BJ113" i="19"/>
  <c r="BK113" i="19"/>
  <c r="BJ114" i="19"/>
  <c r="BK114" i="19"/>
  <c r="BJ117" i="19"/>
  <c r="BK117" i="19"/>
  <c r="BJ118" i="19"/>
  <c r="BK118" i="19"/>
  <c r="BJ119" i="19"/>
  <c r="BK119" i="19"/>
  <c r="BE230" i="19"/>
  <c r="BH105" i="19"/>
  <c r="BI105" i="19"/>
  <c r="BH106" i="19"/>
  <c r="BI106" i="19"/>
  <c r="BH107" i="19"/>
  <c r="BI107" i="19"/>
  <c r="BH108" i="19"/>
  <c r="BI108" i="19"/>
  <c r="BI109" i="19"/>
  <c r="BH110" i="19"/>
  <c r="BI110" i="19"/>
  <c r="BH111" i="19"/>
  <c r="BI111" i="19"/>
  <c r="BH112" i="19"/>
  <c r="BI112" i="19"/>
  <c r="BH113" i="19"/>
  <c r="BI113" i="19"/>
  <c r="BH114" i="19"/>
  <c r="BI114" i="19"/>
  <c r="BH117" i="19"/>
  <c r="BI117" i="19"/>
  <c r="BH118" i="19"/>
  <c r="BI118" i="19"/>
  <c r="BH119" i="19"/>
  <c r="BI119" i="19"/>
  <c r="BD230" i="19"/>
  <c r="BN39" i="19"/>
  <c r="BO39" i="19"/>
  <c r="BN164" i="19"/>
  <c r="BO164" i="19"/>
  <c r="BN165" i="19"/>
  <c r="BO165" i="19"/>
  <c r="BO166" i="19"/>
  <c r="BG229" i="19"/>
  <c r="BL39" i="19"/>
  <c r="BM39" i="19"/>
  <c r="BL164" i="19"/>
  <c r="BM164" i="19"/>
  <c r="BL165" i="19"/>
  <c r="BM165" i="19"/>
  <c r="BL166" i="19"/>
  <c r="BM166" i="19"/>
  <c r="BF229" i="19"/>
  <c r="BJ39" i="19"/>
  <c r="BK39" i="19"/>
  <c r="BK164" i="19"/>
  <c r="BJ165" i="19"/>
  <c r="BK165" i="19"/>
  <c r="BK166" i="19"/>
  <c r="BE229" i="19"/>
  <c r="BI39" i="19"/>
  <c r="BI164" i="19"/>
  <c r="BH165" i="19"/>
  <c r="BI165" i="19"/>
  <c r="BI166" i="19"/>
  <c r="BD229" i="19"/>
  <c r="BO121" i="19"/>
  <c r="BN122" i="19"/>
  <c r="BO122" i="19"/>
  <c r="BN123" i="19"/>
  <c r="BO123" i="19"/>
  <c r="BN124" i="19"/>
  <c r="BO124" i="19"/>
  <c r="BN125" i="19"/>
  <c r="BO125" i="19"/>
  <c r="BN126" i="19"/>
  <c r="BO126" i="19"/>
  <c r="BN127" i="19"/>
  <c r="BO127" i="19"/>
  <c r="BN128" i="19"/>
  <c r="BO128" i="19"/>
  <c r="BN129" i="19"/>
  <c r="BO129" i="19"/>
  <c r="BN130" i="19"/>
  <c r="BO130" i="19"/>
  <c r="BN131" i="19"/>
  <c r="BO131" i="19"/>
  <c r="BN132" i="19"/>
  <c r="BO132" i="19"/>
  <c r="BO133" i="19"/>
  <c r="BN134" i="19"/>
  <c r="BO134" i="19"/>
  <c r="BN135" i="19"/>
  <c r="BO135" i="19"/>
  <c r="BN136" i="19"/>
  <c r="BO136" i="19"/>
  <c r="BN137" i="19"/>
  <c r="BO137" i="19"/>
  <c r="BO138" i="19"/>
  <c r="BN139" i="19"/>
  <c r="BO139" i="19"/>
  <c r="BN140" i="19"/>
  <c r="BO140" i="19"/>
  <c r="BN141" i="19"/>
  <c r="BO141" i="19"/>
  <c r="BN142" i="19"/>
  <c r="BO142" i="19"/>
  <c r="BN143" i="19"/>
  <c r="BO143" i="19"/>
  <c r="BN144" i="19"/>
  <c r="BO144" i="19"/>
  <c r="BO145" i="19"/>
  <c r="BO146" i="19"/>
  <c r="BN147" i="19"/>
  <c r="BO147" i="19"/>
  <c r="BN148" i="19"/>
  <c r="BO148" i="19"/>
  <c r="BN149" i="19"/>
  <c r="BO149" i="19"/>
  <c r="BN150" i="19"/>
  <c r="BO150" i="19"/>
  <c r="BN151" i="19"/>
  <c r="BO151" i="19"/>
  <c r="BO152" i="19"/>
  <c r="BO153" i="19"/>
  <c r="BN154" i="19"/>
  <c r="BO154" i="19"/>
  <c r="BN155" i="19"/>
  <c r="BO155" i="19"/>
  <c r="BN156" i="19"/>
  <c r="BO156" i="19"/>
  <c r="BN157" i="19"/>
  <c r="BO157" i="19"/>
  <c r="BN158" i="19"/>
  <c r="BO158" i="19"/>
  <c r="BN159" i="19"/>
  <c r="BO159" i="19"/>
  <c r="BN160" i="19"/>
  <c r="BO160" i="19"/>
  <c r="BN161" i="19"/>
  <c r="BO161" i="19"/>
  <c r="BN162" i="19"/>
  <c r="BO162" i="19"/>
  <c r="BN163" i="19"/>
  <c r="BO163" i="19"/>
  <c r="BO188" i="19"/>
  <c r="BN189" i="19"/>
  <c r="BO189" i="19"/>
  <c r="BG228" i="19"/>
  <c r="BL121" i="19"/>
  <c r="BM121" i="19"/>
  <c r="BL122" i="19"/>
  <c r="BM122" i="19"/>
  <c r="BL123" i="19"/>
  <c r="BM123" i="19"/>
  <c r="BL124" i="19"/>
  <c r="BM124" i="19"/>
  <c r="BL125" i="19"/>
  <c r="BM125" i="19"/>
  <c r="BL126" i="19"/>
  <c r="BM126" i="19"/>
  <c r="BL127" i="19"/>
  <c r="BM127" i="19"/>
  <c r="BL128" i="19"/>
  <c r="BM128" i="19"/>
  <c r="BL129" i="19"/>
  <c r="BM129" i="19"/>
  <c r="BL130" i="19"/>
  <c r="BM130" i="19"/>
  <c r="BL131" i="19"/>
  <c r="BM131" i="19"/>
  <c r="BL132" i="19"/>
  <c r="BM132" i="19"/>
  <c r="BM133" i="19"/>
  <c r="BL134" i="19"/>
  <c r="BM134" i="19"/>
  <c r="BL135" i="19"/>
  <c r="BM135" i="19"/>
  <c r="BL136" i="19"/>
  <c r="BM136" i="19"/>
  <c r="BL137" i="19"/>
  <c r="BM137" i="19"/>
  <c r="BM138" i="19"/>
  <c r="BL139" i="19"/>
  <c r="BM139" i="19"/>
  <c r="BL140" i="19"/>
  <c r="BM140" i="19"/>
  <c r="BL141" i="19"/>
  <c r="BM141" i="19"/>
  <c r="BL142" i="19"/>
  <c r="BM142" i="19"/>
  <c r="BL143" i="19"/>
  <c r="BM143" i="19"/>
  <c r="BL144" i="19"/>
  <c r="BM144" i="19"/>
  <c r="BM145" i="19"/>
  <c r="BM146" i="19"/>
  <c r="BL147" i="19"/>
  <c r="BM147" i="19"/>
  <c r="BL148" i="19"/>
  <c r="BM148" i="19"/>
  <c r="BL149" i="19"/>
  <c r="BM149" i="19"/>
  <c r="BL150" i="19"/>
  <c r="BM150" i="19"/>
  <c r="BL151" i="19"/>
  <c r="BM151" i="19"/>
  <c r="BM152" i="19"/>
  <c r="BM153" i="19"/>
  <c r="BL154" i="19"/>
  <c r="BM154" i="19"/>
  <c r="BL155" i="19"/>
  <c r="BM155" i="19"/>
  <c r="BL156" i="19"/>
  <c r="BM156" i="19"/>
  <c r="BL157" i="19"/>
  <c r="BM157" i="19"/>
  <c r="BL158" i="19"/>
  <c r="BM158" i="19"/>
  <c r="BL159" i="19"/>
  <c r="BM159" i="19"/>
  <c r="BL160" i="19"/>
  <c r="BM160" i="19"/>
  <c r="BL161" i="19"/>
  <c r="BM161" i="19"/>
  <c r="BL162" i="19"/>
  <c r="BM162" i="19"/>
  <c r="BL163" i="19"/>
  <c r="BM163" i="19"/>
  <c r="BL188" i="19"/>
  <c r="BM188" i="19"/>
  <c r="BL189" i="19"/>
  <c r="BM189" i="19"/>
  <c r="BF228" i="19"/>
  <c r="BJ121" i="19"/>
  <c r="BK121" i="19"/>
  <c r="BJ122" i="19"/>
  <c r="BK122" i="19"/>
  <c r="BJ123" i="19"/>
  <c r="BK123" i="19"/>
  <c r="BJ124" i="19"/>
  <c r="BK124" i="19"/>
  <c r="BJ125" i="19"/>
  <c r="BK125" i="19"/>
  <c r="BJ126" i="19"/>
  <c r="BK126" i="19"/>
  <c r="BJ127" i="19"/>
  <c r="BK127" i="19"/>
  <c r="BJ128" i="19"/>
  <c r="BK128" i="19"/>
  <c r="BJ129" i="19"/>
  <c r="BK129" i="19"/>
  <c r="BJ130" i="19"/>
  <c r="BK130" i="19"/>
  <c r="BJ131" i="19"/>
  <c r="BK131" i="19"/>
  <c r="BJ132" i="19"/>
  <c r="BK132" i="19"/>
  <c r="BK133" i="19"/>
  <c r="BJ134" i="19"/>
  <c r="BK134" i="19"/>
  <c r="BJ135" i="19"/>
  <c r="BK135" i="19"/>
  <c r="BJ136" i="19"/>
  <c r="BK136" i="19"/>
  <c r="BJ137" i="19"/>
  <c r="BK137" i="19"/>
  <c r="BJ138" i="19"/>
  <c r="BK138" i="19"/>
  <c r="BJ139" i="19"/>
  <c r="BK139" i="19"/>
  <c r="BJ140" i="19"/>
  <c r="BK140" i="19"/>
  <c r="BJ141" i="19"/>
  <c r="BK141" i="19"/>
  <c r="BJ142" i="19"/>
  <c r="BK142" i="19"/>
  <c r="BJ143" i="19"/>
  <c r="BK143" i="19"/>
  <c r="BJ144" i="19"/>
  <c r="BK144" i="19"/>
  <c r="BJ145" i="19"/>
  <c r="BK145" i="19"/>
  <c r="BJ146" i="19"/>
  <c r="BK146" i="19"/>
  <c r="BJ147" i="19"/>
  <c r="BK147" i="19"/>
  <c r="BJ148" i="19"/>
  <c r="BK148" i="19"/>
  <c r="BJ149" i="19"/>
  <c r="BK149" i="19"/>
  <c r="BJ150" i="19"/>
  <c r="BK150" i="19"/>
  <c r="BJ151" i="19"/>
  <c r="BK151" i="19"/>
  <c r="BK152" i="19"/>
  <c r="BJ153" i="19"/>
  <c r="BK153" i="19"/>
  <c r="BK154" i="19"/>
  <c r="BJ155" i="19"/>
  <c r="BK155" i="19"/>
  <c r="BJ156" i="19"/>
  <c r="BK156" i="19"/>
  <c r="BJ157" i="19"/>
  <c r="BK157" i="19"/>
  <c r="BJ158" i="19"/>
  <c r="BK158" i="19"/>
  <c r="BJ159" i="19"/>
  <c r="BK159" i="19"/>
  <c r="BJ160" i="19"/>
  <c r="BK160" i="19"/>
  <c r="BJ161" i="19"/>
  <c r="BK161" i="19"/>
  <c r="BJ162" i="19"/>
  <c r="BK162" i="19"/>
  <c r="BJ163" i="19"/>
  <c r="BK163" i="19"/>
  <c r="BJ188" i="19"/>
  <c r="BK188" i="19"/>
  <c r="BJ189" i="19"/>
  <c r="BK189" i="19"/>
  <c r="BE228" i="19"/>
  <c r="BI121" i="19"/>
  <c r="BH122" i="19"/>
  <c r="BI122" i="19"/>
  <c r="BH123" i="19"/>
  <c r="BI123" i="19"/>
  <c r="BH124" i="19"/>
  <c r="BI124" i="19"/>
  <c r="BH125" i="19"/>
  <c r="BI125" i="19"/>
  <c r="BH126" i="19"/>
  <c r="BI126" i="19"/>
  <c r="BH127" i="19"/>
  <c r="BI127" i="19"/>
  <c r="BH128" i="19"/>
  <c r="BI128" i="19"/>
  <c r="BH129" i="19"/>
  <c r="BI129" i="19"/>
  <c r="BH130" i="19"/>
  <c r="BI130" i="19"/>
  <c r="BH131" i="19"/>
  <c r="BI131" i="19"/>
  <c r="BH132" i="19"/>
  <c r="BI132" i="19"/>
  <c r="BH133" i="19"/>
  <c r="BI133" i="19"/>
  <c r="BH134" i="19"/>
  <c r="BI134" i="19"/>
  <c r="BH135" i="19"/>
  <c r="BI135" i="19"/>
  <c r="BH136" i="19"/>
  <c r="BI136" i="19"/>
  <c r="BH137" i="19"/>
  <c r="BI137" i="19"/>
  <c r="BH138" i="19"/>
  <c r="BI138" i="19"/>
  <c r="BH139" i="19"/>
  <c r="BI139" i="19"/>
  <c r="BH140" i="19"/>
  <c r="BI140" i="19"/>
  <c r="BI141" i="19"/>
  <c r="BI142" i="19"/>
  <c r="BH143" i="19"/>
  <c r="BI143" i="19"/>
  <c r="BH144" i="19"/>
  <c r="BI144" i="19"/>
  <c r="BI145" i="19"/>
  <c r="BI146" i="19"/>
  <c r="BH147" i="19"/>
  <c r="BI147" i="19"/>
  <c r="BH148" i="19"/>
  <c r="BI148" i="19"/>
  <c r="BI149" i="19"/>
  <c r="BI150" i="19"/>
  <c r="BH151" i="19"/>
  <c r="BI151" i="19"/>
  <c r="BH152" i="19"/>
  <c r="BI152" i="19"/>
  <c r="BI153" i="19"/>
  <c r="BI154" i="19"/>
  <c r="BH155" i="19"/>
  <c r="BI155" i="19"/>
  <c r="BH156" i="19"/>
  <c r="BI156" i="19"/>
  <c r="BI157" i="19"/>
  <c r="BH158" i="19"/>
  <c r="BI158" i="19"/>
  <c r="BH159" i="19"/>
  <c r="BI159" i="19"/>
  <c r="BH160" i="19"/>
  <c r="BI160" i="19"/>
  <c r="BH161" i="19"/>
  <c r="BI161" i="19"/>
  <c r="BH162" i="19"/>
  <c r="BI162" i="19"/>
  <c r="BH163" i="19"/>
  <c r="BI163" i="19"/>
  <c r="BI188" i="19"/>
  <c r="BH189" i="19"/>
  <c r="BI189" i="19"/>
  <c r="BD228" i="19"/>
  <c r="BN169" i="19"/>
  <c r="BO169" i="19"/>
  <c r="BN170" i="19"/>
  <c r="BO170" i="19"/>
  <c r="BN171" i="19"/>
  <c r="BO171" i="19"/>
  <c r="BG226" i="19"/>
  <c r="BL169" i="19"/>
  <c r="BM169" i="19"/>
  <c r="BL170" i="19"/>
  <c r="BM170" i="19"/>
  <c r="BL171" i="19"/>
  <c r="BM171" i="19"/>
  <c r="BF226" i="19"/>
  <c r="BJ169" i="19"/>
  <c r="BK169" i="19"/>
  <c r="BJ170" i="19"/>
  <c r="BK170" i="19"/>
  <c r="BJ171" i="19"/>
  <c r="BK171" i="19"/>
  <c r="BE226" i="19"/>
  <c r="BH169" i="19"/>
  <c r="BI169" i="19"/>
  <c r="BH170" i="19"/>
  <c r="BI170" i="19"/>
  <c r="BH171" i="19"/>
  <c r="BI171" i="19"/>
  <c r="BD226" i="19"/>
  <c r="BO68" i="18"/>
  <c r="BO69" i="18"/>
  <c r="BN70" i="18"/>
  <c r="BO70" i="18"/>
  <c r="BG83" i="18"/>
  <c r="BM68" i="18"/>
  <c r="BM69" i="18"/>
  <c r="BL70" i="18"/>
  <c r="BM70" i="18"/>
  <c r="BF83" i="18"/>
  <c r="BJ68" i="18"/>
  <c r="BK68" i="18"/>
  <c r="BJ69" i="18"/>
  <c r="BK69" i="18"/>
  <c r="BJ70" i="18"/>
  <c r="BK70" i="18"/>
  <c r="BE83" i="18"/>
  <c r="BI68" i="18"/>
  <c r="BI69" i="18"/>
  <c r="BI70" i="18"/>
  <c r="BN11" i="18"/>
  <c r="BO11" i="18"/>
  <c r="BN12" i="18"/>
  <c r="BO12" i="18"/>
  <c r="BO13" i="18"/>
  <c r="BN34" i="18"/>
  <c r="BO34" i="18"/>
  <c r="BN39" i="18"/>
  <c r="BO39" i="18"/>
  <c r="BN40" i="18"/>
  <c r="BO40" i="18"/>
  <c r="BO41" i="18"/>
  <c r="BO42" i="18"/>
  <c r="BN43" i="18"/>
  <c r="BO43" i="18"/>
  <c r="BO44" i="18"/>
  <c r="BN54" i="18"/>
  <c r="BO54" i="18"/>
  <c r="BN55" i="18"/>
  <c r="BO55" i="18"/>
  <c r="BO56" i="18"/>
  <c r="BN57" i="18"/>
  <c r="BO57" i="18"/>
  <c r="BN58" i="18"/>
  <c r="BO58" i="18"/>
  <c r="BG82" i="18"/>
  <c r="BL11" i="18"/>
  <c r="BM11" i="18"/>
  <c r="BL12" i="18"/>
  <c r="BM12" i="18"/>
  <c r="BL13" i="18"/>
  <c r="BM13" i="18"/>
  <c r="BL34" i="18"/>
  <c r="BM34" i="18"/>
  <c r="BL39" i="18"/>
  <c r="BM39" i="18"/>
  <c r="BL40" i="18"/>
  <c r="BM40" i="18"/>
  <c r="BM41" i="18"/>
  <c r="BL42" i="18"/>
  <c r="BM42" i="18"/>
  <c r="BL43" i="18"/>
  <c r="BM43" i="18"/>
  <c r="BL44" i="18"/>
  <c r="BM44" i="18"/>
  <c r="BL54" i="18"/>
  <c r="BM54" i="18"/>
  <c r="BL55" i="18"/>
  <c r="BM55" i="18"/>
  <c r="BL56" i="18"/>
  <c r="BM56" i="18"/>
  <c r="BL57" i="18"/>
  <c r="BM57" i="18"/>
  <c r="BL58" i="18"/>
  <c r="BM58" i="18"/>
  <c r="BF82" i="18"/>
  <c r="BJ11" i="18"/>
  <c r="BK11" i="18"/>
  <c r="BJ12" i="18"/>
  <c r="BK12" i="18"/>
  <c r="BK13" i="18"/>
  <c r="BJ34" i="18"/>
  <c r="BK34" i="18"/>
  <c r="BJ39" i="18"/>
  <c r="BK39" i="18"/>
  <c r="BJ40" i="18"/>
  <c r="BK40" i="18"/>
  <c r="BJ41" i="18"/>
  <c r="BK41" i="18"/>
  <c r="BK42" i="18"/>
  <c r="BJ43" i="18"/>
  <c r="BK43" i="18"/>
  <c r="BK44" i="18"/>
  <c r="BJ54" i="18"/>
  <c r="BK54" i="18"/>
  <c r="BJ55" i="18"/>
  <c r="BK55" i="18"/>
  <c r="BJ56" i="18"/>
  <c r="BK56" i="18"/>
  <c r="BJ57" i="18"/>
  <c r="BK57" i="18"/>
  <c r="BJ58" i="18"/>
  <c r="BK58" i="18"/>
  <c r="BE82" i="18"/>
  <c r="BH11" i="18"/>
  <c r="BI11" i="18"/>
  <c r="BI12" i="18"/>
  <c r="BI13" i="18"/>
  <c r="BH34" i="18"/>
  <c r="BI34" i="18"/>
  <c r="BH39" i="18"/>
  <c r="BI39" i="18"/>
  <c r="BI40" i="18"/>
  <c r="BI41" i="18"/>
  <c r="BI42" i="18"/>
  <c r="BH43" i="18"/>
  <c r="BI43" i="18"/>
  <c r="BI44" i="18"/>
  <c r="BH54" i="18"/>
  <c r="BI54" i="18"/>
  <c r="BI55" i="18"/>
  <c r="BI56" i="18"/>
  <c r="BH57" i="18"/>
  <c r="BI57" i="18"/>
  <c r="BH58" i="18"/>
  <c r="BI58" i="18"/>
  <c r="BD82" i="18"/>
  <c r="BO14" i="18"/>
  <c r="BO15" i="18"/>
  <c r="BN19" i="18"/>
  <c r="BO19" i="18"/>
  <c r="BN20" i="18"/>
  <c r="BO20" i="18"/>
  <c r="BO21" i="18"/>
  <c r="BN22" i="18"/>
  <c r="BO22" i="18"/>
  <c r="BG81" i="18"/>
  <c r="BL14" i="18"/>
  <c r="BM14" i="18"/>
  <c r="BL15" i="18"/>
  <c r="BM15" i="18"/>
  <c r="BL19" i="18"/>
  <c r="BM19" i="18"/>
  <c r="BM20" i="18"/>
  <c r="BL21" i="18"/>
  <c r="BM21" i="18"/>
  <c r="BL22" i="18"/>
  <c r="BM22" i="18"/>
  <c r="BF81" i="18"/>
  <c r="BJ14" i="18"/>
  <c r="BK14" i="18"/>
  <c r="BJ15" i="18"/>
  <c r="BK15" i="18"/>
  <c r="BJ19" i="18"/>
  <c r="BK19" i="18"/>
  <c r="BK20" i="18"/>
  <c r="BK21" i="18"/>
  <c r="BK22" i="18"/>
  <c r="BI14" i="18"/>
  <c r="BI15" i="18"/>
  <c r="BI19" i="18"/>
  <c r="BI20" i="18"/>
  <c r="BI21" i="18"/>
  <c r="BI22" i="18"/>
  <c r="BN23" i="18"/>
  <c r="BO23" i="18"/>
  <c r="BN24" i="18"/>
  <c r="BO24" i="18"/>
  <c r="BN25" i="18"/>
  <c r="BO25" i="18"/>
  <c r="BN26" i="18"/>
  <c r="BO26" i="18"/>
  <c r="BN27" i="18"/>
  <c r="BO27" i="18"/>
  <c r="BN28" i="18"/>
  <c r="BO28" i="18"/>
  <c r="BN29" i="18"/>
  <c r="BO29" i="18"/>
  <c r="BN30" i="18"/>
  <c r="BO30" i="18"/>
  <c r="BN35" i="18"/>
  <c r="BO35" i="18"/>
  <c r="BN36" i="18"/>
  <c r="BO36" i="18"/>
  <c r="BN37" i="18"/>
  <c r="BO37" i="18"/>
  <c r="BG80" i="18"/>
  <c r="BL23" i="18"/>
  <c r="BM23" i="18"/>
  <c r="BL24" i="18"/>
  <c r="BM24" i="18"/>
  <c r="BL25" i="18"/>
  <c r="BM25" i="18"/>
  <c r="BL26" i="18"/>
  <c r="BM26" i="18"/>
  <c r="BL27" i="18"/>
  <c r="BM27" i="18"/>
  <c r="BL28" i="18"/>
  <c r="BM28" i="18"/>
  <c r="BL29" i="18"/>
  <c r="BM29" i="18"/>
  <c r="BL30" i="18"/>
  <c r="BM30" i="18"/>
  <c r="BL35" i="18"/>
  <c r="BM35" i="18"/>
  <c r="BL36" i="18"/>
  <c r="BM36" i="18"/>
  <c r="BL37" i="18"/>
  <c r="BM37" i="18"/>
  <c r="BF80" i="18"/>
  <c r="BJ23" i="18"/>
  <c r="BK23" i="18"/>
  <c r="BJ24" i="18"/>
  <c r="BK24" i="18"/>
  <c r="BJ25" i="18"/>
  <c r="BK25" i="18"/>
  <c r="BJ26" i="18"/>
  <c r="BK26" i="18"/>
  <c r="BJ27" i="18"/>
  <c r="BK27" i="18"/>
  <c r="BJ28" i="18"/>
  <c r="BK28" i="18"/>
  <c r="BJ29" i="18"/>
  <c r="BK29" i="18"/>
  <c r="BJ30" i="18"/>
  <c r="BK30" i="18"/>
  <c r="BJ35" i="18"/>
  <c r="BK35" i="18"/>
  <c r="BJ36" i="18"/>
  <c r="BK36" i="18"/>
  <c r="BJ37" i="18"/>
  <c r="BK37" i="18"/>
  <c r="BE80" i="18"/>
  <c r="BH23" i="18"/>
  <c r="BI23" i="18"/>
  <c r="BI24" i="18"/>
  <c r="BI25" i="18"/>
  <c r="BH26" i="18"/>
  <c r="BI26" i="18"/>
  <c r="BH27" i="18"/>
  <c r="BI27" i="18"/>
  <c r="BI28" i="18"/>
  <c r="BI29" i="18"/>
  <c r="BH30" i="18"/>
  <c r="BI30" i="18"/>
  <c r="BH35" i="18"/>
  <c r="BI35" i="18"/>
  <c r="BH36" i="18"/>
  <c r="BI36" i="18"/>
  <c r="BH37" i="18"/>
  <c r="BI37" i="18"/>
  <c r="BD80" i="18"/>
  <c r="BN16" i="18"/>
  <c r="BO16" i="18"/>
  <c r="BO17" i="18"/>
  <c r="BN31" i="18"/>
  <c r="BO31" i="18"/>
  <c r="BG79" i="18"/>
  <c r="BL16" i="18"/>
  <c r="BM16" i="18"/>
  <c r="BL17" i="18"/>
  <c r="BM17" i="18"/>
  <c r="BL31" i="18"/>
  <c r="BM31" i="18"/>
  <c r="BF79" i="18"/>
  <c r="BJ16" i="18"/>
  <c r="BK16" i="18"/>
  <c r="BJ17" i="18"/>
  <c r="BK17" i="18"/>
  <c r="BJ31" i="18"/>
  <c r="BK31" i="18"/>
  <c r="BE79" i="18"/>
  <c r="BI16" i="18"/>
  <c r="BI17" i="18"/>
  <c r="BH31" i="18"/>
  <c r="BI31" i="18"/>
  <c r="BD79" i="18"/>
  <c r="BN45" i="18"/>
  <c r="BO45" i="18"/>
  <c r="BN46" i="18"/>
  <c r="BO46" i="18"/>
  <c r="BN47" i="18"/>
  <c r="BO47" i="18"/>
  <c r="BN48" i="18"/>
  <c r="BO48" i="18"/>
  <c r="BO49" i="18"/>
  <c r="BN50" i="18"/>
  <c r="BO50" i="18"/>
  <c r="BN51" i="18"/>
  <c r="BO51" i="18"/>
  <c r="BN52" i="18"/>
  <c r="BO52" i="18"/>
  <c r="BN53" i="18"/>
  <c r="BO53" i="18"/>
  <c r="BG78" i="18"/>
  <c r="BL45" i="18"/>
  <c r="BM45" i="18"/>
  <c r="BL46" i="18"/>
  <c r="BM46" i="18"/>
  <c r="BL47" i="18"/>
  <c r="BM47" i="18"/>
  <c r="BL48" i="18"/>
  <c r="BM48" i="18"/>
  <c r="BM49" i="18"/>
  <c r="BL50" i="18"/>
  <c r="BM50" i="18"/>
  <c r="BL51" i="18"/>
  <c r="BM51" i="18"/>
  <c r="BL52" i="18"/>
  <c r="BM52" i="18"/>
  <c r="BL53" i="18"/>
  <c r="BM53" i="18"/>
  <c r="BF78" i="18"/>
  <c r="BJ45" i="18"/>
  <c r="BK45" i="18"/>
  <c r="BJ46" i="18"/>
  <c r="BK46" i="18"/>
  <c r="BJ47" i="18"/>
  <c r="BK47" i="18"/>
  <c r="BJ48" i="18"/>
  <c r="BK48" i="18"/>
  <c r="BJ49" i="18"/>
  <c r="BK49" i="18"/>
  <c r="BJ50" i="18"/>
  <c r="BK50" i="18"/>
  <c r="BJ51" i="18"/>
  <c r="BK51" i="18"/>
  <c r="BJ52" i="18"/>
  <c r="BK52" i="18"/>
  <c r="BJ53" i="18"/>
  <c r="BK53" i="18"/>
  <c r="BE78" i="18"/>
  <c r="BH45" i="18"/>
  <c r="BI45" i="18"/>
  <c r="BI46" i="18"/>
  <c r="BI47" i="18"/>
  <c r="BI48" i="18"/>
  <c r="BH49" i="18"/>
  <c r="BI49" i="18"/>
  <c r="BH50" i="18"/>
  <c r="BI50" i="18"/>
  <c r="BH51" i="18"/>
  <c r="BI51" i="18"/>
  <c r="BH52" i="18"/>
  <c r="BI52" i="18"/>
  <c r="BH53" i="18"/>
  <c r="BI53" i="18"/>
  <c r="BD78" i="18"/>
  <c r="BN60" i="18"/>
  <c r="BO60" i="18"/>
  <c r="BN61" i="18"/>
  <c r="BO61" i="18"/>
  <c r="BN62" i="18"/>
  <c r="BO62" i="18"/>
  <c r="BN63" i="18"/>
  <c r="BO63" i="18"/>
  <c r="BN64" i="18"/>
  <c r="BO64" i="18"/>
  <c r="BN65" i="18"/>
  <c r="BO65" i="18"/>
  <c r="BN66" i="18"/>
  <c r="BO66" i="18"/>
  <c r="BN67" i="18"/>
  <c r="BO67" i="18"/>
  <c r="BG77" i="18"/>
  <c r="BL60" i="18"/>
  <c r="BM60" i="18"/>
  <c r="BL61" i="18"/>
  <c r="BM61" i="18"/>
  <c r="BL62" i="18"/>
  <c r="BM62" i="18"/>
  <c r="BL63" i="18"/>
  <c r="BM63" i="18"/>
  <c r="BL64" i="18"/>
  <c r="BM64" i="18"/>
  <c r="BL65" i="18"/>
  <c r="BM65" i="18"/>
  <c r="BL66" i="18"/>
  <c r="BM66" i="18"/>
  <c r="BL67" i="18"/>
  <c r="BM67" i="18"/>
  <c r="BF77" i="18"/>
  <c r="BJ60" i="18"/>
  <c r="BK60" i="18"/>
  <c r="BJ61" i="18"/>
  <c r="BK61" i="18"/>
  <c r="BJ62" i="18"/>
  <c r="BK62" i="18"/>
  <c r="BJ63" i="18"/>
  <c r="BK63" i="18"/>
  <c r="BJ64" i="18"/>
  <c r="BK64" i="18"/>
  <c r="BJ65" i="18"/>
  <c r="BK65" i="18"/>
  <c r="BJ66" i="18"/>
  <c r="BK66" i="18"/>
  <c r="BJ67" i="18"/>
  <c r="BK67" i="18"/>
  <c r="BE77" i="18"/>
  <c r="BI60" i="18"/>
  <c r="BI61" i="18"/>
  <c r="BH62" i="18"/>
  <c r="BI62" i="18"/>
  <c r="BI63" i="18"/>
  <c r="BH64" i="18"/>
  <c r="BI64" i="18"/>
  <c r="BI65" i="18"/>
  <c r="BH66" i="18"/>
  <c r="BI66" i="18"/>
  <c r="BH67" i="18"/>
  <c r="BI67" i="18"/>
  <c r="BD77" i="18"/>
  <c r="BN32" i="18"/>
  <c r="BO32" i="18"/>
  <c r="BN33" i="18"/>
  <c r="BO33" i="18"/>
  <c r="BG76" i="18"/>
  <c r="BL32" i="18"/>
  <c r="BM32" i="18"/>
  <c r="BL33" i="18"/>
  <c r="BM33" i="18"/>
  <c r="BF76" i="18"/>
  <c r="BJ32" i="18"/>
  <c r="BK32" i="18"/>
  <c r="BJ33" i="18"/>
  <c r="BK33" i="18"/>
  <c r="BE76" i="18"/>
  <c r="BH32" i="18"/>
  <c r="BI32" i="18"/>
  <c r="BH33" i="18"/>
  <c r="BI33" i="18"/>
  <c r="BD76" i="18"/>
  <c r="BN29" i="16"/>
  <c r="BO29" i="16"/>
  <c r="BN33" i="16"/>
  <c r="BO33" i="16"/>
  <c r="BN56" i="16"/>
  <c r="BO56" i="16"/>
  <c r="BN78" i="16"/>
  <c r="BO78" i="16"/>
  <c r="BN79" i="16"/>
  <c r="BO79" i="16"/>
  <c r="BN80" i="16"/>
  <c r="BO80" i="16"/>
  <c r="BN81" i="16"/>
  <c r="BO81" i="16"/>
  <c r="BO126" i="16"/>
  <c r="BG179" i="16"/>
  <c r="BL29" i="16"/>
  <c r="BM29" i="16"/>
  <c r="BL33" i="16"/>
  <c r="BM33" i="16"/>
  <c r="BL56" i="16"/>
  <c r="BM56" i="16"/>
  <c r="BL78" i="16"/>
  <c r="BM78" i="16"/>
  <c r="BL79" i="16"/>
  <c r="BM79" i="16"/>
  <c r="BL80" i="16"/>
  <c r="BM80" i="16"/>
  <c r="BL81" i="16"/>
  <c r="BM81" i="16"/>
  <c r="BM126" i="16"/>
  <c r="BF179" i="16"/>
  <c r="BJ29" i="16"/>
  <c r="BK29" i="16"/>
  <c r="BJ33" i="16"/>
  <c r="BK33" i="16"/>
  <c r="BJ56" i="16"/>
  <c r="BK56" i="16"/>
  <c r="BJ78" i="16"/>
  <c r="BK78" i="16"/>
  <c r="BJ79" i="16"/>
  <c r="BK79" i="16"/>
  <c r="BJ80" i="16"/>
  <c r="BK80" i="16"/>
  <c r="BJ81" i="16"/>
  <c r="BK81" i="16"/>
  <c r="BK126" i="16"/>
  <c r="BE179" i="16"/>
  <c r="BH29" i="16"/>
  <c r="BI29" i="16"/>
  <c r="BH33" i="16"/>
  <c r="BI33" i="16"/>
  <c r="BH56" i="16"/>
  <c r="BI56" i="16"/>
  <c r="BH78" i="16"/>
  <c r="BI78" i="16"/>
  <c r="BH79" i="16"/>
  <c r="BI79" i="16"/>
  <c r="BH80" i="16"/>
  <c r="BI80" i="16"/>
  <c r="BH81" i="16"/>
  <c r="BI81" i="16"/>
  <c r="BH126" i="16"/>
  <c r="BI126" i="16"/>
  <c r="BD179" i="16"/>
  <c r="BN157" i="16"/>
  <c r="BO157" i="16"/>
  <c r="BG178" i="16"/>
  <c r="BL157" i="16"/>
  <c r="BM157" i="16"/>
  <c r="BF178" i="16"/>
  <c r="BJ157" i="16"/>
  <c r="BK157" i="16"/>
  <c r="BE178" i="16"/>
  <c r="BH157" i="16"/>
  <c r="BI157" i="16"/>
  <c r="BD178" i="16"/>
  <c r="BN152" i="16"/>
  <c r="BO152" i="16"/>
  <c r="BN153" i="16"/>
  <c r="BO153" i="16"/>
  <c r="BN154" i="16"/>
  <c r="BO154" i="16"/>
  <c r="BN155" i="16"/>
  <c r="BO155" i="16"/>
  <c r="BN156" i="16"/>
  <c r="BO156" i="16"/>
  <c r="BN158" i="16"/>
  <c r="BO158" i="16"/>
  <c r="BN159" i="16"/>
  <c r="BO159" i="16"/>
  <c r="BN160" i="16"/>
  <c r="BO160" i="16"/>
  <c r="BN162" i="16"/>
  <c r="BO162" i="16"/>
  <c r="BN163" i="16"/>
  <c r="BO163" i="16"/>
  <c r="BN164" i="16"/>
  <c r="BO164" i="16"/>
  <c r="BN165" i="16"/>
  <c r="BO165" i="16"/>
  <c r="BG177" i="16"/>
  <c r="BL152" i="16"/>
  <c r="BM152" i="16"/>
  <c r="BL153" i="16"/>
  <c r="BM153" i="16"/>
  <c r="BL154" i="16"/>
  <c r="BM154" i="16"/>
  <c r="BL155" i="16"/>
  <c r="BM155" i="16"/>
  <c r="BL156" i="16"/>
  <c r="BM156" i="16"/>
  <c r="BL158" i="16"/>
  <c r="BM158" i="16"/>
  <c r="BL159" i="16"/>
  <c r="BM159" i="16"/>
  <c r="BL160" i="16"/>
  <c r="BM160" i="16"/>
  <c r="BL162" i="16"/>
  <c r="BM162" i="16"/>
  <c r="BL163" i="16"/>
  <c r="BM163" i="16"/>
  <c r="BL164" i="16"/>
  <c r="BM164" i="16"/>
  <c r="BL165" i="16"/>
  <c r="BM165" i="16"/>
  <c r="BF177" i="16"/>
  <c r="BJ152" i="16"/>
  <c r="BK152" i="16"/>
  <c r="BJ153" i="16"/>
  <c r="BK153" i="16"/>
  <c r="BJ154" i="16"/>
  <c r="BK154" i="16"/>
  <c r="BJ155" i="16"/>
  <c r="BK155" i="16"/>
  <c r="BJ156" i="16"/>
  <c r="BK156" i="16"/>
  <c r="BJ158" i="16"/>
  <c r="BK158" i="16"/>
  <c r="BJ159" i="16"/>
  <c r="BK159" i="16"/>
  <c r="BJ160" i="16"/>
  <c r="BK160" i="16"/>
  <c r="BJ162" i="16"/>
  <c r="BK162" i="16"/>
  <c r="BJ163" i="16"/>
  <c r="BK163" i="16"/>
  <c r="BJ164" i="16"/>
  <c r="BK164" i="16"/>
  <c r="BJ165" i="16"/>
  <c r="BK165" i="16"/>
  <c r="BE177" i="16"/>
  <c r="BH152" i="16"/>
  <c r="BI152" i="16"/>
  <c r="BH153" i="16"/>
  <c r="BI153" i="16"/>
  <c r="BH154" i="16"/>
  <c r="BI154" i="16"/>
  <c r="BH155" i="16"/>
  <c r="BI155" i="16"/>
  <c r="BH156" i="16"/>
  <c r="BI156" i="16"/>
  <c r="BH158" i="16"/>
  <c r="BI158" i="16"/>
  <c r="BH159" i="16"/>
  <c r="BI159" i="16"/>
  <c r="BH160" i="16"/>
  <c r="BI160" i="16"/>
  <c r="BH162" i="16"/>
  <c r="BI162" i="16"/>
  <c r="BI163" i="16"/>
  <c r="BH164" i="16"/>
  <c r="BI164" i="16"/>
  <c r="BH165" i="16"/>
  <c r="BI165" i="16"/>
  <c r="BD177" i="16"/>
  <c r="BN43" i="16"/>
  <c r="BO43" i="16"/>
  <c r="BN44" i="16"/>
  <c r="BO44" i="16"/>
  <c r="BN45" i="16"/>
  <c r="BO45" i="16"/>
  <c r="BN46" i="16"/>
  <c r="BO46" i="16"/>
  <c r="BN47" i="16"/>
  <c r="BO47" i="16"/>
  <c r="BN48" i="16"/>
  <c r="BO48" i="16"/>
  <c r="BN49" i="16"/>
  <c r="BO49" i="16"/>
  <c r="BN50" i="16"/>
  <c r="BO50" i="16"/>
  <c r="BN51" i="16"/>
  <c r="BO51" i="16"/>
  <c r="BN52" i="16"/>
  <c r="BO52" i="16"/>
  <c r="BN53" i="16"/>
  <c r="BO53" i="16"/>
  <c r="BO54" i="16"/>
  <c r="BN59" i="16"/>
  <c r="BO59" i="16"/>
  <c r="BN60" i="16"/>
  <c r="BO60" i="16"/>
  <c r="BN64" i="16"/>
  <c r="BO64" i="16"/>
  <c r="BN65" i="16"/>
  <c r="BO65" i="16"/>
  <c r="BN90" i="16"/>
  <c r="BO90" i="16"/>
  <c r="BN94" i="16"/>
  <c r="BO94" i="16"/>
  <c r="BN95" i="16"/>
  <c r="BO95" i="16"/>
  <c r="BN96" i="16"/>
  <c r="BO96" i="16"/>
  <c r="BN97" i="16"/>
  <c r="BO97" i="16"/>
  <c r="BN105" i="16"/>
  <c r="BO105" i="16"/>
  <c r="BN136" i="16"/>
  <c r="BO136" i="16"/>
  <c r="BN137" i="16"/>
  <c r="BO137" i="16"/>
  <c r="BG176" i="16"/>
  <c r="BL43" i="16"/>
  <c r="BM43" i="16"/>
  <c r="BL44" i="16"/>
  <c r="BM44" i="16"/>
  <c r="BL45" i="16"/>
  <c r="BM45" i="16"/>
  <c r="BL46" i="16"/>
  <c r="BM46" i="16"/>
  <c r="BL47" i="16"/>
  <c r="BM47" i="16"/>
  <c r="BL48" i="16"/>
  <c r="BM48" i="16"/>
  <c r="BL49" i="16"/>
  <c r="BM49" i="16"/>
  <c r="BL50" i="16"/>
  <c r="BM50" i="16"/>
  <c r="BL51" i="16"/>
  <c r="BM51" i="16"/>
  <c r="BL52" i="16"/>
  <c r="BM52" i="16"/>
  <c r="BL53" i="16"/>
  <c r="BM53" i="16"/>
  <c r="BM54" i="16"/>
  <c r="BL59" i="16"/>
  <c r="BM59" i="16"/>
  <c r="BL60" i="16"/>
  <c r="BM60" i="16"/>
  <c r="BL64" i="16"/>
  <c r="BM64" i="16"/>
  <c r="BL65" i="16"/>
  <c r="BM65" i="16"/>
  <c r="BL90" i="16"/>
  <c r="BM90" i="16"/>
  <c r="BL94" i="16"/>
  <c r="BM94" i="16"/>
  <c r="BL95" i="16"/>
  <c r="BM95" i="16"/>
  <c r="BL96" i="16"/>
  <c r="BM96" i="16"/>
  <c r="BL97" i="16"/>
  <c r="BM97" i="16"/>
  <c r="BL105" i="16"/>
  <c r="BM105" i="16"/>
  <c r="BL136" i="16"/>
  <c r="BM136" i="16"/>
  <c r="BL137" i="16"/>
  <c r="BM137" i="16"/>
  <c r="BF176" i="16"/>
  <c r="BJ43" i="16"/>
  <c r="BK43" i="16"/>
  <c r="BJ44" i="16"/>
  <c r="BK44" i="16"/>
  <c r="BJ45" i="16"/>
  <c r="BK45" i="16"/>
  <c r="BJ46" i="16"/>
  <c r="BK46" i="16"/>
  <c r="BJ47" i="16"/>
  <c r="BK47" i="16"/>
  <c r="BJ48" i="16"/>
  <c r="BK48" i="16"/>
  <c r="BJ49" i="16"/>
  <c r="BK49" i="16"/>
  <c r="BJ50" i="16"/>
  <c r="BK50" i="16"/>
  <c r="BJ51" i="16"/>
  <c r="BK51" i="16"/>
  <c r="BJ52" i="16"/>
  <c r="BK52" i="16"/>
  <c r="BJ53" i="16"/>
  <c r="BK53" i="16"/>
  <c r="BJ54" i="16"/>
  <c r="BK54" i="16"/>
  <c r="BJ59" i="16"/>
  <c r="BK59" i="16"/>
  <c r="BJ60" i="16"/>
  <c r="BK60" i="16"/>
  <c r="BJ64" i="16"/>
  <c r="BK64" i="16"/>
  <c r="BJ65" i="16"/>
  <c r="BK65" i="16"/>
  <c r="BJ90" i="16"/>
  <c r="BK90" i="16"/>
  <c r="BJ94" i="16"/>
  <c r="BK94" i="16"/>
  <c r="BJ95" i="16"/>
  <c r="BK95" i="16"/>
  <c r="BJ96" i="16"/>
  <c r="BK96" i="16"/>
  <c r="BJ97" i="16"/>
  <c r="BK97" i="16"/>
  <c r="BJ105" i="16"/>
  <c r="BK105" i="16"/>
  <c r="BJ136" i="16"/>
  <c r="BK136" i="16"/>
  <c r="BJ137" i="16"/>
  <c r="BK137" i="16"/>
  <c r="BE176" i="16"/>
  <c r="BH43" i="16"/>
  <c r="BI43" i="16"/>
  <c r="BH44" i="16"/>
  <c r="BI44" i="16"/>
  <c r="BH45" i="16"/>
  <c r="BI45" i="16"/>
  <c r="BH46" i="16"/>
  <c r="BI46" i="16"/>
  <c r="BH47" i="16"/>
  <c r="BI47" i="16"/>
  <c r="BH48" i="16"/>
  <c r="BI48" i="16"/>
  <c r="BI49" i="16"/>
  <c r="BH50" i="16"/>
  <c r="BI50" i="16"/>
  <c r="BH51" i="16"/>
  <c r="BI51" i="16"/>
  <c r="BH52" i="16"/>
  <c r="BI52" i="16"/>
  <c r="BI53" i="16"/>
  <c r="BI54" i="16"/>
  <c r="BH59" i="16"/>
  <c r="BI59" i="16"/>
  <c r="BI60" i="16"/>
  <c r="BI64" i="16"/>
  <c r="BI65" i="16"/>
  <c r="BH90" i="16"/>
  <c r="BI90" i="16"/>
  <c r="BH94" i="16"/>
  <c r="BI94" i="16"/>
  <c r="BH95" i="16"/>
  <c r="BI95" i="16"/>
  <c r="BH96" i="16"/>
  <c r="BI96" i="16"/>
  <c r="BH97" i="16"/>
  <c r="BI97" i="16"/>
  <c r="BI105" i="16"/>
  <c r="BH136" i="16"/>
  <c r="BI136" i="16"/>
  <c r="BH137" i="16"/>
  <c r="BI137" i="16"/>
  <c r="BD176" i="16"/>
  <c r="BN127" i="16"/>
  <c r="BO127" i="16"/>
  <c r="BG175" i="16"/>
  <c r="BL127" i="16"/>
  <c r="BM127" i="16"/>
  <c r="BF175" i="16"/>
  <c r="BJ127" i="16"/>
  <c r="BK127" i="16"/>
  <c r="BE175" i="16"/>
  <c r="BH127" i="16"/>
  <c r="BI127" i="16"/>
  <c r="BD175" i="16"/>
  <c r="BN30" i="16"/>
  <c r="BO30" i="16"/>
  <c r="BN57" i="16"/>
  <c r="BO57" i="16"/>
  <c r="BN66" i="16"/>
  <c r="BO66" i="16"/>
  <c r="BN99" i="16"/>
  <c r="BO99" i="16"/>
  <c r="BN100" i="16"/>
  <c r="BO100" i="16"/>
  <c r="BN101" i="16"/>
  <c r="BO101" i="16"/>
  <c r="BN102" i="16"/>
  <c r="BO102" i="16"/>
  <c r="BN103" i="16"/>
  <c r="BO103" i="16"/>
  <c r="BN104" i="16"/>
  <c r="BO104" i="16"/>
  <c r="BG174" i="16"/>
  <c r="BL30" i="16"/>
  <c r="BM30" i="16"/>
  <c r="BL57" i="16"/>
  <c r="BM57" i="16"/>
  <c r="BL66" i="16"/>
  <c r="BM66" i="16"/>
  <c r="BL99" i="16"/>
  <c r="BM99" i="16"/>
  <c r="BL100" i="16"/>
  <c r="BM100" i="16"/>
  <c r="BL101" i="16"/>
  <c r="BM101" i="16"/>
  <c r="BL102" i="16"/>
  <c r="BM102" i="16"/>
  <c r="BL103" i="16"/>
  <c r="BM103" i="16"/>
  <c r="BL104" i="16"/>
  <c r="BM104" i="16"/>
  <c r="BF174" i="16"/>
  <c r="BJ30" i="16"/>
  <c r="BK30" i="16"/>
  <c r="BJ57" i="16"/>
  <c r="BK57" i="16"/>
  <c r="BJ66" i="16"/>
  <c r="BK66" i="16"/>
  <c r="BJ99" i="16"/>
  <c r="BK99" i="16"/>
  <c r="BJ100" i="16"/>
  <c r="BK100" i="16"/>
  <c r="BJ101" i="16"/>
  <c r="BK101" i="16"/>
  <c r="BJ102" i="16"/>
  <c r="BK102" i="16"/>
  <c r="BJ103" i="16"/>
  <c r="BK103" i="16"/>
  <c r="BJ104" i="16"/>
  <c r="BK104" i="16"/>
  <c r="BE174" i="16"/>
  <c r="BH30" i="16"/>
  <c r="BI30" i="16"/>
  <c r="BH57" i="16"/>
  <c r="BI57" i="16"/>
  <c r="BH66" i="16"/>
  <c r="BI66" i="16"/>
  <c r="BH99" i="16"/>
  <c r="BI99" i="16"/>
  <c r="BH100" i="16"/>
  <c r="BI100" i="16"/>
  <c r="BH101" i="16"/>
  <c r="BI101" i="16"/>
  <c r="BH102" i="16"/>
  <c r="BI102" i="16"/>
  <c r="BH103" i="16"/>
  <c r="BI103" i="16"/>
  <c r="BH104" i="16"/>
  <c r="BI104" i="16"/>
  <c r="BD174" i="16"/>
  <c r="BN58" i="16"/>
  <c r="BO58" i="16"/>
  <c r="BN61" i="16"/>
  <c r="BO61" i="16"/>
  <c r="BG173" i="16"/>
  <c r="BL58" i="16"/>
  <c r="BM58" i="16"/>
  <c r="BL61" i="16"/>
  <c r="BM61" i="16"/>
  <c r="BF173" i="16"/>
  <c r="BJ58" i="16"/>
  <c r="BK58" i="16"/>
  <c r="BJ61" i="16"/>
  <c r="BK61" i="16"/>
  <c r="BE173" i="16"/>
  <c r="BI58" i="16"/>
  <c r="BI61" i="16"/>
  <c r="BN98" i="16"/>
  <c r="BO98" i="16"/>
  <c r="BN150" i="16"/>
  <c r="BO150" i="16"/>
  <c r="BG172" i="16"/>
  <c r="BL98" i="16"/>
  <c r="BM98" i="16"/>
  <c r="BL150" i="16"/>
  <c r="BM150" i="16"/>
  <c r="BF172" i="16"/>
  <c r="BJ98" i="16"/>
  <c r="BK98" i="16"/>
  <c r="BJ150" i="16"/>
  <c r="BK150" i="16"/>
  <c r="BE172" i="16"/>
  <c r="BH98" i="16"/>
  <c r="BI98" i="16"/>
  <c r="BI150" i="16"/>
  <c r="BD172" i="16"/>
  <c r="BN17" i="16"/>
  <c r="BO17" i="16"/>
  <c r="BN18" i="16"/>
  <c r="BO18" i="16"/>
  <c r="BN19" i="16"/>
  <c r="BO19" i="16"/>
  <c r="BN20" i="16"/>
  <c r="BO20" i="16"/>
  <c r="BN21" i="16"/>
  <c r="BO21" i="16"/>
  <c r="BN22" i="16"/>
  <c r="BO22" i="16"/>
  <c r="BN23" i="16"/>
  <c r="BO23" i="16"/>
  <c r="BN24" i="16"/>
  <c r="BO24" i="16"/>
  <c r="BN25" i="16"/>
  <c r="BO25" i="16"/>
  <c r="BN26" i="16"/>
  <c r="BO26" i="16"/>
  <c r="BN27" i="16"/>
  <c r="BO27" i="16"/>
  <c r="BN28" i="16"/>
  <c r="BO28" i="16"/>
  <c r="BN31" i="16"/>
  <c r="BO31" i="16"/>
  <c r="BN32" i="16"/>
  <c r="BO32" i="16"/>
  <c r="BN34" i="16"/>
  <c r="BO34" i="16"/>
  <c r="BN35" i="16"/>
  <c r="BO35" i="16"/>
  <c r="BN36" i="16"/>
  <c r="BO36" i="16"/>
  <c r="BN37" i="16"/>
  <c r="BO37" i="16"/>
  <c r="BN38" i="16"/>
  <c r="BO38" i="16"/>
  <c r="BN39" i="16"/>
  <c r="BO39" i="16"/>
  <c r="BO40" i="16"/>
  <c r="BN41" i="16"/>
  <c r="BO41" i="16"/>
  <c r="BN42" i="16"/>
  <c r="BO42" i="16"/>
  <c r="BN55" i="16"/>
  <c r="BO55" i="16"/>
  <c r="BN62" i="16"/>
  <c r="BO62" i="16"/>
  <c r="BN63" i="16"/>
  <c r="BO63" i="16"/>
  <c r="BN68" i="16"/>
  <c r="BO68" i="16"/>
  <c r="BN69" i="16"/>
  <c r="BO69" i="16"/>
  <c r="BN70" i="16"/>
  <c r="BO70" i="16"/>
  <c r="BN71" i="16"/>
  <c r="BO71" i="16"/>
  <c r="BN72" i="16"/>
  <c r="BO72" i="16"/>
  <c r="BN73" i="16"/>
  <c r="BO73" i="16"/>
  <c r="BN74" i="16"/>
  <c r="BO74" i="16"/>
  <c r="BN75" i="16"/>
  <c r="BO75" i="16"/>
  <c r="BO76" i="16"/>
  <c r="BN77" i="16"/>
  <c r="BO77" i="16"/>
  <c r="BN82" i="16"/>
  <c r="BO82" i="16"/>
  <c r="BN83" i="16"/>
  <c r="BO83" i="16"/>
  <c r="BN84" i="16"/>
  <c r="BO84" i="16"/>
  <c r="BN85" i="16"/>
  <c r="BO85" i="16"/>
  <c r="BN86" i="16"/>
  <c r="BO86" i="16"/>
  <c r="BN87" i="16"/>
  <c r="BO87" i="16"/>
  <c r="BN88" i="16"/>
  <c r="BO88" i="16"/>
  <c r="BN89" i="16"/>
  <c r="BO89" i="16"/>
  <c r="BN91" i="16"/>
  <c r="BO91" i="16"/>
  <c r="BN92" i="16"/>
  <c r="BO92" i="16"/>
  <c r="BN93" i="16"/>
  <c r="BO93" i="16"/>
  <c r="BN106" i="16"/>
  <c r="BO106" i="16"/>
  <c r="BN107" i="16"/>
  <c r="BO107" i="16"/>
  <c r="BN108" i="16"/>
  <c r="BO108" i="16"/>
  <c r="BN109" i="16"/>
  <c r="BO109" i="16"/>
  <c r="BN110" i="16"/>
  <c r="BO110" i="16"/>
  <c r="BN111" i="16"/>
  <c r="BO111" i="16"/>
  <c r="BN112" i="16"/>
  <c r="BO112" i="16"/>
  <c r="BN113" i="16"/>
  <c r="BO113" i="16"/>
  <c r="BO114" i="16"/>
  <c r="BN115" i="16"/>
  <c r="BO115" i="16"/>
  <c r="BN116" i="16"/>
  <c r="BO116" i="16"/>
  <c r="BN117" i="16"/>
  <c r="BO117" i="16"/>
  <c r="BN118" i="16"/>
  <c r="BO118" i="16"/>
  <c r="BN119" i="16"/>
  <c r="BO119" i="16"/>
  <c r="BN120" i="16"/>
  <c r="BO120" i="16"/>
  <c r="BN121" i="16"/>
  <c r="BO121" i="16"/>
  <c r="BO122" i="16"/>
  <c r="BN123" i="16"/>
  <c r="BO123" i="16"/>
  <c r="BN124" i="16"/>
  <c r="BO124" i="16"/>
  <c r="BN125" i="16"/>
  <c r="BO125" i="16"/>
  <c r="BN129" i="16"/>
  <c r="BO129" i="16"/>
  <c r="BN130" i="16"/>
  <c r="BO130" i="16"/>
  <c r="BN131" i="16"/>
  <c r="BO131" i="16"/>
  <c r="BN132" i="16"/>
  <c r="BO132" i="16"/>
  <c r="BN133" i="16"/>
  <c r="BO133" i="16"/>
  <c r="BN134" i="16"/>
  <c r="BO134" i="16"/>
  <c r="BN135" i="16"/>
  <c r="BO135" i="16"/>
  <c r="BN138" i="16"/>
  <c r="BO138" i="16"/>
  <c r="BN139" i="16"/>
  <c r="BO139" i="16"/>
  <c r="BN140" i="16"/>
  <c r="BO140" i="16"/>
  <c r="BN141" i="16"/>
  <c r="BO141" i="16"/>
  <c r="BN142" i="16"/>
  <c r="BO142" i="16"/>
  <c r="BO143" i="16"/>
  <c r="BN144" i="16"/>
  <c r="BO144" i="16"/>
  <c r="BN145" i="16"/>
  <c r="BO145" i="16"/>
  <c r="BN146" i="16"/>
  <c r="BO146" i="16"/>
  <c r="BO147" i="16"/>
  <c r="BN148" i="16"/>
  <c r="BO148" i="16"/>
  <c r="BN149" i="16"/>
  <c r="BO149" i="16"/>
  <c r="BN161" i="16"/>
  <c r="BO161" i="16"/>
  <c r="BG171" i="16"/>
  <c r="BL17" i="16"/>
  <c r="BM17" i="16"/>
  <c r="BL18" i="16"/>
  <c r="BM18" i="16"/>
  <c r="BL19" i="16"/>
  <c r="BM19" i="16"/>
  <c r="BL20" i="16"/>
  <c r="BM20" i="16"/>
  <c r="BL21" i="16"/>
  <c r="BM21" i="16"/>
  <c r="BL22" i="16"/>
  <c r="BM22" i="16"/>
  <c r="BL23" i="16"/>
  <c r="BM23" i="16"/>
  <c r="BL24" i="16"/>
  <c r="BM24" i="16"/>
  <c r="BL25" i="16"/>
  <c r="BM25" i="16"/>
  <c r="BL26" i="16"/>
  <c r="BM26" i="16"/>
  <c r="BL27" i="16"/>
  <c r="BM27" i="16"/>
  <c r="BL28" i="16"/>
  <c r="BM28" i="16"/>
  <c r="BL31" i="16"/>
  <c r="BM31" i="16"/>
  <c r="BL32" i="16"/>
  <c r="BM32" i="16"/>
  <c r="BL34" i="16"/>
  <c r="BM34" i="16"/>
  <c r="BL35" i="16"/>
  <c r="BM35" i="16"/>
  <c r="BL36" i="16"/>
  <c r="BM36" i="16"/>
  <c r="BL37" i="16"/>
  <c r="BM37" i="16"/>
  <c r="BL38" i="16"/>
  <c r="BM38" i="16"/>
  <c r="BL39" i="16"/>
  <c r="BM39" i="16"/>
  <c r="BM40" i="16"/>
  <c r="BL41" i="16"/>
  <c r="BM41" i="16"/>
  <c r="BL42" i="16"/>
  <c r="BM42" i="16"/>
  <c r="BL55" i="16"/>
  <c r="BM55" i="16"/>
  <c r="BL62" i="16"/>
  <c r="BM62" i="16"/>
  <c r="BL63" i="16"/>
  <c r="BM63" i="16"/>
  <c r="BL68" i="16"/>
  <c r="BM68" i="16"/>
  <c r="BL69" i="16"/>
  <c r="BM69" i="16"/>
  <c r="BL70" i="16"/>
  <c r="BM70" i="16"/>
  <c r="BL71" i="16"/>
  <c r="BM71" i="16"/>
  <c r="BL72" i="16"/>
  <c r="BM72" i="16"/>
  <c r="BL73" i="16"/>
  <c r="BM73" i="16"/>
  <c r="BL74" i="16"/>
  <c r="BM74" i="16"/>
  <c r="BL75" i="16"/>
  <c r="BM75" i="16"/>
  <c r="BM76" i="16"/>
  <c r="BL77" i="16"/>
  <c r="BM77" i="16"/>
  <c r="BL82" i="16"/>
  <c r="BM82" i="16"/>
  <c r="BL83" i="16"/>
  <c r="BM83" i="16"/>
  <c r="BL84" i="16"/>
  <c r="BM84" i="16"/>
  <c r="BL85" i="16"/>
  <c r="BM85" i="16"/>
  <c r="BL86" i="16"/>
  <c r="BM86" i="16"/>
  <c r="BL87" i="16"/>
  <c r="BM87" i="16"/>
  <c r="BL88" i="16"/>
  <c r="BM88" i="16"/>
  <c r="BL89" i="16"/>
  <c r="BM89" i="16"/>
  <c r="BL91" i="16"/>
  <c r="BM91" i="16"/>
  <c r="BL92" i="16"/>
  <c r="BM92" i="16"/>
  <c r="BL93" i="16"/>
  <c r="BM93" i="16"/>
  <c r="BL106" i="16"/>
  <c r="BM106" i="16"/>
  <c r="BL107" i="16"/>
  <c r="BM107" i="16"/>
  <c r="BL108" i="16"/>
  <c r="BM108" i="16"/>
  <c r="BL109" i="16"/>
  <c r="BM109" i="16"/>
  <c r="BL110" i="16"/>
  <c r="BM110" i="16"/>
  <c r="BL111" i="16"/>
  <c r="BM111" i="16"/>
  <c r="BL112" i="16"/>
  <c r="BM112" i="16"/>
  <c r="BL113" i="16"/>
  <c r="BM113" i="16"/>
  <c r="BL114" i="16"/>
  <c r="BM114" i="16"/>
  <c r="BL115" i="16"/>
  <c r="BM115" i="16"/>
  <c r="BL116" i="16"/>
  <c r="BM116" i="16"/>
  <c r="BL117" i="16"/>
  <c r="BM117" i="16"/>
  <c r="BL118" i="16"/>
  <c r="BM118" i="16"/>
  <c r="BL119" i="16"/>
  <c r="BM119" i="16"/>
  <c r="BL120" i="16"/>
  <c r="BM120" i="16"/>
  <c r="BL121" i="16"/>
  <c r="BM121" i="16"/>
  <c r="BM122" i="16"/>
  <c r="BL123" i="16"/>
  <c r="BM123" i="16"/>
  <c r="BL124" i="16"/>
  <c r="BM124" i="16"/>
  <c r="BL125" i="16"/>
  <c r="BM125" i="16"/>
  <c r="BL129" i="16"/>
  <c r="BM129" i="16"/>
  <c r="BL130" i="16"/>
  <c r="BM130" i="16"/>
  <c r="BL131" i="16"/>
  <c r="BM131" i="16"/>
  <c r="BL132" i="16"/>
  <c r="BM132" i="16"/>
  <c r="BL133" i="16"/>
  <c r="BM133" i="16"/>
  <c r="BL134" i="16"/>
  <c r="BM134" i="16"/>
  <c r="BL135" i="16"/>
  <c r="BM135" i="16"/>
  <c r="BL138" i="16"/>
  <c r="BM138" i="16"/>
  <c r="BL139" i="16"/>
  <c r="BM139" i="16"/>
  <c r="BL140" i="16"/>
  <c r="BM140" i="16"/>
  <c r="BL141" i="16"/>
  <c r="BM141" i="16"/>
  <c r="BL142" i="16"/>
  <c r="BM142" i="16"/>
  <c r="BM143" i="16"/>
  <c r="BL144" i="16"/>
  <c r="BM144" i="16"/>
  <c r="BL145" i="16"/>
  <c r="BM145" i="16"/>
  <c r="BL146" i="16"/>
  <c r="BM146" i="16"/>
  <c r="BL147" i="16"/>
  <c r="BM147" i="16"/>
  <c r="BL148" i="16"/>
  <c r="BM148" i="16"/>
  <c r="BL149" i="16"/>
  <c r="BM149" i="16"/>
  <c r="BL161" i="16"/>
  <c r="BM161" i="16"/>
  <c r="BF171" i="16"/>
  <c r="BJ17" i="16"/>
  <c r="BK17" i="16"/>
  <c r="BJ18" i="16"/>
  <c r="BK18" i="16"/>
  <c r="BJ19" i="16"/>
  <c r="BK19" i="16"/>
  <c r="BJ20" i="16"/>
  <c r="BK20" i="16"/>
  <c r="BJ21" i="16"/>
  <c r="BK21" i="16"/>
  <c r="BJ22" i="16"/>
  <c r="BK22" i="16"/>
  <c r="BJ23" i="16"/>
  <c r="BK23" i="16"/>
  <c r="BJ24" i="16"/>
  <c r="BK24" i="16"/>
  <c r="BJ25" i="16"/>
  <c r="BK25" i="16"/>
  <c r="BJ26" i="16"/>
  <c r="BK26" i="16"/>
  <c r="BJ27" i="16"/>
  <c r="BK27" i="16"/>
  <c r="BJ28" i="16"/>
  <c r="BK28" i="16"/>
  <c r="BJ31" i="16"/>
  <c r="BK31" i="16"/>
  <c r="BJ32" i="16"/>
  <c r="BK32" i="16"/>
  <c r="BJ34" i="16"/>
  <c r="BK34" i="16"/>
  <c r="BJ35" i="16"/>
  <c r="BK35" i="16"/>
  <c r="BJ36" i="16"/>
  <c r="BK36" i="16"/>
  <c r="BJ37" i="16"/>
  <c r="BK37" i="16"/>
  <c r="BJ38" i="16"/>
  <c r="BK38" i="16"/>
  <c r="BJ39" i="16"/>
  <c r="BK39" i="16"/>
  <c r="BJ40" i="16"/>
  <c r="BK40" i="16"/>
  <c r="BJ41" i="16"/>
  <c r="BK41" i="16"/>
  <c r="BJ42" i="16"/>
  <c r="BK42" i="16"/>
  <c r="BJ55" i="16"/>
  <c r="BK55" i="16"/>
  <c r="BJ62" i="16"/>
  <c r="BK62" i="16"/>
  <c r="BJ63" i="16"/>
  <c r="BK63" i="16"/>
  <c r="BJ68" i="16"/>
  <c r="BK68" i="16"/>
  <c r="BJ69" i="16"/>
  <c r="BK69" i="16"/>
  <c r="BJ70" i="16"/>
  <c r="BK70" i="16"/>
  <c r="BJ71" i="16"/>
  <c r="BK71" i="16"/>
  <c r="BJ72" i="16"/>
  <c r="BK72" i="16"/>
  <c r="BJ73" i="16"/>
  <c r="BK73" i="16"/>
  <c r="BJ74" i="16"/>
  <c r="BK74" i="16"/>
  <c r="BJ75" i="16"/>
  <c r="BK75" i="16"/>
  <c r="BJ76" i="16"/>
  <c r="BK76" i="16"/>
  <c r="BJ77" i="16"/>
  <c r="BK77" i="16"/>
  <c r="BJ82" i="16"/>
  <c r="BK82" i="16"/>
  <c r="BJ83" i="16"/>
  <c r="BK83" i="16"/>
  <c r="BJ84" i="16"/>
  <c r="BK84" i="16"/>
  <c r="BJ85" i="16"/>
  <c r="BK85" i="16"/>
  <c r="BJ86" i="16"/>
  <c r="BK86" i="16"/>
  <c r="BJ87" i="16"/>
  <c r="BK87" i="16"/>
  <c r="BJ88" i="16"/>
  <c r="BK88" i="16"/>
  <c r="BJ89" i="16"/>
  <c r="BK89" i="16"/>
  <c r="BJ91" i="16"/>
  <c r="BK91" i="16"/>
  <c r="BJ92" i="16"/>
  <c r="BK92" i="16"/>
  <c r="BJ93" i="16"/>
  <c r="BK93" i="16"/>
  <c r="BJ106" i="16"/>
  <c r="BK106" i="16"/>
  <c r="BJ107" i="16"/>
  <c r="BK107" i="16"/>
  <c r="BJ108" i="16"/>
  <c r="BK108" i="16"/>
  <c r="BJ109" i="16"/>
  <c r="BK109" i="16"/>
  <c r="BJ110" i="16"/>
  <c r="BK110" i="16"/>
  <c r="BJ111" i="16"/>
  <c r="BK111" i="16"/>
  <c r="BJ112" i="16"/>
  <c r="BK112" i="16"/>
  <c r="BJ113" i="16"/>
  <c r="BK113" i="16"/>
  <c r="BJ114" i="16"/>
  <c r="BK114" i="16"/>
  <c r="BJ115" i="16"/>
  <c r="BK115" i="16"/>
  <c r="BJ116" i="16"/>
  <c r="BK116" i="16"/>
  <c r="BJ117" i="16"/>
  <c r="BK117" i="16"/>
  <c r="BJ118" i="16"/>
  <c r="BK118" i="16"/>
  <c r="BJ119" i="16"/>
  <c r="BK119" i="16"/>
  <c r="BJ120" i="16"/>
  <c r="BK120" i="16"/>
  <c r="BJ121" i="16"/>
  <c r="BK121" i="16"/>
  <c r="BJ122" i="16"/>
  <c r="BK122" i="16"/>
  <c r="BJ123" i="16"/>
  <c r="BK123" i="16"/>
  <c r="BJ124" i="16"/>
  <c r="BK124" i="16"/>
  <c r="BJ125" i="16"/>
  <c r="BK125" i="16"/>
  <c r="BJ129" i="16"/>
  <c r="BK129" i="16"/>
  <c r="BJ130" i="16"/>
  <c r="BK130" i="16"/>
  <c r="BJ131" i="16"/>
  <c r="BK131" i="16"/>
  <c r="BJ132" i="16"/>
  <c r="BK132" i="16"/>
  <c r="BJ133" i="16"/>
  <c r="BK133" i="16"/>
  <c r="BJ134" i="16"/>
  <c r="BK134" i="16"/>
  <c r="BJ135" i="16"/>
  <c r="BK135" i="16"/>
  <c r="BJ138" i="16"/>
  <c r="BK138" i="16"/>
  <c r="BJ139" i="16"/>
  <c r="BK139" i="16"/>
  <c r="BJ140" i="16"/>
  <c r="BK140" i="16"/>
  <c r="BJ141" i="16"/>
  <c r="BK141" i="16"/>
  <c r="BJ142" i="16"/>
  <c r="BK142" i="16"/>
  <c r="BJ143" i="16"/>
  <c r="BK143" i="16"/>
  <c r="BJ144" i="16"/>
  <c r="BK144" i="16"/>
  <c r="BJ145" i="16"/>
  <c r="BK145" i="16"/>
  <c r="BJ146" i="16"/>
  <c r="BK146" i="16"/>
  <c r="BJ147" i="16"/>
  <c r="BK147" i="16"/>
  <c r="BJ148" i="16"/>
  <c r="BK148" i="16"/>
  <c r="BJ149" i="16"/>
  <c r="BK149" i="16"/>
  <c r="BJ161" i="16"/>
  <c r="BK161" i="16"/>
  <c r="BE171" i="16"/>
  <c r="BH17" i="16"/>
  <c r="BI17" i="16"/>
  <c r="BH18" i="16"/>
  <c r="BI18" i="16"/>
  <c r="BH19" i="16"/>
  <c r="BI19" i="16"/>
  <c r="BH20" i="16"/>
  <c r="BI20" i="16"/>
  <c r="BH21" i="16"/>
  <c r="BI21" i="16"/>
  <c r="BH22" i="16"/>
  <c r="BI22" i="16"/>
  <c r="BH23" i="16"/>
  <c r="BI23" i="16"/>
  <c r="BH24" i="16"/>
  <c r="BI24" i="16"/>
  <c r="BH25" i="16"/>
  <c r="BI25" i="16"/>
  <c r="BH26" i="16"/>
  <c r="BI26" i="16"/>
  <c r="BH27" i="16"/>
  <c r="BI27" i="16"/>
  <c r="BH28" i="16"/>
  <c r="BI28" i="16"/>
  <c r="BH31" i="16"/>
  <c r="BI31" i="16"/>
  <c r="BH32" i="16"/>
  <c r="BI32" i="16"/>
  <c r="BH34" i="16"/>
  <c r="BI34" i="16"/>
  <c r="BH35" i="16"/>
  <c r="BI35" i="16"/>
  <c r="BH36" i="16"/>
  <c r="BI36" i="16"/>
  <c r="BH37" i="16"/>
  <c r="BI37" i="16"/>
  <c r="BH38" i="16"/>
  <c r="BI38" i="16"/>
  <c r="BH39" i="16"/>
  <c r="BI39" i="16"/>
  <c r="BH40" i="16"/>
  <c r="BI40" i="16"/>
  <c r="BH41" i="16"/>
  <c r="BI41" i="16"/>
  <c r="BI42" i="16"/>
  <c r="BI55" i="16"/>
  <c r="BH62" i="16"/>
  <c r="BI62" i="16"/>
  <c r="BH63" i="16"/>
  <c r="BI63" i="16"/>
  <c r="BH68" i="16"/>
  <c r="BI68" i="16"/>
  <c r="BH69" i="16"/>
  <c r="BI69" i="16"/>
  <c r="BH70" i="16"/>
  <c r="BI70" i="16"/>
  <c r="BH71" i="16"/>
  <c r="BI71" i="16"/>
  <c r="BH72" i="16"/>
  <c r="BI72" i="16"/>
  <c r="BH73" i="16"/>
  <c r="BI73" i="16"/>
  <c r="BH74" i="16"/>
  <c r="BI74" i="16"/>
  <c r="BH75" i="16"/>
  <c r="BI75" i="16"/>
  <c r="BH76" i="16"/>
  <c r="BI76" i="16"/>
  <c r="BH77" i="16"/>
  <c r="BI77" i="16"/>
  <c r="BH82" i="16"/>
  <c r="BI82" i="16"/>
  <c r="BH83" i="16"/>
  <c r="BI83" i="16"/>
  <c r="BH84" i="16"/>
  <c r="BI84" i="16"/>
  <c r="BH85" i="16"/>
  <c r="BI85" i="16"/>
  <c r="BH86" i="16"/>
  <c r="BI86" i="16"/>
  <c r="BH87" i="16"/>
  <c r="BI87" i="16"/>
  <c r="BH88" i="16"/>
  <c r="BI88" i="16"/>
  <c r="BH89" i="16"/>
  <c r="BI89" i="16"/>
  <c r="BH91" i="16"/>
  <c r="BI91" i="16"/>
  <c r="BH92" i="16"/>
  <c r="BI92" i="16"/>
  <c r="BH93" i="16"/>
  <c r="BI93" i="16"/>
  <c r="BH106" i="16"/>
  <c r="BI106" i="16"/>
  <c r="BH107" i="16"/>
  <c r="BI107" i="16"/>
  <c r="BI108" i="16"/>
  <c r="BI109" i="16"/>
  <c r="BH110" i="16"/>
  <c r="BI110" i="16"/>
  <c r="BH111" i="16"/>
  <c r="BI111" i="16"/>
  <c r="BH112" i="16"/>
  <c r="BI112" i="16"/>
  <c r="BH113" i="16"/>
  <c r="BI113" i="16"/>
  <c r="BH114" i="16"/>
  <c r="BI114" i="16"/>
  <c r="BH115" i="16"/>
  <c r="BI115" i="16"/>
  <c r="BH116" i="16"/>
  <c r="BI116" i="16"/>
  <c r="BI117" i="16"/>
  <c r="BH118" i="16"/>
  <c r="BI118" i="16"/>
  <c r="BH119" i="16"/>
  <c r="BI119" i="16"/>
  <c r="BH120" i="16"/>
  <c r="BI120" i="16"/>
  <c r="BH121" i="16"/>
  <c r="BI121" i="16"/>
  <c r="BI122" i="16"/>
  <c r="BH123" i="16"/>
  <c r="BI123" i="16"/>
  <c r="BH124" i="16"/>
  <c r="BI124" i="16"/>
  <c r="BH125" i="16"/>
  <c r="BI125" i="16"/>
  <c r="BI129" i="16"/>
  <c r="BH130" i="16"/>
  <c r="BI130" i="16"/>
  <c r="BH131" i="16"/>
  <c r="BI131" i="16"/>
  <c r="BH132" i="16"/>
  <c r="BI132" i="16"/>
  <c r="BI133" i="16"/>
  <c r="BH134" i="16"/>
  <c r="BI134" i="16"/>
  <c r="BI135" i="16"/>
  <c r="BI138" i="16"/>
  <c r="BH139" i="16"/>
  <c r="BI139" i="16"/>
  <c r="BH140" i="16"/>
  <c r="BI140" i="16"/>
  <c r="BI141" i="16"/>
  <c r="BH142" i="16"/>
  <c r="BI142" i="16"/>
  <c r="BI143" i="16"/>
  <c r="BH144" i="16"/>
  <c r="BI144" i="16"/>
  <c r="BH145" i="16"/>
  <c r="BI145" i="16"/>
  <c r="BH146" i="16"/>
  <c r="BI146" i="16"/>
  <c r="BH147" i="16"/>
  <c r="BI147" i="16"/>
  <c r="BH148" i="16"/>
  <c r="BI148" i="16"/>
  <c r="BH149" i="16"/>
  <c r="BI149" i="16"/>
  <c r="BH161" i="16"/>
  <c r="BI161" i="16"/>
  <c r="BD171" i="16"/>
  <c r="BN47" i="17"/>
  <c r="BO47" i="17"/>
  <c r="BG207" i="17"/>
  <c r="BL47" i="17"/>
  <c r="BM47" i="17"/>
  <c r="BF207" i="17"/>
  <c r="BJ47" i="17"/>
  <c r="BK47" i="17"/>
  <c r="BE207" i="17"/>
  <c r="BH47" i="17"/>
  <c r="BI47" i="17"/>
  <c r="BD207" i="17"/>
  <c r="BN99" i="17"/>
  <c r="BO99" i="17"/>
  <c r="BO168" i="17"/>
  <c r="BG206" i="17"/>
  <c r="BL99" i="17"/>
  <c r="BM99" i="17"/>
  <c r="BM168" i="17"/>
  <c r="BF206" i="17"/>
  <c r="BJ99" i="17"/>
  <c r="BK99" i="17"/>
  <c r="BK168" i="17"/>
  <c r="BE206" i="17"/>
  <c r="BH99" i="17"/>
  <c r="BI99" i="17"/>
  <c r="BH168" i="17"/>
  <c r="BI168" i="17"/>
  <c r="BD206" i="17"/>
  <c r="BN33" i="17"/>
  <c r="BO33" i="17"/>
  <c r="BN34" i="17"/>
  <c r="BO34" i="17"/>
  <c r="BN46" i="17"/>
  <c r="BO46" i="17"/>
  <c r="BN48" i="17"/>
  <c r="BO48" i="17"/>
  <c r="BN49" i="17"/>
  <c r="BO49" i="17"/>
  <c r="BN50" i="17"/>
  <c r="BO50" i="17"/>
  <c r="BN51" i="17"/>
  <c r="BO51" i="17"/>
  <c r="BN52" i="17"/>
  <c r="BO52" i="17"/>
  <c r="BN53" i="17"/>
  <c r="BO53" i="17"/>
  <c r="BN54" i="17"/>
  <c r="BO54" i="17"/>
  <c r="BN55" i="17"/>
  <c r="BO55" i="17"/>
  <c r="BN56" i="17"/>
  <c r="BO56" i="17"/>
  <c r="BN57" i="17"/>
  <c r="BO57" i="17"/>
  <c r="BN58" i="17"/>
  <c r="BO58" i="17"/>
  <c r="BN59" i="17"/>
  <c r="BO59" i="17"/>
  <c r="BN60" i="17"/>
  <c r="BO60" i="17"/>
  <c r="BN61" i="17"/>
  <c r="BO61" i="17"/>
  <c r="BN62" i="17"/>
  <c r="BO62" i="17"/>
  <c r="BN63" i="17"/>
  <c r="BO63" i="17"/>
  <c r="BN64" i="17"/>
  <c r="BO64" i="17"/>
  <c r="BN65" i="17"/>
  <c r="BO65" i="17"/>
  <c r="BO66" i="17"/>
  <c r="BO67" i="17"/>
  <c r="BN68" i="17"/>
  <c r="BO68" i="17"/>
  <c r="BN69" i="17"/>
  <c r="BO69" i="17"/>
  <c r="BN70" i="17"/>
  <c r="BO70" i="17"/>
  <c r="BN72" i="17"/>
  <c r="BO72" i="17"/>
  <c r="BN73" i="17"/>
  <c r="BO73" i="17"/>
  <c r="BN74" i="17"/>
  <c r="BO74" i="17"/>
  <c r="BN98" i="17"/>
  <c r="BO98" i="17"/>
  <c r="BN137" i="17"/>
  <c r="BO137" i="17"/>
  <c r="BN138" i="17"/>
  <c r="BO138" i="17"/>
  <c r="BN139" i="17"/>
  <c r="BO139" i="17"/>
  <c r="BN140" i="17"/>
  <c r="BO140" i="17"/>
  <c r="BN141" i="17"/>
  <c r="BO141" i="17"/>
  <c r="BN142" i="17"/>
  <c r="BO142" i="17"/>
  <c r="BN143" i="17"/>
  <c r="BO143" i="17"/>
  <c r="BN144" i="17"/>
  <c r="BO144" i="17"/>
  <c r="BN146" i="17"/>
  <c r="BO146" i="17"/>
  <c r="BN147" i="17"/>
  <c r="BO147" i="17"/>
  <c r="BN148" i="17"/>
  <c r="BO148" i="17"/>
  <c r="BN149" i="17"/>
  <c r="BO149" i="17"/>
  <c r="BO150" i="17"/>
  <c r="BG205" i="17"/>
  <c r="BL33" i="17"/>
  <c r="BM33" i="17"/>
  <c r="BL34" i="17"/>
  <c r="BM34" i="17"/>
  <c r="BL46" i="17"/>
  <c r="BM46" i="17"/>
  <c r="BL48" i="17"/>
  <c r="BM48" i="17"/>
  <c r="BL49" i="17"/>
  <c r="BM49" i="17"/>
  <c r="BL50" i="17"/>
  <c r="BM50" i="17"/>
  <c r="BL51" i="17"/>
  <c r="BM51" i="17"/>
  <c r="BL52" i="17"/>
  <c r="BM52" i="17"/>
  <c r="BL53" i="17"/>
  <c r="BM53" i="17"/>
  <c r="BL54" i="17"/>
  <c r="BM54" i="17"/>
  <c r="BL55" i="17"/>
  <c r="BM55" i="17"/>
  <c r="BL56" i="17"/>
  <c r="BM56" i="17"/>
  <c r="BL57" i="17"/>
  <c r="BM57" i="17"/>
  <c r="BL58" i="17"/>
  <c r="BM58" i="17"/>
  <c r="BL59" i="17"/>
  <c r="BM59" i="17"/>
  <c r="BL60" i="17"/>
  <c r="BM60" i="17"/>
  <c r="BL61" i="17"/>
  <c r="BM61" i="17"/>
  <c r="BL62" i="17"/>
  <c r="BM62" i="17"/>
  <c r="BL63" i="17"/>
  <c r="BM63" i="17"/>
  <c r="BL64" i="17"/>
  <c r="BM64" i="17"/>
  <c r="BL65" i="17"/>
  <c r="BM65" i="17"/>
  <c r="BM66" i="17"/>
  <c r="BM67" i="17"/>
  <c r="BL68" i="17"/>
  <c r="BM68" i="17"/>
  <c r="BL69" i="17"/>
  <c r="BM69" i="17"/>
  <c r="BL70" i="17"/>
  <c r="BM70" i="17"/>
  <c r="BL72" i="17"/>
  <c r="BM72" i="17"/>
  <c r="BL73" i="17"/>
  <c r="BM73" i="17"/>
  <c r="BL74" i="17"/>
  <c r="BM74" i="17"/>
  <c r="BL98" i="17"/>
  <c r="BM98" i="17"/>
  <c r="BL137" i="17"/>
  <c r="BM137" i="17"/>
  <c r="BL138" i="17"/>
  <c r="BM138" i="17"/>
  <c r="BL139" i="17"/>
  <c r="BM139" i="17"/>
  <c r="BL140" i="17"/>
  <c r="BM140" i="17"/>
  <c r="BL141" i="17"/>
  <c r="BM141" i="17"/>
  <c r="BL142" i="17"/>
  <c r="BM142" i="17"/>
  <c r="BL143" i="17"/>
  <c r="BM143" i="17"/>
  <c r="BL144" i="17"/>
  <c r="BM144" i="17"/>
  <c r="BL146" i="17"/>
  <c r="BM146" i="17"/>
  <c r="BL147" i="17"/>
  <c r="BM147" i="17"/>
  <c r="BL148" i="17"/>
  <c r="BM148" i="17"/>
  <c r="BL149" i="17"/>
  <c r="BM149" i="17"/>
  <c r="BM150" i="17"/>
  <c r="BF205" i="17"/>
  <c r="BJ33" i="17"/>
  <c r="BK33" i="17"/>
  <c r="BJ34" i="17"/>
  <c r="BK34" i="17"/>
  <c r="BJ46" i="17"/>
  <c r="BK46" i="17"/>
  <c r="BJ48" i="17"/>
  <c r="BK48" i="17"/>
  <c r="BJ49" i="17"/>
  <c r="BK49" i="17"/>
  <c r="BJ50" i="17"/>
  <c r="BK50" i="17"/>
  <c r="BJ51" i="17"/>
  <c r="BK51" i="17"/>
  <c r="BJ52" i="17"/>
  <c r="BK52" i="17"/>
  <c r="BJ53" i="17"/>
  <c r="BK53" i="17"/>
  <c r="BJ54" i="17"/>
  <c r="BK54" i="17"/>
  <c r="BJ55" i="17"/>
  <c r="BK55" i="17"/>
  <c r="BJ56" i="17"/>
  <c r="BK56" i="17"/>
  <c r="BJ57" i="17"/>
  <c r="BK57" i="17"/>
  <c r="BJ58" i="17"/>
  <c r="BK58" i="17"/>
  <c r="BJ59" i="17"/>
  <c r="BK59" i="17"/>
  <c r="BJ60" i="17"/>
  <c r="BK60" i="17"/>
  <c r="BJ61" i="17"/>
  <c r="BK61" i="17"/>
  <c r="BJ62" i="17"/>
  <c r="BK62" i="17"/>
  <c r="BJ63" i="17"/>
  <c r="BK63" i="17"/>
  <c r="BJ64" i="17"/>
  <c r="BK64" i="17"/>
  <c r="BJ65" i="17"/>
  <c r="BK65" i="17"/>
  <c r="BK66" i="17"/>
  <c r="BJ67" i="17"/>
  <c r="BK67" i="17"/>
  <c r="BJ68" i="17"/>
  <c r="BK68" i="17"/>
  <c r="BJ69" i="17"/>
  <c r="BK69" i="17"/>
  <c r="BJ70" i="17"/>
  <c r="BK70" i="17"/>
  <c r="BJ72" i="17"/>
  <c r="BK72" i="17"/>
  <c r="BJ73" i="17"/>
  <c r="BK73" i="17"/>
  <c r="BJ74" i="17"/>
  <c r="BK74" i="17"/>
  <c r="BJ98" i="17"/>
  <c r="BK98" i="17"/>
  <c r="BJ137" i="17"/>
  <c r="BK137" i="17"/>
  <c r="BJ138" i="17"/>
  <c r="BK138" i="17"/>
  <c r="BJ139" i="17"/>
  <c r="BK139" i="17"/>
  <c r="BJ140" i="17"/>
  <c r="BK140" i="17"/>
  <c r="BJ141" i="17"/>
  <c r="BK141" i="17"/>
  <c r="BJ142" i="17"/>
  <c r="BK142" i="17"/>
  <c r="BJ143" i="17"/>
  <c r="BK143" i="17"/>
  <c r="BJ144" i="17"/>
  <c r="BK144" i="17"/>
  <c r="BJ146" i="17"/>
  <c r="BK146" i="17"/>
  <c r="BJ147" i="17"/>
  <c r="BK147" i="17"/>
  <c r="BJ148" i="17"/>
  <c r="BK148" i="17"/>
  <c r="BJ149" i="17"/>
  <c r="BK149" i="17"/>
  <c r="BK150" i="17"/>
  <c r="BE205" i="17"/>
  <c r="BH33" i="17"/>
  <c r="BI33" i="17"/>
  <c r="BH34" i="17"/>
  <c r="BI34" i="17"/>
  <c r="BH46" i="17"/>
  <c r="BI46" i="17"/>
  <c r="BH48" i="17"/>
  <c r="BI48" i="17"/>
  <c r="BH49" i="17"/>
  <c r="BI49" i="17"/>
  <c r="BH50" i="17"/>
  <c r="BI50" i="17"/>
  <c r="BH51" i="17"/>
  <c r="BI51" i="17"/>
  <c r="BH52" i="17"/>
  <c r="BI52" i="17"/>
  <c r="BH53" i="17"/>
  <c r="BI53" i="17"/>
  <c r="BH54" i="17"/>
  <c r="BI54" i="17"/>
  <c r="BH55" i="17"/>
  <c r="BI55" i="17"/>
  <c r="BH56" i="17"/>
  <c r="BI56" i="17"/>
  <c r="BH57" i="17"/>
  <c r="BI57" i="17"/>
  <c r="BH58" i="17"/>
  <c r="BI58" i="17"/>
  <c r="BH59" i="17"/>
  <c r="BI59" i="17"/>
  <c r="BH60" i="17"/>
  <c r="BI60" i="17"/>
  <c r="BH61" i="17"/>
  <c r="BI61" i="17"/>
  <c r="BH62" i="17"/>
  <c r="BI62" i="17"/>
  <c r="BH63" i="17"/>
  <c r="BI63" i="17"/>
  <c r="BI64" i="17"/>
  <c r="BH65" i="17"/>
  <c r="BI65" i="17"/>
  <c r="BH66" i="17"/>
  <c r="BI66" i="17"/>
  <c r="BI67" i="17"/>
  <c r="BH68" i="17"/>
  <c r="BI68" i="17"/>
  <c r="BH69" i="17"/>
  <c r="BI69" i="17"/>
  <c r="BH70" i="17"/>
  <c r="BI70" i="17"/>
  <c r="BH72" i="17"/>
  <c r="BI72" i="17"/>
  <c r="BH73" i="17"/>
  <c r="BI73" i="17"/>
  <c r="BH74" i="17"/>
  <c r="BI74" i="17"/>
  <c r="BH98" i="17"/>
  <c r="BI98" i="17"/>
  <c r="BH137" i="17"/>
  <c r="BI137" i="17"/>
  <c r="BH138" i="17"/>
  <c r="BI138" i="17"/>
  <c r="BH139" i="17"/>
  <c r="BI139" i="17"/>
  <c r="BH140" i="17"/>
  <c r="BI140" i="17"/>
  <c r="BH141" i="17"/>
  <c r="BI141" i="17"/>
  <c r="BH142" i="17"/>
  <c r="BI142" i="17"/>
  <c r="BH143" i="17"/>
  <c r="BI143" i="17"/>
  <c r="BH144" i="17"/>
  <c r="BI144" i="17"/>
  <c r="BH146" i="17"/>
  <c r="BI146" i="17"/>
  <c r="BH147" i="17"/>
  <c r="BI147" i="17"/>
  <c r="BH148" i="17"/>
  <c r="BI148" i="17"/>
  <c r="BH149" i="17"/>
  <c r="BI149" i="17"/>
  <c r="BH150" i="17"/>
  <c r="BI150" i="17"/>
  <c r="BD205" i="17"/>
  <c r="BN109" i="17"/>
  <c r="BO109" i="17"/>
  <c r="BG204" i="17"/>
  <c r="BL109" i="17"/>
  <c r="BM109" i="17"/>
  <c r="BF204" i="17"/>
  <c r="BJ109" i="17"/>
  <c r="BK109" i="17"/>
  <c r="BE204" i="17"/>
  <c r="BH109" i="17"/>
  <c r="BI109" i="17"/>
  <c r="BD204" i="17"/>
  <c r="BN20" i="17"/>
  <c r="BO20" i="17"/>
  <c r="BN21" i="17"/>
  <c r="BO21" i="17"/>
  <c r="BN22" i="17"/>
  <c r="BO22" i="17"/>
  <c r="BN23" i="17"/>
  <c r="BO23" i="17"/>
  <c r="BN24" i="17"/>
  <c r="BO24" i="17"/>
  <c r="BN76" i="17"/>
  <c r="BO76" i="17"/>
  <c r="BG203" i="17"/>
  <c r="BL20" i="17"/>
  <c r="BM20" i="17"/>
  <c r="BL21" i="17"/>
  <c r="BM21" i="17"/>
  <c r="BL22" i="17"/>
  <c r="BM22" i="17"/>
  <c r="BL23" i="17"/>
  <c r="BM23" i="17"/>
  <c r="BL24" i="17"/>
  <c r="BM24" i="17"/>
  <c r="BL76" i="17"/>
  <c r="BM76" i="17"/>
  <c r="BF203" i="17"/>
  <c r="BJ20" i="17"/>
  <c r="BK20" i="17"/>
  <c r="BJ21" i="17"/>
  <c r="BK21" i="17"/>
  <c r="BJ22" i="17"/>
  <c r="BK22" i="17"/>
  <c r="BJ23" i="17"/>
  <c r="BK23" i="17"/>
  <c r="BJ24" i="17"/>
  <c r="BK24" i="17"/>
  <c r="BJ76" i="17"/>
  <c r="BK76" i="17"/>
  <c r="BE203" i="17"/>
  <c r="BH20" i="17"/>
  <c r="BI20" i="17"/>
  <c r="BH21" i="17"/>
  <c r="BI21" i="17"/>
  <c r="BH22" i="17"/>
  <c r="BI22" i="17"/>
  <c r="BH23" i="17"/>
  <c r="BI23" i="17"/>
  <c r="BH24" i="17"/>
  <c r="BI24" i="17"/>
  <c r="BH76" i="17"/>
  <c r="BI76" i="17"/>
  <c r="BD203" i="17"/>
  <c r="BN17" i="17"/>
  <c r="BO17" i="17"/>
  <c r="BN44" i="17"/>
  <c r="BO44" i="17"/>
  <c r="BN71" i="17"/>
  <c r="BO71" i="17"/>
  <c r="BN95" i="17"/>
  <c r="BO95" i="17"/>
  <c r="BN100" i="17"/>
  <c r="BO100" i="17"/>
  <c r="BN101" i="17"/>
  <c r="BO101" i="17"/>
  <c r="BO102" i="17"/>
  <c r="BN103" i="17"/>
  <c r="BO103" i="17"/>
  <c r="BN104" i="17"/>
  <c r="BO104" i="17"/>
  <c r="BO105" i="17"/>
  <c r="BN106" i="17"/>
  <c r="BO106" i="17"/>
  <c r="BN107" i="17"/>
  <c r="BO107" i="17"/>
  <c r="BN108" i="17"/>
  <c r="BO108" i="17"/>
  <c r="BN152" i="17"/>
  <c r="BO152" i="17"/>
  <c r="BN153" i="17"/>
  <c r="BO153" i="17"/>
  <c r="BN154" i="17"/>
  <c r="BO154" i="17"/>
  <c r="BO155" i="17"/>
  <c r="BO156" i="17"/>
  <c r="BO157" i="17"/>
  <c r="BO158" i="17"/>
  <c r="BN159" i="17"/>
  <c r="BO159" i="17"/>
  <c r="BN160" i="17"/>
  <c r="BO160" i="17"/>
  <c r="BN161" i="17"/>
  <c r="BO161" i="17"/>
  <c r="BN162" i="17"/>
  <c r="BO162" i="17"/>
  <c r="BO163" i="17"/>
  <c r="BN164" i="17"/>
  <c r="BO164" i="17"/>
  <c r="BN165" i="17"/>
  <c r="BO165" i="17"/>
  <c r="BO166" i="17"/>
  <c r="BO171" i="17"/>
  <c r="BO172" i="17"/>
  <c r="BN173" i="17"/>
  <c r="BO173" i="17"/>
  <c r="BN174" i="17"/>
  <c r="BO174" i="17"/>
  <c r="BN175" i="17"/>
  <c r="BO175" i="17"/>
  <c r="BO176" i="17"/>
  <c r="BG202" i="17"/>
  <c r="BL17" i="17"/>
  <c r="BM17" i="17"/>
  <c r="BL44" i="17"/>
  <c r="BM44" i="17"/>
  <c r="BL71" i="17"/>
  <c r="BM71" i="17"/>
  <c r="BL95" i="17"/>
  <c r="BM95" i="17"/>
  <c r="BL100" i="17"/>
  <c r="BM100" i="17"/>
  <c r="BM101" i="17"/>
  <c r="BL102" i="17"/>
  <c r="BM102" i="17"/>
  <c r="BL103" i="17"/>
  <c r="BM103" i="17"/>
  <c r="BL104" i="17"/>
  <c r="BM104" i="17"/>
  <c r="BM105" i="17"/>
  <c r="BL106" i="17"/>
  <c r="BM106" i="17"/>
  <c r="BL107" i="17"/>
  <c r="BM107" i="17"/>
  <c r="BL108" i="17"/>
  <c r="BM108" i="17"/>
  <c r="BL152" i="17"/>
  <c r="BM152" i="17"/>
  <c r="BL153" i="17"/>
  <c r="BM153" i="17"/>
  <c r="BL154" i="17"/>
  <c r="BM154" i="17"/>
  <c r="BL155" i="17"/>
  <c r="BM155" i="17"/>
  <c r="BL156" i="17"/>
  <c r="BM156" i="17"/>
  <c r="BM157" i="17"/>
  <c r="BL158" i="17"/>
  <c r="BM158" i="17"/>
  <c r="BL159" i="17"/>
  <c r="BM159" i="17"/>
  <c r="BM160" i="17"/>
  <c r="BL161" i="17"/>
  <c r="BM161" i="17"/>
  <c r="BL162" i="17"/>
  <c r="BM162" i="17"/>
  <c r="BM163" i="17"/>
  <c r="BL164" i="17"/>
  <c r="BM164" i="17"/>
  <c r="BL165" i="17"/>
  <c r="BM165" i="17"/>
  <c r="BM166" i="17"/>
  <c r="BM171" i="17"/>
  <c r="BM172" i="17"/>
  <c r="BL173" i="17"/>
  <c r="BM173" i="17"/>
  <c r="BL174" i="17"/>
  <c r="BM174" i="17"/>
  <c r="BL175" i="17"/>
  <c r="BM175" i="17"/>
  <c r="BL176" i="17"/>
  <c r="BM176" i="17"/>
  <c r="BF202" i="17"/>
  <c r="BJ17" i="17"/>
  <c r="BK17" i="17"/>
  <c r="BJ44" i="17"/>
  <c r="BK44" i="17"/>
  <c r="BJ71" i="17"/>
  <c r="BK71" i="17"/>
  <c r="BJ95" i="17"/>
  <c r="BK95" i="17"/>
  <c r="BJ100" i="17"/>
  <c r="BK100" i="17"/>
  <c r="BJ101" i="17"/>
  <c r="BK101" i="17"/>
  <c r="BJ102" i="17"/>
  <c r="BK102" i="17"/>
  <c r="BJ103" i="17"/>
  <c r="BK103" i="17"/>
  <c r="BJ104" i="17"/>
  <c r="BK104" i="17"/>
  <c r="BJ105" i="17"/>
  <c r="BK105" i="17"/>
  <c r="BJ106" i="17"/>
  <c r="BK106" i="17"/>
  <c r="BJ107" i="17"/>
  <c r="BK107" i="17"/>
  <c r="BJ108" i="17"/>
  <c r="BK108" i="17"/>
  <c r="BJ152" i="17"/>
  <c r="BK152" i="17"/>
  <c r="BJ153" i="17"/>
  <c r="BK153" i="17"/>
  <c r="BJ154" i="17"/>
  <c r="BK154" i="17"/>
  <c r="BJ155" i="17"/>
  <c r="BK155" i="17"/>
  <c r="BK156" i="17"/>
  <c r="BJ157" i="17"/>
  <c r="BK157" i="17"/>
  <c r="BJ158" i="17"/>
  <c r="BK158" i="17"/>
  <c r="BJ159" i="17"/>
  <c r="BK159" i="17"/>
  <c r="BJ160" i="17"/>
  <c r="BK160" i="17"/>
  <c r="BJ161" i="17"/>
  <c r="BK161" i="17"/>
  <c r="BJ162" i="17"/>
  <c r="BK162" i="17"/>
  <c r="BJ163" i="17"/>
  <c r="BK163" i="17"/>
  <c r="BK164" i="17"/>
  <c r="BJ165" i="17"/>
  <c r="BK165" i="17"/>
  <c r="BJ166" i="17"/>
  <c r="BK166" i="17"/>
  <c r="BJ171" i="17"/>
  <c r="BK171" i="17"/>
  <c r="BJ172" i="17"/>
  <c r="BK172" i="17"/>
  <c r="BJ173" i="17"/>
  <c r="BK173" i="17"/>
  <c r="BJ174" i="17"/>
  <c r="BK174" i="17"/>
  <c r="BJ175" i="17"/>
  <c r="BK175" i="17"/>
  <c r="BJ176" i="17"/>
  <c r="BK176" i="17"/>
  <c r="BE202" i="17"/>
  <c r="BH17" i="17"/>
  <c r="BI17" i="17"/>
  <c r="BH44" i="17"/>
  <c r="BI44" i="17"/>
  <c r="BH71" i="17"/>
  <c r="BI71" i="17"/>
  <c r="BH95" i="17"/>
  <c r="BI95" i="17"/>
  <c r="BH100" i="17"/>
  <c r="BI100" i="17"/>
  <c r="BI101" i="17"/>
  <c r="BI102" i="17"/>
  <c r="BH103" i="17"/>
  <c r="BI103" i="17"/>
  <c r="BH104" i="17"/>
  <c r="BI104" i="17"/>
  <c r="BI105" i="17"/>
  <c r="BH106" i="17"/>
  <c r="BI106" i="17"/>
  <c r="BI107" i="17"/>
  <c r="BH108" i="17"/>
  <c r="BI108" i="17"/>
  <c r="BH152" i="17"/>
  <c r="BI152" i="17"/>
  <c r="BH153" i="17"/>
  <c r="BI153" i="17"/>
  <c r="BH154" i="17"/>
  <c r="BI154" i="17"/>
  <c r="BI155" i="17"/>
  <c r="BH156" i="17"/>
  <c r="BI156" i="17"/>
  <c r="BH157" i="17"/>
  <c r="BI157" i="17"/>
  <c r="BH158" i="17"/>
  <c r="BI158" i="17"/>
  <c r="BH159" i="17"/>
  <c r="BI159" i="17"/>
  <c r="BI160" i="17"/>
  <c r="BH161" i="17"/>
  <c r="BI161" i="17"/>
  <c r="BH162" i="17"/>
  <c r="BI162" i="17"/>
  <c r="BH163" i="17"/>
  <c r="BI163" i="17"/>
  <c r="BI164" i="17"/>
  <c r="BH165" i="17"/>
  <c r="BI165" i="17"/>
  <c r="BH166" i="17"/>
  <c r="BI166" i="17"/>
  <c r="BH171" i="17"/>
  <c r="BI171" i="17"/>
  <c r="BH172" i="17"/>
  <c r="BI172" i="17"/>
  <c r="BH173" i="17"/>
  <c r="BI173" i="17"/>
  <c r="BI174" i="17"/>
  <c r="BH175" i="17"/>
  <c r="BI175" i="17"/>
  <c r="BH176" i="17"/>
  <c r="BI176" i="17"/>
  <c r="BD202" i="17"/>
  <c r="BN169" i="17"/>
  <c r="BO169" i="17"/>
  <c r="BG201" i="17"/>
  <c r="BL169" i="17"/>
  <c r="BM169" i="17"/>
  <c r="BF201" i="17"/>
  <c r="BJ169" i="17"/>
  <c r="BK169" i="17"/>
  <c r="BE201" i="17"/>
  <c r="BH169" i="17"/>
  <c r="BI169" i="17"/>
  <c r="BD201" i="17"/>
  <c r="BN82" i="17"/>
  <c r="BO82" i="17"/>
  <c r="BN83" i="17"/>
  <c r="BO83" i="17"/>
  <c r="BN84" i="17"/>
  <c r="BO84" i="17"/>
  <c r="BN133" i="17"/>
  <c r="BO133" i="17"/>
  <c r="BN134" i="17"/>
  <c r="BO134" i="17"/>
  <c r="BN135" i="17"/>
  <c r="BO135" i="17"/>
  <c r="BG200" i="17"/>
  <c r="BL82" i="17"/>
  <c r="BM82" i="17"/>
  <c r="BL83" i="17"/>
  <c r="BM83" i="17"/>
  <c r="BL84" i="17"/>
  <c r="BM84" i="17"/>
  <c r="BL133" i="17"/>
  <c r="BM133" i="17"/>
  <c r="BL134" i="17"/>
  <c r="BM134" i="17"/>
  <c r="BL135" i="17"/>
  <c r="BM135" i="17"/>
  <c r="BF200" i="17"/>
  <c r="BJ82" i="17"/>
  <c r="BK82" i="17"/>
  <c r="BJ83" i="17"/>
  <c r="BK83" i="17"/>
  <c r="BJ84" i="17"/>
  <c r="BK84" i="17"/>
  <c r="BJ133" i="17"/>
  <c r="BK133" i="17"/>
  <c r="BJ134" i="17"/>
  <c r="BK134" i="17"/>
  <c r="BJ135" i="17"/>
  <c r="BK135" i="17"/>
  <c r="BE200" i="17"/>
  <c r="BH82" i="17"/>
  <c r="BI82" i="17"/>
  <c r="BH83" i="17"/>
  <c r="BI83" i="17"/>
  <c r="BH84" i="17"/>
  <c r="BI84" i="17"/>
  <c r="BH133" i="17"/>
  <c r="BI133" i="17"/>
  <c r="BH134" i="17"/>
  <c r="BI134" i="17"/>
  <c r="BH135" i="17"/>
  <c r="BI135" i="17"/>
  <c r="BD200" i="17"/>
  <c r="BN11" i="17"/>
  <c r="BO11" i="17"/>
  <c r="BN32" i="17"/>
  <c r="BO32" i="17"/>
  <c r="BO121" i="17"/>
  <c r="BN122" i="17"/>
  <c r="BO122" i="17"/>
  <c r="BN123" i="17"/>
  <c r="BO123" i="17"/>
  <c r="BN124" i="17"/>
  <c r="BO124" i="17"/>
  <c r="BO125" i="17"/>
  <c r="BO126" i="17"/>
  <c r="BN127" i="17"/>
  <c r="BO127" i="17"/>
  <c r="BO128" i="17"/>
  <c r="BN129" i="17"/>
  <c r="BO129" i="17"/>
  <c r="BG199" i="17"/>
  <c r="BL11" i="17"/>
  <c r="BM11" i="17"/>
  <c r="BL32" i="17"/>
  <c r="BM32" i="17"/>
  <c r="BL121" i="17"/>
  <c r="BM121" i="17"/>
  <c r="BL122" i="17"/>
  <c r="BM122" i="17"/>
  <c r="BL123" i="17"/>
  <c r="BM123" i="17"/>
  <c r="BL124" i="17"/>
  <c r="BM124" i="17"/>
  <c r="BM125" i="17"/>
  <c r="BL126" i="17"/>
  <c r="BM126" i="17"/>
  <c r="BL127" i="17"/>
  <c r="BM127" i="17"/>
  <c r="BM128" i="17"/>
  <c r="BL129" i="17"/>
  <c r="BM129" i="17"/>
  <c r="BF199" i="17"/>
  <c r="BJ11" i="17"/>
  <c r="BK11" i="17"/>
  <c r="BJ32" i="17"/>
  <c r="BK32" i="17"/>
  <c r="BJ121" i="17"/>
  <c r="BK121" i="17"/>
  <c r="BJ122" i="17"/>
  <c r="BK122" i="17"/>
  <c r="BJ123" i="17"/>
  <c r="BK123" i="17"/>
  <c r="BJ124" i="17"/>
  <c r="BK124" i="17"/>
  <c r="BJ125" i="17"/>
  <c r="BK125" i="17"/>
  <c r="BJ126" i="17"/>
  <c r="BK126" i="17"/>
  <c r="BJ127" i="17"/>
  <c r="BK127" i="17"/>
  <c r="BJ128" i="17"/>
  <c r="BK128" i="17"/>
  <c r="BJ129" i="17"/>
  <c r="BK129" i="17"/>
  <c r="BE199" i="17"/>
  <c r="BH11" i="17"/>
  <c r="BI11" i="17"/>
  <c r="BH32" i="17"/>
  <c r="BI32" i="17"/>
  <c r="BI121" i="17"/>
  <c r="BH122" i="17"/>
  <c r="BI122" i="17"/>
  <c r="BH123" i="17"/>
  <c r="BI123" i="17"/>
  <c r="BH124" i="17"/>
  <c r="BI124" i="17"/>
  <c r="BI125" i="17"/>
  <c r="BI126" i="17"/>
  <c r="BI127" i="17"/>
  <c r="BI128" i="17"/>
  <c r="BH129" i="17"/>
  <c r="BI129" i="17"/>
  <c r="BD199" i="17"/>
  <c r="BN19" i="17"/>
  <c r="BO19" i="17"/>
  <c r="BO45" i="17"/>
  <c r="BN120" i="17"/>
  <c r="BO120" i="17"/>
  <c r="BN145" i="17"/>
  <c r="BO145" i="17"/>
  <c r="BN167" i="17"/>
  <c r="BO167" i="17"/>
  <c r="BG198" i="17"/>
  <c r="BL19" i="17"/>
  <c r="BM19" i="17"/>
  <c r="BL45" i="17"/>
  <c r="BM45" i="17"/>
  <c r="BL120" i="17"/>
  <c r="BM120" i="17"/>
  <c r="BL145" i="17"/>
  <c r="BM145" i="17"/>
  <c r="BL167" i="17"/>
  <c r="BM167" i="17"/>
  <c r="BF198" i="17"/>
  <c r="BJ19" i="17"/>
  <c r="BK19" i="17"/>
  <c r="BJ45" i="17"/>
  <c r="BK45" i="17"/>
  <c r="BJ120" i="17"/>
  <c r="BK120" i="17"/>
  <c r="BJ145" i="17"/>
  <c r="BK145" i="17"/>
  <c r="BJ167" i="17"/>
  <c r="BK167" i="17"/>
  <c r="BE198" i="17"/>
  <c r="BH19" i="17"/>
  <c r="BI19" i="17"/>
  <c r="BI45" i="17"/>
  <c r="BH120" i="17"/>
  <c r="BI120" i="17"/>
  <c r="BH145" i="17"/>
  <c r="BI145" i="17"/>
  <c r="BH167" i="17"/>
  <c r="BI167" i="17"/>
  <c r="BD198" i="17"/>
  <c r="BN170" i="17"/>
  <c r="BO170" i="17"/>
  <c r="BG197" i="17"/>
  <c r="BL170" i="17"/>
  <c r="BM170" i="17"/>
  <c r="BF197" i="17"/>
  <c r="BJ170" i="17"/>
  <c r="BK170" i="17"/>
  <c r="BE197" i="17"/>
  <c r="BH170" i="17"/>
  <c r="BI170" i="17"/>
  <c r="BD197" i="17"/>
  <c r="BN110" i="17"/>
  <c r="BO110" i="17"/>
  <c r="BN111" i="17"/>
  <c r="BO111" i="17"/>
  <c r="BN112" i="17"/>
  <c r="BO112" i="17"/>
  <c r="BG196" i="17"/>
  <c r="BL110" i="17"/>
  <c r="BM110" i="17"/>
  <c r="BL111" i="17"/>
  <c r="BM111" i="17"/>
  <c r="BL112" i="17"/>
  <c r="BM112" i="17"/>
  <c r="BF196" i="17"/>
  <c r="BJ110" i="17"/>
  <c r="BK110" i="17"/>
  <c r="BJ111" i="17"/>
  <c r="BK111" i="17"/>
  <c r="BJ112" i="17"/>
  <c r="BK112" i="17"/>
  <c r="BE196" i="17"/>
  <c r="BH110" i="17"/>
  <c r="BI110" i="17"/>
  <c r="BH111" i="17"/>
  <c r="BI111" i="17"/>
  <c r="BH112" i="17"/>
  <c r="BI112" i="17"/>
  <c r="BD196" i="17"/>
  <c r="BN16" i="17"/>
  <c r="BO16" i="17"/>
  <c r="BN94" i="17"/>
  <c r="BO94" i="17"/>
  <c r="BN113" i="17"/>
  <c r="BO113" i="17"/>
  <c r="BN114" i="17"/>
  <c r="BO114" i="17"/>
  <c r="BN115" i="17"/>
  <c r="BO115" i="17"/>
  <c r="BO116" i="17"/>
  <c r="BO117" i="17"/>
  <c r="BG195" i="17"/>
  <c r="BL16" i="17"/>
  <c r="BM16" i="17"/>
  <c r="BL94" i="17"/>
  <c r="BM94" i="17"/>
  <c r="BL113" i="17"/>
  <c r="BM113" i="17"/>
  <c r="BL114" i="17"/>
  <c r="BM114" i="17"/>
  <c r="BL115" i="17"/>
  <c r="BM115" i="17"/>
  <c r="BM116" i="17"/>
  <c r="BM117" i="17"/>
  <c r="BF195" i="17"/>
  <c r="BJ16" i="17"/>
  <c r="BK16" i="17"/>
  <c r="BJ94" i="17"/>
  <c r="BK94" i="17"/>
  <c r="BJ113" i="17"/>
  <c r="BK113" i="17"/>
  <c r="BJ114" i="17"/>
  <c r="BK114" i="17"/>
  <c r="BJ115" i="17"/>
  <c r="BK115" i="17"/>
  <c r="BJ116" i="17"/>
  <c r="BK116" i="17"/>
  <c r="BJ117" i="17"/>
  <c r="BK117" i="17"/>
  <c r="BE195" i="17"/>
  <c r="BH16" i="17"/>
  <c r="BI16" i="17"/>
  <c r="BH94" i="17"/>
  <c r="BI94" i="17"/>
  <c r="BH113" i="17"/>
  <c r="BI113" i="17"/>
  <c r="BH114" i="17"/>
  <c r="BI114" i="17"/>
  <c r="BH115" i="17"/>
  <c r="BI115" i="17"/>
  <c r="BH116" i="17"/>
  <c r="BI116" i="17"/>
  <c r="BH117" i="17"/>
  <c r="BI117" i="17"/>
  <c r="BD195" i="17"/>
  <c r="BN13" i="17"/>
  <c r="BO13" i="17"/>
  <c r="BG194" i="17"/>
  <c r="BL13" i="17"/>
  <c r="BM13" i="17"/>
  <c r="BF194" i="17"/>
  <c r="BJ13" i="17"/>
  <c r="BK13" i="17"/>
  <c r="BE194" i="17"/>
  <c r="BH13" i="17"/>
  <c r="BI13" i="17"/>
  <c r="BD194" i="17"/>
  <c r="BN12" i="17"/>
  <c r="BO12" i="17"/>
  <c r="BN18" i="17"/>
  <c r="BO18" i="17"/>
  <c r="BN25" i="17"/>
  <c r="BO25" i="17"/>
  <c r="BN26" i="17"/>
  <c r="BO26" i="17"/>
  <c r="BN27" i="17"/>
  <c r="BO27" i="17"/>
  <c r="BN28" i="17"/>
  <c r="BO28" i="17"/>
  <c r="BN29" i="17"/>
  <c r="BO29" i="17"/>
  <c r="BN35" i="17"/>
  <c r="BO35" i="17"/>
  <c r="BN36" i="17"/>
  <c r="BO36" i="17"/>
  <c r="BN37" i="17"/>
  <c r="BO37" i="17"/>
  <c r="BN38" i="17"/>
  <c r="BO38" i="17"/>
  <c r="BN39" i="17"/>
  <c r="BO39" i="17"/>
  <c r="BN40" i="17"/>
  <c r="BO40" i="17"/>
  <c r="BN41" i="17"/>
  <c r="BO41" i="17"/>
  <c r="BN42" i="17"/>
  <c r="BO42" i="17"/>
  <c r="BO43" i="17"/>
  <c r="BN96" i="17"/>
  <c r="BO96" i="17"/>
  <c r="BG193" i="17"/>
  <c r="BL12" i="17"/>
  <c r="BM12" i="17"/>
  <c r="BL18" i="17"/>
  <c r="BM18" i="17"/>
  <c r="BL25" i="17"/>
  <c r="BM25" i="17"/>
  <c r="BL26" i="17"/>
  <c r="BM26" i="17"/>
  <c r="BL27" i="17"/>
  <c r="BM27" i="17"/>
  <c r="BL28" i="17"/>
  <c r="BM28" i="17"/>
  <c r="BL29" i="17"/>
  <c r="BM29" i="17"/>
  <c r="BL35" i="17"/>
  <c r="BM35" i="17"/>
  <c r="BL36" i="17"/>
  <c r="BM36" i="17"/>
  <c r="BL37" i="17"/>
  <c r="BM37" i="17"/>
  <c r="BL38" i="17"/>
  <c r="BM38" i="17"/>
  <c r="BM39" i="17"/>
  <c r="BL40" i="17"/>
  <c r="BM40" i="17"/>
  <c r="BL41" i="17"/>
  <c r="BM41" i="17"/>
  <c r="BL42" i="17"/>
  <c r="BM42" i="17"/>
  <c r="BM43" i="17"/>
  <c r="BL96" i="17"/>
  <c r="BM96" i="17"/>
  <c r="BF193" i="17"/>
  <c r="BJ12" i="17"/>
  <c r="BK12" i="17"/>
  <c r="BJ18" i="17"/>
  <c r="BK18" i="17"/>
  <c r="BJ25" i="17"/>
  <c r="BK25" i="17"/>
  <c r="BJ26" i="17"/>
  <c r="BK26" i="17"/>
  <c r="BJ27" i="17"/>
  <c r="BK27" i="17"/>
  <c r="BJ28" i="17"/>
  <c r="BK28" i="17"/>
  <c r="BJ29" i="17"/>
  <c r="BK29" i="17"/>
  <c r="BJ35" i="17"/>
  <c r="BK35" i="17"/>
  <c r="BJ36" i="17"/>
  <c r="BK36" i="17"/>
  <c r="BJ37" i="17"/>
  <c r="BK37" i="17"/>
  <c r="BJ38" i="17"/>
  <c r="BK38" i="17"/>
  <c r="BJ39" i="17"/>
  <c r="BK39" i="17"/>
  <c r="BJ40" i="17"/>
  <c r="BK40" i="17"/>
  <c r="BJ41" i="17"/>
  <c r="BK41" i="17"/>
  <c r="BJ42" i="17"/>
  <c r="BK42" i="17"/>
  <c r="BJ43" i="17"/>
  <c r="BK43" i="17"/>
  <c r="BJ96" i="17"/>
  <c r="BK96" i="17"/>
  <c r="BE193" i="17"/>
  <c r="BI12" i="17"/>
  <c r="BH18" i="17"/>
  <c r="BI18" i="17"/>
  <c r="BH25" i="17"/>
  <c r="BI25" i="17"/>
  <c r="BH26" i="17"/>
  <c r="BI26" i="17"/>
  <c r="BH27" i="17"/>
  <c r="BI27" i="17"/>
  <c r="BH28" i="17"/>
  <c r="BI28" i="17"/>
  <c r="BH29" i="17"/>
  <c r="BI29" i="17"/>
  <c r="BH35" i="17"/>
  <c r="BI35" i="17"/>
  <c r="BH36" i="17"/>
  <c r="BI36" i="17"/>
  <c r="BH37" i="17"/>
  <c r="BI37" i="17"/>
  <c r="BH38" i="17"/>
  <c r="BI38" i="17"/>
  <c r="BI39" i="17"/>
  <c r="BH40" i="17"/>
  <c r="BI40" i="17"/>
  <c r="BH41" i="17"/>
  <c r="BI41" i="17"/>
  <c r="BH42" i="17"/>
  <c r="BI42" i="17"/>
  <c r="BI43" i="17"/>
  <c r="BH96" i="17"/>
  <c r="BI96" i="17"/>
  <c r="BD193" i="17"/>
  <c r="BN118" i="17"/>
  <c r="BO118" i="17"/>
  <c r="BN119" i="17"/>
  <c r="BO119" i="17"/>
  <c r="BG192" i="17"/>
  <c r="BL118" i="17"/>
  <c r="BM118" i="17"/>
  <c r="BL119" i="17"/>
  <c r="BM119" i="17"/>
  <c r="BF192" i="17"/>
  <c r="BJ118" i="17"/>
  <c r="BK118" i="17"/>
  <c r="BK119" i="17"/>
  <c r="BE192" i="17"/>
  <c r="BH118" i="17"/>
  <c r="BI118" i="17"/>
  <c r="BI119" i="17"/>
  <c r="BD192" i="17"/>
  <c r="BN130" i="17"/>
  <c r="BO130" i="17"/>
  <c r="BN131" i="17"/>
  <c r="BO131" i="17"/>
  <c r="BG191" i="17"/>
  <c r="BL130" i="17"/>
  <c r="BM130" i="17"/>
  <c r="BL131" i="17"/>
  <c r="BM131" i="17"/>
  <c r="BF191" i="17"/>
  <c r="BJ130" i="17"/>
  <c r="BK130" i="17"/>
  <c r="BJ131" i="17"/>
  <c r="BK131" i="17"/>
  <c r="BE191" i="17"/>
  <c r="BH130" i="17"/>
  <c r="BI130" i="17"/>
  <c r="BH131" i="17"/>
  <c r="BI131" i="17"/>
  <c r="BD191" i="17"/>
  <c r="BN132" i="17"/>
  <c r="BO132" i="17"/>
  <c r="BG190" i="17"/>
  <c r="BL132" i="17"/>
  <c r="BM132" i="17"/>
  <c r="BF190" i="17"/>
  <c r="BJ132" i="17"/>
  <c r="BK132" i="17"/>
  <c r="BE190" i="17"/>
  <c r="BH132" i="17"/>
  <c r="BI132" i="17"/>
  <c r="BD190" i="17"/>
  <c r="BN97" i="17"/>
  <c r="BO97" i="17"/>
  <c r="BG189" i="17"/>
  <c r="BL97" i="17"/>
  <c r="BM97" i="17"/>
  <c r="BF189" i="17"/>
  <c r="BJ97" i="17"/>
  <c r="BK97" i="17"/>
  <c r="BE189" i="17"/>
  <c r="BH97" i="17"/>
  <c r="BI97" i="17"/>
  <c r="BD189" i="17"/>
  <c r="BO177" i="17"/>
  <c r="BN178" i="17"/>
  <c r="BO178" i="17"/>
  <c r="BN179" i="17"/>
  <c r="BO179" i="17"/>
  <c r="BN180" i="17"/>
  <c r="BO180" i="17"/>
  <c r="BN181" i="17"/>
  <c r="BO181" i="17"/>
  <c r="BG188" i="17"/>
  <c r="BM177" i="17"/>
  <c r="BL178" i="17"/>
  <c r="BM178" i="17"/>
  <c r="BL179" i="17"/>
  <c r="BM179" i="17"/>
  <c r="BL180" i="17"/>
  <c r="BM180" i="17"/>
  <c r="BL181" i="17"/>
  <c r="BM181" i="17"/>
  <c r="BF188" i="17"/>
  <c r="BJ177" i="17"/>
  <c r="BK177" i="17"/>
  <c r="BJ178" i="17"/>
  <c r="BK178" i="17"/>
  <c r="BJ179" i="17"/>
  <c r="BK179" i="17"/>
  <c r="BJ180" i="17"/>
  <c r="BK180" i="17"/>
  <c r="BJ181" i="17"/>
  <c r="BK181" i="17"/>
  <c r="BE188" i="17"/>
  <c r="BI177" i="17"/>
  <c r="BH178" i="17"/>
  <c r="BI178" i="17"/>
  <c r="BI179" i="17"/>
  <c r="BH180" i="17"/>
  <c r="BI180" i="17"/>
  <c r="BH181" i="17"/>
  <c r="BI181" i="17"/>
  <c r="BD188" i="17"/>
  <c r="BO30" i="17"/>
  <c r="BO31" i="17"/>
  <c r="BO75" i="17"/>
  <c r="BN78" i="17"/>
  <c r="BO78" i="17"/>
  <c r="BO79" i="17"/>
  <c r="BN80" i="17"/>
  <c r="BO80" i="17"/>
  <c r="BO81" i="17"/>
  <c r="BN85" i="17"/>
  <c r="BO85" i="17"/>
  <c r="BN86" i="17"/>
  <c r="BO86" i="17"/>
  <c r="BN87" i="17"/>
  <c r="BO87" i="17"/>
  <c r="BO88" i="17"/>
  <c r="BN89" i="17"/>
  <c r="BO89" i="17"/>
  <c r="BN90" i="17"/>
  <c r="BO90" i="17"/>
  <c r="BN91" i="17"/>
  <c r="BO91" i="17"/>
  <c r="BN92" i="17"/>
  <c r="BO92" i="17"/>
  <c r="BO93" i="17"/>
  <c r="BG187" i="17"/>
  <c r="BM30" i="17"/>
  <c r="BM31" i="17"/>
  <c r="BM75" i="17"/>
  <c r="BL78" i="17"/>
  <c r="BM78" i="17"/>
  <c r="BM79" i="17"/>
  <c r="BL80" i="17"/>
  <c r="BM80" i="17"/>
  <c r="BL81" i="17"/>
  <c r="BM81" i="17"/>
  <c r="BL85" i="17"/>
  <c r="BM85" i="17"/>
  <c r="BL86" i="17"/>
  <c r="BM86" i="17"/>
  <c r="BL87" i="17"/>
  <c r="BM87" i="17"/>
  <c r="BM88" i="17"/>
  <c r="BL89" i="17"/>
  <c r="BM89" i="17"/>
  <c r="BL90" i="17"/>
  <c r="BM90" i="17"/>
  <c r="BL91" i="17"/>
  <c r="BM91" i="17"/>
  <c r="BL92" i="17"/>
  <c r="BM92" i="17"/>
  <c r="BM93" i="17"/>
  <c r="BF187" i="17"/>
  <c r="BJ30" i="17"/>
  <c r="BK30" i="17"/>
  <c r="BJ31" i="17"/>
  <c r="BK31" i="17"/>
  <c r="BJ75" i="17"/>
  <c r="BK75" i="17"/>
  <c r="BJ78" i="17"/>
  <c r="BK78" i="17"/>
  <c r="BJ79" i="17"/>
  <c r="BK79" i="17"/>
  <c r="BJ80" i="17"/>
  <c r="BK80" i="17"/>
  <c r="BJ81" i="17"/>
  <c r="BK81" i="17"/>
  <c r="BJ85" i="17"/>
  <c r="BK85" i="17"/>
  <c r="BJ86" i="17"/>
  <c r="BK86" i="17"/>
  <c r="BK87" i="17"/>
  <c r="BJ88" i="17"/>
  <c r="BK88" i="17"/>
  <c r="BJ89" i="17"/>
  <c r="BK89" i="17"/>
  <c r="BJ90" i="17"/>
  <c r="BK90" i="17"/>
  <c r="BJ91" i="17"/>
  <c r="BK91" i="17"/>
  <c r="BJ92" i="17"/>
  <c r="BK92" i="17"/>
  <c r="BJ93" i="17"/>
  <c r="BK93" i="17"/>
  <c r="BE187" i="17"/>
  <c r="BI30" i="17"/>
  <c r="BI31" i="17"/>
  <c r="BI75" i="17"/>
  <c r="BI78" i="17"/>
  <c r="BI79" i="17"/>
  <c r="BH80" i="17"/>
  <c r="BI80" i="17"/>
  <c r="BI81" i="17"/>
  <c r="BH85" i="17"/>
  <c r="BI85" i="17"/>
  <c r="BH86" i="17"/>
  <c r="BI86" i="17"/>
  <c r="BH87" i="17"/>
  <c r="BI87" i="17"/>
  <c r="BI88" i="17"/>
  <c r="BH89" i="17"/>
  <c r="BI89" i="17"/>
  <c r="BI90" i="17"/>
  <c r="BH91" i="17"/>
  <c r="BI91" i="17"/>
  <c r="BH92" i="17"/>
  <c r="BI92" i="17"/>
  <c r="BI93" i="17"/>
  <c r="BD187" i="17"/>
  <c r="CM11" i="17"/>
  <c r="CM12" i="17"/>
  <c r="CM13" i="17"/>
  <c r="CM14" i="17"/>
  <c r="CM15" i="17"/>
  <c r="CM16" i="17"/>
  <c r="CM17" i="17"/>
  <c r="CM18" i="17"/>
  <c r="CM19" i="17"/>
  <c r="CM20" i="17"/>
  <c r="CM21" i="17"/>
  <c r="CM22" i="17"/>
  <c r="CM23" i="17"/>
  <c r="CM24" i="17"/>
  <c r="CM25" i="17"/>
  <c r="CM26" i="17"/>
  <c r="CM27" i="17"/>
  <c r="CM28" i="17"/>
  <c r="CM29" i="17"/>
  <c r="CM30" i="17"/>
  <c r="CM31" i="17"/>
  <c r="CM32" i="17"/>
  <c r="CM33" i="17"/>
  <c r="CM34" i="17"/>
  <c r="CM35" i="17"/>
  <c r="CM36" i="17"/>
  <c r="CM37" i="17"/>
  <c r="CM38" i="17"/>
  <c r="CM39" i="17"/>
  <c r="CM40" i="17"/>
  <c r="CM41" i="17"/>
  <c r="CM42" i="17"/>
  <c r="CM43" i="17"/>
  <c r="CM44" i="17"/>
  <c r="CM45" i="17"/>
  <c r="CM46" i="17"/>
  <c r="CM47" i="17"/>
  <c r="CM48" i="17"/>
  <c r="CM49" i="17"/>
  <c r="CM50" i="17"/>
  <c r="CM51" i="17"/>
  <c r="CM52" i="17"/>
  <c r="CM53" i="17"/>
  <c r="CM54" i="17"/>
  <c r="CM55" i="17"/>
  <c r="CM56" i="17"/>
  <c r="CM57" i="17"/>
  <c r="CM58" i="17"/>
  <c r="CM59" i="17"/>
  <c r="CM60" i="17"/>
  <c r="CM61" i="17"/>
  <c r="CM62" i="17"/>
  <c r="CM63" i="17"/>
  <c r="CM64" i="17"/>
  <c r="CM65" i="17"/>
  <c r="CM66" i="17"/>
  <c r="CM67" i="17"/>
  <c r="CM68" i="17"/>
  <c r="CM69" i="17"/>
  <c r="CM70" i="17"/>
  <c r="CM71" i="17"/>
  <c r="CM72" i="17"/>
  <c r="CM73" i="17"/>
  <c r="CM74" i="17"/>
  <c r="CM75" i="17"/>
  <c r="CM76" i="17"/>
  <c r="L9" i="20"/>
  <c r="CM78" i="17"/>
  <c r="CM79" i="17"/>
  <c r="CM80" i="17"/>
  <c r="CM81" i="17"/>
  <c r="CM82" i="17"/>
  <c r="CM83" i="17"/>
  <c r="CM84" i="17"/>
  <c r="CM85" i="17"/>
  <c r="CM86" i="17"/>
  <c r="CM87" i="17"/>
  <c r="CM88" i="17"/>
  <c r="CM89" i="17"/>
  <c r="CM90" i="17"/>
  <c r="CM91" i="17"/>
  <c r="CM92" i="17"/>
  <c r="CM93" i="17"/>
  <c r="CM94" i="17"/>
  <c r="CM95" i="17"/>
  <c r="CM96" i="17"/>
  <c r="CM97" i="17"/>
  <c r="CM98" i="17"/>
  <c r="CM99" i="17"/>
  <c r="CM100" i="17"/>
  <c r="CM101" i="17"/>
  <c r="CM102" i="17"/>
  <c r="CM103" i="17"/>
  <c r="CM104" i="17"/>
  <c r="CM105" i="17"/>
  <c r="CM106" i="17"/>
  <c r="CM107" i="17"/>
  <c r="CM108" i="17"/>
  <c r="CM109" i="17"/>
  <c r="CM110" i="17"/>
  <c r="CM111" i="17"/>
  <c r="CM112" i="17"/>
  <c r="CM113" i="17"/>
  <c r="CM114" i="17"/>
  <c r="CM115" i="17"/>
  <c r="CM116" i="17"/>
  <c r="CM117" i="17"/>
  <c r="CM118" i="17"/>
  <c r="CM119" i="17"/>
  <c r="CM120" i="17"/>
  <c r="CM121" i="17"/>
  <c r="CM122" i="17"/>
  <c r="CM123" i="17"/>
  <c r="CM124" i="17"/>
  <c r="CM125" i="17"/>
  <c r="CM126" i="17"/>
  <c r="CM127" i="17"/>
  <c r="CM128" i="17"/>
  <c r="CM129" i="17"/>
  <c r="CM130" i="17"/>
  <c r="CM131" i="17"/>
  <c r="CM132" i="17"/>
  <c r="CM133" i="17"/>
  <c r="CM134" i="17"/>
  <c r="CM135" i="17"/>
  <c r="L18" i="20"/>
  <c r="CM137" i="17"/>
  <c r="CM138" i="17"/>
  <c r="CM139" i="17"/>
  <c r="CM140" i="17"/>
  <c r="CM141" i="17"/>
  <c r="CM142" i="17"/>
  <c r="CM143" i="17"/>
  <c r="CM144" i="17"/>
  <c r="CM145" i="17"/>
  <c r="CM146" i="17"/>
  <c r="CM147" i="17"/>
  <c r="CM148" i="17"/>
  <c r="CM149" i="17"/>
  <c r="CM150" i="17"/>
  <c r="L27" i="20"/>
  <c r="CM152" i="17"/>
  <c r="CM153" i="17"/>
  <c r="CM154" i="17"/>
  <c r="CM155" i="17"/>
  <c r="CM156" i="17"/>
  <c r="CM157" i="17"/>
  <c r="CM158" i="17"/>
  <c r="CM159" i="17"/>
  <c r="CM160" i="17"/>
  <c r="CM161" i="17"/>
  <c r="CM162" i="17"/>
  <c r="CM163" i="17"/>
  <c r="CM164" i="17"/>
  <c r="CM165" i="17"/>
  <c r="CM166" i="17"/>
  <c r="CM167" i="17"/>
  <c r="CM168" i="17"/>
  <c r="CM169" i="17"/>
  <c r="CM170" i="17"/>
  <c r="CM171" i="17"/>
  <c r="CM172" i="17"/>
  <c r="CM173" i="17"/>
  <c r="CM174" i="17"/>
  <c r="CM175" i="17"/>
  <c r="CM176" i="17"/>
  <c r="CM177" i="17"/>
  <c r="CM178" i="17"/>
  <c r="CM179" i="17"/>
  <c r="CM180" i="17"/>
  <c r="CM181" i="17"/>
  <c r="L32" i="20"/>
  <c r="L8" i="20"/>
  <c r="CM11" i="16"/>
  <c r="CM12" i="16"/>
  <c r="CM13" i="16"/>
  <c r="CM14" i="16"/>
  <c r="CM15" i="16"/>
  <c r="CM16" i="16"/>
  <c r="CM17" i="16"/>
  <c r="CM18" i="16"/>
  <c r="CM19" i="16"/>
  <c r="CM20" i="16"/>
  <c r="CM21" i="16"/>
  <c r="CM22" i="16"/>
  <c r="CM23" i="16"/>
  <c r="CM24" i="16"/>
  <c r="CM25" i="16"/>
  <c r="CM26" i="16"/>
  <c r="CM27" i="16"/>
  <c r="CM28" i="16"/>
  <c r="CM29" i="16"/>
  <c r="CM30" i="16"/>
  <c r="CM31" i="16"/>
  <c r="CM32" i="16"/>
  <c r="CM33" i="16"/>
  <c r="CM34" i="16"/>
  <c r="CM35" i="16"/>
  <c r="CM36" i="16"/>
  <c r="CM37" i="16"/>
  <c r="CM38" i="16"/>
  <c r="CM39" i="16"/>
  <c r="CM40" i="16"/>
  <c r="CM41" i="16"/>
  <c r="CM42" i="16"/>
  <c r="CM43" i="16"/>
  <c r="CM44" i="16"/>
  <c r="CM45" i="16"/>
  <c r="CM46" i="16"/>
  <c r="CM47" i="16"/>
  <c r="CM48" i="16"/>
  <c r="CM49" i="16"/>
  <c r="CM50" i="16"/>
  <c r="CM51" i="16"/>
  <c r="CM52" i="16"/>
  <c r="CM53" i="16"/>
  <c r="CM54" i="16"/>
  <c r="CM55" i="16"/>
  <c r="CM56" i="16"/>
  <c r="CM57" i="16"/>
  <c r="CM58" i="16"/>
  <c r="CM59" i="16"/>
  <c r="CM60" i="16"/>
  <c r="CM61" i="16"/>
  <c r="CM62" i="16"/>
  <c r="CM63" i="16"/>
  <c r="CM64" i="16"/>
  <c r="CM65" i="16"/>
  <c r="CM66" i="16"/>
  <c r="L39" i="20"/>
  <c r="CM68" i="16"/>
  <c r="CM69" i="16"/>
  <c r="CM70" i="16"/>
  <c r="CM71" i="16"/>
  <c r="CM72" i="16"/>
  <c r="CM73" i="16"/>
  <c r="CM74" i="16"/>
  <c r="CM75" i="16"/>
  <c r="CM76" i="16"/>
  <c r="CM77" i="16"/>
  <c r="CM78" i="16"/>
  <c r="CM79" i="16"/>
  <c r="CM80" i="16"/>
  <c r="CM81" i="16"/>
  <c r="CM82" i="16"/>
  <c r="CM83" i="16"/>
  <c r="CM84" i="16"/>
  <c r="CM85" i="16"/>
  <c r="CM86" i="16"/>
  <c r="CM87" i="16"/>
  <c r="CM88" i="16"/>
  <c r="CM89" i="16"/>
  <c r="CM90" i="16"/>
  <c r="CM91" i="16"/>
  <c r="CM92" i="16"/>
  <c r="CM93" i="16"/>
  <c r="CM94" i="16"/>
  <c r="CM95" i="16"/>
  <c r="CM96" i="16"/>
  <c r="CM97" i="16"/>
  <c r="CM98" i="16"/>
  <c r="CM99" i="16"/>
  <c r="CM100" i="16"/>
  <c r="CM101" i="16"/>
  <c r="CM102" i="16"/>
  <c r="CM103" i="16"/>
  <c r="CM104" i="16"/>
  <c r="CM105" i="16"/>
  <c r="CM106" i="16"/>
  <c r="CM107" i="16"/>
  <c r="CM108" i="16"/>
  <c r="CM109" i="16"/>
  <c r="CM110" i="16"/>
  <c r="CM111" i="16"/>
  <c r="CM112" i="16"/>
  <c r="CM113" i="16"/>
  <c r="CM114" i="16"/>
  <c r="CM115" i="16"/>
  <c r="CM116" i="16"/>
  <c r="CM117" i="16"/>
  <c r="CM118" i="16"/>
  <c r="CM119" i="16"/>
  <c r="CM120" i="16"/>
  <c r="CM121" i="16"/>
  <c r="CM122" i="16"/>
  <c r="CM123" i="16"/>
  <c r="CM124" i="16"/>
  <c r="CM125" i="16"/>
  <c r="CM126" i="16"/>
  <c r="CM127" i="16"/>
  <c r="L49" i="20"/>
  <c r="CM129" i="16"/>
  <c r="CM130" i="16"/>
  <c r="CM131" i="16"/>
  <c r="CM132" i="16"/>
  <c r="CM133" i="16"/>
  <c r="CM134" i="16"/>
  <c r="CM135" i="16"/>
  <c r="CM136" i="16"/>
  <c r="CM137" i="16"/>
  <c r="CM138" i="16"/>
  <c r="CM139" i="16"/>
  <c r="CM140" i="16"/>
  <c r="CM141" i="16"/>
  <c r="CM142" i="16"/>
  <c r="CM143" i="16"/>
  <c r="CM144" i="16"/>
  <c r="CM145" i="16"/>
  <c r="CM146" i="16"/>
  <c r="CM147" i="16"/>
  <c r="CM148" i="16"/>
  <c r="CM149" i="16"/>
  <c r="CM150" i="16"/>
  <c r="L56" i="20"/>
  <c r="CM152" i="16"/>
  <c r="CM153" i="16"/>
  <c r="CM154" i="16"/>
  <c r="CM155" i="16"/>
  <c r="CM156" i="16"/>
  <c r="CM157" i="16"/>
  <c r="CM158" i="16"/>
  <c r="CM159" i="16"/>
  <c r="CM160" i="16"/>
  <c r="CM161" i="16"/>
  <c r="CM162" i="16"/>
  <c r="CM163" i="16"/>
  <c r="CM164" i="16"/>
  <c r="CM165" i="16"/>
  <c r="L60" i="20"/>
  <c r="L38" i="20"/>
  <c r="CM11" i="18"/>
  <c r="CM12" i="18"/>
  <c r="CM13" i="18"/>
  <c r="CM14" i="18"/>
  <c r="CM15" i="18"/>
  <c r="CM16" i="18"/>
  <c r="CM17" i="18"/>
  <c r="L66" i="20"/>
  <c r="CM19" i="18"/>
  <c r="CM20" i="18"/>
  <c r="CM21" i="18"/>
  <c r="CM22" i="18"/>
  <c r="CM23" i="18"/>
  <c r="CM24" i="18"/>
  <c r="CM25" i="18"/>
  <c r="CM26" i="18"/>
  <c r="CM27" i="18"/>
  <c r="CM28" i="18"/>
  <c r="CM29" i="18"/>
  <c r="CM30" i="18"/>
  <c r="CM31" i="18"/>
  <c r="CM32" i="18"/>
  <c r="CM33" i="18"/>
  <c r="CM34" i="18"/>
  <c r="CM35" i="18"/>
  <c r="CM36" i="18"/>
  <c r="CM37" i="18"/>
  <c r="L69" i="20"/>
  <c r="CM39" i="18"/>
  <c r="CM40" i="18"/>
  <c r="CM41" i="18"/>
  <c r="CM42" i="18"/>
  <c r="CM43" i="18"/>
  <c r="CM44" i="18"/>
  <c r="CM45" i="18"/>
  <c r="CM46" i="18"/>
  <c r="CM47" i="18"/>
  <c r="CM48" i="18"/>
  <c r="CM49" i="18"/>
  <c r="CM50" i="18"/>
  <c r="CM51" i="18"/>
  <c r="CM52" i="18"/>
  <c r="CM53" i="18"/>
  <c r="CM54" i="18"/>
  <c r="CM55" i="18"/>
  <c r="CM56" i="18"/>
  <c r="CM57" i="18"/>
  <c r="CM58" i="18"/>
  <c r="L73" i="20"/>
  <c r="CM60" i="18"/>
  <c r="CM61" i="18"/>
  <c r="CM62" i="18"/>
  <c r="CM63" i="18"/>
  <c r="CM64" i="18"/>
  <c r="CM65" i="18"/>
  <c r="CM66" i="18"/>
  <c r="CM67" i="18"/>
  <c r="CM68" i="18"/>
  <c r="CM69" i="18"/>
  <c r="CM70" i="18"/>
  <c r="L77" i="20"/>
  <c r="L65" i="20"/>
  <c r="CM11" i="19"/>
  <c r="CM12" i="19"/>
  <c r="CM13" i="19"/>
  <c r="CM14" i="19"/>
  <c r="CM15" i="19"/>
  <c r="CM16" i="19"/>
  <c r="CM17" i="19"/>
  <c r="CM18" i="19"/>
  <c r="CM19" i="19"/>
  <c r="CM20" i="19"/>
  <c r="CM21" i="19"/>
  <c r="CM22" i="19"/>
  <c r="CM23" i="19"/>
  <c r="CM24" i="19"/>
  <c r="CM25" i="19"/>
  <c r="CM26" i="19"/>
  <c r="CM27" i="19"/>
  <c r="CM28" i="19"/>
  <c r="CM29" i="19"/>
  <c r="CM30" i="19"/>
  <c r="CM31" i="19"/>
  <c r="CM32" i="19"/>
  <c r="CM33" i="19"/>
  <c r="CM34" i="19"/>
  <c r="CM35" i="19"/>
  <c r="CM36" i="19"/>
  <c r="CM37" i="19"/>
  <c r="CM38" i="19"/>
  <c r="CM39" i="19"/>
  <c r="CM40" i="19"/>
  <c r="CM41" i="19"/>
  <c r="CM42" i="19"/>
  <c r="CM43" i="19"/>
  <c r="CM44" i="19"/>
  <c r="CM45" i="19"/>
  <c r="CM46" i="19"/>
  <c r="CM47" i="19"/>
  <c r="CM48" i="19"/>
  <c r="CM49" i="19"/>
  <c r="CM50" i="19"/>
  <c r="CM51" i="19"/>
  <c r="CM52" i="19"/>
  <c r="CM53" i="19"/>
  <c r="CM54" i="19"/>
  <c r="CM55" i="19"/>
  <c r="CM56" i="19"/>
  <c r="CM57" i="19"/>
  <c r="CM58" i="19"/>
  <c r="CM59" i="19"/>
  <c r="CM60" i="19"/>
  <c r="CM61" i="19"/>
  <c r="CM62" i="19"/>
  <c r="L81" i="20"/>
  <c r="CM64" i="19"/>
  <c r="CM65" i="19"/>
  <c r="CM66" i="19"/>
  <c r="CM67" i="19"/>
  <c r="CM68" i="19"/>
  <c r="CM69" i="19"/>
  <c r="CM70" i="19"/>
  <c r="CM71" i="19"/>
  <c r="CM72" i="19"/>
  <c r="CM73" i="19"/>
  <c r="CM74" i="19"/>
  <c r="CM75" i="19"/>
  <c r="CM76" i="19"/>
  <c r="CM77" i="19"/>
  <c r="CM78" i="19"/>
  <c r="CM79" i="19"/>
  <c r="CM80" i="19"/>
  <c r="CM81" i="19"/>
  <c r="CM82" i="19"/>
  <c r="CM83" i="19"/>
  <c r="CM84" i="19"/>
  <c r="CM85" i="19"/>
  <c r="CM86" i="19"/>
  <c r="CM87" i="19"/>
  <c r="CM88" i="19"/>
  <c r="CM89" i="19"/>
  <c r="CM90" i="19"/>
  <c r="CM91" i="19"/>
  <c r="CM92" i="19"/>
  <c r="CM93" i="19"/>
  <c r="CM94" i="19"/>
  <c r="CM95" i="19"/>
  <c r="CM96" i="19"/>
  <c r="CM97" i="19"/>
  <c r="CM98" i="19"/>
  <c r="CM99" i="19"/>
  <c r="CM100" i="19"/>
  <c r="CM101" i="19"/>
  <c r="CM102" i="19"/>
  <c r="CM103" i="19"/>
  <c r="L86" i="20"/>
  <c r="CM105" i="19"/>
  <c r="CM106" i="19"/>
  <c r="CM107" i="19"/>
  <c r="CM108" i="19"/>
  <c r="CM109" i="19"/>
  <c r="CM110" i="19"/>
  <c r="CM111" i="19"/>
  <c r="CM112" i="19"/>
  <c r="CM113" i="19"/>
  <c r="CM114" i="19"/>
  <c r="CM115" i="19"/>
  <c r="CM116" i="19"/>
  <c r="CM117" i="19"/>
  <c r="CM118" i="19"/>
  <c r="CM119" i="19"/>
  <c r="L96" i="20"/>
  <c r="CM121" i="19"/>
  <c r="CM122" i="19"/>
  <c r="CM123" i="19"/>
  <c r="CM124" i="19"/>
  <c r="CM125" i="19"/>
  <c r="CM126" i="19"/>
  <c r="CM127" i="19"/>
  <c r="CM128" i="19"/>
  <c r="CM129" i="19"/>
  <c r="CM130" i="19"/>
  <c r="CM131" i="19"/>
  <c r="CM132" i="19"/>
  <c r="CM133" i="19"/>
  <c r="CM134" i="19"/>
  <c r="CM135" i="19"/>
  <c r="CM136" i="19"/>
  <c r="CM137" i="19"/>
  <c r="CM138" i="19"/>
  <c r="CM139" i="19"/>
  <c r="CM140" i="19"/>
  <c r="CM141" i="19"/>
  <c r="CM142" i="19"/>
  <c r="CM143" i="19"/>
  <c r="CM144" i="19"/>
  <c r="CM145" i="19"/>
  <c r="CM146" i="19"/>
  <c r="CM147" i="19"/>
  <c r="CM148" i="19"/>
  <c r="CM149" i="19"/>
  <c r="CM150" i="19"/>
  <c r="CM151" i="19"/>
  <c r="CM152" i="19"/>
  <c r="CM153" i="19"/>
  <c r="CM154" i="19"/>
  <c r="CM155" i="19"/>
  <c r="CM156" i="19"/>
  <c r="CM157" i="19"/>
  <c r="CM158" i="19"/>
  <c r="CM159" i="19"/>
  <c r="CM160" i="19"/>
  <c r="CM161" i="19"/>
  <c r="CM162" i="19"/>
  <c r="CM163" i="19"/>
  <c r="CM164" i="19"/>
  <c r="CM165" i="19"/>
  <c r="CM166" i="19"/>
  <c r="CM167" i="19"/>
  <c r="L103" i="20"/>
  <c r="CM169" i="19"/>
  <c r="CM170" i="19"/>
  <c r="CM171" i="19"/>
  <c r="CM172" i="19"/>
  <c r="CM173" i="19"/>
  <c r="CM174" i="19"/>
  <c r="CM175" i="19"/>
  <c r="CM176" i="19"/>
  <c r="CM177" i="19"/>
  <c r="CM178" i="19"/>
  <c r="CM179" i="19"/>
  <c r="CM180" i="19"/>
  <c r="CM181" i="19"/>
  <c r="CM182" i="19"/>
  <c r="CM183" i="19"/>
  <c r="CM184" i="19"/>
  <c r="CM185" i="19"/>
  <c r="CM186" i="19"/>
  <c r="CM187" i="19"/>
  <c r="CM188" i="19"/>
  <c r="CM189" i="19"/>
  <c r="L112" i="20"/>
  <c r="CM191" i="19"/>
  <c r="CM192" i="19"/>
  <c r="CM193" i="19"/>
  <c r="CM194" i="19"/>
  <c r="CM195" i="19"/>
  <c r="CM196" i="19"/>
  <c r="CM197" i="19"/>
  <c r="CM198" i="19"/>
  <c r="CM199" i="19"/>
  <c r="CM200" i="19"/>
  <c r="CM201" i="19"/>
  <c r="CM202" i="19"/>
  <c r="CM203" i="19"/>
  <c r="CM204" i="19"/>
  <c r="CM205" i="19"/>
  <c r="CM206" i="19"/>
  <c r="CM207" i="19"/>
  <c r="CM208" i="19"/>
  <c r="CM209" i="19"/>
  <c r="CM210" i="19"/>
  <c r="CM211" i="19"/>
  <c r="CM212" i="19"/>
  <c r="CM213" i="19"/>
  <c r="CM214" i="19"/>
  <c r="CM215" i="19"/>
  <c r="CM216" i="19"/>
  <c r="CM217" i="19"/>
  <c r="CM218" i="19"/>
  <c r="CM219" i="19"/>
  <c r="CM220" i="19"/>
  <c r="L115" i="20"/>
  <c r="L80" i="20"/>
  <c r="CM11" i="14"/>
  <c r="CM12" i="14"/>
  <c r="CM13" i="14"/>
  <c r="CM14" i="14"/>
  <c r="CM15" i="14"/>
  <c r="CM16" i="14"/>
  <c r="CM17" i="14"/>
  <c r="CM18" i="14"/>
  <c r="CM19" i="14"/>
  <c r="CM20" i="14"/>
  <c r="CM21" i="14"/>
  <c r="CM22" i="14"/>
  <c r="CM23" i="14"/>
  <c r="L122" i="20"/>
  <c r="CM25" i="14"/>
  <c r="CM26" i="14"/>
  <c r="CM27" i="14"/>
  <c r="CM28" i="14"/>
  <c r="CM29" i="14"/>
  <c r="CM30" i="14"/>
  <c r="CM31" i="14"/>
  <c r="CM32" i="14"/>
  <c r="CM33" i="14"/>
  <c r="CM34" i="14"/>
  <c r="CM35" i="14"/>
  <c r="CM36" i="14"/>
  <c r="CM37" i="14"/>
  <c r="CM38" i="14"/>
  <c r="L126" i="20"/>
  <c r="CM40" i="14"/>
  <c r="CM41" i="14"/>
  <c r="CM42" i="14"/>
  <c r="CM43" i="14"/>
  <c r="CM44" i="14"/>
  <c r="CM45" i="14"/>
  <c r="CM46" i="14"/>
  <c r="CM47" i="14"/>
  <c r="CM48" i="14"/>
  <c r="CM49" i="14"/>
  <c r="CM50" i="14"/>
  <c r="CM51" i="14"/>
  <c r="CM52" i="14"/>
  <c r="CM53" i="14"/>
  <c r="L132" i="20"/>
  <c r="L121" i="20"/>
  <c r="CM11" i="15"/>
  <c r="CM12" i="15"/>
  <c r="CM13" i="15"/>
  <c r="CM14" i="15"/>
  <c r="CM15" i="15"/>
  <c r="CM16" i="15"/>
  <c r="CM17" i="15"/>
  <c r="CM18" i="15"/>
  <c r="CM19" i="15"/>
  <c r="CM20" i="15"/>
  <c r="CM21" i="15"/>
  <c r="CM22" i="15"/>
  <c r="CM23" i="15"/>
  <c r="CM24" i="15"/>
  <c r="CM25" i="15"/>
  <c r="CM26" i="15"/>
  <c r="CM27" i="15"/>
  <c r="CM28" i="15"/>
  <c r="CM29" i="15"/>
  <c r="CM30" i="15"/>
  <c r="CM31" i="15"/>
  <c r="CM32" i="15"/>
  <c r="CM33" i="15"/>
  <c r="CM34" i="15"/>
  <c r="CM35" i="15"/>
  <c r="CM36" i="15"/>
  <c r="CM37" i="15"/>
  <c r="CM38" i="15"/>
  <c r="CM39" i="15"/>
  <c r="CM40" i="15"/>
  <c r="CM41" i="15"/>
  <c r="CM42" i="15"/>
  <c r="CM43" i="15"/>
  <c r="CM44" i="15"/>
  <c r="CM45" i="15"/>
  <c r="CM46" i="15"/>
  <c r="CM47" i="15"/>
  <c r="CM48" i="15"/>
  <c r="CM49" i="15"/>
  <c r="L137" i="20"/>
  <c r="CM51" i="15"/>
  <c r="CM52" i="15"/>
  <c r="CM53" i="15"/>
  <c r="CM54" i="15"/>
  <c r="CM55" i="15"/>
  <c r="CM56" i="15"/>
  <c r="CM57" i="15"/>
  <c r="CM58" i="15"/>
  <c r="CM59" i="15"/>
  <c r="CM60" i="15"/>
  <c r="CM61" i="15"/>
  <c r="CM62" i="15"/>
  <c r="CM63" i="15"/>
  <c r="CM64" i="15"/>
  <c r="CM65" i="15"/>
  <c r="CM66" i="15"/>
  <c r="CM67" i="15"/>
  <c r="CM68" i="15"/>
  <c r="L143" i="20"/>
  <c r="CM70" i="15"/>
  <c r="CM71" i="15"/>
  <c r="CM72" i="15"/>
  <c r="CM73" i="15"/>
  <c r="CM74" i="15"/>
  <c r="CM75" i="15"/>
  <c r="CM76" i="15"/>
  <c r="L146" i="20"/>
  <c r="L136" i="20"/>
  <c r="L148" i="20"/>
  <c r="BI77" i="15"/>
  <c r="BK77" i="15"/>
  <c r="BM77" i="15"/>
  <c r="BO77" i="15"/>
  <c r="BQ77" i="15"/>
  <c r="BI69" i="15"/>
  <c r="BK69" i="15"/>
  <c r="BM69" i="15"/>
  <c r="BO69" i="15"/>
  <c r="BQ69" i="15"/>
  <c r="BI50" i="15"/>
  <c r="BK50" i="15"/>
  <c r="BM50" i="15"/>
  <c r="BO50" i="15"/>
  <c r="BQ50" i="15"/>
  <c r="BI54" i="14"/>
  <c r="BK54" i="14"/>
  <c r="BM54" i="14"/>
  <c r="BO54" i="14"/>
  <c r="BQ54" i="14"/>
  <c r="BI39" i="14"/>
  <c r="BK39" i="14"/>
  <c r="BM39" i="14"/>
  <c r="BO39" i="14"/>
  <c r="BQ39" i="14"/>
  <c r="BI24" i="14"/>
  <c r="BK24" i="14"/>
  <c r="BM24" i="14"/>
  <c r="BO24" i="14"/>
  <c r="BQ24" i="14"/>
  <c r="BI221" i="19"/>
  <c r="BK221" i="19"/>
  <c r="BM221" i="19"/>
  <c r="BO221" i="19"/>
  <c r="BQ221" i="19"/>
  <c r="BI190" i="19"/>
  <c r="BK190" i="19"/>
  <c r="BM190" i="19"/>
  <c r="BO190" i="19"/>
  <c r="BQ190" i="19"/>
  <c r="BI168" i="19"/>
  <c r="BK168" i="19"/>
  <c r="BM168" i="19"/>
  <c r="BO168" i="19"/>
  <c r="BQ168" i="19"/>
  <c r="BI120" i="19"/>
  <c r="BK120" i="19"/>
  <c r="BM120" i="19"/>
  <c r="BO120" i="19"/>
  <c r="BQ120" i="19"/>
  <c r="BI104" i="19"/>
  <c r="BK104" i="19"/>
  <c r="BM104" i="19"/>
  <c r="BO104" i="19"/>
  <c r="BQ104" i="19"/>
  <c r="BI63" i="19"/>
  <c r="BK63" i="19"/>
  <c r="BM63" i="19"/>
  <c r="BO63" i="19"/>
  <c r="BQ63" i="19"/>
  <c r="BI71" i="18"/>
  <c r="BK71" i="18"/>
  <c r="BM71" i="18"/>
  <c r="BO71" i="18"/>
  <c r="BQ71" i="18"/>
  <c r="BI59" i="18"/>
  <c r="BK59" i="18"/>
  <c r="BM59" i="18"/>
  <c r="BO59" i="18"/>
  <c r="BQ59" i="18"/>
  <c r="BI38" i="18"/>
  <c r="BK38" i="18"/>
  <c r="BM38" i="18"/>
  <c r="BO38" i="18"/>
  <c r="BQ38" i="18"/>
  <c r="BI18" i="18"/>
  <c r="BK18" i="18"/>
  <c r="BM18" i="18"/>
  <c r="BO18" i="18"/>
  <c r="BQ18" i="18"/>
  <c r="BI166" i="16"/>
  <c r="BK166" i="16"/>
  <c r="BM166" i="16"/>
  <c r="BO166" i="16"/>
  <c r="BQ166" i="16"/>
  <c r="BI151" i="16"/>
  <c r="BK151" i="16"/>
  <c r="BM151" i="16"/>
  <c r="BO151" i="16"/>
  <c r="BQ151" i="16"/>
  <c r="BI128" i="16"/>
  <c r="BK128" i="16"/>
  <c r="BM128" i="16"/>
  <c r="BO128" i="16"/>
  <c r="BQ128" i="16"/>
  <c r="BI67" i="16"/>
  <c r="BK67" i="16"/>
  <c r="BM67" i="16"/>
  <c r="BO67" i="16"/>
  <c r="BQ67" i="16"/>
  <c r="BH14" i="17"/>
  <c r="BI14" i="17"/>
  <c r="BH15" i="17"/>
  <c r="BI15" i="17"/>
  <c r="BI77" i="17"/>
  <c r="BJ14" i="17"/>
  <c r="BK14" i="17"/>
  <c r="BJ15" i="17"/>
  <c r="BK15" i="17"/>
  <c r="BK77" i="17"/>
  <c r="BL14" i="17"/>
  <c r="BM14" i="17"/>
  <c r="BL15" i="17"/>
  <c r="BM15" i="17"/>
  <c r="BM77" i="17"/>
  <c r="BN14" i="17"/>
  <c r="BO14" i="17"/>
  <c r="BN15" i="17"/>
  <c r="BO15" i="17"/>
  <c r="BO77" i="17"/>
  <c r="BI136" i="17"/>
  <c r="BK136" i="17"/>
  <c r="BM136" i="17"/>
  <c r="BO136" i="17"/>
  <c r="BI151" i="17"/>
  <c r="BK151" i="17"/>
  <c r="BM151" i="17"/>
  <c r="BO151" i="17"/>
  <c r="BI182" i="17"/>
  <c r="BK182" i="17"/>
  <c r="BM182" i="17"/>
  <c r="BO182" i="17"/>
  <c r="BQ182" i="17"/>
  <c r="BQ151" i="17"/>
  <c r="BQ136" i="17"/>
  <c r="BP14" i="17"/>
  <c r="BQ14" i="17"/>
  <c r="BP15" i="17"/>
  <c r="BQ15" i="17"/>
  <c r="BQ77" i="17"/>
  <c r="F10" i="20"/>
  <c r="F11" i="20"/>
  <c r="F12" i="20"/>
  <c r="F13" i="20"/>
  <c r="F14" i="20"/>
  <c r="F15" i="20"/>
  <c r="F16" i="20"/>
  <c r="F17" i="20"/>
  <c r="F9" i="20"/>
  <c r="F19" i="20"/>
  <c r="F20" i="20"/>
  <c r="F21" i="20"/>
  <c r="F22" i="20"/>
  <c r="F23" i="20"/>
  <c r="F24" i="20"/>
  <c r="F25" i="20"/>
  <c r="F26" i="20"/>
  <c r="F18" i="20"/>
  <c r="F28" i="20"/>
  <c r="F29" i="20"/>
  <c r="F30" i="20"/>
  <c r="F31" i="20"/>
  <c r="F27" i="20"/>
  <c r="F33" i="20"/>
  <c r="F34" i="20"/>
  <c r="F35" i="20"/>
  <c r="F36" i="20"/>
  <c r="F37" i="20"/>
  <c r="F32" i="20"/>
  <c r="F8" i="20"/>
  <c r="F40" i="20"/>
  <c r="F41" i="20"/>
  <c r="F42" i="20"/>
  <c r="F43" i="20"/>
  <c r="F44" i="20"/>
  <c r="F45" i="20"/>
  <c r="F46" i="20"/>
  <c r="F47" i="20"/>
  <c r="F48" i="20"/>
  <c r="F39" i="20"/>
  <c r="F50" i="20"/>
  <c r="F51" i="20"/>
  <c r="F52" i="20"/>
  <c r="F53" i="20"/>
  <c r="F54" i="20"/>
  <c r="F55" i="20"/>
  <c r="F49" i="20"/>
  <c r="F57" i="20"/>
  <c r="F58" i="20"/>
  <c r="F59" i="20"/>
  <c r="F56" i="20"/>
  <c r="F61" i="20"/>
  <c r="F62" i="20"/>
  <c r="F63" i="20"/>
  <c r="F64" i="20"/>
  <c r="F60" i="20"/>
  <c r="F38" i="20"/>
  <c r="F67" i="20"/>
  <c r="F68" i="20"/>
  <c r="F66" i="20"/>
  <c r="F70" i="20"/>
  <c r="F71" i="20"/>
  <c r="F72" i="20"/>
  <c r="F69" i="20"/>
  <c r="F74" i="20"/>
  <c r="F75" i="20"/>
  <c r="F76" i="20"/>
  <c r="F73" i="20"/>
  <c r="F78" i="20"/>
  <c r="F79" i="20"/>
  <c r="F77" i="20"/>
  <c r="F65" i="20"/>
  <c r="F82" i="20"/>
  <c r="F83" i="20"/>
  <c r="F84" i="20"/>
  <c r="F85" i="20"/>
  <c r="F81" i="20"/>
  <c r="F87" i="20"/>
  <c r="F88" i="20"/>
  <c r="F89" i="20"/>
  <c r="F90" i="20"/>
  <c r="F91" i="20"/>
  <c r="F92" i="20"/>
  <c r="F93" i="20"/>
  <c r="F94" i="20"/>
  <c r="F95" i="20"/>
  <c r="F86" i="20"/>
  <c r="F97" i="20"/>
  <c r="F98" i="20"/>
  <c r="F99" i="20"/>
  <c r="F100" i="20"/>
  <c r="F101" i="20"/>
  <c r="F102" i="20"/>
  <c r="F96" i="20"/>
  <c r="F104" i="20"/>
  <c r="F105" i="20"/>
  <c r="F106" i="20"/>
  <c r="F107" i="20"/>
  <c r="F108" i="20"/>
  <c r="F109" i="20"/>
  <c r="F110" i="20"/>
  <c r="F111" i="20"/>
  <c r="F103" i="20"/>
  <c r="F113" i="20"/>
  <c r="F114" i="20"/>
  <c r="F112" i="20"/>
  <c r="F116" i="20"/>
  <c r="F117" i="20"/>
  <c r="F118" i="20"/>
  <c r="F119" i="20"/>
  <c r="F120" i="20"/>
  <c r="F115" i="20"/>
  <c r="F80" i="20"/>
  <c r="F123" i="20"/>
  <c r="F124" i="20"/>
  <c r="F125" i="20"/>
  <c r="F122" i="20"/>
  <c r="F127" i="20"/>
  <c r="F128" i="20"/>
  <c r="F129" i="20"/>
  <c r="F130" i="20"/>
  <c r="F131" i="20"/>
  <c r="F126" i="20"/>
  <c r="F133" i="20"/>
  <c r="F134" i="20"/>
  <c r="F135" i="20"/>
  <c r="F132" i="20"/>
  <c r="F121" i="20"/>
  <c r="F138" i="20"/>
  <c r="F139" i="20"/>
  <c r="F140" i="20"/>
  <c r="F141" i="20"/>
  <c r="F142" i="20"/>
  <c r="F137" i="20"/>
  <c r="F144" i="20"/>
  <c r="F145" i="20"/>
  <c r="F143" i="20"/>
  <c r="F147" i="20"/>
  <c r="F146" i="20"/>
  <c r="F136" i="20"/>
  <c r="F148" i="20"/>
  <c r="G10" i="20"/>
  <c r="G11" i="20"/>
  <c r="G12" i="20"/>
  <c r="G13" i="20"/>
  <c r="G14" i="20"/>
  <c r="G15" i="20"/>
  <c r="G16" i="20"/>
  <c r="G17" i="20"/>
  <c r="G9" i="20"/>
  <c r="G19" i="20"/>
  <c r="G20" i="20"/>
  <c r="G21" i="20"/>
  <c r="G22" i="20"/>
  <c r="G23" i="20"/>
  <c r="G24" i="20"/>
  <c r="G25" i="20"/>
  <c r="G26" i="20"/>
  <c r="G18" i="20"/>
  <c r="G28" i="20"/>
  <c r="G29" i="20"/>
  <c r="G30" i="20"/>
  <c r="G31" i="20"/>
  <c r="G27" i="20"/>
  <c r="G33" i="20"/>
  <c r="G34" i="20"/>
  <c r="G35" i="20"/>
  <c r="G36" i="20"/>
  <c r="G37" i="20"/>
  <c r="G32" i="20"/>
  <c r="G8" i="20"/>
  <c r="G40" i="20"/>
  <c r="G41" i="20"/>
  <c r="G42" i="20"/>
  <c r="G43" i="20"/>
  <c r="G44" i="20"/>
  <c r="G45" i="20"/>
  <c r="G46" i="20"/>
  <c r="G47" i="20"/>
  <c r="G48" i="20"/>
  <c r="G39" i="20"/>
  <c r="G50" i="20"/>
  <c r="G51" i="20"/>
  <c r="G52" i="20"/>
  <c r="G53" i="20"/>
  <c r="G54" i="20"/>
  <c r="G55" i="20"/>
  <c r="G49" i="20"/>
  <c r="G57" i="20"/>
  <c r="G58" i="20"/>
  <c r="G59" i="20"/>
  <c r="G56" i="20"/>
  <c r="G61" i="20"/>
  <c r="G62" i="20"/>
  <c r="G63" i="20"/>
  <c r="G64" i="20"/>
  <c r="G60" i="20"/>
  <c r="G38" i="20"/>
  <c r="G67" i="20"/>
  <c r="G68" i="20"/>
  <c r="G66" i="20"/>
  <c r="G70" i="20"/>
  <c r="G71" i="20"/>
  <c r="G72" i="20"/>
  <c r="G69" i="20"/>
  <c r="G74" i="20"/>
  <c r="G75" i="20"/>
  <c r="G76" i="20"/>
  <c r="G73" i="20"/>
  <c r="G78" i="20"/>
  <c r="G79" i="20"/>
  <c r="G77" i="20"/>
  <c r="G65" i="20"/>
  <c r="G82" i="20"/>
  <c r="G83" i="20"/>
  <c r="G84" i="20"/>
  <c r="G85" i="20"/>
  <c r="G81" i="20"/>
  <c r="G87" i="20"/>
  <c r="G88" i="20"/>
  <c r="G89" i="20"/>
  <c r="G90" i="20"/>
  <c r="G91" i="20"/>
  <c r="G92" i="20"/>
  <c r="G93" i="20"/>
  <c r="G94" i="20"/>
  <c r="G95" i="20"/>
  <c r="G86" i="20"/>
  <c r="G97" i="20"/>
  <c r="G98" i="20"/>
  <c r="G99" i="20"/>
  <c r="G100" i="20"/>
  <c r="G101" i="20"/>
  <c r="G102" i="20"/>
  <c r="G96" i="20"/>
  <c r="G104" i="20"/>
  <c r="G105" i="20"/>
  <c r="G106" i="20"/>
  <c r="G107" i="20"/>
  <c r="G108" i="20"/>
  <c r="G109" i="20"/>
  <c r="G110" i="20"/>
  <c r="G111" i="20"/>
  <c r="G103" i="20"/>
  <c r="G113" i="20"/>
  <c r="G114" i="20"/>
  <c r="G112" i="20"/>
  <c r="G116" i="20"/>
  <c r="G117" i="20"/>
  <c r="G118" i="20"/>
  <c r="G119" i="20"/>
  <c r="G120" i="20"/>
  <c r="G115" i="20"/>
  <c r="G80" i="20"/>
  <c r="G123" i="20"/>
  <c r="G124" i="20"/>
  <c r="G125" i="20"/>
  <c r="G122" i="20"/>
  <c r="G127" i="20"/>
  <c r="G128" i="20"/>
  <c r="G129" i="20"/>
  <c r="G130" i="20"/>
  <c r="G131" i="20"/>
  <c r="G126" i="20"/>
  <c r="G133" i="20"/>
  <c r="G134" i="20"/>
  <c r="G135" i="20"/>
  <c r="G132" i="20"/>
  <c r="G121" i="20"/>
  <c r="G138" i="20"/>
  <c r="G139" i="20"/>
  <c r="G140" i="20"/>
  <c r="G141" i="20"/>
  <c r="G142" i="20"/>
  <c r="G137" i="20"/>
  <c r="G144" i="20"/>
  <c r="G145" i="20"/>
  <c r="G143" i="20"/>
  <c r="G147" i="20"/>
  <c r="G146" i="20"/>
  <c r="G136" i="20"/>
  <c r="G148" i="20"/>
  <c r="H10" i="20"/>
  <c r="H11" i="20"/>
  <c r="H12" i="20"/>
  <c r="H13" i="20"/>
  <c r="H14" i="20"/>
  <c r="H15" i="20"/>
  <c r="H16" i="20"/>
  <c r="H17" i="20"/>
  <c r="H9" i="20"/>
  <c r="H19" i="20"/>
  <c r="H20" i="20"/>
  <c r="H21" i="20"/>
  <c r="H22" i="20"/>
  <c r="H23" i="20"/>
  <c r="H24" i="20"/>
  <c r="H25" i="20"/>
  <c r="H26" i="20"/>
  <c r="H18" i="20"/>
  <c r="H28" i="20"/>
  <c r="H29" i="20"/>
  <c r="H30" i="20"/>
  <c r="H31" i="20"/>
  <c r="H27" i="20"/>
  <c r="H33" i="20"/>
  <c r="H34" i="20"/>
  <c r="H35" i="20"/>
  <c r="H36" i="20"/>
  <c r="H37" i="20"/>
  <c r="H32" i="20"/>
  <c r="H8" i="20"/>
  <c r="H40" i="20"/>
  <c r="H41" i="20"/>
  <c r="H42" i="20"/>
  <c r="H43" i="20"/>
  <c r="H44" i="20"/>
  <c r="H45" i="20"/>
  <c r="H46" i="20"/>
  <c r="H47" i="20"/>
  <c r="H48" i="20"/>
  <c r="H39" i="20"/>
  <c r="H50" i="20"/>
  <c r="H51" i="20"/>
  <c r="H52" i="20"/>
  <c r="H53" i="20"/>
  <c r="H54" i="20"/>
  <c r="H55" i="20"/>
  <c r="H49" i="20"/>
  <c r="H57" i="20"/>
  <c r="H58" i="20"/>
  <c r="H59" i="20"/>
  <c r="H56" i="20"/>
  <c r="H61" i="20"/>
  <c r="H62" i="20"/>
  <c r="H63" i="20"/>
  <c r="H64" i="20"/>
  <c r="H60" i="20"/>
  <c r="H38" i="20"/>
  <c r="H67" i="20"/>
  <c r="H68" i="20"/>
  <c r="H66" i="20"/>
  <c r="H70" i="20"/>
  <c r="H71" i="20"/>
  <c r="H72" i="20"/>
  <c r="H69" i="20"/>
  <c r="H74" i="20"/>
  <c r="H75" i="20"/>
  <c r="H76" i="20"/>
  <c r="H73" i="20"/>
  <c r="H78" i="20"/>
  <c r="H79" i="20"/>
  <c r="H77" i="20"/>
  <c r="H65" i="20"/>
  <c r="H82" i="20"/>
  <c r="H83" i="20"/>
  <c r="H84" i="20"/>
  <c r="H85" i="20"/>
  <c r="H81" i="20"/>
  <c r="H87" i="20"/>
  <c r="H88" i="20"/>
  <c r="H89" i="20"/>
  <c r="H90" i="20"/>
  <c r="H91" i="20"/>
  <c r="H92" i="20"/>
  <c r="H93" i="20"/>
  <c r="H94" i="20"/>
  <c r="H95" i="20"/>
  <c r="H86" i="20"/>
  <c r="H97" i="20"/>
  <c r="H98" i="20"/>
  <c r="H99" i="20"/>
  <c r="H100" i="20"/>
  <c r="H101" i="20"/>
  <c r="H102" i="20"/>
  <c r="H96" i="20"/>
  <c r="H104" i="20"/>
  <c r="H105" i="20"/>
  <c r="H106" i="20"/>
  <c r="H107" i="20"/>
  <c r="H108" i="20"/>
  <c r="H109" i="20"/>
  <c r="H110" i="20"/>
  <c r="H111" i="20"/>
  <c r="H103" i="20"/>
  <c r="H113" i="20"/>
  <c r="H114" i="20"/>
  <c r="H112" i="20"/>
  <c r="H116" i="20"/>
  <c r="H117" i="20"/>
  <c r="H118" i="20"/>
  <c r="H119" i="20"/>
  <c r="H120" i="20"/>
  <c r="H115" i="20"/>
  <c r="H80" i="20"/>
  <c r="H123" i="20"/>
  <c r="H124" i="20"/>
  <c r="H125" i="20"/>
  <c r="H122" i="20"/>
  <c r="H127" i="20"/>
  <c r="H128" i="20"/>
  <c r="H129" i="20"/>
  <c r="H130" i="20"/>
  <c r="H131" i="20"/>
  <c r="H126" i="20"/>
  <c r="H133" i="20"/>
  <c r="H134" i="20"/>
  <c r="H135" i="20"/>
  <c r="H132" i="20"/>
  <c r="H121" i="20"/>
  <c r="H138" i="20"/>
  <c r="H139" i="20"/>
  <c r="H140" i="20"/>
  <c r="H141" i="20"/>
  <c r="H142" i="20"/>
  <c r="H137" i="20"/>
  <c r="H144" i="20"/>
  <c r="H145" i="20"/>
  <c r="H143" i="20"/>
  <c r="H147" i="20"/>
  <c r="H146" i="20"/>
  <c r="H136" i="20"/>
  <c r="H148" i="20"/>
  <c r="E10" i="20"/>
  <c r="E11" i="20"/>
  <c r="E12" i="20"/>
  <c r="E13" i="20"/>
  <c r="E14" i="20"/>
  <c r="E15" i="20"/>
  <c r="E16" i="20"/>
  <c r="E17" i="20"/>
  <c r="E9" i="20"/>
  <c r="E19" i="20"/>
  <c r="E20" i="20"/>
  <c r="E21" i="20"/>
  <c r="E22" i="20"/>
  <c r="E23" i="20"/>
  <c r="E24" i="20"/>
  <c r="E25" i="20"/>
  <c r="E26" i="20"/>
  <c r="E18" i="20"/>
  <c r="E28" i="20"/>
  <c r="E29" i="20"/>
  <c r="E30" i="20"/>
  <c r="E31" i="20"/>
  <c r="E27" i="20"/>
  <c r="E33" i="20"/>
  <c r="E34" i="20"/>
  <c r="E35" i="20"/>
  <c r="E36" i="20"/>
  <c r="E37" i="20"/>
  <c r="E32" i="20"/>
  <c r="E8" i="20"/>
  <c r="E40" i="20"/>
  <c r="E41" i="20"/>
  <c r="E42" i="20"/>
  <c r="E43" i="20"/>
  <c r="E44" i="20"/>
  <c r="E45" i="20"/>
  <c r="E46" i="20"/>
  <c r="E47" i="20"/>
  <c r="E48" i="20"/>
  <c r="E39" i="20"/>
  <c r="E50" i="20"/>
  <c r="E51" i="20"/>
  <c r="E52" i="20"/>
  <c r="E53" i="20"/>
  <c r="E54" i="20"/>
  <c r="E55" i="20"/>
  <c r="E49" i="20"/>
  <c r="E57" i="20"/>
  <c r="E58" i="20"/>
  <c r="E59" i="20"/>
  <c r="E56" i="20"/>
  <c r="E61" i="20"/>
  <c r="E62" i="20"/>
  <c r="E63" i="20"/>
  <c r="E64" i="20"/>
  <c r="E60" i="20"/>
  <c r="E38" i="20"/>
  <c r="E67" i="20"/>
  <c r="E68" i="20"/>
  <c r="E66" i="20"/>
  <c r="E70" i="20"/>
  <c r="E71" i="20"/>
  <c r="E72" i="20"/>
  <c r="E69" i="20"/>
  <c r="E74" i="20"/>
  <c r="E75" i="20"/>
  <c r="E76" i="20"/>
  <c r="E73" i="20"/>
  <c r="E78" i="20"/>
  <c r="E79" i="20"/>
  <c r="E77" i="20"/>
  <c r="E65" i="20"/>
  <c r="E82" i="20"/>
  <c r="E83" i="20"/>
  <c r="E84" i="20"/>
  <c r="E85" i="20"/>
  <c r="E81" i="20"/>
  <c r="E87" i="20"/>
  <c r="E88" i="20"/>
  <c r="E89" i="20"/>
  <c r="E90" i="20"/>
  <c r="E91" i="20"/>
  <c r="E92" i="20"/>
  <c r="E93" i="20"/>
  <c r="E94" i="20"/>
  <c r="E95" i="20"/>
  <c r="E86" i="20"/>
  <c r="E97" i="20"/>
  <c r="E98" i="20"/>
  <c r="E99" i="20"/>
  <c r="E100" i="20"/>
  <c r="E101" i="20"/>
  <c r="E102" i="20"/>
  <c r="E96" i="20"/>
  <c r="E104" i="20"/>
  <c r="E105" i="20"/>
  <c r="E106" i="20"/>
  <c r="E107" i="20"/>
  <c r="E108" i="20"/>
  <c r="E109" i="20"/>
  <c r="E110" i="20"/>
  <c r="E111" i="20"/>
  <c r="E103" i="20"/>
  <c r="E113" i="20"/>
  <c r="E114" i="20"/>
  <c r="E112" i="20"/>
  <c r="E116" i="20"/>
  <c r="E117" i="20"/>
  <c r="E118" i="20"/>
  <c r="E119" i="20"/>
  <c r="E120" i="20"/>
  <c r="E115" i="20"/>
  <c r="E80" i="20"/>
  <c r="E123" i="20"/>
  <c r="E124" i="20"/>
  <c r="E125" i="20"/>
  <c r="E122" i="20"/>
  <c r="E127" i="20"/>
  <c r="E128" i="20"/>
  <c r="E129" i="20"/>
  <c r="E130" i="20"/>
  <c r="E131" i="20"/>
  <c r="E126" i="20"/>
  <c r="E133" i="20"/>
  <c r="E134" i="20"/>
  <c r="E135" i="20"/>
  <c r="E132" i="20"/>
  <c r="E121" i="20"/>
  <c r="E138" i="20"/>
  <c r="E139" i="20"/>
  <c r="E140" i="20"/>
  <c r="E141" i="20"/>
  <c r="E142" i="20"/>
  <c r="E137" i="20"/>
  <c r="E144" i="20"/>
  <c r="E145" i="20"/>
  <c r="E143" i="20"/>
  <c r="E147" i="20"/>
  <c r="E146" i="20"/>
  <c r="E136" i="20"/>
  <c r="E148" i="20"/>
  <c r="J10" i="20"/>
  <c r="J11" i="20"/>
  <c r="J12" i="20"/>
  <c r="J13" i="20"/>
  <c r="J14" i="20"/>
  <c r="J15" i="20"/>
  <c r="J16" i="20"/>
  <c r="J17" i="20"/>
  <c r="J9" i="20"/>
  <c r="J19" i="20"/>
  <c r="J20" i="20"/>
  <c r="J21" i="20"/>
  <c r="J22" i="20"/>
  <c r="J23" i="20"/>
  <c r="J24" i="20"/>
  <c r="J25" i="20"/>
  <c r="J26" i="20"/>
  <c r="J18" i="20"/>
  <c r="J28" i="20"/>
  <c r="J29" i="20"/>
  <c r="J30" i="20"/>
  <c r="J31" i="20"/>
  <c r="J27" i="20"/>
  <c r="J33" i="20"/>
  <c r="J34" i="20"/>
  <c r="J35" i="20"/>
  <c r="J36" i="20"/>
  <c r="J37" i="20"/>
  <c r="J32" i="20"/>
  <c r="J8" i="20"/>
  <c r="J67" i="20"/>
  <c r="J68" i="20"/>
  <c r="J66" i="20"/>
  <c r="J70" i="20"/>
  <c r="J71" i="20"/>
  <c r="J72" i="20"/>
  <c r="J69" i="20"/>
  <c r="J74" i="20"/>
  <c r="J75" i="20"/>
  <c r="J76" i="20"/>
  <c r="J73" i="20"/>
  <c r="J78" i="20"/>
  <c r="J79" i="20"/>
  <c r="J77" i="20"/>
  <c r="J65" i="20"/>
  <c r="J82" i="20"/>
  <c r="J83" i="20"/>
  <c r="J84" i="20"/>
  <c r="J85" i="20"/>
  <c r="J81" i="20"/>
  <c r="J87" i="20"/>
  <c r="J88" i="20"/>
  <c r="J89" i="20"/>
  <c r="J90" i="20"/>
  <c r="J91" i="20"/>
  <c r="J92" i="20"/>
  <c r="J93" i="20"/>
  <c r="J94" i="20"/>
  <c r="J95" i="20"/>
  <c r="J86" i="20"/>
  <c r="J97" i="20"/>
  <c r="J98" i="20"/>
  <c r="J99" i="20"/>
  <c r="J100" i="20"/>
  <c r="J101" i="20"/>
  <c r="J102" i="20"/>
  <c r="J96" i="20"/>
  <c r="J104" i="20"/>
  <c r="J105" i="20"/>
  <c r="J106" i="20"/>
  <c r="J107" i="20"/>
  <c r="J108" i="20"/>
  <c r="J109" i="20"/>
  <c r="J110" i="20"/>
  <c r="J111" i="20"/>
  <c r="J103" i="20"/>
  <c r="J113" i="20"/>
  <c r="J114" i="20"/>
  <c r="J112" i="20"/>
  <c r="J116" i="20"/>
  <c r="J117" i="20"/>
  <c r="J118" i="20"/>
  <c r="J119" i="20"/>
  <c r="J120" i="20"/>
  <c r="J115" i="20"/>
  <c r="J80" i="20"/>
  <c r="J123" i="20"/>
  <c r="J124" i="20"/>
  <c r="J125" i="20"/>
  <c r="J122" i="20"/>
  <c r="J127" i="20"/>
  <c r="J128" i="20"/>
  <c r="J129" i="20"/>
  <c r="J130" i="20"/>
  <c r="J131" i="20"/>
  <c r="J126" i="20"/>
  <c r="J133" i="20"/>
  <c r="J134" i="20"/>
  <c r="J135" i="20"/>
  <c r="J132" i="20"/>
  <c r="J121" i="20"/>
  <c r="J138" i="20"/>
  <c r="J139" i="20"/>
  <c r="J140" i="20"/>
  <c r="J141" i="20"/>
  <c r="J142" i="20"/>
  <c r="J137" i="20"/>
  <c r="J144" i="20"/>
  <c r="J145" i="20"/>
  <c r="J143" i="20"/>
  <c r="J147" i="20"/>
  <c r="J146" i="20"/>
  <c r="J136" i="20"/>
  <c r="J148" i="20"/>
  <c r="K148" i="20"/>
  <c r="K147" i="20"/>
  <c r="K146" i="20"/>
  <c r="K145" i="20"/>
  <c r="K144" i="20"/>
  <c r="K143" i="20"/>
  <c r="K142" i="20"/>
  <c r="K141" i="20"/>
  <c r="K140" i="20"/>
  <c r="K139" i="20"/>
  <c r="K138" i="20"/>
  <c r="K137" i="20"/>
  <c r="K136" i="20"/>
  <c r="K135" i="20"/>
  <c r="K134" i="20"/>
  <c r="K133" i="20"/>
  <c r="K132" i="20"/>
  <c r="K131" i="20"/>
  <c r="K130" i="20"/>
  <c r="K129" i="20"/>
  <c r="K128" i="20"/>
  <c r="K127" i="20"/>
  <c r="K126" i="20"/>
  <c r="K125" i="20"/>
  <c r="K124" i="20"/>
  <c r="K123" i="20"/>
  <c r="K122" i="20"/>
  <c r="K121" i="20"/>
  <c r="K120" i="20"/>
  <c r="K119" i="20"/>
  <c r="K118" i="20"/>
  <c r="K117" i="20"/>
  <c r="K116" i="20"/>
  <c r="K115" i="20"/>
  <c r="K114" i="20"/>
  <c r="K113" i="20"/>
  <c r="K112" i="20"/>
  <c r="K111" i="20"/>
  <c r="K110" i="20"/>
  <c r="K109" i="20"/>
  <c r="K108" i="20"/>
  <c r="K107" i="20"/>
  <c r="K106" i="20"/>
  <c r="K105" i="20"/>
  <c r="K104" i="20"/>
  <c r="K103" i="20"/>
  <c r="K102" i="20"/>
  <c r="K101" i="20"/>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O8" i="20"/>
  <c r="O9"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39" i="20"/>
  <c r="O40" i="20"/>
  <c r="O41" i="20"/>
  <c r="O42" i="20"/>
  <c r="O43" i="20"/>
  <c r="O44" i="20"/>
  <c r="O45" i="20"/>
  <c r="O46" i="20"/>
  <c r="O47" i="20"/>
  <c r="O48" i="20"/>
  <c r="O49" i="20"/>
  <c r="O50" i="20"/>
  <c r="O51" i="20"/>
  <c r="O52" i="20"/>
  <c r="O53" i="20"/>
  <c r="O54" i="20"/>
  <c r="O55" i="20"/>
  <c r="O56" i="20"/>
  <c r="O57" i="20"/>
  <c r="O58" i="20"/>
  <c r="O59" i="20"/>
  <c r="O60" i="20"/>
  <c r="O61" i="20"/>
  <c r="O62" i="20"/>
  <c r="O63" i="20"/>
  <c r="O64" i="20"/>
  <c r="O65" i="20"/>
  <c r="O66" i="20"/>
  <c r="O67" i="20"/>
  <c r="O68" i="20"/>
  <c r="O69" i="20"/>
  <c r="O70" i="20"/>
  <c r="O71" i="20"/>
  <c r="O72" i="20"/>
  <c r="O73" i="20"/>
  <c r="O74" i="20"/>
  <c r="O75" i="20"/>
  <c r="O76" i="20"/>
  <c r="O77" i="20"/>
  <c r="O78" i="20"/>
  <c r="O79" i="20"/>
  <c r="O80" i="20"/>
  <c r="O81" i="20"/>
  <c r="O82" i="20"/>
  <c r="O83" i="20"/>
  <c r="O84" i="20"/>
  <c r="O85" i="20"/>
  <c r="O86" i="20"/>
  <c r="O87" i="20"/>
  <c r="O88" i="20"/>
  <c r="O89" i="20"/>
  <c r="O90" i="20"/>
  <c r="O91" i="20"/>
  <c r="O92" i="20"/>
  <c r="O93" i="20"/>
  <c r="O94" i="20"/>
  <c r="O95" i="20"/>
  <c r="O96" i="20"/>
  <c r="O97" i="20"/>
  <c r="O98" i="20"/>
  <c r="O99" i="20"/>
  <c r="O100" i="20"/>
  <c r="O101" i="20"/>
  <c r="O102" i="20"/>
  <c r="O103" i="20"/>
  <c r="O104" i="20"/>
  <c r="O105" i="20"/>
  <c r="O106" i="20"/>
  <c r="O107" i="20"/>
  <c r="O108" i="20"/>
  <c r="O109" i="20"/>
  <c r="O110" i="20"/>
  <c r="O111" i="20"/>
  <c r="O112" i="20"/>
  <c r="O113" i="20"/>
  <c r="O114" i="20"/>
  <c r="O115" i="20"/>
  <c r="O116" i="20"/>
  <c r="O117" i="20"/>
  <c r="O118" i="20"/>
  <c r="O119" i="20"/>
  <c r="O120" i="20"/>
  <c r="O121" i="20"/>
  <c r="O122" i="20"/>
  <c r="O123" i="20"/>
  <c r="O124" i="20"/>
  <c r="O125" i="20"/>
  <c r="O126" i="20"/>
  <c r="O127" i="20"/>
  <c r="O128" i="20"/>
  <c r="O129" i="20"/>
  <c r="O130" i="20"/>
  <c r="O131" i="20"/>
  <c r="O132" i="20"/>
  <c r="O133" i="20"/>
  <c r="O134" i="20"/>
  <c r="O135" i="20"/>
  <c r="O136" i="20"/>
  <c r="O137" i="20"/>
  <c r="O138" i="20"/>
  <c r="O139" i="20"/>
  <c r="O140" i="20"/>
  <c r="O141" i="20"/>
  <c r="O142" i="20"/>
  <c r="O143" i="20"/>
  <c r="O144" i="20"/>
  <c r="O145" i="20"/>
  <c r="O146" i="20"/>
  <c r="O147" i="20"/>
  <c r="O148" i="20"/>
  <c r="O10" i="20"/>
  <c r="BH12" i="15"/>
  <c r="BR12" i="15"/>
  <c r="BR13" i="15"/>
  <c r="BJ14" i="15"/>
  <c r="BL14" i="15"/>
  <c r="BN14" i="15"/>
  <c r="BR14" i="15"/>
  <c r="BR15" i="15"/>
  <c r="BH16" i="15"/>
  <c r="BN16" i="15"/>
  <c r="BR16" i="15"/>
  <c r="BL17" i="15"/>
  <c r="BN17" i="15"/>
  <c r="BR17" i="15"/>
  <c r="BH18" i="15"/>
  <c r="BR18" i="15"/>
  <c r="BR19" i="15"/>
  <c r="BH20" i="15"/>
  <c r="BR20" i="15"/>
  <c r="BR21" i="15"/>
  <c r="BR22" i="15"/>
  <c r="BH23" i="15"/>
  <c r="BN23" i="15"/>
  <c r="BR23" i="15"/>
  <c r="BH24" i="15"/>
  <c r="BR24" i="15"/>
  <c r="BR25" i="15"/>
  <c r="BR26" i="15"/>
  <c r="BR27" i="15"/>
  <c r="BR28" i="15"/>
  <c r="BR29" i="15"/>
  <c r="BR30" i="15"/>
  <c r="BR31" i="15"/>
  <c r="BR32" i="15"/>
  <c r="BR33" i="15"/>
  <c r="BR34" i="15"/>
  <c r="BH35" i="15"/>
  <c r="BN35" i="15"/>
  <c r="BR35" i="15"/>
  <c r="BR36" i="15"/>
  <c r="BR37" i="15"/>
  <c r="BR38" i="15"/>
  <c r="BR39" i="15"/>
  <c r="BH40" i="15"/>
  <c r="BJ40" i="15"/>
  <c r="BR40" i="15"/>
  <c r="BR41" i="15"/>
  <c r="BH42" i="15"/>
  <c r="BN42" i="15"/>
  <c r="BR42" i="15"/>
  <c r="BH43" i="15"/>
  <c r="BJ43" i="15"/>
  <c r="BR43" i="15"/>
  <c r="BL44" i="15"/>
  <c r="BN44" i="15"/>
  <c r="BR44" i="15"/>
  <c r="BJ45" i="15"/>
  <c r="BL45" i="15"/>
  <c r="BN45" i="15"/>
  <c r="BR45" i="15"/>
  <c r="BH46" i="15"/>
  <c r="BR46" i="15"/>
  <c r="BJ47" i="15"/>
  <c r="BL47" i="15"/>
  <c r="BR47" i="15"/>
  <c r="BR48" i="15"/>
  <c r="BH49" i="15"/>
  <c r="BR49" i="15"/>
  <c r="BH51" i="15"/>
  <c r="BJ51" i="15"/>
  <c r="BR51" i="15"/>
  <c r="BH52" i="15"/>
  <c r="BJ52" i="15"/>
  <c r="BR52" i="15"/>
  <c r="BH53" i="15"/>
  <c r="BJ53" i="15"/>
  <c r="BR53" i="15"/>
  <c r="BH54" i="15"/>
  <c r="BJ54" i="15"/>
  <c r="BR54" i="15"/>
  <c r="BH55" i="15"/>
  <c r="BJ55" i="15"/>
  <c r="BR55" i="15"/>
  <c r="BJ56" i="15"/>
  <c r="BR56" i="15"/>
  <c r="BR57" i="15"/>
  <c r="BH58" i="15"/>
  <c r="BJ58" i="15"/>
  <c r="BN58" i="15"/>
  <c r="BR58" i="15"/>
  <c r="BR59" i="15"/>
  <c r="BH60" i="15"/>
  <c r="BJ60" i="15"/>
  <c r="BR60" i="15"/>
  <c r="BR61" i="15"/>
  <c r="BR62" i="15"/>
  <c r="BL63" i="15"/>
  <c r="BN63" i="15"/>
  <c r="BR63" i="15"/>
  <c r="BR64" i="15"/>
  <c r="BH65" i="15"/>
  <c r="BL65" i="15"/>
  <c r="BN65" i="15"/>
  <c r="BR65" i="15"/>
  <c r="BR66" i="15"/>
  <c r="BR67" i="15"/>
  <c r="BR68" i="15"/>
  <c r="BH70" i="15"/>
  <c r="BR70" i="15"/>
  <c r="BH71" i="15"/>
  <c r="BR71" i="15"/>
  <c r="BH72" i="15"/>
  <c r="BL72" i="15"/>
  <c r="BN72" i="15"/>
  <c r="BR72" i="15"/>
  <c r="BH73" i="15"/>
  <c r="BL73" i="15"/>
  <c r="BN73" i="15"/>
  <c r="BR73" i="15"/>
  <c r="BR74" i="15"/>
  <c r="BH75" i="15"/>
  <c r="BN75" i="15"/>
  <c r="BR75" i="15"/>
  <c r="BJ76" i="15"/>
  <c r="BN76" i="15"/>
  <c r="BR76" i="15"/>
  <c r="BR11" i="15"/>
  <c r="BN11" i="15"/>
  <c r="BL11" i="15"/>
  <c r="BJ11" i="15"/>
  <c r="BH12" i="14"/>
  <c r="BR12" i="14"/>
  <c r="BH13" i="14"/>
  <c r="BR13" i="14"/>
  <c r="BR14" i="14"/>
  <c r="BR15" i="14"/>
  <c r="BH16" i="14"/>
  <c r="BR16" i="14"/>
  <c r="BH17" i="14"/>
  <c r="BR17" i="14"/>
  <c r="BR18" i="14"/>
  <c r="BH19" i="14"/>
  <c r="BR19" i="14"/>
  <c r="BH20" i="14"/>
  <c r="BR20" i="14"/>
  <c r="BH21" i="14"/>
  <c r="BR21" i="14"/>
  <c r="BH22" i="14"/>
  <c r="BR22" i="14"/>
  <c r="BH23" i="14"/>
  <c r="BJ23" i="14"/>
  <c r="BN23" i="14"/>
  <c r="BR23" i="14"/>
  <c r="BR25" i="14"/>
  <c r="BH26" i="14"/>
  <c r="BR26" i="14"/>
  <c r="BH27" i="14"/>
  <c r="BR27" i="14"/>
  <c r="BR28" i="14"/>
  <c r="BH29" i="14"/>
  <c r="BR29" i="14"/>
  <c r="BR30" i="14"/>
  <c r="BH31" i="14"/>
  <c r="BR31" i="14"/>
  <c r="BH32" i="14"/>
  <c r="BR32" i="14"/>
  <c r="BR33" i="14"/>
  <c r="BR34" i="14"/>
  <c r="BR35" i="14"/>
  <c r="BR36" i="14"/>
  <c r="BR37" i="14"/>
  <c r="BR38" i="14"/>
  <c r="BR40" i="14"/>
  <c r="BR41" i="14"/>
  <c r="BH42" i="14"/>
  <c r="BR42" i="14"/>
  <c r="BR43" i="14"/>
  <c r="BR44" i="14"/>
  <c r="BH45" i="14"/>
  <c r="BR45" i="14"/>
  <c r="BH46" i="14"/>
  <c r="BR46" i="14"/>
  <c r="BR47" i="14"/>
  <c r="BH48" i="14"/>
  <c r="BR48" i="14"/>
  <c r="BR49" i="14"/>
  <c r="BR50" i="14"/>
  <c r="BH51" i="14"/>
  <c r="BR51" i="14"/>
  <c r="BR52" i="14"/>
  <c r="BR53" i="14"/>
  <c r="BR11" i="14"/>
  <c r="BR12" i="19"/>
  <c r="BR13" i="19"/>
  <c r="BR14" i="19"/>
  <c r="BR15" i="19"/>
  <c r="BR16" i="19"/>
  <c r="BR17" i="19"/>
  <c r="BH18" i="19"/>
  <c r="BR18" i="19"/>
  <c r="BH19" i="19"/>
  <c r="BR19" i="19"/>
  <c r="BR20" i="19"/>
  <c r="BR21" i="19"/>
  <c r="BR22" i="19"/>
  <c r="BR23" i="19"/>
  <c r="BR24" i="19"/>
  <c r="BR25" i="19"/>
  <c r="BR26" i="19"/>
  <c r="BJ27" i="19"/>
  <c r="BL27" i="19"/>
  <c r="BN27" i="19"/>
  <c r="BR27" i="19"/>
  <c r="BR28" i="19"/>
  <c r="BR29" i="19"/>
  <c r="BR30" i="19"/>
  <c r="BR31" i="19"/>
  <c r="BR32" i="19"/>
  <c r="BR33" i="19"/>
  <c r="BR34" i="19"/>
  <c r="BR35" i="19"/>
  <c r="BR36" i="19"/>
  <c r="BR37" i="19"/>
  <c r="BJ38" i="19"/>
  <c r="BN38" i="19"/>
  <c r="BR38" i="19"/>
  <c r="BH39" i="19"/>
  <c r="BR39" i="19"/>
  <c r="BR40" i="19"/>
  <c r="BR41" i="19"/>
  <c r="BR42" i="19"/>
  <c r="BH43" i="19"/>
  <c r="BR43" i="19"/>
  <c r="BR44" i="19"/>
  <c r="BR45" i="19"/>
  <c r="BR46" i="19"/>
  <c r="BR47" i="19"/>
  <c r="BR48" i="19"/>
  <c r="BR49" i="19"/>
  <c r="BH50" i="19"/>
  <c r="BR50" i="19"/>
  <c r="BR51" i="19"/>
  <c r="BH52" i="19"/>
  <c r="BR52" i="19"/>
  <c r="BR53" i="19"/>
  <c r="BR54" i="19"/>
  <c r="BR55" i="19"/>
  <c r="BR56" i="19"/>
  <c r="BR57" i="19"/>
  <c r="BH58" i="19"/>
  <c r="BL58" i="19"/>
  <c r="BN58" i="19"/>
  <c r="BR58" i="19"/>
  <c r="BR59" i="19"/>
  <c r="BR60" i="19"/>
  <c r="BR61" i="19"/>
  <c r="BH62" i="19"/>
  <c r="BR62" i="19"/>
  <c r="BR64" i="19"/>
  <c r="BR65" i="19"/>
  <c r="BR66" i="19"/>
  <c r="BR67" i="19"/>
  <c r="BH68" i="19"/>
  <c r="BL68" i="19"/>
  <c r="BN68" i="19"/>
  <c r="BR68" i="19"/>
  <c r="BR69" i="19"/>
  <c r="BR70" i="19"/>
  <c r="BJ71" i="19"/>
  <c r="BL71" i="19"/>
  <c r="BN71" i="19"/>
  <c r="BR71" i="19"/>
  <c r="BR72" i="19"/>
  <c r="BR73" i="19"/>
  <c r="BH74" i="19"/>
  <c r="BR74" i="19"/>
  <c r="BH75" i="19"/>
  <c r="BR75" i="19"/>
  <c r="BR76" i="19"/>
  <c r="BJ77" i="19"/>
  <c r="BL77" i="19"/>
  <c r="BN77" i="19"/>
  <c r="BR77" i="19"/>
  <c r="BH78" i="19"/>
  <c r="BL78" i="19"/>
  <c r="BN78" i="19"/>
  <c r="BR78" i="19"/>
  <c r="BR79" i="19"/>
  <c r="BR80" i="19"/>
  <c r="BH81" i="19"/>
  <c r="BL81" i="19"/>
  <c r="BN81" i="19"/>
  <c r="BR81" i="19"/>
  <c r="BR82" i="19"/>
  <c r="BR83" i="19"/>
  <c r="BR84" i="19"/>
  <c r="BJ85" i="19"/>
  <c r="BL85" i="19"/>
  <c r="BN85" i="19"/>
  <c r="BR85" i="19"/>
  <c r="BR86" i="19"/>
  <c r="BR87" i="19"/>
  <c r="BR88" i="19"/>
  <c r="BR89" i="19"/>
  <c r="BR90" i="19"/>
  <c r="BR91" i="19"/>
  <c r="BR92" i="19"/>
  <c r="BR93" i="19"/>
  <c r="BL94" i="19"/>
  <c r="BN94" i="19"/>
  <c r="BR94" i="19"/>
  <c r="BH95" i="19"/>
  <c r="BR95" i="19"/>
  <c r="BH96" i="19"/>
  <c r="BR96" i="19"/>
  <c r="BR97" i="19"/>
  <c r="BL98" i="19"/>
  <c r="BR98" i="19"/>
  <c r="BR99" i="19"/>
  <c r="BR100" i="19"/>
  <c r="BH101" i="19"/>
  <c r="BR101" i="19"/>
  <c r="BR102" i="19"/>
  <c r="BL103" i="19"/>
  <c r="BN103" i="19"/>
  <c r="BR103" i="19"/>
  <c r="BR105" i="19"/>
  <c r="BR106" i="19"/>
  <c r="BR107" i="19"/>
  <c r="BR108" i="19"/>
  <c r="BH109" i="19"/>
  <c r="BR109" i="19"/>
  <c r="BR110" i="19"/>
  <c r="BR111" i="19"/>
  <c r="BR112" i="19"/>
  <c r="BR113" i="19"/>
  <c r="BR114" i="19"/>
  <c r="BH115" i="19"/>
  <c r="BR115" i="19"/>
  <c r="BH116" i="19"/>
  <c r="BJ116" i="19"/>
  <c r="BN116" i="19"/>
  <c r="BR116" i="19"/>
  <c r="BR117" i="19"/>
  <c r="BR118" i="19"/>
  <c r="BR119" i="19"/>
  <c r="BH121" i="19"/>
  <c r="BN121" i="19"/>
  <c r="BR121" i="19"/>
  <c r="BR122" i="19"/>
  <c r="BR123" i="19"/>
  <c r="BR124" i="19"/>
  <c r="BR125" i="19"/>
  <c r="BR126" i="19"/>
  <c r="BR127" i="19"/>
  <c r="BR128" i="19"/>
  <c r="BR129" i="19"/>
  <c r="BR130" i="19"/>
  <c r="BR131" i="19"/>
  <c r="BR132" i="19"/>
  <c r="BJ133" i="19"/>
  <c r="BL133" i="19"/>
  <c r="BN133" i="19"/>
  <c r="BR133" i="19"/>
  <c r="BR134" i="19"/>
  <c r="BR135" i="19"/>
  <c r="BR136" i="19"/>
  <c r="BR137" i="19"/>
  <c r="BL138" i="19"/>
  <c r="BN138" i="19"/>
  <c r="BR138" i="19"/>
  <c r="BR139" i="19"/>
  <c r="BR140" i="19"/>
  <c r="BH141" i="19"/>
  <c r="BR141" i="19"/>
  <c r="BH142" i="19"/>
  <c r="BR142" i="19"/>
  <c r="BR143" i="19"/>
  <c r="BR144" i="19"/>
  <c r="BH145" i="19"/>
  <c r="BL145" i="19"/>
  <c r="BN145" i="19"/>
  <c r="BR145" i="19"/>
  <c r="BH146" i="19"/>
  <c r="BL146" i="19"/>
  <c r="BN146" i="19"/>
  <c r="BR146" i="19"/>
  <c r="BR147" i="19"/>
  <c r="BR148" i="19"/>
  <c r="BH149" i="19"/>
  <c r="BR149" i="19"/>
  <c r="BH150" i="19"/>
  <c r="BR150" i="19"/>
  <c r="BR151" i="19"/>
  <c r="BJ152" i="19"/>
  <c r="BL152" i="19"/>
  <c r="BN152" i="19"/>
  <c r="BR152" i="19"/>
  <c r="BH153" i="19"/>
  <c r="BL153" i="19"/>
  <c r="BN153" i="19"/>
  <c r="BR153" i="19"/>
  <c r="BH154" i="19"/>
  <c r="BJ154" i="19"/>
  <c r="BR154" i="19"/>
  <c r="BR155" i="19"/>
  <c r="BR156" i="19"/>
  <c r="BH157" i="19"/>
  <c r="BR157" i="19"/>
  <c r="BR158" i="19"/>
  <c r="BR159" i="19"/>
  <c r="BR160" i="19"/>
  <c r="BR161" i="19"/>
  <c r="BR162" i="19"/>
  <c r="BR163" i="19"/>
  <c r="BH164" i="19"/>
  <c r="BJ164" i="19"/>
  <c r="BR164" i="19"/>
  <c r="BR165" i="19"/>
  <c r="BH166" i="19"/>
  <c r="BJ166" i="19"/>
  <c r="BN166" i="19"/>
  <c r="BR166" i="19"/>
  <c r="BJ167" i="19"/>
  <c r="BL167" i="19"/>
  <c r="BN167" i="19"/>
  <c r="BR167" i="19"/>
  <c r="BR169" i="19"/>
  <c r="BR170" i="19"/>
  <c r="BR171" i="19"/>
  <c r="BR172" i="19"/>
  <c r="BR173" i="19"/>
  <c r="BR174" i="19"/>
  <c r="BH175" i="19"/>
  <c r="BR175" i="19"/>
  <c r="BR176" i="19"/>
  <c r="BH177" i="19"/>
  <c r="BR177" i="19"/>
  <c r="BH178" i="19"/>
  <c r="BR178" i="19"/>
  <c r="BH179" i="19"/>
  <c r="BR179" i="19"/>
  <c r="BH180" i="19"/>
  <c r="BR180" i="19"/>
  <c r="BH181" i="19"/>
  <c r="BR181" i="19"/>
  <c r="BH182" i="19"/>
  <c r="BR182" i="19"/>
  <c r="BH183" i="19"/>
  <c r="BR183" i="19"/>
  <c r="BR184" i="19"/>
  <c r="BH185" i="19"/>
  <c r="BL185" i="19"/>
  <c r="BN185" i="19"/>
  <c r="BR185" i="19"/>
  <c r="BR186" i="19"/>
  <c r="BH187" i="19"/>
  <c r="BL187" i="19"/>
  <c r="BN187" i="19"/>
  <c r="BR187" i="19"/>
  <c r="BH188" i="19"/>
  <c r="BN188" i="19"/>
  <c r="BR188" i="19"/>
  <c r="BR189" i="19"/>
  <c r="BH191" i="19"/>
  <c r="BJ191" i="19"/>
  <c r="BR191" i="19"/>
  <c r="BR192" i="19"/>
  <c r="BH193" i="19"/>
  <c r="BL193" i="19"/>
  <c r="BN193" i="19"/>
  <c r="BR193" i="19"/>
  <c r="BH194" i="19"/>
  <c r="BL194" i="19"/>
  <c r="BN194" i="19"/>
  <c r="BR194" i="19"/>
  <c r="BR195" i="19"/>
  <c r="BR196" i="19"/>
  <c r="BH197" i="19"/>
  <c r="BR197" i="19"/>
  <c r="BH198" i="19"/>
  <c r="BR198" i="19"/>
  <c r="BR199" i="19"/>
  <c r="BH200" i="19"/>
  <c r="BL200" i="19"/>
  <c r="BN200" i="19"/>
  <c r="BR200" i="19"/>
  <c r="BR201" i="19"/>
  <c r="BR202" i="19"/>
  <c r="BJ203" i="19"/>
  <c r="BL203" i="19"/>
  <c r="BR203" i="19"/>
  <c r="BR204" i="19"/>
  <c r="BR205" i="19"/>
  <c r="BR206" i="19"/>
  <c r="BR207" i="19"/>
  <c r="BR208" i="19"/>
  <c r="BR209" i="19"/>
  <c r="BR210" i="19"/>
  <c r="BR211" i="19"/>
  <c r="BR212" i="19"/>
  <c r="BR213" i="19"/>
  <c r="BR214" i="19"/>
  <c r="BR215" i="19"/>
  <c r="BR216" i="19"/>
  <c r="BH217" i="19"/>
  <c r="BR217" i="19"/>
  <c r="BH218" i="19"/>
  <c r="BL218" i="19"/>
  <c r="BN218" i="19"/>
  <c r="BR218" i="19"/>
  <c r="BJ219" i="19"/>
  <c r="BL219" i="19"/>
  <c r="BN219" i="19"/>
  <c r="BR219" i="19"/>
  <c r="BH220" i="19"/>
  <c r="BJ220" i="19"/>
  <c r="BN220" i="19"/>
  <c r="BR220" i="19"/>
  <c r="BR11" i="19"/>
  <c r="BH12" i="18"/>
  <c r="BR12" i="18"/>
  <c r="BH13" i="18"/>
  <c r="BJ13" i="18"/>
  <c r="BN13" i="18"/>
  <c r="BR13" i="18"/>
  <c r="BH14" i="18"/>
  <c r="BN14" i="18"/>
  <c r="BR14" i="18"/>
  <c r="BH15" i="18"/>
  <c r="BN15" i="18"/>
  <c r="BR15" i="18"/>
  <c r="BH16" i="18"/>
  <c r="BR16" i="18"/>
  <c r="BH17" i="18"/>
  <c r="BN17" i="18"/>
  <c r="BR17" i="18"/>
  <c r="BH19" i="18"/>
  <c r="BR19" i="18"/>
  <c r="BH20" i="18"/>
  <c r="BJ20" i="18"/>
  <c r="BL20" i="18"/>
  <c r="BR20" i="18"/>
  <c r="BH21" i="18"/>
  <c r="BJ21" i="18"/>
  <c r="BN21" i="18"/>
  <c r="BR21" i="18"/>
  <c r="BH22" i="18"/>
  <c r="BJ22" i="18"/>
  <c r="BR22" i="18"/>
  <c r="BR23" i="18"/>
  <c r="BH24" i="18"/>
  <c r="BR24" i="18"/>
  <c r="BH25" i="18"/>
  <c r="BR25" i="18"/>
  <c r="BR26" i="18"/>
  <c r="BR27" i="18"/>
  <c r="BH28" i="18"/>
  <c r="BR28" i="18"/>
  <c r="BH29" i="18"/>
  <c r="BR29" i="18"/>
  <c r="BR30" i="18"/>
  <c r="BR31" i="18"/>
  <c r="BR32" i="18"/>
  <c r="BR33" i="18"/>
  <c r="BR34" i="18"/>
  <c r="BR35" i="18"/>
  <c r="BR36" i="18"/>
  <c r="BR37" i="18"/>
  <c r="BR39" i="18"/>
  <c r="BH40" i="18"/>
  <c r="BR40" i="18"/>
  <c r="BH41" i="18"/>
  <c r="BL41" i="18"/>
  <c r="BN41" i="18"/>
  <c r="BR41" i="18"/>
  <c r="BH42" i="18"/>
  <c r="BJ42" i="18"/>
  <c r="BN42" i="18"/>
  <c r="BR42" i="18"/>
  <c r="BR43" i="18"/>
  <c r="BH44" i="18"/>
  <c r="BJ44" i="18"/>
  <c r="BN44" i="18"/>
  <c r="BR44" i="18"/>
  <c r="BR45" i="18"/>
  <c r="BR46" i="18"/>
  <c r="BR47" i="18"/>
  <c r="BR48" i="18"/>
  <c r="BL49" i="18"/>
  <c r="BN49" i="18"/>
  <c r="BR49" i="18"/>
  <c r="BR50" i="18"/>
  <c r="BR51" i="18"/>
  <c r="BR52" i="18"/>
  <c r="BR53" i="18"/>
  <c r="BR54" i="18"/>
  <c r="BH55" i="18"/>
  <c r="BR55" i="18"/>
  <c r="BH56" i="18"/>
  <c r="BN56" i="18"/>
  <c r="BR56" i="18"/>
  <c r="BR57" i="18"/>
  <c r="BR58" i="18"/>
  <c r="BH60" i="18"/>
  <c r="BR60" i="18"/>
  <c r="BH61" i="18"/>
  <c r="BR61" i="18"/>
  <c r="BR62" i="18"/>
  <c r="BH63" i="18"/>
  <c r="BR63" i="18"/>
  <c r="BR64" i="18"/>
  <c r="BH65" i="18"/>
  <c r="BR65" i="18"/>
  <c r="BR66" i="18"/>
  <c r="BR67" i="18"/>
  <c r="BH68" i="18"/>
  <c r="BL68" i="18"/>
  <c r="BN68" i="18"/>
  <c r="BR68" i="18"/>
  <c r="BH69" i="18"/>
  <c r="BL69" i="18"/>
  <c r="BN69" i="18"/>
  <c r="BR69" i="18"/>
  <c r="BH70" i="18"/>
  <c r="BR70" i="18"/>
  <c r="BR11" i="18"/>
  <c r="BR17" i="16"/>
  <c r="BR18" i="16"/>
  <c r="BR19" i="16"/>
  <c r="BR20" i="16"/>
  <c r="BR21" i="16"/>
  <c r="BR22" i="16"/>
  <c r="BR23" i="16"/>
  <c r="BR24" i="16"/>
  <c r="BR25" i="16"/>
  <c r="BR26" i="16"/>
  <c r="BR27" i="16"/>
  <c r="BR28" i="16"/>
  <c r="BR29" i="16"/>
  <c r="BR30" i="16"/>
  <c r="BR31" i="16"/>
  <c r="BR32" i="16"/>
  <c r="BR33" i="16"/>
  <c r="BR34" i="16"/>
  <c r="BR35" i="16"/>
  <c r="BR36" i="16"/>
  <c r="BR37" i="16"/>
  <c r="BR38" i="16"/>
  <c r="BR39" i="16"/>
  <c r="BL40" i="16"/>
  <c r="BN40" i="16"/>
  <c r="BR40" i="16"/>
  <c r="BR41" i="16"/>
  <c r="BH42" i="16"/>
  <c r="BR42" i="16"/>
  <c r="BR43" i="16"/>
  <c r="BR44" i="16"/>
  <c r="BR45" i="16"/>
  <c r="BR46" i="16"/>
  <c r="BR47" i="16"/>
  <c r="BR48" i="16"/>
  <c r="BH49" i="16"/>
  <c r="BR49" i="16"/>
  <c r="BR50" i="16"/>
  <c r="BR51" i="16"/>
  <c r="BR52" i="16"/>
  <c r="BH53" i="16"/>
  <c r="BR53" i="16"/>
  <c r="BH54" i="16"/>
  <c r="BL54" i="16"/>
  <c r="BN54" i="16"/>
  <c r="BR54" i="16"/>
  <c r="BH55" i="16"/>
  <c r="BR55" i="16"/>
  <c r="BR56" i="16"/>
  <c r="BR57" i="16"/>
  <c r="BH58" i="16"/>
  <c r="BR58" i="16"/>
  <c r="BR59" i="16"/>
  <c r="BH60" i="16"/>
  <c r="BR60" i="16"/>
  <c r="BH61" i="16"/>
  <c r="BR61" i="16"/>
  <c r="BR62" i="16"/>
  <c r="BR63" i="16"/>
  <c r="BH64" i="16"/>
  <c r="BR64" i="16"/>
  <c r="BH65" i="16"/>
  <c r="BR65" i="16"/>
  <c r="BR66" i="16"/>
  <c r="BR68" i="16"/>
  <c r="BR69" i="16"/>
  <c r="BR70" i="16"/>
  <c r="BR71" i="16"/>
  <c r="BR72" i="16"/>
  <c r="BR73" i="16"/>
  <c r="BR74" i="16"/>
  <c r="BR75" i="16"/>
  <c r="BL76" i="16"/>
  <c r="BN76" i="16"/>
  <c r="BR76" i="16"/>
  <c r="BR77" i="16"/>
  <c r="BR78" i="16"/>
  <c r="BR79" i="16"/>
  <c r="BR80" i="16"/>
  <c r="BR81" i="16"/>
  <c r="BR82" i="16"/>
  <c r="BR83" i="16"/>
  <c r="BR84" i="16"/>
  <c r="BR85" i="16"/>
  <c r="BR86" i="16"/>
  <c r="BR87" i="16"/>
  <c r="BR88" i="16"/>
  <c r="BR89" i="16"/>
  <c r="BR90" i="16"/>
  <c r="BR91" i="16"/>
  <c r="BR92" i="16"/>
  <c r="BR93" i="16"/>
  <c r="BR94" i="16"/>
  <c r="BR95" i="16"/>
  <c r="BR96" i="16"/>
  <c r="BR97" i="16"/>
  <c r="BR98" i="16"/>
  <c r="BR99" i="16"/>
  <c r="BR100" i="16"/>
  <c r="BR101" i="16"/>
  <c r="BR102" i="16"/>
  <c r="BR103" i="16"/>
  <c r="BR104" i="16"/>
  <c r="BH105" i="16"/>
  <c r="BR105" i="16"/>
  <c r="BR106" i="16"/>
  <c r="BR107" i="16"/>
  <c r="BH108" i="16"/>
  <c r="BR108" i="16"/>
  <c r="BH109" i="16"/>
  <c r="BR109" i="16"/>
  <c r="BR110" i="16"/>
  <c r="BR111" i="16"/>
  <c r="BR112" i="16"/>
  <c r="BR113" i="16"/>
  <c r="BN114" i="16"/>
  <c r="BR114" i="16"/>
  <c r="BR115" i="16"/>
  <c r="BR116" i="16"/>
  <c r="BH117" i="16"/>
  <c r="BR117" i="16"/>
  <c r="BR118" i="16"/>
  <c r="BR119" i="16"/>
  <c r="BR120" i="16"/>
  <c r="BR121" i="16"/>
  <c r="BH122" i="16"/>
  <c r="BL122" i="16"/>
  <c r="BN122" i="16"/>
  <c r="BR122" i="16"/>
  <c r="BR123" i="16"/>
  <c r="BR124" i="16"/>
  <c r="BR125" i="16"/>
  <c r="BJ126" i="16"/>
  <c r="BL126" i="16"/>
  <c r="BN126" i="16"/>
  <c r="BR126" i="16"/>
  <c r="BR127" i="16"/>
  <c r="BH129" i="16"/>
  <c r="BR129" i="16"/>
  <c r="BR130" i="16"/>
  <c r="BR131" i="16"/>
  <c r="BR132" i="16"/>
  <c r="BH133" i="16"/>
  <c r="BR133" i="16"/>
  <c r="BR134" i="16"/>
  <c r="BH135" i="16"/>
  <c r="BR135" i="16"/>
  <c r="BR136" i="16"/>
  <c r="BR137" i="16"/>
  <c r="BH138" i="16"/>
  <c r="BR138" i="16"/>
  <c r="BR139" i="16"/>
  <c r="BR140" i="16"/>
  <c r="BH141" i="16"/>
  <c r="BR141" i="16"/>
  <c r="BR142" i="16"/>
  <c r="BH143" i="16"/>
  <c r="BL143" i="16"/>
  <c r="BN143" i="16"/>
  <c r="BR143" i="16"/>
  <c r="BR144" i="16"/>
  <c r="BR145" i="16"/>
  <c r="BR146" i="16"/>
  <c r="BN147" i="16"/>
  <c r="BR147" i="16"/>
  <c r="BR148" i="16"/>
  <c r="BR149" i="16"/>
  <c r="BH150" i="16"/>
  <c r="BR150" i="16"/>
  <c r="BR152" i="16"/>
  <c r="BR153" i="16"/>
  <c r="BR154" i="16"/>
  <c r="BR155" i="16"/>
  <c r="BR156" i="16"/>
  <c r="BR157" i="16"/>
  <c r="BR158" i="16"/>
  <c r="BR159" i="16"/>
  <c r="BR160" i="16"/>
  <c r="BR161" i="16"/>
  <c r="BR162" i="16"/>
  <c r="BH163" i="16"/>
  <c r="BR163" i="16"/>
  <c r="BR164" i="16"/>
  <c r="BR165" i="16"/>
  <c r="BH12" i="17"/>
  <c r="BR12" i="17"/>
  <c r="BR13" i="17"/>
  <c r="BR14" i="17"/>
  <c r="BR15" i="17"/>
  <c r="BR16" i="17"/>
  <c r="BR17" i="17"/>
  <c r="BR18" i="17"/>
  <c r="BR19" i="17"/>
  <c r="BR20" i="17"/>
  <c r="BR21" i="17"/>
  <c r="BR22" i="17"/>
  <c r="BR23" i="17"/>
  <c r="BR24" i="17"/>
  <c r="BR25" i="17"/>
  <c r="BR26" i="17"/>
  <c r="BR27" i="17"/>
  <c r="BR28" i="17"/>
  <c r="BR29" i="17"/>
  <c r="BH30" i="17"/>
  <c r="BL30" i="17"/>
  <c r="BN30" i="17"/>
  <c r="BR30" i="17"/>
  <c r="BH31" i="17"/>
  <c r="BL31" i="17"/>
  <c r="BN31" i="17"/>
  <c r="BR31" i="17"/>
  <c r="BR32" i="17"/>
  <c r="BR33" i="17"/>
  <c r="BR34" i="17"/>
  <c r="BR35" i="17"/>
  <c r="BR36" i="17"/>
  <c r="BR37" i="17"/>
  <c r="BR38" i="17"/>
  <c r="BH39" i="17"/>
  <c r="BL39" i="17"/>
  <c r="BR39" i="17"/>
  <c r="BR40" i="17"/>
  <c r="BR41" i="17"/>
  <c r="BR42" i="17"/>
  <c r="BH43" i="17"/>
  <c r="BL43" i="17"/>
  <c r="BN43" i="17"/>
  <c r="BR43" i="17"/>
  <c r="BR44" i="17"/>
  <c r="BH45" i="17"/>
  <c r="BN45" i="17"/>
  <c r="BR45" i="17"/>
  <c r="BR46" i="17"/>
  <c r="BR47" i="17"/>
  <c r="BR48" i="17"/>
  <c r="BR49" i="17"/>
  <c r="BR50" i="17"/>
  <c r="BR51" i="17"/>
  <c r="BR52" i="17"/>
  <c r="BR53" i="17"/>
  <c r="BR54" i="17"/>
  <c r="BR55" i="17"/>
  <c r="BR56" i="17"/>
  <c r="BR57" i="17"/>
  <c r="BR58" i="17"/>
  <c r="BR59" i="17"/>
  <c r="BR60" i="17"/>
  <c r="BR61" i="17"/>
  <c r="BR62" i="17"/>
  <c r="BR63" i="17"/>
  <c r="BH64" i="17"/>
  <c r="BR64" i="17"/>
  <c r="BR65" i="17"/>
  <c r="BJ66" i="17"/>
  <c r="BL66" i="17"/>
  <c r="BN66" i="17"/>
  <c r="BR66" i="17"/>
  <c r="BH67" i="17"/>
  <c r="BL67" i="17"/>
  <c r="BN67" i="17"/>
  <c r="BR67" i="17"/>
  <c r="BR68" i="17"/>
  <c r="BR69" i="17"/>
  <c r="BR70" i="17"/>
  <c r="BR71" i="17"/>
  <c r="BR72" i="17"/>
  <c r="BR73" i="17"/>
  <c r="BR74" i="17"/>
  <c r="BH75" i="17"/>
  <c r="BL75" i="17"/>
  <c r="BN75" i="17"/>
  <c r="BR75" i="17"/>
  <c r="BR76" i="17"/>
  <c r="BH78" i="17"/>
  <c r="BR78" i="17"/>
  <c r="BH79" i="17"/>
  <c r="BL79" i="17"/>
  <c r="BN79" i="17"/>
  <c r="BR79" i="17"/>
  <c r="BR80" i="17"/>
  <c r="BH81" i="17"/>
  <c r="BN81" i="17"/>
  <c r="BR81" i="17"/>
  <c r="BR82" i="17"/>
  <c r="BR83" i="17"/>
  <c r="BR84" i="17"/>
  <c r="BR85" i="17"/>
  <c r="BR86" i="17"/>
  <c r="BJ87" i="17"/>
  <c r="BR87" i="17"/>
  <c r="BH88" i="17"/>
  <c r="BL88" i="17"/>
  <c r="BN88" i="17"/>
  <c r="BR88" i="17"/>
  <c r="BR89" i="17"/>
  <c r="BH90" i="17"/>
  <c r="BR90" i="17"/>
  <c r="BR91" i="17"/>
  <c r="BR92" i="17"/>
  <c r="BH93" i="17"/>
  <c r="BL93" i="17"/>
  <c r="BN93" i="17"/>
  <c r="BR93" i="17"/>
  <c r="BR94" i="17"/>
  <c r="BR95" i="17"/>
  <c r="BR96" i="17"/>
  <c r="BR97" i="17"/>
  <c r="BR98" i="17"/>
  <c r="BR99" i="17"/>
  <c r="BR100" i="17"/>
  <c r="BH101" i="17"/>
  <c r="BL101" i="17"/>
  <c r="BR101" i="17"/>
  <c r="BH102" i="17"/>
  <c r="BN102" i="17"/>
  <c r="BR102" i="17"/>
  <c r="BR103" i="17"/>
  <c r="BR104" i="17"/>
  <c r="BH105" i="17"/>
  <c r="BL105" i="17"/>
  <c r="BN105" i="17"/>
  <c r="BR105" i="17"/>
  <c r="BR106" i="17"/>
  <c r="BH107" i="17"/>
  <c r="BR107" i="17"/>
  <c r="BR108" i="17"/>
  <c r="BR109" i="17"/>
  <c r="BR110" i="17"/>
  <c r="BR111" i="17"/>
  <c r="BR112" i="17"/>
  <c r="BR113" i="17"/>
  <c r="BR114" i="17"/>
  <c r="BR115" i="17"/>
  <c r="BL116" i="17"/>
  <c r="BN116" i="17"/>
  <c r="BR116" i="17"/>
  <c r="BL117" i="17"/>
  <c r="BN117" i="17"/>
  <c r="BR117" i="17"/>
  <c r="BR118" i="17"/>
  <c r="BH119" i="17"/>
  <c r="BJ119" i="17"/>
  <c r="BR119" i="17"/>
  <c r="BR120" i="17"/>
  <c r="BH121" i="17"/>
  <c r="BN121" i="17"/>
  <c r="BR121" i="17"/>
  <c r="BR122" i="17"/>
  <c r="BR123" i="17"/>
  <c r="BR124" i="17"/>
  <c r="BH125" i="17"/>
  <c r="BL125" i="17"/>
  <c r="BN125" i="17"/>
  <c r="BR125" i="17"/>
  <c r="BH126" i="17"/>
  <c r="BN126" i="17"/>
  <c r="BR126" i="17"/>
  <c r="BH127" i="17"/>
  <c r="BR127" i="17"/>
  <c r="BH128" i="17"/>
  <c r="BL128" i="17"/>
  <c r="BN128" i="17"/>
  <c r="BR128" i="17"/>
  <c r="BR129" i="17"/>
  <c r="BR130" i="17"/>
  <c r="BR131" i="17"/>
  <c r="BR132" i="17"/>
  <c r="BR133" i="17"/>
  <c r="BR134" i="17"/>
  <c r="BR135" i="17"/>
  <c r="BR137" i="17"/>
  <c r="BR138" i="17"/>
  <c r="BR139" i="17"/>
  <c r="BR140" i="17"/>
  <c r="BR141" i="17"/>
  <c r="BR142" i="17"/>
  <c r="BR143" i="17"/>
  <c r="BR144" i="17"/>
  <c r="BR145" i="17"/>
  <c r="BR146" i="17"/>
  <c r="BR147" i="17"/>
  <c r="BR148" i="17"/>
  <c r="BR149" i="17"/>
  <c r="BJ150" i="17"/>
  <c r="BL150" i="17"/>
  <c r="BN150" i="17"/>
  <c r="BR150" i="17"/>
  <c r="BR152" i="17"/>
  <c r="BR153" i="17"/>
  <c r="BR154" i="17"/>
  <c r="BH155" i="17"/>
  <c r="BN155" i="17"/>
  <c r="BR155" i="17"/>
  <c r="BJ156" i="17"/>
  <c r="BN156" i="17"/>
  <c r="BR156" i="17"/>
  <c r="BL157" i="17"/>
  <c r="BN157" i="17"/>
  <c r="BR157" i="17"/>
  <c r="BN158" i="17"/>
  <c r="BR158" i="17"/>
  <c r="BR159" i="17"/>
  <c r="BH160" i="17"/>
  <c r="BL160" i="17"/>
  <c r="BR160" i="17"/>
  <c r="BR161" i="17"/>
  <c r="BR162" i="17"/>
  <c r="BL163" i="17"/>
  <c r="BN163" i="17"/>
  <c r="BR163" i="17"/>
  <c r="BH164" i="17"/>
  <c r="BJ164" i="17"/>
  <c r="BR164" i="17"/>
  <c r="BR165" i="17"/>
  <c r="BL166" i="17"/>
  <c r="BN166" i="17"/>
  <c r="BR166" i="17"/>
  <c r="BR167" i="17"/>
  <c r="BJ168" i="17"/>
  <c r="BL168" i="17"/>
  <c r="BN168" i="17"/>
  <c r="BR168" i="17"/>
  <c r="BR169" i="17"/>
  <c r="BR170" i="17"/>
  <c r="BL171" i="17"/>
  <c r="BN171" i="17"/>
  <c r="BR171" i="17"/>
  <c r="BL172" i="17"/>
  <c r="BN172" i="17"/>
  <c r="BR172" i="17"/>
  <c r="BR173" i="17"/>
  <c r="BH174" i="17"/>
  <c r="BR174" i="17"/>
  <c r="BR175" i="17"/>
  <c r="BN176" i="17"/>
  <c r="BR176" i="17"/>
  <c r="BH177" i="17"/>
  <c r="BL177" i="17"/>
  <c r="BN177" i="17"/>
  <c r="BR177" i="17"/>
  <c r="BR178" i="17"/>
  <c r="BH179" i="17"/>
  <c r="BR179" i="17"/>
  <c r="BR180" i="17"/>
  <c r="BR181" i="17"/>
  <c r="BR11" i="17"/>
  <c r="AY69" i="15"/>
  <c r="BA51" i="15"/>
  <c r="BA52" i="15"/>
  <c r="BA53" i="15"/>
  <c r="BA54" i="15"/>
  <c r="BA55" i="15"/>
  <c r="BA56" i="15"/>
  <c r="BA57" i="15"/>
  <c r="BA58" i="15"/>
  <c r="BA60" i="15"/>
  <c r="BA61" i="15"/>
  <c r="BA62" i="15"/>
  <c r="BA63" i="15"/>
  <c r="BA64" i="15"/>
  <c r="BA65" i="15"/>
  <c r="BA66" i="15"/>
  <c r="BA69" i="15"/>
  <c r="BC51" i="15"/>
  <c r="BC52" i="15"/>
  <c r="BC53" i="15"/>
  <c r="BC54" i="15"/>
  <c r="BC55" i="15"/>
  <c r="BC56" i="15"/>
  <c r="BC57" i="15"/>
  <c r="BC58" i="15"/>
  <c r="BC60" i="15"/>
  <c r="BC61" i="15"/>
  <c r="BC62" i="15"/>
  <c r="BC63" i="15"/>
  <c r="BC64" i="15"/>
  <c r="BC65" i="15"/>
  <c r="BC66" i="15"/>
  <c r="BC69" i="15"/>
  <c r="AY77" i="15"/>
  <c r="BA71" i="15"/>
  <c r="BA72" i="15"/>
  <c r="BA73" i="15"/>
  <c r="BA75" i="15"/>
  <c r="BA76" i="15"/>
  <c r="BA77" i="15"/>
  <c r="BC71" i="15"/>
  <c r="BC72" i="15"/>
  <c r="BC73" i="15"/>
  <c r="BC75" i="15"/>
  <c r="BC76" i="15"/>
  <c r="BC77" i="15"/>
  <c r="AY50" i="15"/>
  <c r="BA11" i="15"/>
  <c r="BA12" i="15"/>
  <c r="BA14" i="15"/>
  <c r="BA16" i="15"/>
  <c r="BA17" i="15"/>
  <c r="BA18" i="15"/>
  <c r="BA21" i="15"/>
  <c r="BA22" i="15"/>
  <c r="BA23" i="15"/>
  <c r="BA24" i="15"/>
  <c r="BA25" i="15"/>
  <c r="BA27" i="15"/>
  <c r="BA30" i="15"/>
  <c r="BA31" i="15"/>
  <c r="BA32" i="15"/>
  <c r="BA33" i="15"/>
  <c r="BA34" i="15"/>
  <c r="BA35" i="15"/>
  <c r="BA36" i="15"/>
  <c r="BA37" i="15"/>
  <c r="BA38" i="15"/>
  <c r="BA40" i="15"/>
  <c r="BA41" i="15"/>
  <c r="BA42" i="15"/>
  <c r="BA43" i="15"/>
  <c r="BA44" i="15"/>
  <c r="BA45" i="15"/>
  <c r="BA46" i="15"/>
  <c r="BA47" i="15"/>
  <c r="BA49" i="15"/>
  <c r="BA50" i="15"/>
  <c r="BC11" i="15"/>
  <c r="BC12" i="15"/>
  <c r="BC14" i="15"/>
  <c r="BC16" i="15"/>
  <c r="BC17" i="15"/>
  <c r="BC18" i="15"/>
  <c r="BC21" i="15"/>
  <c r="BC22" i="15"/>
  <c r="BC23" i="15"/>
  <c r="BC24" i="15"/>
  <c r="BC25" i="15"/>
  <c r="BC27" i="15"/>
  <c r="BC30" i="15"/>
  <c r="BC31" i="15"/>
  <c r="BC32" i="15"/>
  <c r="BC33" i="15"/>
  <c r="BC34" i="15"/>
  <c r="BC35" i="15"/>
  <c r="BC36" i="15"/>
  <c r="BC37" i="15"/>
  <c r="BC38" i="15"/>
  <c r="BC40" i="15"/>
  <c r="BC41" i="15"/>
  <c r="BC42" i="15"/>
  <c r="BC43" i="15"/>
  <c r="BC44" i="15"/>
  <c r="BC45" i="15"/>
  <c r="BC46" i="15"/>
  <c r="BC47" i="15"/>
  <c r="BC49" i="15"/>
  <c r="BC50" i="15"/>
  <c r="AY54" i="14"/>
  <c r="BA40" i="14"/>
  <c r="BA41" i="14"/>
  <c r="BA45" i="14"/>
  <c r="BA46" i="14"/>
  <c r="BA48" i="14"/>
  <c r="BA49" i="14"/>
  <c r="BA50" i="14"/>
  <c r="BA51" i="14"/>
  <c r="BA52" i="14"/>
  <c r="BA53" i="14"/>
  <c r="BA54" i="14"/>
  <c r="BC40" i="14"/>
  <c r="BC41" i="14"/>
  <c r="BC45" i="14"/>
  <c r="BC46" i="14"/>
  <c r="BC48" i="14"/>
  <c r="BC49" i="14"/>
  <c r="BC50" i="14"/>
  <c r="BC51" i="14"/>
  <c r="BC52" i="14"/>
  <c r="BC53" i="14"/>
  <c r="BC54" i="14"/>
  <c r="AY39" i="14"/>
  <c r="BA25" i="14"/>
  <c r="BA26" i="14"/>
  <c r="BA27" i="14"/>
  <c r="BA28" i="14"/>
  <c r="BA29" i="14"/>
  <c r="BA30" i="14"/>
  <c r="BA33" i="14"/>
  <c r="BA34" i="14"/>
  <c r="BA35" i="14"/>
  <c r="BA39" i="14"/>
  <c r="BC25" i="14"/>
  <c r="BC26" i="14"/>
  <c r="BC27" i="14"/>
  <c r="BC28" i="14"/>
  <c r="BC29" i="14"/>
  <c r="BC30" i="14"/>
  <c r="BC33" i="14"/>
  <c r="BC34" i="14"/>
  <c r="BC35" i="14"/>
  <c r="BC39" i="14"/>
  <c r="AY24" i="14"/>
  <c r="BA11" i="14"/>
  <c r="BA12" i="14"/>
  <c r="BA13" i="14"/>
  <c r="BA14" i="14"/>
  <c r="BA15" i="14"/>
  <c r="BA16" i="14"/>
  <c r="BA17" i="14"/>
  <c r="BA18" i="14"/>
  <c r="BA19" i="14"/>
  <c r="BA20" i="14"/>
  <c r="BA21" i="14"/>
  <c r="BA22" i="14"/>
  <c r="BA23" i="14"/>
  <c r="BA24" i="14"/>
  <c r="BC11" i="14"/>
  <c r="BC12" i="14"/>
  <c r="BC13" i="14"/>
  <c r="BC14" i="14"/>
  <c r="BC15" i="14"/>
  <c r="BC16" i="14"/>
  <c r="BC17" i="14"/>
  <c r="BC18" i="14"/>
  <c r="BC19" i="14"/>
  <c r="BC20" i="14"/>
  <c r="BC21" i="14"/>
  <c r="BC22" i="14"/>
  <c r="BC23" i="14"/>
  <c r="BC24" i="14"/>
  <c r="AY221" i="19"/>
  <c r="BA193" i="19"/>
  <c r="BA194" i="19"/>
  <c r="BA195" i="19"/>
  <c r="BA198" i="19"/>
  <c r="BA200" i="19"/>
  <c r="BA203" i="19"/>
  <c r="BA206" i="19"/>
  <c r="BA207" i="19"/>
  <c r="BA208" i="19"/>
  <c r="BA214" i="19"/>
  <c r="BA216" i="19"/>
  <c r="BA218" i="19"/>
  <c r="BA219" i="19"/>
  <c r="BA220" i="19"/>
  <c r="BA221" i="19"/>
  <c r="BC193" i="19"/>
  <c r="BC194" i="19"/>
  <c r="BC195" i="19"/>
  <c r="BC198" i="19"/>
  <c r="BC200" i="19"/>
  <c r="BC203" i="19"/>
  <c r="BC206" i="19"/>
  <c r="BC207" i="19"/>
  <c r="BC208" i="19"/>
  <c r="BC214" i="19"/>
  <c r="BC216" i="19"/>
  <c r="BC218" i="19"/>
  <c r="BC219" i="19"/>
  <c r="BC220" i="19"/>
  <c r="BC221" i="19"/>
  <c r="AY190" i="19"/>
  <c r="BA169" i="19"/>
  <c r="BA170" i="19"/>
  <c r="BA171" i="19"/>
  <c r="BA173" i="19"/>
  <c r="BA174" i="19"/>
  <c r="BA175" i="19"/>
  <c r="BA176" i="19"/>
  <c r="BA177" i="19"/>
  <c r="BA178" i="19"/>
  <c r="BA179" i="19"/>
  <c r="BA180" i="19"/>
  <c r="BA181" i="19"/>
  <c r="BA182" i="19"/>
  <c r="BA183" i="19"/>
  <c r="BA185" i="19"/>
  <c r="BA186" i="19"/>
  <c r="BA187" i="19"/>
  <c r="BA188" i="19"/>
  <c r="BA190" i="19"/>
  <c r="BC169" i="19"/>
  <c r="BC170" i="19"/>
  <c r="BC171" i="19"/>
  <c r="BC173" i="19"/>
  <c r="BC174" i="19"/>
  <c r="BC175" i="19"/>
  <c r="BC176" i="19"/>
  <c r="BC177" i="19"/>
  <c r="BC178" i="19"/>
  <c r="BC179" i="19"/>
  <c r="BC180" i="19"/>
  <c r="BC181" i="19"/>
  <c r="BC182" i="19"/>
  <c r="BC183" i="19"/>
  <c r="BC185" i="19"/>
  <c r="BC186" i="19"/>
  <c r="BC187" i="19"/>
  <c r="BC188" i="19"/>
  <c r="BC190" i="19"/>
  <c r="AY168" i="19"/>
  <c r="BA121" i="19"/>
  <c r="BA124" i="19"/>
  <c r="BA126" i="19"/>
  <c r="BA128" i="19"/>
  <c r="BA130" i="19"/>
  <c r="BA133" i="19"/>
  <c r="BA137" i="19"/>
  <c r="BA138" i="19"/>
  <c r="BA141" i="19"/>
  <c r="BA142" i="19"/>
  <c r="BA145" i="19"/>
  <c r="BA146" i="19"/>
  <c r="BA148" i="19"/>
  <c r="BA149" i="19"/>
  <c r="BA150" i="19"/>
  <c r="BA151" i="19"/>
  <c r="BA152" i="19"/>
  <c r="BA153" i="19"/>
  <c r="BA154" i="19"/>
  <c r="BA163" i="19"/>
  <c r="BA165" i="19"/>
  <c r="BA166" i="19"/>
  <c r="BA167" i="19"/>
  <c r="BA168" i="19"/>
  <c r="BC121" i="19"/>
  <c r="BC124" i="19"/>
  <c r="BC126" i="19"/>
  <c r="BC128" i="19"/>
  <c r="BC130" i="19"/>
  <c r="BC133" i="19"/>
  <c r="BC137" i="19"/>
  <c r="BC138" i="19"/>
  <c r="BC141" i="19"/>
  <c r="BC142" i="19"/>
  <c r="BC145" i="19"/>
  <c r="BC146" i="19"/>
  <c r="BC148" i="19"/>
  <c r="BC149" i="19"/>
  <c r="BC150" i="19"/>
  <c r="BC151" i="19"/>
  <c r="BC152" i="19"/>
  <c r="BC153" i="19"/>
  <c r="BC154" i="19"/>
  <c r="BC163" i="19"/>
  <c r="BC165" i="19"/>
  <c r="BC166" i="19"/>
  <c r="BC167" i="19"/>
  <c r="BC168" i="19"/>
  <c r="AY110" i="19"/>
  <c r="AY111" i="19"/>
  <c r="AY112" i="19"/>
  <c r="AY120" i="19"/>
  <c r="BA105" i="19"/>
  <c r="BA106" i="19"/>
  <c r="BA107" i="19"/>
  <c r="BA108" i="19"/>
  <c r="BA109" i="19"/>
  <c r="BA110" i="19"/>
  <c r="BA111" i="19"/>
  <c r="BA112" i="19"/>
  <c r="BA113" i="19"/>
  <c r="BA114" i="19"/>
  <c r="BA115" i="19"/>
  <c r="BA116" i="19"/>
  <c r="BA117" i="19"/>
  <c r="BA118" i="19"/>
  <c r="BA119" i="19"/>
  <c r="BA120" i="19"/>
  <c r="BC105" i="19"/>
  <c r="BC106" i="19"/>
  <c r="BC107" i="19"/>
  <c r="BC108" i="19"/>
  <c r="BC109" i="19"/>
  <c r="BC110" i="19"/>
  <c r="BC111" i="19"/>
  <c r="BC112" i="19"/>
  <c r="BC113" i="19"/>
  <c r="BC114" i="19"/>
  <c r="BC115" i="19"/>
  <c r="BC116" i="19"/>
  <c r="BC117" i="19"/>
  <c r="BC118" i="19"/>
  <c r="BC119" i="19"/>
  <c r="BC120" i="19"/>
  <c r="AY104" i="19"/>
  <c r="BA68" i="19"/>
  <c r="BA69" i="19"/>
  <c r="BA70" i="19"/>
  <c r="BA71" i="19"/>
  <c r="BA72" i="19"/>
  <c r="BA73" i="19"/>
  <c r="BA74" i="19"/>
  <c r="BA75" i="19"/>
  <c r="BA77" i="19"/>
  <c r="BA78" i="19"/>
  <c r="BA81" i="19"/>
  <c r="BA85" i="19"/>
  <c r="BA93" i="19"/>
  <c r="BA94" i="19"/>
  <c r="BA95" i="19"/>
  <c r="BA96" i="19"/>
  <c r="BA98" i="19"/>
  <c r="BA99" i="19"/>
  <c r="BA100" i="19"/>
  <c r="BA103" i="19"/>
  <c r="BA104" i="19"/>
  <c r="BC68" i="19"/>
  <c r="BC69" i="19"/>
  <c r="BC70" i="19"/>
  <c r="BC71" i="19"/>
  <c r="BC72" i="19"/>
  <c r="BC73" i="19"/>
  <c r="BC74" i="19"/>
  <c r="BC75" i="19"/>
  <c r="BC77" i="19"/>
  <c r="BC78" i="19"/>
  <c r="BC81" i="19"/>
  <c r="BC85" i="19"/>
  <c r="BC93" i="19"/>
  <c r="BC94" i="19"/>
  <c r="BC95" i="19"/>
  <c r="BC96" i="19"/>
  <c r="BC98" i="19"/>
  <c r="BC99" i="19"/>
  <c r="BC100" i="19"/>
  <c r="BC103" i="19"/>
  <c r="BC104" i="19"/>
  <c r="AY63" i="19"/>
  <c r="BA13" i="19"/>
  <c r="BA14" i="19"/>
  <c r="BA18" i="19"/>
  <c r="BA19" i="19"/>
  <c r="BA21" i="19"/>
  <c r="BA22" i="19"/>
  <c r="BA24" i="19"/>
  <c r="BA26" i="19"/>
  <c r="BA27" i="19"/>
  <c r="BA29" i="19"/>
  <c r="BA30" i="19"/>
  <c r="BA38" i="19"/>
  <c r="BA39" i="19"/>
  <c r="BA41" i="19"/>
  <c r="BA45" i="19"/>
  <c r="BA50" i="19"/>
  <c r="BA52" i="19"/>
  <c r="BA53" i="19"/>
  <c r="BA54" i="19"/>
  <c r="BA55" i="19"/>
  <c r="BA57" i="19"/>
  <c r="BA58" i="19"/>
  <c r="BA62" i="19"/>
  <c r="BA63" i="19"/>
  <c r="BC13" i="19"/>
  <c r="BC14" i="19"/>
  <c r="BC18" i="19"/>
  <c r="BC19" i="19"/>
  <c r="BC21" i="19"/>
  <c r="BC22" i="19"/>
  <c r="BC24" i="19"/>
  <c r="BC26" i="19"/>
  <c r="BC27" i="19"/>
  <c r="BC29" i="19"/>
  <c r="BC30" i="19"/>
  <c r="BC38" i="19"/>
  <c r="BC39" i="19"/>
  <c r="BC41" i="19"/>
  <c r="BC45" i="19"/>
  <c r="BC50" i="19"/>
  <c r="BC52" i="19"/>
  <c r="BC53" i="19"/>
  <c r="BC54" i="19"/>
  <c r="BC55" i="19"/>
  <c r="BC57" i="19"/>
  <c r="BC58" i="19"/>
  <c r="BC62" i="19"/>
  <c r="BC63" i="19"/>
  <c r="AY71" i="18"/>
  <c r="BA60" i="18"/>
  <c r="BA61" i="18"/>
  <c r="BA62" i="18"/>
  <c r="BA63" i="18"/>
  <c r="BA66" i="18"/>
  <c r="BA68" i="18"/>
  <c r="BA69" i="18"/>
  <c r="BA70" i="18"/>
  <c r="BA71" i="18"/>
  <c r="BC60" i="18"/>
  <c r="BC61" i="18"/>
  <c r="BC62" i="18"/>
  <c r="BC63" i="18"/>
  <c r="BC66" i="18"/>
  <c r="BC68" i="18"/>
  <c r="BC69" i="18"/>
  <c r="BC70" i="18"/>
  <c r="BC71" i="18"/>
  <c r="AY59" i="18"/>
  <c r="BA41" i="18"/>
  <c r="BA42" i="18"/>
  <c r="BA43" i="18"/>
  <c r="BA44" i="18"/>
  <c r="BA45" i="18"/>
  <c r="BA49" i="18"/>
  <c r="BA50" i="18"/>
  <c r="BA51" i="18"/>
  <c r="BA52" i="18"/>
  <c r="BA53" i="18"/>
  <c r="BA54" i="18"/>
  <c r="BA56" i="18"/>
  <c r="BA58" i="18"/>
  <c r="BA59" i="18"/>
  <c r="BC41" i="18"/>
  <c r="BC42" i="18"/>
  <c r="BC43" i="18"/>
  <c r="BC44" i="18"/>
  <c r="BC45" i="18"/>
  <c r="BC49" i="18"/>
  <c r="BC50" i="18"/>
  <c r="BC51" i="18"/>
  <c r="BC52" i="18"/>
  <c r="BC53" i="18"/>
  <c r="BC54" i="18"/>
  <c r="BC56" i="18"/>
  <c r="BC58" i="18"/>
  <c r="BC59" i="18"/>
  <c r="AY38" i="18"/>
  <c r="BA19" i="18"/>
  <c r="BA20" i="18"/>
  <c r="BA21" i="18"/>
  <c r="BA22" i="18"/>
  <c r="BA27" i="18"/>
  <c r="BA28" i="18"/>
  <c r="BA29" i="18"/>
  <c r="BA31" i="18"/>
  <c r="BA32" i="18"/>
  <c r="BA33" i="18"/>
  <c r="BA35" i="18"/>
  <c r="BA38" i="18"/>
  <c r="BC19" i="18"/>
  <c r="BC20" i="18"/>
  <c r="BC21" i="18"/>
  <c r="BC22" i="18"/>
  <c r="BC27" i="18"/>
  <c r="BC28" i="18"/>
  <c r="BC29" i="18"/>
  <c r="BC31" i="18"/>
  <c r="BC32" i="18"/>
  <c r="BC33" i="18"/>
  <c r="BC35" i="18"/>
  <c r="BC38" i="18"/>
  <c r="BC12" i="18"/>
  <c r="AY18" i="18"/>
  <c r="BA12" i="18"/>
  <c r="BA13" i="18"/>
  <c r="BA14" i="18"/>
  <c r="BA15" i="18"/>
  <c r="BA16" i="18"/>
  <c r="BA17" i="18"/>
  <c r="BA18" i="18"/>
  <c r="BC13" i="18"/>
  <c r="BC14" i="18"/>
  <c r="BC15" i="18"/>
  <c r="BC16" i="18"/>
  <c r="BC17" i="18"/>
  <c r="BC18" i="18"/>
  <c r="AY166" i="16"/>
  <c r="BA152" i="16"/>
  <c r="BA153" i="16"/>
  <c r="BA154" i="16"/>
  <c r="BA155" i="16"/>
  <c r="BA158" i="16"/>
  <c r="BA159" i="16"/>
  <c r="BA160" i="16"/>
  <c r="BA162" i="16"/>
  <c r="BA163" i="16"/>
  <c r="BA164" i="16"/>
  <c r="BA165" i="16"/>
  <c r="BA166" i="16"/>
  <c r="BC152" i="16"/>
  <c r="BC153" i="16"/>
  <c r="BC154" i="16"/>
  <c r="BC155" i="16"/>
  <c r="BC158" i="16"/>
  <c r="BC159" i="16"/>
  <c r="BC160" i="16"/>
  <c r="BC162" i="16"/>
  <c r="BC163" i="16"/>
  <c r="BC164" i="16"/>
  <c r="BC165" i="16"/>
  <c r="BC166" i="16"/>
  <c r="AY151" i="16"/>
  <c r="BA129" i="16"/>
  <c r="BA131" i="16"/>
  <c r="BA134" i="16"/>
  <c r="BA136" i="16"/>
  <c r="BA137" i="16"/>
  <c r="BA138" i="16"/>
  <c r="BA140" i="16"/>
  <c r="BA143" i="16"/>
  <c r="BA144" i="16"/>
  <c r="BA145" i="16"/>
  <c r="BA146" i="16"/>
  <c r="BA147" i="16"/>
  <c r="BA151" i="16"/>
  <c r="BC129" i="16"/>
  <c r="BC131" i="16"/>
  <c r="BC134" i="16"/>
  <c r="BC136" i="16"/>
  <c r="BC137" i="16"/>
  <c r="BC138" i="16"/>
  <c r="BC140" i="16"/>
  <c r="BC143" i="16"/>
  <c r="BC144" i="16"/>
  <c r="BC145" i="16"/>
  <c r="BC146" i="16"/>
  <c r="BC147" i="16"/>
  <c r="BC151" i="16"/>
  <c r="AY128" i="16"/>
  <c r="BA68" i="16"/>
  <c r="BA71" i="16"/>
  <c r="BA72" i="16"/>
  <c r="BA73" i="16"/>
  <c r="BA76" i="16"/>
  <c r="BA82" i="16"/>
  <c r="BA83" i="16"/>
  <c r="BA84" i="16"/>
  <c r="BA90" i="16"/>
  <c r="BA100" i="16"/>
  <c r="BA101" i="16"/>
  <c r="BA102" i="16"/>
  <c r="BA114" i="16"/>
  <c r="BA115" i="16"/>
  <c r="BA117" i="16"/>
  <c r="BA120" i="16"/>
  <c r="BA122" i="16"/>
  <c r="BA124" i="16"/>
  <c r="BA126" i="16"/>
  <c r="BA127" i="16"/>
  <c r="BA128" i="16"/>
  <c r="BC68" i="16"/>
  <c r="BC71" i="16"/>
  <c r="BC72" i="16"/>
  <c r="BC73" i="16"/>
  <c r="BC76" i="16"/>
  <c r="BC82" i="16"/>
  <c r="BC83" i="16"/>
  <c r="BC84" i="16"/>
  <c r="BC90" i="16"/>
  <c r="BC100" i="16"/>
  <c r="BC101" i="16"/>
  <c r="BC102" i="16"/>
  <c r="BC114" i="16"/>
  <c r="BC115" i="16"/>
  <c r="BC117" i="16"/>
  <c r="BC120" i="16"/>
  <c r="BC122" i="16"/>
  <c r="BC124" i="16"/>
  <c r="BC126" i="16"/>
  <c r="BC127" i="16"/>
  <c r="BC128" i="16"/>
  <c r="AY67" i="16"/>
  <c r="BA24" i="16"/>
  <c r="BA25" i="16"/>
  <c r="BA30" i="16"/>
  <c r="BA32" i="16"/>
  <c r="BA33" i="16"/>
  <c r="BA34" i="16"/>
  <c r="BA36" i="16"/>
  <c r="BA39" i="16"/>
  <c r="BA40" i="16"/>
  <c r="BA49" i="16"/>
  <c r="BA54" i="16"/>
  <c r="BA55" i="16"/>
  <c r="BA57" i="16"/>
  <c r="BA58" i="16"/>
  <c r="BA64" i="16"/>
  <c r="BA66" i="16"/>
  <c r="BA67" i="16"/>
  <c r="BC24" i="16"/>
  <c r="BC25" i="16"/>
  <c r="BC30" i="16"/>
  <c r="BC32" i="16"/>
  <c r="BC33" i="16"/>
  <c r="BC34" i="16"/>
  <c r="BC36" i="16"/>
  <c r="BC39" i="16"/>
  <c r="BC40" i="16"/>
  <c r="BC49" i="16"/>
  <c r="BC54" i="16"/>
  <c r="BC55" i="16"/>
  <c r="BC57" i="16"/>
  <c r="BC58" i="16"/>
  <c r="BC64" i="16"/>
  <c r="BC66" i="16"/>
  <c r="BC67" i="16"/>
  <c r="AY182" i="17"/>
  <c r="BA155" i="17"/>
  <c r="BA156" i="17"/>
  <c r="BA157" i="17"/>
  <c r="BA158" i="17"/>
  <c r="BA160" i="17"/>
  <c r="BA162" i="17"/>
  <c r="BA163" i="17"/>
  <c r="BA164" i="17"/>
  <c r="BA165" i="17"/>
  <c r="BA166" i="17"/>
  <c r="BA168" i="17"/>
  <c r="BA171" i="17"/>
  <c r="BA172" i="17"/>
  <c r="BA173" i="17"/>
  <c r="BA175" i="17"/>
  <c r="BA176" i="17"/>
  <c r="BA177" i="17"/>
  <c r="BA180" i="17"/>
  <c r="BA181" i="17"/>
  <c r="BA182" i="17"/>
  <c r="BC155" i="17"/>
  <c r="BC156" i="17"/>
  <c r="BC157" i="17"/>
  <c r="BC158" i="17"/>
  <c r="BC160" i="17"/>
  <c r="BC162" i="17"/>
  <c r="BC163" i="17"/>
  <c r="BC164" i="17"/>
  <c r="BC165" i="17"/>
  <c r="BC166" i="17"/>
  <c r="BC168" i="17"/>
  <c r="BC171" i="17"/>
  <c r="BC172" i="17"/>
  <c r="BC173" i="17"/>
  <c r="BC175" i="17"/>
  <c r="BC176" i="17"/>
  <c r="BC177" i="17"/>
  <c r="BC180" i="17"/>
  <c r="BC181" i="17"/>
  <c r="BC182" i="17"/>
  <c r="AY151" i="17"/>
  <c r="BA143" i="17"/>
  <c r="BA144" i="17"/>
  <c r="BA146" i="17"/>
  <c r="BA147" i="17"/>
  <c r="BA150" i="17"/>
  <c r="BA151" i="17"/>
  <c r="BC143" i="17"/>
  <c r="BC144" i="17"/>
  <c r="BC146" i="17"/>
  <c r="BC147" i="17"/>
  <c r="BC150" i="17"/>
  <c r="BC151" i="17"/>
  <c r="AY136" i="17"/>
  <c r="BA79" i="17"/>
  <c r="BA81" i="17"/>
  <c r="BA87" i="17"/>
  <c r="BA88" i="17"/>
  <c r="BA92" i="17"/>
  <c r="BA93" i="17"/>
  <c r="BA95" i="17"/>
  <c r="BA96" i="17"/>
  <c r="BA98" i="17"/>
  <c r="BA101" i="17"/>
  <c r="BA102" i="17"/>
  <c r="BA105" i="17"/>
  <c r="BA107" i="17"/>
  <c r="BA108" i="17"/>
  <c r="BA114" i="17"/>
  <c r="BA116" i="17"/>
  <c r="BA117" i="17"/>
  <c r="BA119" i="17"/>
  <c r="BA121" i="17"/>
  <c r="BA122" i="17"/>
  <c r="BA125" i="17"/>
  <c r="BA126" i="17"/>
  <c r="BA127" i="17"/>
  <c r="BA128" i="17"/>
  <c r="BA130" i="17"/>
  <c r="BA134" i="17"/>
  <c r="BA136" i="17"/>
  <c r="BC79" i="17"/>
  <c r="BC81" i="17"/>
  <c r="BC87" i="17"/>
  <c r="BC88" i="17"/>
  <c r="BC92" i="17"/>
  <c r="BC93" i="17"/>
  <c r="BC95" i="17"/>
  <c r="BC96" i="17"/>
  <c r="BC98" i="17"/>
  <c r="BC101" i="17"/>
  <c r="BC102" i="17"/>
  <c r="BC105" i="17"/>
  <c r="BC107" i="17"/>
  <c r="BC108" i="17"/>
  <c r="BC114" i="17"/>
  <c r="BC116" i="17"/>
  <c r="BC117" i="17"/>
  <c r="BC119" i="17"/>
  <c r="BC121" i="17"/>
  <c r="BC122" i="17"/>
  <c r="BC125" i="17"/>
  <c r="BC126" i="17"/>
  <c r="BC127" i="17"/>
  <c r="BC128" i="17"/>
  <c r="BC130" i="17"/>
  <c r="BC134" i="17"/>
  <c r="BC136" i="17"/>
  <c r="BC13" i="17"/>
  <c r="BC15" i="17"/>
  <c r="BC16" i="17"/>
  <c r="BC23" i="17"/>
  <c r="BC30" i="17"/>
  <c r="BC31" i="17"/>
  <c r="BC32" i="17"/>
  <c r="BC37" i="17"/>
  <c r="BC39" i="17"/>
  <c r="BC40" i="17"/>
  <c r="BC41" i="17"/>
  <c r="BC42" i="17"/>
  <c r="BC43" i="17"/>
  <c r="BC44" i="17"/>
  <c r="BC45" i="17"/>
  <c r="BC55" i="17"/>
  <c r="BC57" i="17"/>
  <c r="BC58" i="17"/>
  <c r="BC59" i="17"/>
  <c r="BC60" i="17"/>
  <c r="BC62" i="17"/>
  <c r="BC66" i="17"/>
  <c r="BC67" i="17"/>
  <c r="BC75" i="17"/>
  <c r="BC77" i="17"/>
  <c r="BA13" i="17"/>
  <c r="BA15" i="17"/>
  <c r="BA16" i="17"/>
  <c r="BA23" i="17"/>
  <c r="BA30" i="17"/>
  <c r="BA31" i="17"/>
  <c r="BA32" i="17"/>
  <c r="BA37" i="17"/>
  <c r="BA39" i="17"/>
  <c r="BA40" i="17"/>
  <c r="BA41" i="17"/>
  <c r="BA42" i="17"/>
  <c r="BA43" i="17"/>
  <c r="BA44" i="17"/>
  <c r="BA45" i="17"/>
  <c r="BA55" i="17"/>
  <c r="BA57" i="17"/>
  <c r="BA58" i="17"/>
  <c r="BA59" i="17"/>
  <c r="BA60" i="17"/>
  <c r="BA62" i="17"/>
  <c r="BA66" i="17"/>
  <c r="BA67" i="17"/>
  <c r="BA75" i="17"/>
  <c r="BA77" i="17"/>
  <c r="AY77" i="17"/>
  <c r="CP13" i="15"/>
  <c r="CQ13" i="15"/>
  <c r="CP14" i="15"/>
  <c r="CQ14" i="15"/>
  <c r="CP15" i="15"/>
  <c r="CQ15" i="15"/>
  <c r="CP16" i="15"/>
  <c r="CQ16" i="15"/>
  <c r="CP17" i="15"/>
  <c r="CQ17" i="15"/>
  <c r="CP18" i="15"/>
  <c r="CQ18" i="15"/>
  <c r="CP19" i="15"/>
  <c r="CQ19" i="15"/>
  <c r="CP20" i="15"/>
  <c r="CQ20" i="15"/>
  <c r="CP21" i="15"/>
  <c r="CQ21" i="15"/>
  <c r="CP22" i="15"/>
  <c r="CQ22" i="15"/>
  <c r="CP23" i="15"/>
  <c r="CQ23" i="15"/>
  <c r="CP24" i="15"/>
  <c r="CQ24" i="15"/>
  <c r="CP25" i="15"/>
  <c r="CQ25" i="15"/>
  <c r="CP26" i="15"/>
  <c r="CQ26" i="15"/>
  <c r="CP27" i="15"/>
  <c r="CQ27" i="15"/>
  <c r="CP28" i="15"/>
  <c r="CQ28" i="15"/>
  <c r="CP29" i="15"/>
  <c r="CQ29" i="15"/>
  <c r="CP30" i="15"/>
  <c r="CQ30" i="15"/>
  <c r="CP31" i="15"/>
  <c r="CQ31" i="15"/>
  <c r="CP32" i="15"/>
  <c r="CQ32" i="15"/>
  <c r="CP33" i="15"/>
  <c r="CQ33" i="15"/>
  <c r="CP34" i="15"/>
  <c r="CQ34" i="15"/>
  <c r="CP35" i="15"/>
  <c r="CQ35" i="15"/>
  <c r="CP36" i="15"/>
  <c r="CQ36" i="15"/>
  <c r="CP37" i="15"/>
  <c r="CQ37" i="15"/>
  <c r="CP38" i="15"/>
  <c r="CQ38" i="15"/>
  <c r="CP39" i="15"/>
  <c r="CQ39" i="15"/>
  <c r="CP40" i="15"/>
  <c r="CQ40" i="15"/>
  <c r="CP41" i="15"/>
  <c r="CQ41" i="15"/>
  <c r="CP42" i="15"/>
  <c r="CQ42" i="15"/>
  <c r="CP43" i="15"/>
  <c r="CQ43" i="15"/>
  <c r="CP44" i="15"/>
  <c r="CQ44" i="15"/>
  <c r="CP45" i="15"/>
  <c r="CQ45" i="15"/>
  <c r="CP46" i="15"/>
  <c r="CQ46" i="15"/>
  <c r="CP47" i="15"/>
  <c r="CQ47" i="15"/>
  <c r="CP48" i="15"/>
  <c r="CQ48" i="15"/>
  <c r="CP49" i="15"/>
  <c r="CQ49" i="15"/>
  <c r="CP51" i="15"/>
  <c r="CQ51" i="15"/>
  <c r="CP52" i="15"/>
  <c r="CQ52" i="15"/>
  <c r="CP53" i="15"/>
  <c r="CQ53" i="15"/>
  <c r="CP54" i="15"/>
  <c r="CQ54" i="15"/>
  <c r="CP55" i="15"/>
  <c r="CQ55" i="15"/>
  <c r="CP56" i="15"/>
  <c r="CQ56" i="15"/>
  <c r="CP57" i="15"/>
  <c r="CQ57" i="15"/>
  <c r="CP58" i="15"/>
  <c r="CQ58" i="15"/>
  <c r="CP59" i="15"/>
  <c r="CQ59" i="15"/>
  <c r="CP60" i="15"/>
  <c r="CQ60" i="15"/>
  <c r="CP61" i="15"/>
  <c r="CQ61" i="15"/>
  <c r="CP62" i="15"/>
  <c r="CQ62" i="15"/>
  <c r="CP63" i="15"/>
  <c r="CQ63" i="15"/>
  <c r="CP64" i="15"/>
  <c r="CQ64" i="15"/>
  <c r="CP65" i="15"/>
  <c r="CQ65" i="15"/>
  <c r="CP66" i="15"/>
  <c r="CQ66" i="15"/>
  <c r="CP67" i="15"/>
  <c r="CQ67" i="15"/>
  <c r="CP68" i="15"/>
  <c r="CQ68" i="15"/>
  <c r="CP70" i="15"/>
  <c r="CQ70" i="15"/>
  <c r="CP71" i="15"/>
  <c r="CQ71" i="15"/>
  <c r="CP72" i="15"/>
  <c r="CQ72" i="15"/>
  <c r="CP73" i="15"/>
  <c r="CQ73" i="15"/>
  <c r="CP74" i="15"/>
  <c r="CQ74" i="15"/>
  <c r="CP75" i="15"/>
  <c r="CQ75" i="15"/>
  <c r="CP76" i="15"/>
  <c r="CQ76" i="15"/>
  <c r="CK13" i="15"/>
  <c r="CL13" i="15"/>
  <c r="CK14" i="15"/>
  <c r="CL14" i="15"/>
  <c r="CK15" i="15"/>
  <c r="CL15" i="15"/>
  <c r="CK16" i="15"/>
  <c r="CL16" i="15"/>
  <c r="CK17" i="15"/>
  <c r="CL17" i="15"/>
  <c r="CK18" i="15"/>
  <c r="CL18" i="15"/>
  <c r="CK19" i="15"/>
  <c r="CL19" i="15"/>
  <c r="CK20" i="15"/>
  <c r="CL20" i="15"/>
  <c r="CK21" i="15"/>
  <c r="CL21" i="15"/>
  <c r="CK22" i="15"/>
  <c r="CL22" i="15"/>
  <c r="CK23" i="15"/>
  <c r="CL23" i="15"/>
  <c r="CK24" i="15"/>
  <c r="CL24" i="15"/>
  <c r="CK25" i="15"/>
  <c r="CL25" i="15"/>
  <c r="CK26" i="15"/>
  <c r="CL26" i="15"/>
  <c r="CK27" i="15"/>
  <c r="CL27" i="15"/>
  <c r="CK28" i="15"/>
  <c r="CL28" i="15"/>
  <c r="CK29" i="15"/>
  <c r="CL29" i="15"/>
  <c r="CK30" i="15"/>
  <c r="CL30" i="15"/>
  <c r="CK31" i="15"/>
  <c r="CL31" i="15"/>
  <c r="CK32" i="15"/>
  <c r="CL32" i="15"/>
  <c r="CK33" i="15"/>
  <c r="CL33" i="15"/>
  <c r="CK34" i="15"/>
  <c r="CL34" i="15"/>
  <c r="CK35" i="15"/>
  <c r="CL35" i="15"/>
  <c r="CK36" i="15"/>
  <c r="CL36" i="15"/>
  <c r="CK37" i="15"/>
  <c r="CL37" i="15"/>
  <c r="CK38" i="15"/>
  <c r="CL38" i="15"/>
  <c r="CK39" i="15"/>
  <c r="CL39" i="15"/>
  <c r="CK40" i="15"/>
  <c r="CL40" i="15"/>
  <c r="CK41" i="15"/>
  <c r="CL41" i="15"/>
  <c r="CK42" i="15"/>
  <c r="CL42" i="15"/>
  <c r="CK43" i="15"/>
  <c r="CL43" i="15"/>
  <c r="CK44" i="15"/>
  <c r="CL44" i="15"/>
  <c r="CK45" i="15"/>
  <c r="CL45" i="15"/>
  <c r="CK46" i="15"/>
  <c r="CL46" i="15"/>
  <c r="CK47" i="15"/>
  <c r="CL47" i="15"/>
  <c r="CK48" i="15"/>
  <c r="CL48" i="15"/>
  <c r="CK49" i="15"/>
  <c r="CL49" i="15"/>
  <c r="CK51" i="15"/>
  <c r="CL51" i="15"/>
  <c r="CK52" i="15"/>
  <c r="CL52" i="15"/>
  <c r="CK53" i="15"/>
  <c r="CL53" i="15"/>
  <c r="CK54" i="15"/>
  <c r="CL54" i="15"/>
  <c r="CK55" i="15"/>
  <c r="CL55" i="15"/>
  <c r="CK56" i="15"/>
  <c r="CL56" i="15"/>
  <c r="CK57" i="15"/>
  <c r="CL57" i="15"/>
  <c r="CK58" i="15"/>
  <c r="CL58" i="15"/>
  <c r="CK59" i="15"/>
  <c r="CL59" i="15"/>
  <c r="CK60" i="15"/>
  <c r="CL60" i="15"/>
  <c r="CK61" i="15"/>
  <c r="CL61" i="15"/>
  <c r="CK62" i="15"/>
  <c r="CL62" i="15"/>
  <c r="CK63" i="15"/>
  <c r="CL63" i="15"/>
  <c r="CK64" i="15"/>
  <c r="CL64" i="15"/>
  <c r="CK65" i="15"/>
  <c r="CL65" i="15"/>
  <c r="CK66" i="15"/>
  <c r="CL66" i="15"/>
  <c r="CK67" i="15"/>
  <c r="CL67" i="15"/>
  <c r="CK68" i="15"/>
  <c r="CL68" i="15"/>
  <c r="CK70" i="15"/>
  <c r="CL70" i="15"/>
  <c r="CK71" i="15"/>
  <c r="CL71" i="15"/>
  <c r="CK72" i="15"/>
  <c r="CL72" i="15"/>
  <c r="CK73" i="15"/>
  <c r="CL73" i="15"/>
  <c r="CK74" i="15"/>
  <c r="CL74" i="15"/>
  <c r="CK75" i="15"/>
  <c r="CL75" i="15"/>
  <c r="CK76" i="15"/>
  <c r="CL76" i="15"/>
  <c r="CF13" i="15"/>
  <c r="CG13" i="15"/>
  <c r="CF14" i="15"/>
  <c r="CG14" i="15"/>
  <c r="CF15" i="15"/>
  <c r="CG15" i="15"/>
  <c r="CF16" i="15"/>
  <c r="CG16" i="15"/>
  <c r="CF17" i="15"/>
  <c r="CG17" i="15"/>
  <c r="CF18" i="15"/>
  <c r="CG18" i="15"/>
  <c r="CF19" i="15"/>
  <c r="CG19" i="15"/>
  <c r="CF20" i="15"/>
  <c r="CG20" i="15"/>
  <c r="CF21" i="15"/>
  <c r="CG21" i="15"/>
  <c r="CF22" i="15"/>
  <c r="CG22" i="15"/>
  <c r="CF23" i="15"/>
  <c r="CG23" i="15"/>
  <c r="CF24" i="15"/>
  <c r="CG24" i="15"/>
  <c r="CF25" i="15"/>
  <c r="CG25" i="15"/>
  <c r="CF26" i="15"/>
  <c r="CG26" i="15"/>
  <c r="CF27" i="15"/>
  <c r="CG27" i="15"/>
  <c r="CF28" i="15"/>
  <c r="CG28" i="15"/>
  <c r="CF29" i="15"/>
  <c r="CG29" i="15"/>
  <c r="CF30" i="15"/>
  <c r="CG30" i="15"/>
  <c r="CF31" i="15"/>
  <c r="CG31" i="15"/>
  <c r="CF32" i="15"/>
  <c r="CG32" i="15"/>
  <c r="CF33" i="15"/>
  <c r="CG33" i="15"/>
  <c r="CF34" i="15"/>
  <c r="CG34" i="15"/>
  <c r="CF35" i="15"/>
  <c r="CG35" i="15"/>
  <c r="CF36" i="15"/>
  <c r="CG36" i="15"/>
  <c r="CF37" i="15"/>
  <c r="CG37" i="15"/>
  <c r="CF38" i="15"/>
  <c r="CG38" i="15"/>
  <c r="CF39" i="15"/>
  <c r="CG39" i="15"/>
  <c r="CF40" i="15"/>
  <c r="CG40" i="15"/>
  <c r="CF41" i="15"/>
  <c r="CG41" i="15"/>
  <c r="CF42" i="15"/>
  <c r="CG42" i="15"/>
  <c r="CF43" i="15"/>
  <c r="CG43" i="15"/>
  <c r="CF44" i="15"/>
  <c r="CG44" i="15"/>
  <c r="CF45" i="15"/>
  <c r="CG45" i="15"/>
  <c r="CF46" i="15"/>
  <c r="CG46" i="15"/>
  <c r="CF47" i="15"/>
  <c r="CG47" i="15"/>
  <c r="CF48" i="15"/>
  <c r="CG48" i="15"/>
  <c r="CF49" i="15"/>
  <c r="CG49" i="15"/>
  <c r="CF51" i="15"/>
  <c r="CG51" i="15"/>
  <c r="CF52" i="15"/>
  <c r="CG52" i="15"/>
  <c r="CF53" i="15"/>
  <c r="CG53" i="15"/>
  <c r="CF54" i="15"/>
  <c r="CG54" i="15"/>
  <c r="CF55" i="15"/>
  <c r="CG55" i="15"/>
  <c r="CF56" i="15"/>
  <c r="CG56" i="15"/>
  <c r="CF57" i="15"/>
  <c r="CG57" i="15"/>
  <c r="CF58" i="15"/>
  <c r="CG58" i="15"/>
  <c r="CF59" i="15"/>
  <c r="CG59" i="15"/>
  <c r="CF60" i="15"/>
  <c r="CG60" i="15"/>
  <c r="CF61" i="15"/>
  <c r="CG61" i="15"/>
  <c r="CF62" i="15"/>
  <c r="CG62" i="15"/>
  <c r="CF63" i="15"/>
  <c r="CG63" i="15"/>
  <c r="CF64" i="15"/>
  <c r="CG64" i="15"/>
  <c r="CF65" i="15"/>
  <c r="CG65" i="15"/>
  <c r="CF66" i="15"/>
  <c r="CG66" i="15"/>
  <c r="CF67" i="15"/>
  <c r="CG67" i="15"/>
  <c r="CF68" i="15"/>
  <c r="CG68" i="15"/>
  <c r="CF70" i="15"/>
  <c r="CG70" i="15"/>
  <c r="CF71" i="15"/>
  <c r="CG71" i="15"/>
  <c r="CF72" i="15"/>
  <c r="CG72" i="15"/>
  <c r="CF73" i="15"/>
  <c r="CG73" i="15"/>
  <c r="CF74" i="15"/>
  <c r="CG74" i="15"/>
  <c r="CF75" i="15"/>
  <c r="CG75" i="15"/>
  <c r="CF76" i="15"/>
  <c r="CG76" i="15"/>
  <c r="CA13" i="15"/>
  <c r="CB13" i="15"/>
  <c r="CA14" i="15"/>
  <c r="CB14" i="15"/>
  <c r="CA15" i="15"/>
  <c r="CB15" i="15"/>
  <c r="CA16" i="15"/>
  <c r="CB16" i="15"/>
  <c r="CA17" i="15"/>
  <c r="CB17" i="15"/>
  <c r="CA18" i="15"/>
  <c r="CB18" i="15"/>
  <c r="CA19" i="15"/>
  <c r="CB19" i="15"/>
  <c r="CA20" i="15"/>
  <c r="CB20" i="15"/>
  <c r="CA21" i="15"/>
  <c r="CB21" i="15"/>
  <c r="CA22" i="15"/>
  <c r="CB22" i="15"/>
  <c r="CA23" i="15"/>
  <c r="CB23" i="15"/>
  <c r="CA24" i="15"/>
  <c r="CB24" i="15"/>
  <c r="CA25" i="15"/>
  <c r="CB25" i="15"/>
  <c r="CA26" i="15"/>
  <c r="CB26" i="15"/>
  <c r="CA27" i="15"/>
  <c r="CB27" i="15"/>
  <c r="CA28" i="15"/>
  <c r="CB28" i="15"/>
  <c r="CA29" i="15"/>
  <c r="CB29" i="15"/>
  <c r="CA30" i="15"/>
  <c r="CB30" i="15"/>
  <c r="CA31" i="15"/>
  <c r="CB31" i="15"/>
  <c r="CA32" i="15"/>
  <c r="CB32" i="15"/>
  <c r="CA33" i="15"/>
  <c r="CB33" i="15"/>
  <c r="CA34" i="15"/>
  <c r="CB34" i="15"/>
  <c r="CA35" i="15"/>
  <c r="CB35" i="15"/>
  <c r="CA36" i="15"/>
  <c r="CB36" i="15"/>
  <c r="CA37" i="15"/>
  <c r="CB37" i="15"/>
  <c r="CA38" i="15"/>
  <c r="CB38" i="15"/>
  <c r="CA39" i="15"/>
  <c r="CB39" i="15"/>
  <c r="CA40" i="15"/>
  <c r="CB40" i="15"/>
  <c r="CA41" i="15"/>
  <c r="CB41" i="15"/>
  <c r="CA42" i="15"/>
  <c r="CB42" i="15"/>
  <c r="CA43" i="15"/>
  <c r="CB43" i="15"/>
  <c r="CA44" i="15"/>
  <c r="CB44" i="15"/>
  <c r="CA45" i="15"/>
  <c r="CB45" i="15"/>
  <c r="CA46" i="15"/>
  <c r="CB46" i="15"/>
  <c r="CA47" i="15"/>
  <c r="CB47" i="15"/>
  <c r="CA48" i="15"/>
  <c r="CB48" i="15"/>
  <c r="CA49" i="15"/>
  <c r="CB49" i="15"/>
  <c r="CA51" i="15"/>
  <c r="CB51" i="15"/>
  <c r="CA52" i="15"/>
  <c r="CB52" i="15"/>
  <c r="CA53" i="15"/>
  <c r="CB53" i="15"/>
  <c r="CA54" i="15"/>
  <c r="CB54" i="15"/>
  <c r="CA55" i="15"/>
  <c r="CB55" i="15"/>
  <c r="CA56" i="15"/>
  <c r="CB56" i="15"/>
  <c r="CA57" i="15"/>
  <c r="CB57" i="15"/>
  <c r="CA58" i="15"/>
  <c r="CB58" i="15"/>
  <c r="CA59" i="15"/>
  <c r="CB59" i="15"/>
  <c r="CA60" i="15"/>
  <c r="CB60" i="15"/>
  <c r="CA61" i="15"/>
  <c r="CB61" i="15"/>
  <c r="CA62" i="15"/>
  <c r="CB62" i="15"/>
  <c r="CA63" i="15"/>
  <c r="CB63" i="15"/>
  <c r="CA64" i="15"/>
  <c r="CB64" i="15"/>
  <c r="CA65" i="15"/>
  <c r="CB65" i="15"/>
  <c r="CA66" i="15"/>
  <c r="CB66" i="15"/>
  <c r="CA67" i="15"/>
  <c r="CB67" i="15"/>
  <c r="CA68" i="15"/>
  <c r="CB68" i="15"/>
  <c r="CA70" i="15"/>
  <c r="CB70" i="15"/>
  <c r="CA71" i="15"/>
  <c r="CB71" i="15"/>
  <c r="CA72" i="15"/>
  <c r="CB72" i="15"/>
  <c r="CA73" i="15"/>
  <c r="CB73" i="15"/>
  <c r="CA74" i="15"/>
  <c r="CB74" i="15"/>
  <c r="CA75" i="15"/>
  <c r="CB75" i="15"/>
  <c r="CA76" i="15"/>
  <c r="CB76" i="15"/>
  <c r="BV13" i="15"/>
  <c r="BW13" i="15"/>
  <c r="BV14" i="15"/>
  <c r="BW14" i="15"/>
  <c r="BV15" i="15"/>
  <c r="BW15" i="15"/>
  <c r="BV16" i="15"/>
  <c r="BW16" i="15"/>
  <c r="BV17" i="15"/>
  <c r="BW17" i="15"/>
  <c r="BV18" i="15"/>
  <c r="BW18" i="15"/>
  <c r="BV19" i="15"/>
  <c r="BW19" i="15"/>
  <c r="BV20" i="15"/>
  <c r="BW20" i="15"/>
  <c r="BV21" i="15"/>
  <c r="BW21" i="15"/>
  <c r="BV22" i="15"/>
  <c r="BW22" i="15"/>
  <c r="BV23" i="15"/>
  <c r="BW23" i="15"/>
  <c r="BV24" i="15"/>
  <c r="BW24" i="15"/>
  <c r="BV25" i="15"/>
  <c r="BW25" i="15"/>
  <c r="BV26" i="15"/>
  <c r="BW26" i="15"/>
  <c r="BV27" i="15"/>
  <c r="BW27" i="15"/>
  <c r="BV28" i="15"/>
  <c r="BW28" i="15"/>
  <c r="BV29" i="15"/>
  <c r="BW29" i="15"/>
  <c r="BV30" i="15"/>
  <c r="BW30" i="15"/>
  <c r="BV31" i="15"/>
  <c r="BW31" i="15"/>
  <c r="BV32" i="15"/>
  <c r="BW32" i="15"/>
  <c r="BV33" i="15"/>
  <c r="BW33" i="15"/>
  <c r="BV34" i="15"/>
  <c r="BW34" i="15"/>
  <c r="BV35" i="15"/>
  <c r="BW35" i="15"/>
  <c r="BV36" i="15"/>
  <c r="BW36" i="15"/>
  <c r="BV37" i="15"/>
  <c r="BW37" i="15"/>
  <c r="BV38" i="15"/>
  <c r="BW38" i="15"/>
  <c r="BV39" i="15"/>
  <c r="BW39" i="15"/>
  <c r="BV40" i="15"/>
  <c r="BW40" i="15"/>
  <c r="BV41" i="15"/>
  <c r="BW41" i="15"/>
  <c r="BV42" i="15"/>
  <c r="BW42" i="15"/>
  <c r="BV43" i="15"/>
  <c r="BW43" i="15"/>
  <c r="BV44" i="15"/>
  <c r="BW44" i="15"/>
  <c r="BV45" i="15"/>
  <c r="BW45" i="15"/>
  <c r="BV46" i="15"/>
  <c r="BW46" i="15"/>
  <c r="BV47" i="15"/>
  <c r="BW47" i="15"/>
  <c r="BV48" i="15"/>
  <c r="BW48" i="15"/>
  <c r="BV49" i="15"/>
  <c r="BW49" i="15"/>
  <c r="BV51" i="15"/>
  <c r="BW51" i="15"/>
  <c r="BV52" i="15"/>
  <c r="BW52" i="15"/>
  <c r="BV53" i="15"/>
  <c r="BW53" i="15"/>
  <c r="BV54" i="15"/>
  <c r="BW54" i="15"/>
  <c r="BV55" i="15"/>
  <c r="BW55" i="15"/>
  <c r="BV56" i="15"/>
  <c r="BW56" i="15"/>
  <c r="BV57" i="15"/>
  <c r="BW57" i="15"/>
  <c r="BV58" i="15"/>
  <c r="BW58" i="15"/>
  <c r="BV59" i="15"/>
  <c r="BW59" i="15"/>
  <c r="BV60" i="15"/>
  <c r="BW60" i="15"/>
  <c r="BV61" i="15"/>
  <c r="BW61" i="15"/>
  <c r="BV62" i="15"/>
  <c r="BW62" i="15"/>
  <c r="BV63" i="15"/>
  <c r="BW63" i="15"/>
  <c r="BV64" i="15"/>
  <c r="BW64" i="15"/>
  <c r="BV65" i="15"/>
  <c r="BW65" i="15"/>
  <c r="BV66" i="15"/>
  <c r="BW66" i="15"/>
  <c r="BV67" i="15"/>
  <c r="BW67" i="15"/>
  <c r="BV68" i="15"/>
  <c r="BW68" i="15"/>
  <c r="BV70" i="15"/>
  <c r="BW70" i="15"/>
  <c r="BV71" i="15"/>
  <c r="BW71" i="15"/>
  <c r="BV72" i="15"/>
  <c r="BW72" i="15"/>
  <c r="BV73" i="15"/>
  <c r="BW73" i="15"/>
  <c r="BV74" i="15"/>
  <c r="BW74" i="15"/>
  <c r="BV75" i="15"/>
  <c r="BW75" i="15"/>
  <c r="BV76" i="15"/>
  <c r="BW76" i="15"/>
  <c r="CP13" i="14"/>
  <c r="CQ13" i="14"/>
  <c r="CP14" i="14"/>
  <c r="CQ14" i="14"/>
  <c r="CP15" i="14"/>
  <c r="CQ15" i="14"/>
  <c r="CP16" i="14"/>
  <c r="CQ16" i="14"/>
  <c r="CP17" i="14"/>
  <c r="CQ17" i="14"/>
  <c r="CP18" i="14"/>
  <c r="CQ18" i="14"/>
  <c r="CP19" i="14"/>
  <c r="CQ19" i="14"/>
  <c r="CP20" i="14"/>
  <c r="CQ20" i="14"/>
  <c r="CP21" i="14"/>
  <c r="CQ21" i="14"/>
  <c r="CP22" i="14"/>
  <c r="CQ22" i="14"/>
  <c r="CP23" i="14"/>
  <c r="CQ23" i="14"/>
  <c r="CP25" i="14"/>
  <c r="CQ25" i="14"/>
  <c r="CP26" i="14"/>
  <c r="CQ26" i="14"/>
  <c r="CP27" i="14"/>
  <c r="CQ27" i="14"/>
  <c r="CP28" i="14"/>
  <c r="CQ28" i="14"/>
  <c r="CP29" i="14"/>
  <c r="CQ29" i="14"/>
  <c r="CP30" i="14"/>
  <c r="CQ30" i="14"/>
  <c r="CP31" i="14"/>
  <c r="CQ31" i="14"/>
  <c r="CP32" i="14"/>
  <c r="CQ32" i="14"/>
  <c r="CP33" i="14"/>
  <c r="CQ33" i="14"/>
  <c r="CP34" i="14"/>
  <c r="CQ34" i="14"/>
  <c r="CP35" i="14"/>
  <c r="CQ35" i="14"/>
  <c r="CP36" i="14"/>
  <c r="CQ36" i="14"/>
  <c r="CP37" i="14"/>
  <c r="CQ37" i="14"/>
  <c r="CP38" i="14"/>
  <c r="CQ38" i="14"/>
  <c r="CP40" i="14"/>
  <c r="CQ40" i="14"/>
  <c r="CP41" i="14"/>
  <c r="CQ41" i="14"/>
  <c r="CP42" i="14"/>
  <c r="CQ42" i="14"/>
  <c r="CP43" i="14"/>
  <c r="CQ43" i="14"/>
  <c r="CP44" i="14"/>
  <c r="CQ44" i="14"/>
  <c r="CP45" i="14"/>
  <c r="CQ45" i="14"/>
  <c r="CP46" i="14"/>
  <c r="CQ46" i="14"/>
  <c r="CP47" i="14"/>
  <c r="CQ47" i="14"/>
  <c r="CP48" i="14"/>
  <c r="CQ48" i="14"/>
  <c r="CP49" i="14"/>
  <c r="CQ49" i="14"/>
  <c r="CP50" i="14"/>
  <c r="CQ50" i="14"/>
  <c r="CP51" i="14"/>
  <c r="CQ51" i="14"/>
  <c r="CP52" i="14"/>
  <c r="CQ52" i="14"/>
  <c r="CP53" i="14"/>
  <c r="CQ53" i="14"/>
  <c r="CK13" i="14"/>
  <c r="CL13" i="14"/>
  <c r="CK14" i="14"/>
  <c r="CL14" i="14"/>
  <c r="CK15" i="14"/>
  <c r="CL15" i="14"/>
  <c r="CK16" i="14"/>
  <c r="CL16" i="14"/>
  <c r="CK17" i="14"/>
  <c r="CL17" i="14"/>
  <c r="CK18" i="14"/>
  <c r="CL18" i="14"/>
  <c r="CK19" i="14"/>
  <c r="CL19" i="14"/>
  <c r="CK20" i="14"/>
  <c r="CL20" i="14"/>
  <c r="CK21" i="14"/>
  <c r="CL21" i="14"/>
  <c r="CK22" i="14"/>
  <c r="CL22" i="14"/>
  <c r="CK23" i="14"/>
  <c r="CL23" i="14"/>
  <c r="CK25" i="14"/>
  <c r="CL25" i="14"/>
  <c r="CK26" i="14"/>
  <c r="CL26" i="14"/>
  <c r="CK27" i="14"/>
  <c r="CL27" i="14"/>
  <c r="CK28" i="14"/>
  <c r="CL28" i="14"/>
  <c r="CK29" i="14"/>
  <c r="CL29" i="14"/>
  <c r="CK30" i="14"/>
  <c r="CL30" i="14"/>
  <c r="CK31" i="14"/>
  <c r="CL31" i="14"/>
  <c r="CK32" i="14"/>
  <c r="CL32" i="14"/>
  <c r="CK33" i="14"/>
  <c r="CL33" i="14"/>
  <c r="CK34" i="14"/>
  <c r="CL34" i="14"/>
  <c r="CK35" i="14"/>
  <c r="CL35" i="14"/>
  <c r="CK36" i="14"/>
  <c r="CL36" i="14"/>
  <c r="CK37" i="14"/>
  <c r="CL37" i="14"/>
  <c r="CK38" i="14"/>
  <c r="CL38" i="14"/>
  <c r="CK40" i="14"/>
  <c r="CL40" i="14"/>
  <c r="CK41" i="14"/>
  <c r="CL41" i="14"/>
  <c r="CK42" i="14"/>
  <c r="CL42" i="14"/>
  <c r="CK43" i="14"/>
  <c r="CL43" i="14"/>
  <c r="CK44" i="14"/>
  <c r="CL44" i="14"/>
  <c r="CK45" i="14"/>
  <c r="CL45" i="14"/>
  <c r="CK46" i="14"/>
  <c r="CL46" i="14"/>
  <c r="CK47" i="14"/>
  <c r="CL47" i="14"/>
  <c r="CK48" i="14"/>
  <c r="CL48" i="14"/>
  <c r="CK49" i="14"/>
  <c r="CL49" i="14"/>
  <c r="CK50" i="14"/>
  <c r="CL50" i="14"/>
  <c r="CK51" i="14"/>
  <c r="CL51" i="14"/>
  <c r="CK52" i="14"/>
  <c r="CL52" i="14"/>
  <c r="CK53" i="14"/>
  <c r="CL53" i="14"/>
  <c r="CF13" i="14"/>
  <c r="CG13" i="14"/>
  <c r="CF14" i="14"/>
  <c r="CG14" i="14"/>
  <c r="CF15" i="14"/>
  <c r="CG15" i="14"/>
  <c r="CF16" i="14"/>
  <c r="CG16" i="14"/>
  <c r="CF17" i="14"/>
  <c r="CG17" i="14"/>
  <c r="CF18" i="14"/>
  <c r="CG18" i="14"/>
  <c r="CF19" i="14"/>
  <c r="CG19" i="14"/>
  <c r="CF20" i="14"/>
  <c r="CG20" i="14"/>
  <c r="CF21" i="14"/>
  <c r="CG21" i="14"/>
  <c r="CF22" i="14"/>
  <c r="CG22" i="14"/>
  <c r="CF23" i="14"/>
  <c r="CG23" i="14"/>
  <c r="CF25" i="14"/>
  <c r="CG25" i="14"/>
  <c r="CF26" i="14"/>
  <c r="CG26" i="14"/>
  <c r="CF27" i="14"/>
  <c r="CG27" i="14"/>
  <c r="CF28" i="14"/>
  <c r="CG28" i="14"/>
  <c r="CF29" i="14"/>
  <c r="CG29" i="14"/>
  <c r="CF30" i="14"/>
  <c r="CG30" i="14"/>
  <c r="CF31" i="14"/>
  <c r="CG31" i="14"/>
  <c r="CF32" i="14"/>
  <c r="CG32" i="14"/>
  <c r="CF33" i="14"/>
  <c r="CG33" i="14"/>
  <c r="CF34" i="14"/>
  <c r="CG34" i="14"/>
  <c r="CF35" i="14"/>
  <c r="CG35" i="14"/>
  <c r="CF36" i="14"/>
  <c r="CG36" i="14"/>
  <c r="CF37" i="14"/>
  <c r="CG37" i="14"/>
  <c r="CF38" i="14"/>
  <c r="CG38" i="14"/>
  <c r="CF40" i="14"/>
  <c r="CG40" i="14"/>
  <c r="CF41" i="14"/>
  <c r="CG41" i="14"/>
  <c r="CF42" i="14"/>
  <c r="CG42" i="14"/>
  <c r="CF43" i="14"/>
  <c r="CG43" i="14"/>
  <c r="CF44" i="14"/>
  <c r="CG44" i="14"/>
  <c r="CF45" i="14"/>
  <c r="CG45" i="14"/>
  <c r="CF46" i="14"/>
  <c r="CG46" i="14"/>
  <c r="CF47" i="14"/>
  <c r="CG47" i="14"/>
  <c r="CF48" i="14"/>
  <c r="CG48" i="14"/>
  <c r="CF49" i="14"/>
  <c r="CG49" i="14"/>
  <c r="CF50" i="14"/>
  <c r="CG50" i="14"/>
  <c r="CF51" i="14"/>
  <c r="CG51" i="14"/>
  <c r="CF52" i="14"/>
  <c r="CG52" i="14"/>
  <c r="CF53" i="14"/>
  <c r="CG53" i="14"/>
  <c r="CA13" i="14"/>
  <c r="CB13" i="14"/>
  <c r="CA14" i="14"/>
  <c r="CB14" i="14"/>
  <c r="CA15" i="14"/>
  <c r="CB15" i="14"/>
  <c r="CA16" i="14"/>
  <c r="CB16" i="14"/>
  <c r="CA17" i="14"/>
  <c r="CB17" i="14"/>
  <c r="CA18" i="14"/>
  <c r="CB18" i="14"/>
  <c r="CA19" i="14"/>
  <c r="CB19" i="14"/>
  <c r="CA20" i="14"/>
  <c r="CB20" i="14"/>
  <c r="CA21" i="14"/>
  <c r="CB21" i="14"/>
  <c r="CA22" i="14"/>
  <c r="CB22" i="14"/>
  <c r="CA23" i="14"/>
  <c r="CB23" i="14"/>
  <c r="CA25" i="14"/>
  <c r="CB25" i="14"/>
  <c r="CA26" i="14"/>
  <c r="CB26" i="14"/>
  <c r="CA27" i="14"/>
  <c r="CB27" i="14"/>
  <c r="CA28" i="14"/>
  <c r="CB28" i="14"/>
  <c r="CA29" i="14"/>
  <c r="CB29" i="14"/>
  <c r="CA30" i="14"/>
  <c r="CB30" i="14"/>
  <c r="CA31" i="14"/>
  <c r="CB31" i="14"/>
  <c r="CA32" i="14"/>
  <c r="CB32" i="14"/>
  <c r="CA33" i="14"/>
  <c r="CB33" i="14"/>
  <c r="CA34" i="14"/>
  <c r="CB34" i="14"/>
  <c r="CA35" i="14"/>
  <c r="CB35" i="14"/>
  <c r="CA36" i="14"/>
  <c r="CB36" i="14"/>
  <c r="CA37" i="14"/>
  <c r="CB37" i="14"/>
  <c r="CA38" i="14"/>
  <c r="CB38" i="14"/>
  <c r="CA40" i="14"/>
  <c r="CB40" i="14"/>
  <c r="CA41" i="14"/>
  <c r="CB41" i="14"/>
  <c r="CA42" i="14"/>
  <c r="CB42" i="14"/>
  <c r="CA43" i="14"/>
  <c r="CB43" i="14"/>
  <c r="CA44" i="14"/>
  <c r="CB44" i="14"/>
  <c r="CA45" i="14"/>
  <c r="CB45" i="14"/>
  <c r="CA46" i="14"/>
  <c r="CB46" i="14"/>
  <c r="CA47" i="14"/>
  <c r="CB47" i="14"/>
  <c r="CA48" i="14"/>
  <c r="CB48" i="14"/>
  <c r="CA49" i="14"/>
  <c r="CB49" i="14"/>
  <c r="CA50" i="14"/>
  <c r="CB50" i="14"/>
  <c r="CA51" i="14"/>
  <c r="CB51" i="14"/>
  <c r="CA52" i="14"/>
  <c r="CB52" i="14"/>
  <c r="CA53" i="14"/>
  <c r="CB53" i="14"/>
  <c r="BV13" i="14"/>
  <c r="BW13" i="14"/>
  <c r="BV14" i="14"/>
  <c r="BW14" i="14"/>
  <c r="BV15" i="14"/>
  <c r="BW15" i="14"/>
  <c r="BV16" i="14"/>
  <c r="BW16" i="14"/>
  <c r="BV17" i="14"/>
  <c r="BW17" i="14"/>
  <c r="BV18" i="14"/>
  <c r="BW18" i="14"/>
  <c r="BV19" i="14"/>
  <c r="BW19" i="14"/>
  <c r="BV20" i="14"/>
  <c r="BW20" i="14"/>
  <c r="BV21" i="14"/>
  <c r="BW21" i="14"/>
  <c r="BV22" i="14"/>
  <c r="BW22" i="14"/>
  <c r="BV23" i="14"/>
  <c r="BW23" i="14"/>
  <c r="BV25" i="14"/>
  <c r="BW25" i="14"/>
  <c r="BV26" i="14"/>
  <c r="BW26" i="14"/>
  <c r="BV27" i="14"/>
  <c r="BW27" i="14"/>
  <c r="BV28" i="14"/>
  <c r="BW28" i="14"/>
  <c r="BV29" i="14"/>
  <c r="BW29" i="14"/>
  <c r="BV30" i="14"/>
  <c r="BW30" i="14"/>
  <c r="BV31" i="14"/>
  <c r="BW31" i="14"/>
  <c r="BV32" i="14"/>
  <c r="BW32" i="14"/>
  <c r="BV33" i="14"/>
  <c r="BW33" i="14"/>
  <c r="BV34" i="14"/>
  <c r="BW34" i="14"/>
  <c r="BV35" i="14"/>
  <c r="BW35" i="14"/>
  <c r="BV36" i="14"/>
  <c r="BW36" i="14"/>
  <c r="BV37" i="14"/>
  <c r="BW37" i="14"/>
  <c r="BV38" i="14"/>
  <c r="BW38" i="14"/>
  <c r="BV40" i="14"/>
  <c r="BW40" i="14"/>
  <c r="BV41" i="14"/>
  <c r="BW41" i="14"/>
  <c r="BV42" i="14"/>
  <c r="BW42" i="14"/>
  <c r="BV43" i="14"/>
  <c r="BW43" i="14"/>
  <c r="BV44" i="14"/>
  <c r="BW44" i="14"/>
  <c r="BV45" i="14"/>
  <c r="BW45" i="14"/>
  <c r="BV46" i="14"/>
  <c r="BW46" i="14"/>
  <c r="BV47" i="14"/>
  <c r="BW47" i="14"/>
  <c r="BV48" i="14"/>
  <c r="BW48" i="14"/>
  <c r="BV49" i="14"/>
  <c r="BW49" i="14"/>
  <c r="BV50" i="14"/>
  <c r="BW50" i="14"/>
  <c r="BV51" i="14"/>
  <c r="BW51" i="14"/>
  <c r="BV52" i="14"/>
  <c r="BW52" i="14"/>
  <c r="BV53" i="14"/>
  <c r="BW53" i="14"/>
  <c r="CP13" i="19"/>
  <c r="CQ13" i="19"/>
  <c r="CP14" i="19"/>
  <c r="CQ14" i="19"/>
  <c r="CP15" i="19"/>
  <c r="CQ15" i="19"/>
  <c r="CP16" i="19"/>
  <c r="CQ16" i="19"/>
  <c r="CP17" i="19"/>
  <c r="CQ17" i="19"/>
  <c r="CP18" i="19"/>
  <c r="CQ18" i="19"/>
  <c r="CP19" i="19"/>
  <c r="CQ19" i="19"/>
  <c r="CP20" i="19"/>
  <c r="CQ20" i="19"/>
  <c r="CP21" i="19"/>
  <c r="CQ21" i="19"/>
  <c r="CP22" i="19"/>
  <c r="CQ22" i="19"/>
  <c r="CP23" i="19"/>
  <c r="CQ23" i="19"/>
  <c r="CP24" i="19"/>
  <c r="CQ24" i="19"/>
  <c r="CP25" i="19"/>
  <c r="CQ25" i="19"/>
  <c r="CP26" i="19"/>
  <c r="CQ26" i="19"/>
  <c r="CP27" i="19"/>
  <c r="CQ27" i="19"/>
  <c r="CP28" i="19"/>
  <c r="CQ28" i="19"/>
  <c r="CP29" i="19"/>
  <c r="CQ29" i="19"/>
  <c r="CP30" i="19"/>
  <c r="CQ30" i="19"/>
  <c r="CP31" i="19"/>
  <c r="CQ31" i="19"/>
  <c r="CP32" i="19"/>
  <c r="CQ32" i="19"/>
  <c r="CP33" i="19"/>
  <c r="CQ33" i="19"/>
  <c r="CP34" i="19"/>
  <c r="CQ34" i="19"/>
  <c r="CP35" i="19"/>
  <c r="CQ35" i="19"/>
  <c r="CP36" i="19"/>
  <c r="CQ36" i="19"/>
  <c r="CP37" i="19"/>
  <c r="CQ37" i="19"/>
  <c r="CP38" i="19"/>
  <c r="CQ38" i="19"/>
  <c r="CP39" i="19"/>
  <c r="CQ39" i="19"/>
  <c r="CP40" i="19"/>
  <c r="CQ40" i="19"/>
  <c r="CP41" i="19"/>
  <c r="CQ41" i="19"/>
  <c r="CP42" i="19"/>
  <c r="CQ42" i="19"/>
  <c r="CP43" i="19"/>
  <c r="CQ43" i="19"/>
  <c r="CP44" i="19"/>
  <c r="CQ44" i="19"/>
  <c r="CP45" i="19"/>
  <c r="CQ45" i="19"/>
  <c r="CP46" i="19"/>
  <c r="CQ46" i="19"/>
  <c r="CP47" i="19"/>
  <c r="CQ47" i="19"/>
  <c r="CP48" i="19"/>
  <c r="CQ48" i="19"/>
  <c r="CP49" i="19"/>
  <c r="CQ49" i="19"/>
  <c r="CP50" i="19"/>
  <c r="CQ50" i="19"/>
  <c r="CP51" i="19"/>
  <c r="CQ51" i="19"/>
  <c r="CP52" i="19"/>
  <c r="CQ52" i="19"/>
  <c r="CP53" i="19"/>
  <c r="CQ53" i="19"/>
  <c r="CP54" i="19"/>
  <c r="CQ54" i="19"/>
  <c r="CP55" i="19"/>
  <c r="CQ55" i="19"/>
  <c r="CP56" i="19"/>
  <c r="CQ56" i="19"/>
  <c r="CP57" i="19"/>
  <c r="CQ57" i="19"/>
  <c r="CP58" i="19"/>
  <c r="CQ58" i="19"/>
  <c r="CP59" i="19"/>
  <c r="CQ59" i="19"/>
  <c r="CP60" i="19"/>
  <c r="CQ60" i="19"/>
  <c r="CP61" i="19"/>
  <c r="CQ61" i="19"/>
  <c r="CP62" i="19"/>
  <c r="CQ62" i="19"/>
  <c r="CP64" i="19"/>
  <c r="CQ64" i="19"/>
  <c r="CP65" i="19"/>
  <c r="CQ65" i="19"/>
  <c r="CP66" i="19"/>
  <c r="CQ66" i="19"/>
  <c r="CP67" i="19"/>
  <c r="CQ67" i="19"/>
  <c r="CP68" i="19"/>
  <c r="CQ68" i="19"/>
  <c r="CP69" i="19"/>
  <c r="CQ69" i="19"/>
  <c r="CP70" i="19"/>
  <c r="CQ70" i="19"/>
  <c r="CP71" i="19"/>
  <c r="CQ71" i="19"/>
  <c r="CP72" i="19"/>
  <c r="CQ72" i="19"/>
  <c r="CP73" i="19"/>
  <c r="CQ73" i="19"/>
  <c r="CP74" i="19"/>
  <c r="CQ74" i="19"/>
  <c r="CP75" i="19"/>
  <c r="CQ75" i="19"/>
  <c r="CP76" i="19"/>
  <c r="CQ76" i="19"/>
  <c r="CP77" i="19"/>
  <c r="CQ77" i="19"/>
  <c r="CP78" i="19"/>
  <c r="CQ78" i="19"/>
  <c r="CP79" i="19"/>
  <c r="CQ79" i="19"/>
  <c r="CP80" i="19"/>
  <c r="CQ80" i="19"/>
  <c r="CP81" i="19"/>
  <c r="CQ81" i="19"/>
  <c r="CP82" i="19"/>
  <c r="CQ82" i="19"/>
  <c r="CP83" i="19"/>
  <c r="CQ83" i="19"/>
  <c r="CP84" i="19"/>
  <c r="CQ84" i="19"/>
  <c r="CP85" i="19"/>
  <c r="CQ85" i="19"/>
  <c r="CP86" i="19"/>
  <c r="CQ86" i="19"/>
  <c r="CP87" i="19"/>
  <c r="CQ87" i="19"/>
  <c r="CP88" i="19"/>
  <c r="CQ88" i="19"/>
  <c r="CP89" i="19"/>
  <c r="CQ89" i="19"/>
  <c r="CP90" i="19"/>
  <c r="CQ90" i="19"/>
  <c r="CP91" i="19"/>
  <c r="CQ91" i="19"/>
  <c r="CP92" i="19"/>
  <c r="CQ92" i="19"/>
  <c r="CP93" i="19"/>
  <c r="CQ93" i="19"/>
  <c r="CP94" i="19"/>
  <c r="CQ94" i="19"/>
  <c r="CP95" i="19"/>
  <c r="CQ95" i="19"/>
  <c r="CP96" i="19"/>
  <c r="CQ96" i="19"/>
  <c r="CP97" i="19"/>
  <c r="CQ97" i="19"/>
  <c r="CP98" i="19"/>
  <c r="CQ98" i="19"/>
  <c r="CP99" i="19"/>
  <c r="CQ99" i="19"/>
  <c r="CP100" i="19"/>
  <c r="CQ100" i="19"/>
  <c r="CP101" i="19"/>
  <c r="CQ101" i="19"/>
  <c r="CP102" i="19"/>
  <c r="CQ102" i="19"/>
  <c r="CP103" i="19"/>
  <c r="CQ103" i="19"/>
  <c r="CP105" i="19"/>
  <c r="CQ105" i="19"/>
  <c r="CP106" i="19"/>
  <c r="CQ106" i="19"/>
  <c r="CP107" i="19"/>
  <c r="CQ107" i="19"/>
  <c r="CP108" i="19"/>
  <c r="CQ108" i="19"/>
  <c r="CP109" i="19"/>
  <c r="CQ109" i="19"/>
  <c r="CP110" i="19"/>
  <c r="CQ110" i="19"/>
  <c r="CP111" i="19"/>
  <c r="CQ111" i="19"/>
  <c r="CP112" i="19"/>
  <c r="CQ112" i="19"/>
  <c r="CP113" i="19"/>
  <c r="CQ113" i="19"/>
  <c r="CP114" i="19"/>
  <c r="CQ114" i="19"/>
  <c r="CP115" i="19"/>
  <c r="CQ115" i="19"/>
  <c r="CP116" i="19"/>
  <c r="CQ116" i="19"/>
  <c r="CP117" i="19"/>
  <c r="CQ117" i="19"/>
  <c r="CP118" i="19"/>
  <c r="CQ118" i="19"/>
  <c r="CP119" i="19"/>
  <c r="CQ119" i="19"/>
  <c r="CP121" i="19"/>
  <c r="CQ121" i="19"/>
  <c r="CP122" i="19"/>
  <c r="CQ122" i="19"/>
  <c r="CP123" i="19"/>
  <c r="CQ123" i="19"/>
  <c r="CP124" i="19"/>
  <c r="CQ124" i="19"/>
  <c r="CP125" i="19"/>
  <c r="CQ125" i="19"/>
  <c r="CP126" i="19"/>
  <c r="CQ126" i="19"/>
  <c r="CP127" i="19"/>
  <c r="CQ127" i="19"/>
  <c r="CP128" i="19"/>
  <c r="CQ128" i="19"/>
  <c r="CP129" i="19"/>
  <c r="CQ129" i="19"/>
  <c r="CP130" i="19"/>
  <c r="CQ130" i="19"/>
  <c r="CP131" i="19"/>
  <c r="CQ131" i="19"/>
  <c r="CP132" i="19"/>
  <c r="CQ132" i="19"/>
  <c r="CP133" i="19"/>
  <c r="CQ133" i="19"/>
  <c r="CP134" i="19"/>
  <c r="CQ134" i="19"/>
  <c r="CP135" i="19"/>
  <c r="CQ135" i="19"/>
  <c r="CP136" i="19"/>
  <c r="CQ136" i="19"/>
  <c r="CP137" i="19"/>
  <c r="CQ137" i="19"/>
  <c r="CP138" i="19"/>
  <c r="CQ138" i="19"/>
  <c r="CP139" i="19"/>
  <c r="CQ139" i="19"/>
  <c r="CP140" i="19"/>
  <c r="CQ140" i="19"/>
  <c r="CP141" i="19"/>
  <c r="CQ141" i="19"/>
  <c r="CP142" i="19"/>
  <c r="CQ142" i="19"/>
  <c r="CP143" i="19"/>
  <c r="CQ143" i="19"/>
  <c r="CP144" i="19"/>
  <c r="CQ144" i="19"/>
  <c r="CP145" i="19"/>
  <c r="CQ145" i="19"/>
  <c r="CP146" i="19"/>
  <c r="CQ146" i="19"/>
  <c r="CP147" i="19"/>
  <c r="CQ147" i="19"/>
  <c r="CP148" i="19"/>
  <c r="CQ148" i="19"/>
  <c r="CP149" i="19"/>
  <c r="CQ149" i="19"/>
  <c r="CP150" i="19"/>
  <c r="CQ150" i="19"/>
  <c r="CP151" i="19"/>
  <c r="CQ151" i="19"/>
  <c r="CP152" i="19"/>
  <c r="CQ152" i="19"/>
  <c r="CP153" i="19"/>
  <c r="CQ153" i="19"/>
  <c r="CP154" i="19"/>
  <c r="CQ154" i="19"/>
  <c r="CP155" i="19"/>
  <c r="CQ155" i="19"/>
  <c r="CP156" i="19"/>
  <c r="CQ156" i="19"/>
  <c r="CP157" i="19"/>
  <c r="CQ157" i="19"/>
  <c r="CP158" i="19"/>
  <c r="CQ158" i="19"/>
  <c r="CP159" i="19"/>
  <c r="CQ159" i="19"/>
  <c r="CP160" i="19"/>
  <c r="CQ160" i="19"/>
  <c r="CP161" i="19"/>
  <c r="CQ161" i="19"/>
  <c r="CP162" i="19"/>
  <c r="CQ162" i="19"/>
  <c r="CP163" i="19"/>
  <c r="CQ163" i="19"/>
  <c r="CP164" i="19"/>
  <c r="CQ164" i="19"/>
  <c r="CP165" i="19"/>
  <c r="CQ165" i="19"/>
  <c r="CP166" i="19"/>
  <c r="CQ166" i="19"/>
  <c r="CP167" i="19"/>
  <c r="CQ167" i="19"/>
  <c r="CP169" i="19"/>
  <c r="CQ169" i="19"/>
  <c r="CP170" i="19"/>
  <c r="CQ170" i="19"/>
  <c r="CP171" i="19"/>
  <c r="CQ171" i="19"/>
  <c r="CP172" i="19"/>
  <c r="CQ172" i="19"/>
  <c r="CP173" i="19"/>
  <c r="CQ173" i="19"/>
  <c r="CP174" i="19"/>
  <c r="CQ174" i="19"/>
  <c r="CP175" i="19"/>
  <c r="CQ175" i="19"/>
  <c r="CP176" i="19"/>
  <c r="CQ176" i="19"/>
  <c r="CP177" i="19"/>
  <c r="CQ177" i="19"/>
  <c r="CP178" i="19"/>
  <c r="CQ178" i="19"/>
  <c r="CP179" i="19"/>
  <c r="CQ179" i="19"/>
  <c r="CP180" i="19"/>
  <c r="CQ180" i="19"/>
  <c r="CP181" i="19"/>
  <c r="CQ181" i="19"/>
  <c r="CP182" i="19"/>
  <c r="CQ182" i="19"/>
  <c r="CP183" i="19"/>
  <c r="CQ183" i="19"/>
  <c r="CP184" i="19"/>
  <c r="CQ184" i="19"/>
  <c r="CP185" i="19"/>
  <c r="CQ185" i="19"/>
  <c r="CP186" i="19"/>
  <c r="CQ186" i="19"/>
  <c r="CP187" i="19"/>
  <c r="CQ187" i="19"/>
  <c r="CP188" i="19"/>
  <c r="CQ188" i="19"/>
  <c r="CP189" i="19"/>
  <c r="CQ189" i="19"/>
  <c r="CP191" i="19"/>
  <c r="CQ191" i="19"/>
  <c r="CP192" i="19"/>
  <c r="CQ192" i="19"/>
  <c r="CP193" i="19"/>
  <c r="CQ193" i="19"/>
  <c r="CP194" i="19"/>
  <c r="CQ194" i="19"/>
  <c r="CP195" i="19"/>
  <c r="CQ195" i="19"/>
  <c r="CP196" i="19"/>
  <c r="CQ196" i="19"/>
  <c r="CP197" i="19"/>
  <c r="CQ197" i="19"/>
  <c r="CP198" i="19"/>
  <c r="CQ198" i="19"/>
  <c r="CP199" i="19"/>
  <c r="CQ199" i="19"/>
  <c r="CP200" i="19"/>
  <c r="CQ200" i="19"/>
  <c r="CP201" i="19"/>
  <c r="CQ201" i="19"/>
  <c r="CP202" i="19"/>
  <c r="CQ202" i="19"/>
  <c r="CP203" i="19"/>
  <c r="CQ203" i="19"/>
  <c r="CP204" i="19"/>
  <c r="CQ204" i="19"/>
  <c r="CP205" i="19"/>
  <c r="CQ205" i="19"/>
  <c r="CP206" i="19"/>
  <c r="CQ206" i="19"/>
  <c r="CP207" i="19"/>
  <c r="CQ207" i="19"/>
  <c r="CP208" i="19"/>
  <c r="CQ208" i="19"/>
  <c r="CP209" i="19"/>
  <c r="CQ209" i="19"/>
  <c r="CP210" i="19"/>
  <c r="CQ210" i="19"/>
  <c r="CP211" i="19"/>
  <c r="CQ211" i="19"/>
  <c r="CP212" i="19"/>
  <c r="CQ212" i="19"/>
  <c r="CP213" i="19"/>
  <c r="CQ213" i="19"/>
  <c r="CP214" i="19"/>
  <c r="CQ214" i="19"/>
  <c r="CP215" i="19"/>
  <c r="CQ215" i="19"/>
  <c r="CP216" i="19"/>
  <c r="CQ216" i="19"/>
  <c r="CP217" i="19"/>
  <c r="CQ217" i="19"/>
  <c r="CP218" i="19"/>
  <c r="CQ218" i="19"/>
  <c r="CP219" i="19"/>
  <c r="CQ219" i="19"/>
  <c r="CP220" i="19"/>
  <c r="CQ220" i="19"/>
  <c r="CK13" i="19"/>
  <c r="CL13" i="19"/>
  <c r="CK14" i="19"/>
  <c r="CL14" i="19"/>
  <c r="CK15" i="19"/>
  <c r="CL15" i="19"/>
  <c r="CK16" i="19"/>
  <c r="CL16" i="19"/>
  <c r="CK17" i="19"/>
  <c r="CL17" i="19"/>
  <c r="CK18" i="19"/>
  <c r="CL18" i="19"/>
  <c r="CK19" i="19"/>
  <c r="CL19" i="19"/>
  <c r="CK20" i="19"/>
  <c r="CL20" i="19"/>
  <c r="CK21" i="19"/>
  <c r="CL21" i="19"/>
  <c r="CK22" i="19"/>
  <c r="CL22" i="19"/>
  <c r="CK23" i="19"/>
  <c r="CL23" i="19"/>
  <c r="CK24" i="19"/>
  <c r="CL24" i="19"/>
  <c r="CK25" i="19"/>
  <c r="CL25" i="19"/>
  <c r="CK26" i="19"/>
  <c r="CL26" i="19"/>
  <c r="CK27" i="19"/>
  <c r="CL27" i="19"/>
  <c r="CK28" i="19"/>
  <c r="CL28" i="19"/>
  <c r="CK29" i="19"/>
  <c r="CL29" i="19"/>
  <c r="CK30" i="19"/>
  <c r="CL30" i="19"/>
  <c r="CK31" i="19"/>
  <c r="CL31" i="19"/>
  <c r="CK32" i="19"/>
  <c r="CL32" i="19"/>
  <c r="CK33" i="19"/>
  <c r="CL33" i="19"/>
  <c r="CK34" i="19"/>
  <c r="CL34" i="19"/>
  <c r="CK35" i="19"/>
  <c r="CL35" i="19"/>
  <c r="CK36" i="19"/>
  <c r="CL36" i="19"/>
  <c r="CK37" i="19"/>
  <c r="CL37" i="19"/>
  <c r="CK38" i="19"/>
  <c r="CL38" i="19"/>
  <c r="CK39" i="19"/>
  <c r="CL39" i="19"/>
  <c r="CK40" i="19"/>
  <c r="CL40" i="19"/>
  <c r="CK41" i="19"/>
  <c r="CL41" i="19"/>
  <c r="CK42" i="19"/>
  <c r="CL42" i="19"/>
  <c r="CK43" i="19"/>
  <c r="CL43" i="19"/>
  <c r="CK44" i="19"/>
  <c r="CL44" i="19"/>
  <c r="CK45" i="19"/>
  <c r="CL45" i="19"/>
  <c r="CK46" i="19"/>
  <c r="CL46" i="19"/>
  <c r="CK47" i="19"/>
  <c r="CL47" i="19"/>
  <c r="CK48" i="19"/>
  <c r="CL48" i="19"/>
  <c r="CK49" i="19"/>
  <c r="CL49" i="19"/>
  <c r="CK50" i="19"/>
  <c r="CL50" i="19"/>
  <c r="CK51" i="19"/>
  <c r="CL51" i="19"/>
  <c r="CK52" i="19"/>
  <c r="CL52" i="19"/>
  <c r="CK53" i="19"/>
  <c r="CL53" i="19"/>
  <c r="CK54" i="19"/>
  <c r="CL54" i="19"/>
  <c r="CK55" i="19"/>
  <c r="CL55" i="19"/>
  <c r="CK56" i="19"/>
  <c r="CL56" i="19"/>
  <c r="CK57" i="19"/>
  <c r="CL57" i="19"/>
  <c r="CK58" i="19"/>
  <c r="CL58" i="19"/>
  <c r="CK59" i="19"/>
  <c r="CL59" i="19"/>
  <c r="CK60" i="19"/>
  <c r="CL60" i="19"/>
  <c r="CK61" i="19"/>
  <c r="CL61" i="19"/>
  <c r="CK62" i="19"/>
  <c r="CL62" i="19"/>
  <c r="CK64" i="19"/>
  <c r="CL64" i="19"/>
  <c r="CK65" i="19"/>
  <c r="CL65" i="19"/>
  <c r="CK66" i="19"/>
  <c r="CL66" i="19"/>
  <c r="CK67" i="19"/>
  <c r="CL67" i="19"/>
  <c r="CK68" i="19"/>
  <c r="CL68" i="19"/>
  <c r="CK69" i="19"/>
  <c r="CL69" i="19"/>
  <c r="CK70" i="19"/>
  <c r="CL70" i="19"/>
  <c r="CK71" i="19"/>
  <c r="CL71" i="19"/>
  <c r="CK72" i="19"/>
  <c r="CL72" i="19"/>
  <c r="CK73" i="19"/>
  <c r="CL73" i="19"/>
  <c r="CK74" i="19"/>
  <c r="CL74" i="19"/>
  <c r="CK75" i="19"/>
  <c r="CL75" i="19"/>
  <c r="CK76" i="19"/>
  <c r="CL76" i="19"/>
  <c r="CK77" i="19"/>
  <c r="CL77" i="19"/>
  <c r="CK78" i="19"/>
  <c r="CL78" i="19"/>
  <c r="CK79" i="19"/>
  <c r="CL79" i="19"/>
  <c r="CK80" i="19"/>
  <c r="CL80" i="19"/>
  <c r="CK81" i="19"/>
  <c r="CL81" i="19"/>
  <c r="CK82" i="19"/>
  <c r="CL82" i="19"/>
  <c r="CK83" i="19"/>
  <c r="CL83" i="19"/>
  <c r="CK84" i="19"/>
  <c r="CL84" i="19"/>
  <c r="CK85" i="19"/>
  <c r="CL85" i="19"/>
  <c r="CK86" i="19"/>
  <c r="CL86" i="19"/>
  <c r="CK87" i="19"/>
  <c r="CL87" i="19"/>
  <c r="CK88" i="19"/>
  <c r="CL88" i="19"/>
  <c r="CK89" i="19"/>
  <c r="CL89" i="19"/>
  <c r="CK90" i="19"/>
  <c r="CL90" i="19"/>
  <c r="CK91" i="19"/>
  <c r="CL91" i="19"/>
  <c r="CK92" i="19"/>
  <c r="CL92" i="19"/>
  <c r="CK93" i="19"/>
  <c r="CL93" i="19"/>
  <c r="CK94" i="19"/>
  <c r="CL94" i="19"/>
  <c r="CK95" i="19"/>
  <c r="CL95" i="19"/>
  <c r="CK96" i="19"/>
  <c r="CL96" i="19"/>
  <c r="CK97" i="19"/>
  <c r="CL97" i="19"/>
  <c r="CK98" i="19"/>
  <c r="CL98" i="19"/>
  <c r="CK99" i="19"/>
  <c r="CL99" i="19"/>
  <c r="CK100" i="19"/>
  <c r="CL100" i="19"/>
  <c r="CK101" i="19"/>
  <c r="CL101" i="19"/>
  <c r="CK102" i="19"/>
  <c r="CL102" i="19"/>
  <c r="CK103" i="19"/>
  <c r="CL103" i="19"/>
  <c r="CK105" i="19"/>
  <c r="CL105" i="19"/>
  <c r="CK106" i="19"/>
  <c r="CL106" i="19"/>
  <c r="CK107" i="19"/>
  <c r="CL107" i="19"/>
  <c r="CK108" i="19"/>
  <c r="CL108" i="19"/>
  <c r="CK109" i="19"/>
  <c r="CL109" i="19"/>
  <c r="CK110" i="19"/>
  <c r="CL110" i="19"/>
  <c r="CK111" i="19"/>
  <c r="CL111" i="19"/>
  <c r="CK112" i="19"/>
  <c r="CL112" i="19"/>
  <c r="CK113" i="19"/>
  <c r="CL113" i="19"/>
  <c r="CK114" i="19"/>
  <c r="CL114" i="19"/>
  <c r="CK115" i="19"/>
  <c r="CL115" i="19"/>
  <c r="CK116" i="19"/>
  <c r="CL116" i="19"/>
  <c r="CK117" i="19"/>
  <c r="CL117" i="19"/>
  <c r="CK118" i="19"/>
  <c r="CL118" i="19"/>
  <c r="CK119" i="19"/>
  <c r="CL119" i="19"/>
  <c r="CK121" i="19"/>
  <c r="CL121" i="19"/>
  <c r="CK122" i="19"/>
  <c r="CL122" i="19"/>
  <c r="CK123" i="19"/>
  <c r="CL123" i="19"/>
  <c r="CK124" i="19"/>
  <c r="CL124" i="19"/>
  <c r="CK125" i="19"/>
  <c r="CL125" i="19"/>
  <c r="CK126" i="19"/>
  <c r="CL126" i="19"/>
  <c r="CK127" i="19"/>
  <c r="CL127" i="19"/>
  <c r="CK128" i="19"/>
  <c r="CL128" i="19"/>
  <c r="CK129" i="19"/>
  <c r="CL129" i="19"/>
  <c r="CK130" i="19"/>
  <c r="CL130" i="19"/>
  <c r="CK131" i="19"/>
  <c r="CL131" i="19"/>
  <c r="CK132" i="19"/>
  <c r="CL132" i="19"/>
  <c r="CK133" i="19"/>
  <c r="CL133" i="19"/>
  <c r="CK134" i="19"/>
  <c r="CL134" i="19"/>
  <c r="CK135" i="19"/>
  <c r="CL135" i="19"/>
  <c r="CK136" i="19"/>
  <c r="CL136" i="19"/>
  <c r="CK137" i="19"/>
  <c r="CL137" i="19"/>
  <c r="CK138" i="19"/>
  <c r="CL138" i="19"/>
  <c r="CK139" i="19"/>
  <c r="CL139" i="19"/>
  <c r="CK140" i="19"/>
  <c r="CL140" i="19"/>
  <c r="CK141" i="19"/>
  <c r="CL141" i="19"/>
  <c r="CK142" i="19"/>
  <c r="CL142" i="19"/>
  <c r="CK143" i="19"/>
  <c r="CL143" i="19"/>
  <c r="CK144" i="19"/>
  <c r="CL144" i="19"/>
  <c r="CK145" i="19"/>
  <c r="CL145" i="19"/>
  <c r="CK146" i="19"/>
  <c r="CL146" i="19"/>
  <c r="CK147" i="19"/>
  <c r="CL147" i="19"/>
  <c r="CK148" i="19"/>
  <c r="CL148" i="19"/>
  <c r="CK149" i="19"/>
  <c r="CL149" i="19"/>
  <c r="CK150" i="19"/>
  <c r="CL150" i="19"/>
  <c r="CK151" i="19"/>
  <c r="CL151" i="19"/>
  <c r="CK152" i="19"/>
  <c r="CL152" i="19"/>
  <c r="CK153" i="19"/>
  <c r="CL153" i="19"/>
  <c r="CK154" i="19"/>
  <c r="CL154" i="19"/>
  <c r="CK155" i="19"/>
  <c r="CL155" i="19"/>
  <c r="CK156" i="19"/>
  <c r="CL156" i="19"/>
  <c r="CK157" i="19"/>
  <c r="CL157" i="19"/>
  <c r="CK158" i="19"/>
  <c r="CL158" i="19"/>
  <c r="CK159" i="19"/>
  <c r="CL159" i="19"/>
  <c r="CK160" i="19"/>
  <c r="CL160" i="19"/>
  <c r="CK161" i="19"/>
  <c r="CL161" i="19"/>
  <c r="CK162" i="19"/>
  <c r="CL162" i="19"/>
  <c r="CK163" i="19"/>
  <c r="CL163" i="19"/>
  <c r="CK164" i="19"/>
  <c r="CL164" i="19"/>
  <c r="CK165" i="19"/>
  <c r="CL165" i="19"/>
  <c r="CK166" i="19"/>
  <c r="CL166" i="19"/>
  <c r="CK167" i="19"/>
  <c r="CL167" i="19"/>
  <c r="CK169" i="19"/>
  <c r="CL169" i="19"/>
  <c r="CK170" i="19"/>
  <c r="CL170" i="19"/>
  <c r="CK171" i="19"/>
  <c r="CL171" i="19"/>
  <c r="CK172" i="19"/>
  <c r="CL172" i="19"/>
  <c r="CK173" i="19"/>
  <c r="CL173" i="19"/>
  <c r="CK174" i="19"/>
  <c r="CL174" i="19"/>
  <c r="CK175" i="19"/>
  <c r="CL175" i="19"/>
  <c r="CK176" i="19"/>
  <c r="CL176" i="19"/>
  <c r="CK177" i="19"/>
  <c r="CL177" i="19"/>
  <c r="CK178" i="19"/>
  <c r="CL178" i="19"/>
  <c r="CK179" i="19"/>
  <c r="CL179" i="19"/>
  <c r="CK180" i="19"/>
  <c r="CL180" i="19"/>
  <c r="CK181" i="19"/>
  <c r="CL181" i="19"/>
  <c r="CK182" i="19"/>
  <c r="CL182" i="19"/>
  <c r="CK183" i="19"/>
  <c r="CL183" i="19"/>
  <c r="CK184" i="19"/>
  <c r="CL184" i="19"/>
  <c r="CK185" i="19"/>
  <c r="CL185" i="19"/>
  <c r="CK186" i="19"/>
  <c r="CL186" i="19"/>
  <c r="CK187" i="19"/>
  <c r="CL187" i="19"/>
  <c r="CK188" i="19"/>
  <c r="CL188" i="19"/>
  <c r="CK189" i="19"/>
  <c r="CL189" i="19"/>
  <c r="CK191" i="19"/>
  <c r="CL191" i="19"/>
  <c r="CK192" i="19"/>
  <c r="CL192" i="19"/>
  <c r="CK193" i="19"/>
  <c r="CL193" i="19"/>
  <c r="CK194" i="19"/>
  <c r="CL194" i="19"/>
  <c r="CK195" i="19"/>
  <c r="CL195" i="19"/>
  <c r="CK196" i="19"/>
  <c r="CL196" i="19"/>
  <c r="CK197" i="19"/>
  <c r="CL197" i="19"/>
  <c r="CK198" i="19"/>
  <c r="CL198" i="19"/>
  <c r="CK199" i="19"/>
  <c r="CL199" i="19"/>
  <c r="CK200" i="19"/>
  <c r="CL200" i="19"/>
  <c r="CK201" i="19"/>
  <c r="CL201" i="19"/>
  <c r="CK202" i="19"/>
  <c r="CL202" i="19"/>
  <c r="CK203" i="19"/>
  <c r="CL203" i="19"/>
  <c r="CK204" i="19"/>
  <c r="CL204" i="19"/>
  <c r="CK205" i="19"/>
  <c r="CL205" i="19"/>
  <c r="CK206" i="19"/>
  <c r="CL206" i="19"/>
  <c r="CK207" i="19"/>
  <c r="CL207" i="19"/>
  <c r="CK208" i="19"/>
  <c r="CL208" i="19"/>
  <c r="CK209" i="19"/>
  <c r="CL209" i="19"/>
  <c r="CK210" i="19"/>
  <c r="CL210" i="19"/>
  <c r="CK211" i="19"/>
  <c r="CL211" i="19"/>
  <c r="CK212" i="19"/>
  <c r="CL212" i="19"/>
  <c r="CK213" i="19"/>
  <c r="CL213" i="19"/>
  <c r="CK214" i="19"/>
  <c r="CL214" i="19"/>
  <c r="CK215" i="19"/>
  <c r="CL215" i="19"/>
  <c r="CK216" i="19"/>
  <c r="CL216" i="19"/>
  <c r="CK217" i="19"/>
  <c r="CL217" i="19"/>
  <c r="CK218" i="19"/>
  <c r="CL218" i="19"/>
  <c r="CK219" i="19"/>
  <c r="CL219" i="19"/>
  <c r="CK220" i="19"/>
  <c r="CL220" i="19"/>
  <c r="CF13" i="19"/>
  <c r="CG13" i="19"/>
  <c r="CF14" i="19"/>
  <c r="CG14" i="19"/>
  <c r="CF15" i="19"/>
  <c r="CG15" i="19"/>
  <c r="CF16" i="19"/>
  <c r="CG16" i="19"/>
  <c r="CF17" i="19"/>
  <c r="CG17" i="19"/>
  <c r="CF18" i="19"/>
  <c r="CG18" i="19"/>
  <c r="CF19" i="19"/>
  <c r="CG19" i="19"/>
  <c r="CF20" i="19"/>
  <c r="CG20" i="19"/>
  <c r="CF21" i="19"/>
  <c r="CG21" i="19"/>
  <c r="CF22" i="19"/>
  <c r="CG22" i="19"/>
  <c r="CF23" i="19"/>
  <c r="CG23" i="19"/>
  <c r="CF24" i="19"/>
  <c r="CG24" i="19"/>
  <c r="CF25" i="19"/>
  <c r="CG25" i="19"/>
  <c r="CF26" i="19"/>
  <c r="CG26" i="19"/>
  <c r="CF27" i="19"/>
  <c r="CG27" i="19"/>
  <c r="CF28" i="19"/>
  <c r="CG28" i="19"/>
  <c r="CF29" i="19"/>
  <c r="CG29" i="19"/>
  <c r="CF30" i="19"/>
  <c r="CG30" i="19"/>
  <c r="CF31" i="19"/>
  <c r="CG31" i="19"/>
  <c r="CF32" i="19"/>
  <c r="CG32" i="19"/>
  <c r="CF33" i="19"/>
  <c r="CG33" i="19"/>
  <c r="CF34" i="19"/>
  <c r="CG34" i="19"/>
  <c r="CF35" i="19"/>
  <c r="CG35" i="19"/>
  <c r="CF36" i="19"/>
  <c r="CG36" i="19"/>
  <c r="CF37" i="19"/>
  <c r="CG37" i="19"/>
  <c r="CF38" i="19"/>
  <c r="CG38" i="19"/>
  <c r="CF39" i="19"/>
  <c r="CG39" i="19"/>
  <c r="CF40" i="19"/>
  <c r="CG40" i="19"/>
  <c r="CF41" i="19"/>
  <c r="CG41" i="19"/>
  <c r="CF42" i="19"/>
  <c r="CG42" i="19"/>
  <c r="CF43" i="19"/>
  <c r="CG43" i="19"/>
  <c r="CF44" i="19"/>
  <c r="CG44" i="19"/>
  <c r="CF45" i="19"/>
  <c r="CG45" i="19"/>
  <c r="CF46" i="19"/>
  <c r="CG46" i="19"/>
  <c r="CF47" i="19"/>
  <c r="CG47" i="19"/>
  <c r="CF48" i="19"/>
  <c r="CG48" i="19"/>
  <c r="CF49" i="19"/>
  <c r="CG49" i="19"/>
  <c r="CF50" i="19"/>
  <c r="CG50" i="19"/>
  <c r="CF51" i="19"/>
  <c r="CG51" i="19"/>
  <c r="CF52" i="19"/>
  <c r="CG52" i="19"/>
  <c r="CF53" i="19"/>
  <c r="CG53" i="19"/>
  <c r="CF54" i="19"/>
  <c r="CG54" i="19"/>
  <c r="CF55" i="19"/>
  <c r="CG55" i="19"/>
  <c r="CF56" i="19"/>
  <c r="CG56" i="19"/>
  <c r="CF57" i="19"/>
  <c r="CG57" i="19"/>
  <c r="CF58" i="19"/>
  <c r="CG58" i="19"/>
  <c r="CF59" i="19"/>
  <c r="CG59" i="19"/>
  <c r="CF60" i="19"/>
  <c r="CG60" i="19"/>
  <c r="CF61" i="19"/>
  <c r="CG61" i="19"/>
  <c r="CF62" i="19"/>
  <c r="CG62" i="19"/>
  <c r="CF64" i="19"/>
  <c r="CG64" i="19"/>
  <c r="CF65" i="19"/>
  <c r="CG65" i="19"/>
  <c r="CF66" i="19"/>
  <c r="CG66" i="19"/>
  <c r="CF67" i="19"/>
  <c r="CG67" i="19"/>
  <c r="CF68" i="19"/>
  <c r="CG68" i="19"/>
  <c r="CF69" i="19"/>
  <c r="CG69" i="19"/>
  <c r="CF70" i="19"/>
  <c r="CG70" i="19"/>
  <c r="CF71" i="19"/>
  <c r="CG71" i="19"/>
  <c r="CF72" i="19"/>
  <c r="CG72" i="19"/>
  <c r="CF73" i="19"/>
  <c r="CG73" i="19"/>
  <c r="CF74" i="19"/>
  <c r="CG74" i="19"/>
  <c r="CF75" i="19"/>
  <c r="CG75" i="19"/>
  <c r="CF76" i="19"/>
  <c r="CG76" i="19"/>
  <c r="CF77" i="19"/>
  <c r="CG77" i="19"/>
  <c r="CF78" i="19"/>
  <c r="CG78" i="19"/>
  <c r="CF79" i="19"/>
  <c r="CG79" i="19"/>
  <c r="CF80" i="19"/>
  <c r="CG80" i="19"/>
  <c r="CF81" i="19"/>
  <c r="CG81" i="19"/>
  <c r="CF82" i="19"/>
  <c r="CG82" i="19"/>
  <c r="CF83" i="19"/>
  <c r="CG83" i="19"/>
  <c r="CF84" i="19"/>
  <c r="CG84" i="19"/>
  <c r="CF85" i="19"/>
  <c r="CG85" i="19"/>
  <c r="CF86" i="19"/>
  <c r="CG86" i="19"/>
  <c r="CF87" i="19"/>
  <c r="CG87" i="19"/>
  <c r="CF88" i="19"/>
  <c r="CG88" i="19"/>
  <c r="CF89" i="19"/>
  <c r="CG89" i="19"/>
  <c r="CF90" i="19"/>
  <c r="CG90" i="19"/>
  <c r="CF91" i="19"/>
  <c r="CG91" i="19"/>
  <c r="CF92" i="19"/>
  <c r="CG92" i="19"/>
  <c r="CF93" i="19"/>
  <c r="CG93" i="19"/>
  <c r="CF94" i="19"/>
  <c r="CG94" i="19"/>
  <c r="CF95" i="19"/>
  <c r="CG95" i="19"/>
  <c r="CF96" i="19"/>
  <c r="CG96" i="19"/>
  <c r="CF97" i="19"/>
  <c r="CG97" i="19"/>
  <c r="CF98" i="19"/>
  <c r="CG98" i="19"/>
  <c r="CF99" i="19"/>
  <c r="CG99" i="19"/>
  <c r="CF100" i="19"/>
  <c r="CG100" i="19"/>
  <c r="CF101" i="19"/>
  <c r="CG101" i="19"/>
  <c r="CF102" i="19"/>
  <c r="CG102" i="19"/>
  <c r="CF103" i="19"/>
  <c r="CG103" i="19"/>
  <c r="CF105" i="19"/>
  <c r="CG105" i="19"/>
  <c r="CF106" i="19"/>
  <c r="CG106" i="19"/>
  <c r="CF107" i="19"/>
  <c r="CG107" i="19"/>
  <c r="CF108" i="19"/>
  <c r="CG108" i="19"/>
  <c r="CF109" i="19"/>
  <c r="CG109" i="19"/>
  <c r="CF110" i="19"/>
  <c r="CG110" i="19"/>
  <c r="CF111" i="19"/>
  <c r="CG111" i="19"/>
  <c r="CF112" i="19"/>
  <c r="CG112" i="19"/>
  <c r="CF113" i="19"/>
  <c r="CG113" i="19"/>
  <c r="CF114" i="19"/>
  <c r="CG114" i="19"/>
  <c r="CF115" i="19"/>
  <c r="CG115" i="19"/>
  <c r="CF116" i="19"/>
  <c r="CG116" i="19"/>
  <c r="CF117" i="19"/>
  <c r="CG117" i="19"/>
  <c r="CF118" i="19"/>
  <c r="CG118" i="19"/>
  <c r="CF119" i="19"/>
  <c r="CG119" i="19"/>
  <c r="CF121" i="19"/>
  <c r="CG121" i="19"/>
  <c r="CF122" i="19"/>
  <c r="CG122" i="19"/>
  <c r="CF123" i="19"/>
  <c r="CG123" i="19"/>
  <c r="CF124" i="19"/>
  <c r="CG124" i="19"/>
  <c r="CF125" i="19"/>
  <c r="CG125" i="19"/>
  <c r="CF126" i="19"/>
  <c r="CG126" i="19"/>
  <c r="CF127" i="19"/>
  <c r="CG127" i="19"/>
  <c r="CF128" i="19"/>
  <c r="CG128" i="19"/>
  <c r="CF129" i="19"/>
  <c r="CG129" i="19"/>
  <c r="CF130" i="19"/>
  <c r="CG130" i="19"/>
  <c r="CF131" i="19"/>
  <c r="CG131" i="19"/>
  <c r="CF132" i="19"/>
  <c r="CG132" i="19"/>
  <c r="CF133" i="19"/>
  <c r="CG133" i="19"/>
  <c r="CF134" i="19"/>
  <c r="CG134" i="19"/>
  <c r="CF135" i="19"/>
  <c r="CG135" i="19"/>
  <c r="CF136" i="19"/>
  <c r="CG136" i="19"/>
  <c r="CF137" i="19"/>
  <c r="CG137" i="19"/>
  <c r="CF138" i="19"/>
  <c r="CG138" i="19"/>
  <c r="CF139" i="19"/>
  <c r="CG139" i="19"/>
  <c r="CF140" i="19"/>
  <c r="CG140" i="19"/>
  <c r="CF141" i="19"/>
  <c r="CG141" i="19"/>
  <c r="CF142" i="19"/>
  <c r="CG142" i="19"/>
  <c r="CF143" i="19"/>
  <c r="CG143" i="19"/>
  <c r="CF144" i="19"/>
  <c r="CG144" i="19"/>
  <c r="CF145" i="19"/>
  <c r="CG145" i="19"/>
  <c r="CF146" i="19"/>
  <c r="CG146" i="19"/>
  <c r="CF147" i="19"/>
  <c r="CG147" i="19"/>
  <c r="CF148" i="19"/>
  <c r="CG148" i="19"/>
  <c r="CF149" i="19"/>
  <c r="CG149" i="19"/>
  <c r="CF150" i="19"/>
  <c r="CG150" i="19"/>
  <c r="CF151" i="19"/>
  <c r="CG151" i="19"/>
  <c r="CF152" i="19"/>
  <c r="CG152" i="19"/>
  <c r="CF153" i="19"/>
  <c r="CG153" i="19"/>
  <c r="CF154" i="19"/>
  <c r="CG154" i="19"/>
  <c r="CF155" i="19"/>
  <c r="CG155" i="19"/>
  <c r="CF156" i="19"/>
  <c r="CG156" i="19"/>
  <c r="CF157" i="19"/>
  <c r="CG157" i="19"/>
  <c r="CF158" i="19"/>
  <c r="CG158" i="19"/>
  <c r="CF159" i="19"/>
  <c r="CG159" i="19"/>
  <c r="CF160" i="19"/>
  <c r="CG160" i="19"/>
  <c r="CF161" i="19"/>
  <c r="CG161" i="19"/>
  <c r="CF162" i="19"/>
  <c r="CG162" i="19"/>
  <c r="CF163" i="19"/>
  <c r="CG163" i="19"/>
  <c r="CF164" i="19"/>
  <c r="CG164" i="19"/>
  <c r="CF165" i="19"/>
  <c r="CG165" i="19"/>
  <c r="CF166" i="19"/>
  <c r="CG166" i="19"/>
  <c r="CF167" i="19"/>
  <c r="CG167" i="19"/>
  <c r="CF169" i="19"/>
  <c r="CG169" i="19"/>
  <c r="CF170" i="19"/>
  <c r="CG170" i="19"/>
  <c r="CF171" i="19"/>
  <c r="CG171" i="19"/>
  <c r="CF172" i="19"/>
  <c r="CG172" i="19"/>
  <c r="CF173" i="19"/>
  <c r="CG173" i="19"/>
  <c r="CF174" i="19"/>
  <c r="CG174" i="19"/>
  <c r="CF175" i="19"/>
  <c r="CG175" i="19"/>
  <c r="CF176" i="19"/>
  <c r="CG176" i="19"/>
  <c r="CF177" i="19"/>
  <c r="CG177" i="19"/>
  <c r="CF178" i="19"/>
  <c r="CG178" i="19"/>
  <c r="CF179" i="19"/>
  <c r="CG179" i="19"/>
  <c r="CF180" i="19"/>
  <c r="CG180" i="19"/>
  <c r="CF181" i="19"/>
  <c r="CG181" i="19"/>
  <c r="CF182" i="19"/>
  <c r="CG182" i="19"/>
  <c r="CF183" i="19"/>
  <c r="CG183" i="19"/>
  <c r="CF184" i="19"/>
  <c r="CG184" i="19"/>
  <c r="CF185" i="19"/>
  <c r="CG185" i="19"/>
  <c r="CF186" i="19"/>
  <c r="CG186" i="19"/>
  <c r="CF187" i="19"/>
  <c r="CG187" i="19"/>
  <c r="CF188" i="19"/>
  <c r="CG188" i="19"/>
  <c r="CF189" i="19"/>
  <c r="CG189" i="19"/>
  <c r="CF191" i="19"/>
  <c r="CG191" i="19"/>
  <c r="CF192" i="19"/>
  <c r="CG192" i="19"/>
  <c r="CF193" i="19"/>
  <c r="CG193" i="19"/>
  <c r="CF194" i="19"/>
  <c r="CG194" i="19"/>
  <c r="CF195" i="19"/>
  <c r="CG195" i="19"/>
  <c r="CF196" i="19"/>
  <c r="CG196" i="19"/>
  <c r="CF197" i="19"/>
  <c r="CG197" i="19"/>
  <c r="CF198" i="19"/>
  <c r="CG198" i="19"/>
  <c r="CF199" i="19"/>
  <c r="CG199" i="19"/>
  <c r="CF200" i="19"/>
  <c r="CG200" i="19"/>
  <c r="CF201" i="19"/>
  <c r="CG201" i="19"/>
  <c r="CF202" i="19"/>
  <c r="CG202" i="19"/>
  <c r="CF203" i="19"/>
  <c r="CG203" i="19"/>
  <c r="CF204" i="19"/>
  <c r="CG204" i="19"/>
  <c r="CF205" i="19"/>
  <c r="CG205" i="19"/>
  <c r="CF206" i="19"/>
  <c r="CG206" i="19"/>
  <c r="CF207" i="19"/>
  <c r="CG207" i="19"/>
  <c r="CF208" i="19"/>
  <c r="CG208" i="19"/>
  <c r="CF209" i="19"/>
  <c r="CG209" i="19"/>
  <c r="CF210" i="19"/>
  <c r="CG210" i="19"/>
  <c r="CF211" i="19"/>
  <c r="CG211" i="19"/>
  <c r="CF212" i="19"/>
  <c r="CG212" i="19"/>
  <c r="CF213" i="19"/>
  <c r="CG213" i="19"/>
  <c r="CF214" i="19"/>
  <c r="CG214" i="19"/>
  <c r="CF215" i="19"/>
  <c r="CG215" i="19"/>
  <c r="CF216" i="19"/>
  <c r="CG216" i="19"/>
  <c r="CF217" i="19"/>
  <c r="CG217" i="19"/>
  <c r="CF218" i="19"/>
  <c r="CG218" i="19"/>
  <c r="CF219" i="19"/>
  <c r="CG219" i="19"/>
  <c r="CF220" i="19"/>
  <c r="CG220" i="19"/>
  <c r="CA13" i="19"/>
  <c r="CB13" i="19"/>
  <c r="CA14" i="19"/>
  <c r="CB14" i="19"/>
  <c r="CA15" i="19"/>
  <c r="CB15" i="19"/>
  <c r="CA16" i="19"/>
  <c r="CB16" i="19"/>
  <c r="CA17" i="19"/>
  <c r="CB17" i="19"/>
  <c r="CA18" i="19"/>
  <c r="CB18" i="19"/>
  <c r="CA19" i="19"/>
  <c r="CB19" i="19"/>
  <c r="CA20" i="19"/>
  <c r="CB20" i="19"/>
  <c r="CA21" i="19"/>
  <c r="CB21" i="19"/>
  <c r="CA22" i="19"/>
  <c r="CB22" i="19"/>
  <c r="CA23" i="19"/>
  <c r="CB23" i="19"/>
  <c r="CA24" i="19"/>
  <c r="CB24" i="19"/>
  <c r="CA25" i="19"/>
  <c r="CB25" i="19"/>
  <c r="CA26" i="19"/>
  <c r="CB26" i="19"/>
  <c r="CA27" i="19"/>
  <c r="CB27" i="19"/>
  <c r="CA28" i="19"/>
  <c r="CB28" i="19"/>
  <c r="CA29" i="19"/>
  <c r="CB29" i="19"/>
  <c r="CA30" i="19"/>
  <c r="CB30" i="19"/>
  <c r="CA31" i="19"/>
  <c r="CB31" i="19"/>
  <c r="CA32" i="19"/>
  <c r="CB32" i="19"/>
  <c r="CA33" i="19"/>
  <c r="CB33" i="19"/>
  <c r="CA34" i="19"/>
  <c r="CB34" i="19"/>
  <c r="CA35" i="19"/>
  <c r="CB35" i="19"/>
  <c r="CA36" i="19"/>
  <c r="CB36" i="19"/>
  <c r="CA37" i="19"/>
  <c r="CB37" i="19"/>
  <c r="CA38" i="19"/>
  <c r="CB38" i="19"/>
  <c r="CA39" i="19"/>
  <c r="CB39" i="19"/>
  <c r="CA40" i="19"/>
  <c r="CB40" i="19"/>
  <c r="CA41" i="19"/>
  <c r="CB41" i="19"/>
  <c r="CA42" i="19"/>
  <c r="CB42" i="19"/>
  <c r="CA43" i="19"/>
  <c r="CB43" i="19"/>
  <c r="CA44" i="19"/>
  <c r="CB44" i="19"/>
  <c r="CA45" i="19"/>
  <c r="CB45" i="19"/>
  <c r="CA46" i="19"/>
  <c r="CB46" i="19"/>
  <c r="CA47" i="19"/>
  <c r="CB47" i="19"/>
  <c r="CA48" i="19"/>
  <c r="CB48" i="19"/>
  <c r="CA49" i="19"/>
  <c r="CB49" i="19"/>
  <c r="CA50" i="19"/>
  <c r="CB50" i="19"/>
  <c r="CA51" i="19"/>
  <c r="CB51" i="19"/>
  <c r="CA52" i="19"/>
  <c r="CB52" i="19"/>
  <c r="CA53" i="19"/>
  <c r="CB53" i="19"/>
  <c r="CA54" i="19"/>
  <c r="CB54" i="19"/>
  <c r="CA55" i="19"/>
  <c r="CB55" i="19"/>
  <c r="CA56" i="19"/>
  <c r="CB56" i="19"/>
  <c r="CA57" i="19"/>
  <c r="CB57" i="19"/>
  <c r="CA58" i="19"/>
  <c r="CB58" i="19"/>
  <c r="CA59" i="19"/>
  <c r="CB59" i="19"/>
  <c r="CA60" i="19"/>
  <c r="CB60" i="19"/>
  <c r="CA61" i="19"/>
  <c r="CB61" i="19"/>
  <c r="CA62" i="19"/>
  <c r="CB62" i="19"/>
  <c r="CA64" i="19"/>
  <c r="CB64" i="19"/>
  <c r="CA65" i="19"/>
  <c r="CB65" i="19"/>
  <c r="CA66" i="19"/>
  <c r="CB66" i="19"/>
  <c r="CA67" i="19"/>
  <c r="CB67" i="19"/>
  <c r="CA68" i="19"/>
  <c r="CB68" i="19"/>
  <c r="CA69" i="19"/>
  <c r="CB69" i="19"/>
  <c r="CA70" i="19"/>
  <c r="CB70" i="19"/>
  <c r="CA71" i="19"/>
  <c r="CB71" i="19"/>
  <c r="CA72" i="19"/>
  <c r="CB72" i="19"/>
  <c r="CA73" i="19"/>
  <c r="CB73" i="19"/>
  <c r="CA74" i="19"/>
  <c r="CB74" i="19"/>
  <c r="CA75" i="19"/>
  <c r="CB75" i="19"/>
  <c r="CA76" i="19"/>
  <c r="CB76" i="19"/>
  <c r="CA77" i="19"/>
  <c r="CB77" i="19"/>
  <c r="CA78" i="19"/>
  <c r="CB78" i="19"/>
  <c r="CA79" i="19"/>
  <c r="CB79" i="19"/>
  <c r="CA80" i="19"/>
  <c r="CB80" i="19"/>
  <c r="CA81" i="19"/>
  <c r="CB81" i="19"/>
  <c r="CA82" i="19"/>
  <c r="CB82" i="19"/>
  <c r="CA83" i="19"/>
  <c r="CB83" i="19"/>
  <c r="CA84" i="19"/>
  <c r="CB84" i="19"/>
  <c r="CA85" i="19"/>
  <c r="CB85" i="19"/>
  <c r="CA86" i="19"/>
  <c r="CB86" i="19"/>
  <c r="CA87" i="19"/>
  <c r="CB87" i="19"/>
  <c r="CA88" i="19"/>
  <c r="CB88" i="19"/>
  <c r="CA89" i="19"/>
  <c r="CB89" i="19"/>
  <c r="CA90" i="19"/>
  <c r="CB90" i="19"/>
  <c r="CA91" i="19"/>
  <c r="CB91" i="19"/>
  <c r="CA92" i="19"/>
  <c r="CB92" i="19"/>
  <c r="CA93" i="19"/>
  <c r="CB93" i="19"/>
  <c r="CA94" i="19"/>
  <c r="CB94" i="19"/>
  <c r="CA95" i="19"/>
  <c r="CB95" i="19"/>
  <c r="CA96" i="19"/>
  <c r="CB96" i="19"/>
  <c r="CA97" i="19"/>
  <c r="CB97" i="19"/>
  <c r="CA98" i="19"/>
  <c r="CB98" i="19"/>
  <c r="CA99" i="19"/>
  <c r="CB99" i="19"/>
  <c r="CA100" i="19"/>
  <c r="CB100" i="19"/>
  <c r="CA101" i="19"/>
  <c r="CB101" i="19"/>
  <c r="CA102" i="19"/>
  <c r="CB102" i="19"/>
  <c r="CA103" i="19"/>
  <c r="CB103" i="19"/>
  <c r="CA105" i="19"/>
  <c r="CB105" i="19"/>
  <c r="CA106" i="19"/>
  <c r="CB106" i="19"/>
  <c r="CA107" i="19"/>
  <c r="CB107" i="19"/>
  <c r="CA108" i="19"/>
  <c r="CB108" i="19"/>
  <c r="CA109" i="19"/>
  <c r="CB109" i="19"/>
  <c r="CA110" i="19"/>
  <c r="CB110" i="19"/>
  <c r="CA111" i="19"/>
  <c r="CB111" i="19"/>
  <c r="CA112" i="19"/>
  <c r="CB112" i="19"/>
  <c r="CA113" i="19"/>
  <c r="CB113" i="19"/>
  <c r="CA114" i="19"/>
  <c r="CB114" i="19"/>
  <c r="CA115" i="19"/>
  <c r="CB115" i="19"/>
  <c r="CA116" i="19"/>
  <c r="CB116" i="19"/>
  <c r="CA117" i="19"/>
  <c r="CB117" i="19"/>
  <c r="CA118" i="19"/>
  <c r="CB118" i="19"/>
  <c r="CA119" i="19"/>
  <c r="CB119" i="19"/>
  <c r="CA121" i="19"/>
  <c r="CB121" i="19"/>
  <c r="CA122" i="19"/>
  <c r="CB122" i="19"/>
  <c r="CA123" i="19"/>
  <c r="CB123" i="19"/>
  <c r="CA124" i="19"/>
  <c r="CB124" i="19"/>
  <c r="CA125" i="19"/>
  <c r="CB125" i="19"/>
  <c r="CA126" i="19"/>
  <c r="CB126" i="19"/>
  <c r="CA127" i="19"/>
  <c r="CB127" i="19"/>
  <c r="CA128" i="19"/>
  <c r="CB128" i="19"/>
  <c r="CA129" i="19"/>
  <c r="CB129" i="19"/>
  <c r="CA130" i="19"/>
  <c r="CB130" i="19"/>
  <c r="CA131" i="19"/>
  <c r="CB131" i="19"/>
  <c r="CA132" i="19"/>
  <c r="CB132" i="19"/>
  <c r="CA133" i="19"/>
  <c r="CB133" i="19"/>
  <c r="CA134" i="19"/>
  <c r="CB134" i="19"/>
  <c r="CA135" i="19"/>
  <c r="CB135" i="19"/>
  <c r="CA136" i="19"/>
  <c r="CB136" i="19"/>
  <c r="CA137" i="19"/>
  <c r="CB137" i="19"/>
  <c r="CA138" i="19"/>
  <c r="CB138" i="19"/>
  <c r="CA139" i="19"/>
  <c r="CB139" i="19"/>
  <c r="CA140" i="19"/>
  <c r="CB140" i="19"/>
  <c r="CA141" i="19"/>
  <c r="CB141" i="19"/>
  <c r="CA142" i="19"/>
  <c r="CB142" i="19"/>
  <c r="CA143" i="19"/>
  <c r="CB143" i="19"/>
  <c r="CA144" i="19"/>
  <c r="CB144" i="19"/>
  <c r="CA145" i="19"/>
  <c r="CB145" i="19"/>
  <c r="CA146" i="19"/>
  <c r="CB146" i="19"/>
  <c r="CA147" i="19"/>
  <c r="CB147" i="19"/>
  <c r="CA148" i="19"/>
  <c r="CB148" i="19"/>
  <c r="CA149" i="19"/>
  <c r="CB149" i="19"/>
  <c r="CA150" i="19"/>
  <c r="CB150" i="19"/>
  <c r="CA151" i="19"/>
  <c r="CB151" i="19"/>
  <c r="CA152" i="19"/>
  <c r="CB152" i="19"/>
  <c r="CA153" i="19"/>
  <c r="CB153" i="19"/>
  <c r="CA154" i="19"/>
  <c r="CB154" i="19"/>
  <c r="CA155" i="19"/>
  <c r="CB155" i="19"/>
  <c r="CA156" i="19"/>
  <c r="CB156" i="19"/>
  <c r="CA157" i="19"/>
  <c r="CB157" i="19"/>
  <c r="CA158" i="19"/>
  <c r="CB158" i="19"/>
  <c r="CA159" i="19"/>
  <c r="CB159" i="19"/>
  <c r="CA160" i="19"/>
  <c r="CB160" i="19"/>
  <c r="CA161" i="19"/>
  <c r="CB161" i="19"/>
  <c r="CA162" i="19"/>
  <c r="CB162" i="19"/>
  <c r="CA163" i="19"/>
  <c r="CB163" i="19"/>
  <c r="CA164" i="19"/>
  <c r="CB164" i="19"/>
  <c r="CA165" i="19"/>
  <c r="CB165" i="19"/>
  <c r="CA166" i="19"/>
  <c r="CB166" i="19"/>
  <c r="CA167" i="19"/>
  <c r="CB167" i="19"/>
  <c r="CA169" i="19"/>
  <c r="CB169" i="19"/>
  <c r="CA170" i="19"/>
  <c r="CB170" i="19"/>
  <c r="CA171" i="19"/>
  <c r="CB171" i="19"/>
  <c r="CB172" i="19"/>
  <c r="CB173" i="19"/>
  <c r="CB174" i="19"/>
  <c r="CB175" i="19"/>
  <c r="CB176" i="19"/>
  <c r="CA177" i="19"/>
  <c r="CB177" i="19"/>
  <c r="CA178" i="19"/>
  <c r="CB178" i="19"/>
  <c r="CA179" i="19"/>
  <c r="CB179" i="19"/>
  <c r="CA180" i="19"/>
  <c r="CB180" i="19"/>
  <c r="CA181" i="19"/>
  <c r="CB181" i="19"/>
  <c r="CA182" i="19"/>
  <c r="CB182" i="19"/>
  <c r="CA183" i="19"/>
  <c r="CB183" i="19"/>
  <c r="CA184" i="19"/>
  <c r="CB184" i="19"/>
  <c r="CA185" i="19"/>
  <c r="CB185" i="19"/>
  <c r="CA186" i="19"/>
  <c r="CB186" i="19"/>
  <c r="CA187" i="19"/>
  <c r="CB187" i="19"/>
  <c r="CA188" i="19"/>
  <c r="CB188" i="19"/>
  <c r="CA189" i="19"/>
  <c r="CB189" i="19"/>
  <c r="CA191" i="19"/>
  <c r="CB191" i="19"/>
  <c r="CA192" i="19"/>
  <c r="CB192" i="19"/>
  <c r="CA193" i="19"/>
  <c r="CB193" i="19"/>
  <c r="CA194" i="19"/>
  <c r="CB194" i="19"/>
  <c r="CA195" i="19"/>
  <c r="CB195" i="19"/>
  <c r="CA196" i="19"/>
  <c r="CB196" i="19"/>
  <c r="CA197" i="19"/>
  <c r="CB197" i="19"/>
  <c r="CA198" i="19"/>
  <c r="CB198" i="19"/>
  <c r="CA199" i="19"/>
  <c r="CB199" i="19"/>
  <c r="CA200" i="19"/>
  <c r="CB200" i="19"/>
  <c r="CA201" i="19"/>
  <c r="CB201" i="19"/>
  <c r="CA202" i="19"/>
  <c r="CB202" i="19"/>
  <c r="CA203" i="19"/>
  <c r="CB203" i="19"/>
  <c r="CA204" i="19"/>
  <c r="CB204" i="19"/>
  <c r="CA205" i="19"/>
  <c r="CB205" i="19"/>
  <c r="CA206" i="19"/>
  <c r="CB206" i="19"/>
  <c r="CA207" i="19"/>
  <c r="CB207" i="19"/>
  <c r="CA208" i="19"/>
  <c r="CB208" i="19"/>
  <c r="CA209" i="19"/>
  <c r="CB209" i="19"/>
  <c r="CA210" i="19"/>
  <c r="CB210" i="19"/>
  <c r="CA211" i="19"/>
  <c r="CB211" i="19"/>
  <c r="CA212" i="19"/>
  <c r="CB212" i="19"/>
  <c r="CA213" i="19"/>
  <c r="CB213" i="19"/>
  <c r="CA214" i="19"/>
  <c r="CB214" i="19"/>
  <c r="CA215" i="19"/>
  <c r="CB215" i="19"/>
  <c r="CA216" i="19"/>
  <c r="CB216" i="19"/>
  <c r="CA217" i="19"/>
  <c r="CB217" i="19"/>
  <c r="CA218" i="19"/>
  <c r="CB218" i="19"/>
  <c r="CA219" i="19"/>
  <c r="CB219" i="19"/>
  <c r="CA220" i="19"/>
  <c r="CB220" i="19"/>
  <c r="BV13" i="19"/>
  <c r="BW13" i="19"/>
  <c r="BV14" i="19"/>
  <c r="BW14" i="19"/>
  <c r="BV15" i="19"/>
  <c r="BW15" i="19"/>
  <c r="BV16" i="19"/>
  <c r="BW16" i="19"/>
  <c r="BV17" i="19"/>
  <c r="BW17" i="19"/>
  <c r="BV18" i="19"/>
  <c r="BW18" i="19"/>
  <c r="BV19" i="19"/>
  <c r="BW19" i="19"/>
  <c r="BV20" i="19"/>
  <c r="BW20" i="19"/>
  <c r="BV21" i="19"/>
  <c r="BW21" i="19"/>
  <c r="BV22" i="19"/>
  <c r="BW22" i="19"/>
  <c r="BV23" i="19"/>
  <c r="BW23" i="19"/>
  <c r="BV24" i="19"/>
  <c r="BW24" i="19"/>
  <c r="BV25" i="19"/>
  <c r="BW25" i="19"/>
  <c r="BV26" i="19"/>
  <c r="BW26" i="19"/>
  <c r="BV27" i="19"/>
  <c r="BW27" i="19"/>
  <c r="BV28" i="19"/>
  <c r="BW28" i="19"/>
  <c r="BV29" i="19"/>
  <c r="BW29" i="19"/>
  <c r="BV30" i="19"/>
  <c r="BW30" i="19"/>
  <c r="BV31" i="19"/>
  <c r="BW31" i="19"/>
  <c r="BV32" i="19"/>
  <c r="BW32" i="19"/>
  <c r="BV33" i="19"/>
  <c r="BW33" i="19"/>
  <c r="BV34" i="19"/>
  <c r="BW34" i="19"/>
  <c r="BV35" i="19"/>
  <c r="BW35" i="19"/>
  <c r="BV36" i="19"/>
  <c r="BW36" i="19"/>
  <c r="BV37" i="19"/>
  <c r="BW37" i="19"/>
  <c r="BV38" i="19"/>
  <c r="BW38" i="19"/>
  <c r="BV39" i="19"/>
  <c r="BW39" i="19"/>
  <c r="BV40" i="19"/>
  <c r="BW40" i="19"/>
  <c r="BV41" i="19"/>
  <c r="BW41" i="19"/>
  <c r="BV42" i="19"/>
  <c r="BW42" i="19"/>
  <c r="BV43" i="19"/>
  <c r="BW43" i="19"/>
  <c r="BV44" i="19"/>
  <c r="BW44" i="19"/>
  <c r="BV45" i="19"/>
  <c r="BW45" i="19"/>
  <c r="BV46" i="19"/>
  <c r="BW46" i="19"/>
  <c r="BV47" i="19"/>
  <c r="BW47" i="19"/>
  <c r="BV48" i="19"/>
  <c r="BW48" i="19"/>
  <c r="BV49" i="19"/>
  <c r="BW49" i="19"/>
  <c r="BV50" i="19"/>
  <c r="BW50" i="19"/>
  <c r="BV51" i="19"/>
  <c r="BW51" i="19"/>
  <c r="BV52" i="19"/>
  <c r="BW52" i="19"/>
  <c r="BV53" i="19"/>
  <c r="BW53" i="19"/>
  <c r="BV54" i="19"/>
  <c r="BW54" i="19"/>
  <c r="BV55" i="19"/>
  <c r="BW55" i="19"/>
  <c r="BV56" i="19"/>
  <c r="BW56" i="19"/>
  <c r="BV57" i="19"/>
  <c r="BW57" i="19"/>
  <c r="BV58" i="19"/>
  <c r="BW58" i="19"/>
  <c r="BV59" i="19"/>
  <c r="BW59" i="19"/>
  <c r="BV60" i="19"/>
  <c r="BW60" i="19"/>
  <c r="BV61" i="19"/>
  <c r="BW61" i="19"/>
  <c r="BV62" i="19"/>
  <c r="BW62" i="19"/>
  <c r="BV64" i="19"/>
  <c r="BW64" i="19"/>
  <c r="BV65" i="19"/>
  <c r="BW65" i="19"/>
  <c r="BV66" i="19"/>
  <c r="BW66" i="19"/>
  <c r="BV67" i="19"/>
  <c r="BW67" i="19"/>
  <c r="BV68" i="19"/>
  <c r="BW68" i="19"/>
  <c r="BV69" i="19"/>
  <c r="BW69" i="19"/>
  <c r="BV70" i="19"/>
  <c r="BW70" i="19"/>
  <c r="BV71" i="19"/>
  <c r="BW71" i="19"/>
  <c r="BV72" i="19"/>
  <c r="BW72" i="19"/>
  <c r="BV73" i="19"/>
  <c r="BW73" i="19"/>
  <c r="BV74" i="19"/>
  <c r="BW74" i="19"/>
  <c r="BV75" i="19"/>
  <c r="BW75" i="19"/>
  <c r="BV76" i="19"/>
  <c r="BW76" i="19"/>
  <c r="BV77" i="19"/>
  <c r="BW77" i="19"/>
  <c r="BV78" i="19"/>
  <c r="BW78" i="19"/>
  <c r="BV79" i="19"/>
  <c r="BW79" i="19"/>
  <c r="BV80" i="19"/>
  <c r="BW80" i="19"/>
  <c r="BV81" i="19"/>
  <c r="BW81" i="19"/>
  <c r="BV82" i="19"/>
  <c r="BW82" i="19"/>
  <c r="BV83" i="19"/>
  <c r="BW83" i="19"/>
  <c r="BV84" i="19"/>
  <c r="BW84" i="19"/>
  <c r="BV85" i="19"/>
  <c r="BW85" i="19"/>
  <c r="BV86" i="19"/>
  <c r="BW86" i="19"/>
  <c r="BV87" i="19"/>
  <c r="BW87" i="19"/>
  <c r="BV88" i="19"/>
  <c r="BW88" i="19"/>
  <c r="BV89" i="19"/>
  <c r="BW89" i="19"/>
  <c r="BV90" i="19"/>
  <c r="BW90" i="19"/>
  <c r="BV91" i="19"/>
  <c r="BW91" i="19"/>
  <c r="BV92" i="19"/>
  <c r="BW92" i="19"/>
  <c r="BV93" i="19"/>
  <c r="BW93" i="19"/>
  <c r="BV94" i="19"/>
  <c r="BW94" i="19"/>
  <c r="BV95" i="19"/>
  <c r="BW95" i="19"/>
  <c r="BV96" i="19"/>
  <c r="BW96" i="19"/>
  <c r="BV97" i="19"/>
  <c r="BW97" i="19"/>
  <c r="BV98" i="19"/>
  <c r="BW98" i="19"/>
  <c r="BV99" i="19"/>
  <c r="BW99" i="19"/>
  <c r="BV100" i="19"/>
  <c r="BW100" i="19"/>
  <c r="BV101" i="19"/>
  <c r="BW101" i="19"/>
  <c r="BV102" i="19"/>
  <c r="BW102" i="19"/>
  <c r="BV103" i="19"/>
  <c r="BW103" i="19"/>
  <c r="BV105" i="19"/>
  <c r="BW105" i="19"/>
  <c r="BV106" i="19"/>
  <c r="BW106" i="19"/>
  <c r="BV107" i="19"/>
  <c r="BW107" i="19"/>
  <c r="BV108" i="19"/>
  <c r="BW108" i="19"/>
  <c r="BV109" i="19"/>
  <c r="BW109" i="19"/>
  <c r="BV110" i="19"/>
  <c r="BW110" i="19"/>
  <c r="BV111" i="19"/>
  <c r="BW111" i="19"/>
  <c r="BV112" i="19"/>
  <c r="BW112" i="19"/>
  <c r="BV113" i="19"/>
  <c r="BW113" i="19"/>
  <c r="BV114" i="19"/>
  <c r="BW114" i="19"/>
  <c r="BV115" i="19"/>
  <c r="BW115" i="19"/>
  <c r="BV116" i="19"/>
  <c r="BW116" i="19"/>
  <c r="BV117" i="19"/>
  <c r="BW117" i="19"/>
  <c r="BV118" i="19"/>
  <c r="BW118" i="19"/>
  <c r="BV119" i="19"/>
  <c r="BW119" i="19"/>
  <c r="BV121" i="19"/>
  <c r="BW121" i="19"/>
  <c r="BV122" i="19"/>
  <c r="BW122" i="19"/>
  <c r="BV123" i="19"/>
  <c r="BW123" i="19"/>
  <c r="BV124" i="19"/>
  <c r="BW124" i="19"/>
  <c r="BV125" i="19"/>
  <c r="BW125" i="19"/>
  <c r="BV126" i="19"/>
  <c r="BW126" i="19"/>
  <c r="BV127" i="19"/>
  <c r="BW127" i="19"/>
  <c r="BV128" i="19"/>
  <c r="BW128" i="19"/>
  <c r="BV129" i="19"/>
  <c r="BW129" i="19"/>
  <c r="BV130" i="19"/>
  <c r="BW130" i="19"/>
  <c r="BV131" i="19"/>
  <c r="BW131" i="19"/>
  <c r="BV132" i="19"/>
  <c r="BW132" i="19"/>
  <c r="BV133" i="19"/>
  <c r="BW133" i="19"/>
  <c r="BV134" i="19"/>
  <c r="BW134" i="19"/>
  <c r="BV135" i="19"/>
  <c r="BW135" i="19"/>
  <c r="BV136" i="19"/>
  <c r="BW136" i="19"/>
  <c r="BV137" i="19"/>
  <c r="BW137" i="19"/>
  <c r="BV138" i="19"/>
  <c r="BW138" i="19"/>
  <c r="BV139" i="19"/>
  <c r="BW139" i="19"/>
  <c r="BV140" i="19"/>
  <c r="BW140" i="19"/>
  <c r="BV141" i="19"/>
  <c r="BW141" i="19"/>
  <c r="BV142" i="19"/>
  <c r="BW142" i="19"/>
  <c r="BV143" i="19"/>
  <c r="BW143" i="19"/>
  <c r="BV144" i="19"/>
  <c r="BW144" i="19"/>
  <c r="BV145" i="19"/>
  <c r="BW145" i="19"/>
  <c r="BV146" i="19"/>
  <c r="BW146" i="19"/>
  <c r="BV147" i="19"/>
  <c r="BW147" i="19"/>
  <c r="BV148" i="19"/>
  <c r="BW148" i="19"/>
  <c r="BV149" i="19"/>
  <c r="BW149" i="19"/>
  <c r="BV150" i="19"/>
  <c r="BW150" i="19"/>
  <c r="BV151" i="19"/>
  <c r="BW151" i="19"/>
  <c r="BV152" i="19"/>
  <c r="BW152" i="19"/>
  <c r="BV153" i="19"/>
  <c r="BW153" i="19"/>
  <c r="BV154" i="19"/>
  <c r="BW154" i="19"/>
  <c r="BV155" i="19"/>
  <c r="BW155" i="19"/>
  <c r="BV156" i="19"/>
  <c r="BW156" i="19"/>
  <c r="BV157" i="19"/>
  <c r="BW157" i="19"/>
  <c r="BV158" i="19"/>
  <c r="BW158" i="19"/>
  <c r="BV159" i="19"/>
  <c r="BW159" i="19"/>
  <c r="BV160" i="19"/>
  <c r="BW160" i="19"/>
  <c r="BV161" i="19"/>
  <c r="BW161" i="19"/>
  <c r="BV162" i="19"/>
  <c r="BW162" i="19"/>
  <c r="BV163" i="19"/>
  <c r="BW163" i="19"/>
  <c r="BV164" i="19"/>
  <c r="BW164" i="19"/>
  <c r="BV165" i="19"/>
  <c r="BW165" i="19"/>
  <c r="BV166" i="19"/>
  <c r="BW166" i="19"/>
  <c r="BV167" i="19"/>
  <c r="BW167" i="19"/>
  <c r="BV169" i="19"/>
  <c r="BW169" i="19"/>
  <c r="BV170" i="19"/>
  <c r="BW170" i="19"/>
  <c r="BV171" i="19"/>
  <c r="BW171" i="19"/>
  <c r="BV172" i="19"/>
  <c r="BW172" i="19"/>
  <c r="BV173" i="19"/>
  <c r="BW173" i="19"/>
  <c r="BV174" i="19"/>
  <c r="BW174" i="19"/>
  <c r="BV175" i="19"/>
  <c r="BW175" i="19"/>
  <c r="BV176" i="19"/>
  <c r="BW176" i="19"/>
  <c r="BV177" i="19"/>
  <c r="BW177" i="19"/>
  <c r="BV178" i="19"/>
  <c r="BW178" i="19"/>
  <c r="BV179" i="19"/>
  <c r="BW179" i="19"/>
  <c r="BV180" i="19"/>
  <c r="BW180" i="19"/>
  <c r="BV181" i="19"/>
  <c r="BW181" i="19"/>
  <c r="BV182" i="19"/>
  <c r="BW182" i="19"/>
  <c r="BV183" i="19"/>
  <c r="BW183" i="19"/>
  <c r="BV184" i="19"/>
  <c r="BW184" i="19"/>
  <c r="BV185" i="19"/>
  <c r="BW185" i="19"/>
  <c r="BV186" i="19"/>
  <c r="BW186" i="19"/>
  <c r="BV187" i="19"/>
  <c r="BW187" i="19"/>
  <c r="BV188" i="19"/>
  <c r="BW188" i="19"/>
  <c r="BV189" i="19"/>
  <c r="BW189" i="19"/>
  <c r="BV191" i="19"/>
  <c r="BW191" i="19"/>
  <c r="BV192" i="19"/>
  <c r="BW192" i="19"/>
  <c r="BV193" i="19"/>
  <c r="BW193" i="19"/>
  <c r="BV194" i="19"/>
  <c r="BW194" i="19"/>
  <c r="BV195" i="19"/>
  <c r="BW195" i="19"/>
  <c r="BV196" i="19"/>
  <c r="BW196" i="19"/>
  <c r="BV197" i="19"/>
  <c r="BW197" i="19"/>
  <c r="BV198" i="19"/>
  <c r="BW198" i="19"/>
  <c r="BV199" i="19"/>
  <c r="BW199" i="19"/>
  <c r="BV200" i="19"/>
  <c r="BW200" i="19"/>
  <c r="BV201" i="19"/>
  <c r="BW201" i="19"/>
  <c r="BV202" i="19"/>
  <c r="BW202" i="19"/>
  <c r="BV203" i="19"/>
  <c r="BW203" i="19"/>
  <c r="BV204" i="19"/>
  <c r="BW204" i="19"/>
  <c r="BV205" i="19"/>
  <c r="BW205" i="19"/>
  <c r="BV206" i="19"/>
  <c r="BW206" i="19"/>
  <c r="BV207" i="19"/>
  <c r="BW207" i="19"/>
  <c r="BV208" i="19"/>
  <c r="BW208" i="19"/>
  <c r="BV209" i="19"/>
  <c r="BW209" i="19"/>
  <c r="BV210" i="19"/>
  <c r="BW210" i="19"/>
  <c r="BV211" i="19"/>
  <c r="BW211" i="19"/>
  <c r="BV212" i="19"/>
  <c r="BW212" i="19"/>
  <c r="BV213" i="19"/>
  <c r="BW213" i="19"/>
  <c r="BV214" i="19"/>
  <c r="BW214" i="19"/>
  <c r="BV215" i="19"/>
  <c r="BW215" i="19"/>
  <c r="BV216" i="19"/>
  <c r="BW216" i="19"/>
  <c r="BV217" i="19"/>
  <c r="BW217" i="19"/>
  <c r="BV218" i="19"/>
  <c r="BW218" i="19"/>
  <c r="BV219" i="19"/>
  <c r="BW219" i="19"/>
  <c r="BV220" i="19"/>
  <c r="BW220" i="19"/>
  <c r="CP13" i="18"/>
  <c r="CQ13" i="18"/>
  <c r="CP14" i="18"/>
  <c r="CQ14" i="18"/>
  <c r="CP15" i="18"/>
  <c r="CQ15" i="18"/>
  <c r="CP16" i="18"/>
  <c r="CQ16" i="18"/>
  <c r="CP17" i="18"/>
  <c r="CQ17" i="18"/>
  <c r="CP19" i="18"/>
  <c r="CQ19" i="18"/>
  <c r="CP20" i="18"/>
  <c r="CQ20" i="18"/>
  <c r="CP21" i="18"/>
  <c r="CQ21" i="18"/>
  <c r="CP22" i="18"/>
  <c r="CQ22" i="18"/>
  <c r="CP23" i="18"/>
  <c r="CQ23" i="18"/>
  <c r="CP24" i="18"/>
  <c r="CQ24" i="18"/>
  <c r="CP25" i="18"/>
  <c r="CQ25" i="18"/>
  <c r="CP26" i="18"/>
  <c r="CQ26" i="18"/>
  <c r="CP27" i="18"/>
  <c r="CQ27" i="18"/>
  <c r="CP28" i="18"/>
  <c r="CQ28" i="18"/>
  <c r="CP29" i="18"/>
  <c r="CQ29" i="18"/>
  <c r="CP30" i="18"/>
  <c r="CQ30" i="18"/>
  <c r="CP31" i="18"/>
  <c r="CQ31" i="18"/>
  <c r="CP32" i="18"/>
  <c r="CQ32" i="18"/>
  <c r="CP33" i="18"/>
  <c r="CQ33" i="18"/>
  <c r="CP34" i="18"/>
  <c r="CQ34" i="18"/>
  <c r="CP35" i="18"/>
  <c r="CQ35" i="18"/>
  <c r="CP36" i="18"/>
  <c r="CQ36" i="18"/>
  <c r="CP37" i="18"/>
  <c r="CQ37" i="18"/>
  <c r="CP39" i="18"/>
  <c r="CQ39" i="18"/>
  <c r="CP40" i="18"/>
  <c r="CQ40" i="18"/>
  <c r="CP41" i="18"/>
  <c r="CQ41" i="18"/>
  <c r="CP42" i="18"/>
  <c r="CQ42" i="18"/>
  <c r="CP43" i="18"/>
  <c r="CQ43" i="18"/>
  <c r="CP44" i="18"/>
  <c r="CQ44" i="18"/>
  <c r="CP45" i="18"/>
  <c r="CQ45" i="18"/>
  <c r="CP46" i="18"/>
  <c r="CQ46" i="18"/>
  <c r="CP47" i="18"/>
  <c r="CQ47" i="18"/>
  <c r="CP48" i="18"/>
  <c r="CQ48" i="18"/>
  <c r="CP49" i="18"/>
  <c r="CQ49" i="18"/>
  <c r="CP50" i="18"/>
  <c r="CQ50" i="18"/>
  <c r="CP51" i="18"/>
  <c r="CQ51" i="18"/>
  <c r="CP52" i="18"/>
  <c r="CQ52" i="18"/>
  <c r="CP53" i="18"/>
  <c r="CQ53" i="18"/>
  <c r="CP54" i="18"/>
  <c r="CQ54" i="18"/>
  <c r="CP55" i="18"/>
  <c r="CQ55" i="18"/>
  <c r="CP56" i="18"/>
  <c r="CQ56" i="18"/>
  <c r="CP57" i="18"/>
  <c r="CQ57" i="18"/>
  <c r="CP58" i="18"/>
  <c r="CQ58" i="18"/>
  <c r="CP60" i="18"/>
  <c r="CQ60" i="18"/>
  <c r="CP61" i="18"/>
  <c r="CQ61" i="18"/>
  <c r="CP62" i="18"/>
  <c r="CQ62" i="18"/>
  <c r="CP63" i="18"/>
  <c r="CQ63" i="18"/>
  <c r="CP64" i="18"/>
  <c r="CQ64" i="18"/>
  <c r="CP65" i="18"/>
  <c r="CQ65" i="18"/>
  <c r="CP66" i="18"/>
  <c r="CQ66" i="18"/>
  <c r="CP67" i="18"/>
  <c r="CQ67" i="18"/>
  <c r="CP68" i="18"/>
  <c r="CQ68" i="18"/>
  <c r="CP69" i="18"/>
  <c r="CQ69" i="18"/>
  <c r="CP70" i="18"/>
  <c r="CQ70" i="18"/>
  <c r="CK13" i="18"/>
  <c r="CL13" i="18"/>
  <c r="CK14" i="18"/>
  <c r="CL14" i="18"/>
  <c r="CK15" i="18"/>
  <c r="CL15" i="18"/>
  <c r="CK16" i="18"/>
  <c r="CL16" i="18"/>
  <c r="CK17" i="18"/>
  <c r="CL17" i="18"/>
  <c r="CK19" i="18"/>
  <c r="CL19" i="18"/>
  <c r="CK20" i="18"/>
  <c r="CL20" i="18"/>
  <c r="CK21" i="18"/>
  <c r="CL21" i="18"/>
  <c r="CK22" i="18"/>
  <c r="CL22" i="18"/>
  <c r="CK23" i="18"/>
  <c r="CL23" i="18"/>
  <c r="CK24" i="18"/>
  <c r="CL24" i="18"/>
  <c r="CK25" i="18"/>
  <c r="CL25" i="18"/>
  <c r="CK26" i="18"/>
  <c r="CL26" i="18"/>
  <c r="CK27" i="18"/>
  <c r="CL27" i="18"/>
  <c r="CK28" i="18"/>
  <c r="CL28" i="18"/>
  <c r="CK29" i="18"/>
  <c r="CL29" i="18"/>
  <c r="CK30" i="18"/>
  <c r="CL30" i="18"/>
  <c r="CK31" i="18"/>
  <c r="CL31" i="18"/>
  <c r="CK32" i="18"/>
  <c r="CL32" i="18"/>
  <c r="CK33" i="18"/>
  <c r="CL33" i="18"/>
  <c r="CK34" i="18"/>
  <c r="CL34" i="18"/>
  <c r="CK35" i="18"/>
  <c r="CL35" i="18"/>
  <c r="CK36" i="18"/>
  <c r="CL36" i="18"/>
  <c r="CK37" i="18"/>
  <c r="CL37" i="18"/>
  <c r="CK39" i="18"/>
  <c r="CL39" i="18"/>
  <c r="CK40" i="18"/>
  <c r="CL40" i="18"/>
  <c r="CK41" i="18"/>
  <c r="CL41" i="18"/>
  <c r="CK42" i="18"/>
  <c r="CL42" i="18"/>
  <c r="CK43" i="18"/>
  <c r="CL43" i="18"/>
  <c r="CK44" i="18"/>
  <c r="CL44" i="18"/>
  <c r="CK45" i="18"/>
  <c r="CL45" i="18"/>
  <c r="CK46" i="18"/>
  <c r="CL46" i="18"/>
  <c r="CK47" i="18"/>
  <c r="CL47" i="18"/>
  <c r="CK48" i="18"/>
  <c r="CL48" i="18"/>
  <c r="CK49" i="18"/>
  <c r="CL49" i="18"/>
  <c r="CK50" i="18"/>
  <c r="CL50" i="18"/>
  <c r="CK51" i="18"/>
  <c r="CL51" i="18"/>
  <c r="CK52" i="18"/>
  <c r="CL52" i="18"/>
  <c r="CK53" i="18"/>
  <c r="CL53" i="18"/>
  <c r="CK54" i="18"/>
  <c r="CL54" i="18"/>
  <c r="CK55" i="18"/>
  <c r="CL55" i="18"/>
  <c r="CK56" i="18"/>
  <c r="CL56" i="18"/>
  <c r="CK57" i="18"/>
  <c r="CL57" i="18"/>
  <c r="CK58" i="18"/>
  <c r="CL58" i="18"/>
  <c r="CK60" i="18"/>
  <c r="CL60" i="18"/>
  <c r="CK61" i="18"/>
  <c r="CL61" i="18"/>
  <c r="CK62" i="18"/>
  <c r="CL62" i="18"/>
  <c r="CK63" i="18"/>
  <c r="CL63" i="18"/>
  <c r="CK64" i="18"/>
  <c r="CL64" i="18"/>
  <c r="CK65" i="18"/>
  <c r="CL65" i="18"/>
  <c r="CK66" i="18"/>
  <c r="CL66" i="18"/>
  <c r="CK67" i="18"/>
  <c r="CL67" i="18"/>
  <c r="CK68" i="18"/>
  <c r="CL68" i="18"/>
  <c r="CK69" i="18"/>
  <c r="CL69" i="18"/>
  <c r="CK70" i="18"/>
  <c r="CL70" i="18"/>
  <c r="CF13" i="18"/>
  <c r="CG13" i="18"/>
  <c r="CF14" i="18"/>
  <c r="CG14" i="18"/>
  <c r="CF15" i="18"/>
  <c r="CG15" i="18"/>
  <c r="CF16" i="18"/>
  <c r="CG16" i="18"/>
  <c r="CF17" i="18"/>
  <c r="CG17" i="18"/>
  <c r="CF19" i="18"/>
  <c r="CG19" i="18"/>
  <c r="CF20" i="18"/>
  <c r="CG20" i="18"/>
  <c r="CF21" i="18"/>
  <c r="CG21" i="18"/>
  <c r="CF22" i="18"/>
  <c r="CG22" i="18"/>
  <c r="CF23" i="18"/>
  <c r="CG23" i="18"/>
  <c r="CF24" i="18"/>
  <c r="CG24" i="18"/>
  <c r="CF25" i="18"/>
  <c r="CG25" i="18"/>
  <c r="CF26" i="18"/>
  <c r="CG26" i="18"/>
  <c r="CF27" i="18"/>
  <c r="CG27" i="18"/>
  <c r="CF28" i="18"/>
  <c r="CG28" i="18"/>
  <c r="CF29" i="18"/>
  <c r="CG29" i="18"/>
  <c r="CF30" i="18"/>
  <c r="CG30" i="18"/>
  <c r="CF31" i="18"/>
  <c r="CG31" i="18"/>
  <c r="CF32" i="18"/>
  <c r="CG32" i="18"/>
  <c r="CF33" i="18"/>
  <c r="CG33" i="18"/>
  <c r="CF34" i="18"/>
  <c r="CG34" i="18"/>
  <c r="CF35" i="18"/>
  <c r="CG35" i="18"/>
  <c r="CF36" i="18"/>
  <c r="CG36" i="18"/>
  <c r="CF37" i="18"/>
  <c r="CG37" i="18"/>
  <c r="CF39" i="18"/>
  <c r="CG39" i="18"/>
  <c r="CF40" i="18"/>
  <c r="CG40" i="18"/>
  <c r="CF41" i="18"/>
  <c r="CG41" i="18"/>
  <c r="CF42" i="18"/>
  <c r="CG42" i="18"/>
  <c r="CF43" i="18"/>
  <c r="CG43" i="18"/>
  <c r="CF44" i="18"/>
  <c r="CG44" i="18"/>
  <c r="CF45" i="18"/>
  <c r="CG45" i="18"/>
  <c r="CF46" i="18"/>
  <c r="CG46" i="18"/>
  <c r="CF47" i="18"/>
  <c r="CG47" i="18"/>
  <c r="CF48" i="18"/>
  <c r="CG48" i="18"/>
  <c r="CF49" i="18"/>
  <c r="CG49" i="18"/>
  <c r="CF50" i="18"/>
  <c r="CG50" i="18"/>
  <c r="CF51" i="18"/>
  <c r="CG51" i="18"/>
  <c r="CF52" i="18"/>
  <c r="CG52" i="18"/>
  <c r="CF53" i="18"/>
  <c r="CG53" i="18"/>
  <c r="CF54" i="18"/>
  <c r="CG54" i="18"/>
  <c r="CF55" i="18"/>
  <c r="CG55" i="18"/>
  <c r="CF56" i="18"/>
  <c r="CG56" i="18"/>
  <c r="CF57" i="18"/>
  <c r="CG57" i="18"/>
  <c r="CF58" i="18"/>
  <c r="CG58" i="18"/>
  <c r="CF60" i="18"/>
  <c r="CG60" i="18"/>
  <c r="CF61" i="18"/>
  <c r="CG61" i="18"/>
  <c r="CF62" i="18"/>
  <c r="CG62" i="18"/>
  <c r="CF63" i="18"/>
  <c r="CG63" i="18"/>
  <c r="CF64" i="18"/>
  <c r="CG64" i="18"/>
  <c r="CF65" i="18"/>
  <c r="CG65" i="18"/>
  <c r="CF66" i="18"/>
  <c r="CG66" i="18"/>
  <c r="CF67" i="18"/>
  <c r="CG67" i="18"/>
  <c r="CF68" i="18"/>
  <c r="CG68" i="18"/>
  <c r="CF69" i="18"/>
  <c r="CG69" i="18"/>
  <c r="CF70" i="18"/>
  <c r="CG70" i="18"/>
  <c r="CA13" i="18"/>
  <c r="CB13" i="18"/>
  <c r="CA14" i="18"/>
  <c r="CB14" i="18"/>
  <c r="CA15" i="18"/>
  <c r="CB15" i="18"/>
  <c r="CA16" i="18"/>
  <c r="CB16" i="18"/>
  <c r="CA17" i="18"/>
  <c r="CB17" i="18"/>
  <c r="CA19" i="18"/>
  <c r="CB19" i="18"/>
  <c r="CA20" i="18"/>
  <c r="CB20" i="18"/>
  <c r="CA21" i="18"/>
  <c r="CB21" i="18"/>
  <c r="CA22" i="18"/>
  <c r="CB22" i="18"/>
  <c r="CA23" i="18"/>
  <c r="CB23" i="18"/>
  <c r="CA24" i="18"/>
  <c r="CB24" i="18"/>
  <c r="CA25" i="18"/>
  <c r="CB25" i="18"/>
  <c r="CA26" i="18"/>
  <c r="CB26" i="18"/>
  <c r="CA27" i="18"/>
  <c r="CB27" i="18"/>
  <c r="CA28" i="18"/>
  <c r="CB28" i="18"/>
  <c r="CA29" i="18"/>
  <c r="CB29" i="18"/>
  <c r="CA30" i="18"/>
  <c r="CB30" i="18"/>
  <c r="CA31" i="18"/>
  <c r="CB31" i="18"/>
  <c r="CA32" i="18"/>
  <c r="CB32" i="18"/>
  <c r="CA33" i="18"/>
  <c r="CB33" i="18"/>
  <c r="CA34" i="18"/>
  <c r="CB34" i="18"/>
  <c r="CA35" i="18"/>
  <c r="CB35" i="18"/>
  <c r="CA36" i="18"/>
  <c r="CB36" i="18"/>
  <c r="CA37" i="18"/>
  <c r="CB37" i="18"/>
  <c r="CA39" i="18"/>
  <c r="CB39" i="18"/>
  <c r="CA40" i="18"/>
  <c r="CB40" i="18"/>
  <c r="CA41" i="18"/>
  <c r="CB41" i="18"/>
  <c r="CA42" i="18"/>
  <c r="CB42" i="18"/>
  <c r="CA43" i="18"/>
  <c r="CB43" i="18"/>
  <c r="CA44" i="18"/>
  <c r="CB44" i="18"/>
  <c r="CA45" i="18"/>
  <c r="CB45" i="18"/>
  <c r="CA46" i="18"/>
  <c r="CB46" i="18"/>
  <c r="CA47" i="18"/>
  <c r="CB47" i="18"/>
  <c r="CA48" i="18"/>
  <c r="CB48" i="18"/>
  <c r="CA49" i="18"/>
  <c r="CB49" i="18"/>
  <c r="CA50" i="18"/>
  <c r="CB50" i="18"/>
  <c r="CA51" i="18"/>
  <c r="CB51" i="18"/>
  <c r="CA52" i="18"/>
  <c r="CB52" i="18"/>
  <c r="CA53" i="18"/>
  <c r="CB53" i="18"/>
  <c r="CA54" i="18"/>
  <c r="CB54" i="18"/>
  <c r="CA55" i="18"/>
  <c r="CB55" i="18"/>
  <c r="CA56" i="18"/>
  <c r="CB56" i="18"/>
  <c r="CA57" i="18"/>
  <c r="CB57" i="18"/>
  <c r="CA58" i="18"/>
  <c r="CB58" i="18"/>
  <c r="CA60" i="18"/>
  <c r="CB60" i="18"/>
  <c r="CA61" i="18"/>
  <c r="CB61" i="18"/>
  <c r="CA62" i="18"/>
  <c r="CB62" i="18"/>
  <c r="CA63" i="18"/>
  <c r="CB63" i="18"/>
  <c r="CA64" i="18"/>
  <c r="CB64" i="18"/>
  <c r="CA65" i="18"/>
  <c r="CB65" i="18"/>
  <c r="CA66" i="18"/>
  <c r="CB66" i="18"/>
  <c r="CA67" i="18"/>
  <c r="CB67" i="18"/>
  <c r="CA68" i="18"/>
  <c r="CB68" i="18"/>
  <c r="CA69" i="18"/>
  <c r="CB69" i="18"/>
  <c r="CA70" i="18"/>
  <c r="CB70" i="18"/>
  <c r="BV13" i="18"/>
  <c r="BW13" i="18"/>
  <c r="BV14" i="18"/>
  <c r="BW14" i="18"/>
  <c r="BV15" i="18"/>
  <c r="BW15" i="18"/>
  <c r="BV16" i="18"/>
  <c r="BW16" i="18"/>
  <c r="BV17" i="18"/>
  <c r="BW17" i="18"/>
  <c r="BV19" i="18"/>
  <c r="BW19" i="18"/>
  <c r="BV20" i="18"/>
  <c r="BW20" i="18"/>
  <c r="BV21" i="18"/>
  <c r="BW21" i="18"/>
  <c r="BV22" i="18"/>
  <c r="BW22" i="18"/>
  <c r="BV23" i="18"/>
  <c r="BW23" i="18"/>
  <c r="BV24" i="18"/>
  <c r="BW24" i="18"/>
  <c r="BV25" i="18"/>
  <c r="BW25" i="18"/>
  <c r="BV26" i="18"/>
  <c r="BW26" i="18"/>
  <c r="BV27" i="18"/>
  <c r="BW27" i="18"/>
  <c r="BV28" i="18"/>
  <c r="BW28" i="18"/>
  <c r="BV29" i="18"/>
  <c r="BW29" i="18"/>
  <c r="BV30" i="18"/>
  <c r="BW30" i="18"/>
  <c r="BV31" i="18"/>
  <c r="BW31" i="18"/>
  <c r="BV32" i="18"/>
  <c r="BW32" i="18"/>
  <c r="BV33" i="18"/>
  <c r="BW33" i="18"/>
  <c r="BV34" i="18"/>
  <c r="BW34" i="18"/>
  <c r="BV35" i="18"/>
  <c r="BW35" i="18"/>
  <c r="BV36" i="18"/>
  <c r="BW36" i="18"/>
  <c r="BV37" i="18"/>
  <c r="BW37" i="18"/>
  <c r="BV39" i="18"/>
  <c r="BW39" i="18"/>
  <c r="BV40" i="18"/>
  <c r="BW40" i="18"/>
  <c r="BV41" i="18"/>
  <c r="BW41" i="18"/>
  <c r="BV42" i="18"/>
  <c r="BW42" i="18"/>
  <c r="BV43" i="18"/>
  <c r="BW43" i="18"/>
  <c r="BV44" i="18"/>
  <c r="BW44" i="18"/>
  <c r="BV45" i="18"/>
  <c r="BW45" i="18"/>
  <c r="BV46" i="18"/>
  <c r="BW46" i="18"/>
  <c r="BV47" i="18"/>
  <c r="BW47" i="18"/>
  <c r="BV48" i="18"/>
  <c r="BW48" i="18"/>
  <c r="BV49" i="18"/>
  <c r="BW49" i="18"/>
  <c r="BV50" i="18"/>
  <c r="BW50" i="18"/>
  <c r="BV51" i="18"/>
  <c r="BW51" i="18"/>
  <c r="BV52" i="18"/>
  <c r="BW52" i="18"/>
  <c r="BV53" i="18"/>
  <c r="BW53" i="18"/>
  <c r="BV54" i="18"/>
  <c r="BW54" i="18"/>
  <c r="BV55" i="18"/>
  <c r="BW55" i="18"/>
  <c r="BV56" i="18"/>
  <c r="BW56" i="18"/>
  <c r="BV57" i="18"/>
  <c r="BW57" i="18"/>
  <c r="BV58" i="18"/>
  <c r="BW58" i="18"/>
  <c r="BV60" i="18"/>
  <c r="BW60" i="18"/>
  <c r="BV61" i="18"/>
  <c r="BW61" i="18"/>
  <c r="BV62" i="18"/>
  <c r="BW62" i="18"/>
  <c r="BV63" i="18"/>
  <c r="BW63" i="18"/>
  <c r="BV64" i="18"/>
  <c r="BW64" i="18"/>
  <c r="BV65" i="18"/>
  <c r="BW65" i="18"/>
  <c r="BV66" i="18"/>
  <c r="BW66" i="18"/>
  <c r="BV67" i="18"/>
  <c r="BW67" i="18"/>
  <c r="BV68" i="18"/>
  <c r="BW68" i="18"/>
  <c r="BV69" i="18"/>
  <c r="BW69" i="18"/>
  <c r="BV70" i="18"/>
  <c r="BW70" i="18"/>
  <c r="CP13" i="16"/>
  <c r="CQ13" i="16"/>
  <c r="CP14" i="16"/>
  <c r="CQ14" i="16"/>
  <c r="CP15" i="16"/>
  <c r="CQ15" i="16"/>
  <c r="CP16" i="16"/>
  <c r="CQ16" i="16"/>
  <c r="CP17" i="16"/>
  <c r="CQ17" i="16"/>
  <c r="CP18" i="16"/>
  <c r="CQ18" i="16"/>
  <c r="CP19" i="16"/>
  <c r="CQ19" i="16"/>
  <c r="CP20" i="16"/>
  <c r="CQ20" i="16"/>
  <c r="CP21" i="16"/>
  <c r="CQ21" i="16"/>
  <c r="CP22" i="16"/>
  <c r="CQ22" i="16"/>
  <c r="CP23" i="16"/>
  <c r="CQ23" i="16"/>
  <c r="CP24" i="16"/>
  <c r="CQ24" i="16"/>
  <c r="CP25" i="16"/>
  <c r="CQ25" i="16"/>
  <c r="CP26" i="16"/>
  <c r="CQ26" i="16"/>
  <c r="CP27" i="16"/>
  <c r="CQ27" i="16"/>
  <c r="CP28" i="16"/>
  <c r="CQ28" i="16"/>
  <c r="CP29" i="16"/>
  <c r="CQ29" i="16"/>
  <c r="CP30" i="16"/>
  <c r="CQ30" i="16"/>
  <c r="CP31" i="16"/>
  <c r="CQ31" i="16"/>
  <c r="CP32" i="16"/>
  <c r="CQ32" i="16"/>
  <c r="CP33" i="16"/>
  <c r="CQ33" i="16"/>
  <c r="CP34" i="16"/>
  <c r="CQ34" i="16"/>
  <c r="CP35" i="16"/>
  <c r="CQ35" i="16"/>
  <c r="CP36" i="16"/>
  <c r="CQ36" i="16"/>
  <c r="CP37" i="16"/>
  <c r="CQ37" i="16"/>
  <c r="CP38" i="16"/>
  <c r="CQ38" i="16"/>
  <c r="CP39" i="16"/>
  <c r="CQ39" i="16"/>
  <c r="CP40" i="16"/>
  <c r="CQ40" i="16"/>
  <c r="CP41" i="16"/>
  <c r="CQ41" i="16"/>
  <c r="CP42" i="16"/>
  <c r="CQ42" i="16"/>
  <c r="CP43" i="16"/>
  <c r="CQ43" i="16"/>
  <c r="CP44" i="16"/>
  <c r="CQ44" i="16"/>
  <c r="CP45" i="16"/>
  <c r="CQ45" i="16"/>
  <c r="CP46" i="16"/>
  <c r="CQ46" i="16"/>
  <c r="CP47" i="16"/>
  <c r="CQ47" i="16"/>
  <c r="CP48" i="16"/>
  <c r="CQ48" i="16"/>
  <c r="CP49" i="16"/>
  <c r="CQ49" i="16"/>
  <c r="CP50" i="16"/>
  <c r="CQ50" i="16"/>
  <c r="CP51" i="16"/>
  <c r="CQ51" i="16"/>
  <c r="CP52" i="16"/>
  <c r="CQ52" i="16"/>
  <c r="CP53" i="16"/>
  <c r="CQ53" i="16"/>
  <c r="CP54" i="16"/>
  <c r="CQ54" i="16"/>
  <c r="CP55" i="16"/>
  <c r="CQ55" i="16"/>
  <c r="CP56" i="16"/>
  <c r="CQ56" i="16"/>
  <c r="CP57" i="16"/>
  <c r="CQ57" i="16"/>
  <c r="CP58" i="16"/>
  <c r="CQ58" i="16"/>
  <c r="CP59" i="16"/>
  <c r="CQ59" i="16"/>
  <c r="CP60" i="16"/>
  <c r="CQ60" i="16"/>
  <c r="CP61" i="16"/>
  <c r="CQ61" i="16"/>
  <c r="CP62" i="16"/>
  <c r="CQ62" i="16"/>
  <c r="CP63" i="16"/>
  <c r="CQ63" i="16"/>
  <c r="CP64" i="16"/>
  <c r="CQ64" i="16"/>
  <c r="CP65" i="16"/>
  <c r="CQ65" i="16"/>
  <c r="CP66" i="16"/>
  <c r="CQ66" i="16"/>
  <c r="CP68" i="16"/>
  <c r="CQ68" i="16"/>
  <c r="CP69" i="16"/>
  <c r="CQ69" i="16"/>
  <c r="CP70" i="16"/>
  <c r="CQ70" i="16"/>
  <c r="CP71" i="16"/>
  <c r="CQ71" i="16"/>
  <c r="CP72" i="16"/>
  <c r="CQ72" i="16"/>
  <c r="CP73" i="16"/>
  <c r="CQ73" i="16"/>
  <c r="CP74" i="16"/>
  <c r="CQ74" i="16"/>
  <c r="CP75" i="16"/>
  <c r="CQ75" i="16"/>
  <c r="CP76" i="16"/>
  <c r="CQ76" i="16"/>
  <c r="CP77" i="16"/>
  <c r="CQ77" i="16"/>
  <c r="CP78" i="16"/>
  <c r="CQ78" i="16"/>
  <c r="CP79" i="16"/>
  <c r="CQ79" i="16"/>
  <c r="CP80" i="16"/>
  <c r="CQ80" i="16"/>
  <c r="CP81" i="16"/>
  <c r="CQ81" i="16"/>
  <c r="CP82" i="16"/>
  <c r="CQ82" i="16"/>
  <c r="CP83" i="16"/>
  <c r="CQ83" i="16"/>
  <c r="CP84" i="16"/>
  <c r="CQ84" i="16"/>
  <c r="CP85" i="16"/>
  <c r="CQ85" i="16"/>
  <c r="CP86" i="16"/>
  <c r="CQ86" i="16"/>
  <c r="CP87" i="16"/>
  <c r="CQ87" i="16"/>
  <c r="CP88" i="16"/>
  <c r="CQ88" i="16"/>
  <c r="CP89" i="16"/>
  <c r="CQ89" i="16"/>
  <c r="CP90" i="16"/>
  <c r="CQ90" i="16"/>
  <c r="CP91" i="16"/>
  <c r="CQ91" i="16"/>
  <c r="CP92" i="16"/>
  <c r="CQ92" i="16"/>
  <c r="CP93" i="16"/>
  <c r="CQ93" i="16"/>
  <c r="CP94" i="16"/>
  <c r="CQ94" i="16"/>
  <c r="CP95" i="16"/>
  <c r="CQ95" i="16"/>
  <c r="CP96" i="16"/>
  <c r="CQ96" i="16"/>
  <c r="CP97" i="16"/>
  <c r="CQ97" i="16"/>
  <c r="CP98" i="16"/>
  <c r="CQ98" i="16"/>
  <c r="CP99" i="16"/>
  <c r="CQ99" i="16"/>
  <c r="CP100" i="16"/>
  <c r="CQ100" i="16"/>
  <c r="CP101" i="16"/>
  <c r="CQ101" i="16"/>
  <c r="CP102" i="16"/>
  <c r="CQ102" i="16"/>
  <c r="CP103" i="16"/>
  <c r="CQ103" i="16"/>
  <c r="CP104" i="16"/>
  <c r="CQ104" i="16"/>
  <c r="CP105" i="16"/>
  <c r="CQ105" i="16"/>
  <c r="CP106" i="16"/>
  <c r="CQ106" i="16"/>
  <c r="CP107" i="16"/>
  <c r="CQ107" i="16"/>
  <c r="CP108" i="16"/>
  <c r="CQ108" i="16"/>
  <c r="CP109" i="16"/>
  <c r="CQ109" i="16"/>
  <c r="CP110" i="16"/>
  <c r="CQ110" i="16"/>
  <c r="CP111" i="16"/>
  <c r="CQ111" i="16"/>
  <c r="CP112" i="16"/>
  <c r="CQ112" i="16"/>
  <c r="CP113" i="16"/>
  <c r="CQ113" i="16"/>
  <c r="CP114" i="16"/>
  <c r="CQ114" i="16"/>
  <c r="CP115" i="16"/>
  <c r="CQ115" i="16"/>
  <c r="CP116" i="16"/>
  <c r="CQ116" i="16"/>
  <c r="CP117" i="16"/>
  <c r="CQ117" i="16"/>
  <c r="CP118" i="16"/>
  <c r="CQ118" i="16"/>
  <c r="CP119" i="16"/>
  <c r="CQ119" i="16"/>
  <c r="CP120" i="16"/>
  <c r="CQ120" i="16"/>
  <c r="CP121" i="16"/>
  <c r="CQ121" i="16"/>
  <c r="CP122" i="16"/>
  <c r="CQ122" i="16"/>
  <c r="CP123" i="16"/>
  <c r="CQ123" i="16"/>
  <c r="CP124" i="16"/>
  <c r="CQ124" i="16"/>
  <c r="CP125" i="16"/>
  <c r="CQ125" i="16"/>
  <c r="CP126" i="16"/>
  <c r="CQ126" i="16"/>
  <c r="CP127" i="16"/>
  <c r="CQ127" i="16"/>
  <c r="CP129" i="16"/>
  <c r="CQ129" i="16"/>
  <c r="CP130" i="16"/>
  <c r="CQ130" i="16"/>
  <c r="CP131" i="16"/>
  <c r="CQ131" i="16"/>
  <c r="CP132" i="16"/>
  <c r="CQ132" i="16"/>
  <c r="CP133" i="16"/>
  <c r="CQ133" i="16"/>
  <c r="CP134" i="16"/>
  <c r="CQ134" i="16"/>
  <c r="CP135" i="16"/>
  <c r="CQ135" i="16"/>
  <c r="CP136" i="16"/>
  <c r="CQ136" i="16"/>
  <c r="CP137" i="16"/>
  <c r="CQ137" i="16"/>
  <c r="CP138" i="16"/>
  <c r="CQ138" i="16"/>
  <c r="CP139" i="16"/>
  <c r="CQ139" i="16"/>
  <c r="CP140" i="16"/>
  <c r="CQ140" i="16"/>
  <c r="CP141" i="16"/>
  <c r="CQ141" i="16"/>
  <c r="CP142" i="16"/>
  <c r="CQ142" i="16"/>
  <c r="CP143" i="16"/>
  <c r="CQ143" i="16"/>
  <c r="CP144" i="16"/>
  <c r="CQ144" i="16"/>
  <c r="CP145" i="16"/>
  <c r="CQ145" i="16"/>
  <c r="CP146" i="16"/>
  <c r="CQ146" i="16"/>
  <c r="CP147" i="16"/>
  <c r="CQ147" i="16"/>
  <c r="CP148" i="16"/>
  <c r="CQ148" i="16"/>
  <c r="CP149" i="16"/>
  <c r="CQ149" i="16"/>
  <c r="CP150" i="16"/>
  <c r="CQ150" i="16"/>
  <c r="CP152" i="16"/>
  <c r="CQ152" i="16"/>
  <c r="CP153" i="16"/>
  <c r="CQ153" i="16"/>
  <c r="CP154" i="16"/>
  <c r="CQ154" i="16"/>
  <c r="CP155" i="16"/>
  <c r="CQ155" i="16"/>
  <c r="CP156" i="16"/>
  <c r="CQ156" i="16"/>
  <c r="CP157" i="16"/>
  <c r="CQ157" i="16"/>
  <c r="CP158" i="16"/>
  <c r="CQ158" i="16"/>
  <c r="CP159" i="16"/>
  <c r="CQ159" i="16"/>
  <c r="CP160" i="16"/>
  <c r="CQ160" i="16"/>
  <c r="CP161" i="16"/>
  <c r="CQ161" i="16"/>
  <c r="CP162" i="16"/>
  <c r="CQ162" i="16"/>
  <c r="CP163" i="16"/>
  <c r="CQ163" i="16"/>
  <c r="CP164" i="16"/>
  <c r="CQ164" i="16"/>
  <c r="CP165" i="16"/>
  <c r="CQ165" i="16"/>
  <c r="CK13" i="16"/>
  <c r="CL13" i="16"/>
  <c r="CK14" i="16"/>
  <c r="CL14" i="16"/>
  <c r="CK15" i="16"/>
  <c r="CL15" i="16"/>
  <c r="CK16" i="16"/>
  <c r="CL16" i="16"/>
  <c r="CK17" i="16"/>
  <c r="CL17" i="16"/>
  <c r="CK18" i="16"/>
  <c r="CL18" i="16"/>
  <c r="CK19" i="16"/>
  <c r="CL19" i="16"/>
  <c r="CK20" i="16"/>
  <c r="CL20" i="16"/>
  <c r="CK21" i="16"/>
  <c r="CL21" i="16"/>
  <c r="CK22" i="16"/>
  <c r="CL22" i="16"/>
  <c r="CK23" i="16"/>
  <c r="CL23" i="16"/>
  <c r="CK24" i="16"/>
  <c r="CL24" i="16"/>
  <c r="CK25" i="16"/>
  <c r="CL25" i="16"/>
  <c r="CK26" i="16"/>
  <c r="CL26" i="16"/>
  <c r="CK27" i="16"/>
  <c r="CL27" i="16"/>
  <c r="CK28" i="16"/>
  <c r="CL28" i="16"/>
  <c r="CK29" i="16"/>
  <c r="CL29" i="16"/>
  <c r="CK30" i="16"/>
  <c r="CL30" i="16"/>
  <c r="CK31" i="16"/>
  <c r="CL31" i="16"/>
  <c r="CK32" i="16"/>
  <c r="CL32" i="16"/>
  <c r="CK33" i="16"/>
  <c r="CL33" i="16"/>
  <c r="CK34" i="16"/>
  <c r="CL34" i="16"/>
  <c r="CK35" i="16"/>
  <c r="CL35" i="16"/>
  <c r="CK36" i="16"/>
  <c r="CL36" i="16"/>
  <c r="CK37" i="16"/>
  <c r="CL37" i="16"/>
  <c r="CK38" i="16"/>
  <c r="CL38" i="16"/>
  <c r="CK39" i="16"/>
  <c r="CL39" i="16"/>
  <c r="CK40" i="16"/>
  <c r="CL40" i="16"/>
  <c r="CK41" i="16"/>
  <c r="CL41" i="16"/>
  <c r="CK42" i="16"/>
  <c r="CL42" i="16"/>
  <c r="CK43" i="16"/>
  <c r="CL43" i="16"/>
  <c r="CK44" i="16"/>
  <c r="CL44" i="16"/>
  <c r="CK45" i="16"/>
  <c r="CL45" i="16"/>
  <c r="CK46" i="16"/>
  <c r="CL46" i="16"/>
  <c r="CK47" i="16"/>
  <c r="CL47" i="16"/>
  <c r="CK48" i="16"/>
  <c r="CL48" i="16"/>
  <c r="CK49" i="16"/>
  <c r="CL49" i="16"/>
  <c r="CK50" i="16"/>
  <c r="CL50" i="16"/>
  <c r="CK51" i="16"/>
  <c r="CL51" i="16"/>
  <c r="CK52" i="16"/>
  <c r="CL52" i="16"/>
  <c r="CK53" i="16"/>
  <c r="CL53" i="16"/>
  <c r="CK54" i="16"/>
  <c r="CL54" i="16"/>
  <c r="CK55" i="16"/>
  <c r="CL55" i="16"/>
  <c r="CK56" i="16"/>
  <c r="CL56" i="16"/>
  <c r="CK57" i="16"/>
  <c r="CL57" i="16"/>
  <c r="CK58" i="16"/>
  <c r="CL58" i="16"/>
  <c r="CK59" i="16"/>
  <c r="CL59" i="16"/>
  <c r="CK60" i="16"/>
  <c r="CL60" i="16"/>
  <c r="CK61" i="16"/>
  <c r="CL61" i="16"/>
  <c r="CK62" i="16"/>
  <c r="CL62" i="16"/>
  <c r="CK63" i="16"/>
  <c r="CL63" i="16"/>
  <c r="CK64" i="16"/>
  <c r="CL64" i="16"/>
  <c r="CK65" i="16"/>
  <c r="CL65" i="16"/>
  <c r="CK66" i="16"/>
  <c r="CL66" i="16"/>
  <c r="CK68" i="16"/>
  <c r="CL68" i="16"/>
  <c r="CK69" i="16"/>
  <c r="CL69" i="16"/>
  <c r="CK70" i="16"/>
  <c r="CL70" i="16"/>
  <c r="CK71" i="16"/>
  <c r="CL71" i="16"/>
  <c r="CK72" i="16"/>
  <c r="CL72" i="16"/>
  <c r="CK73" i="16"/>
  <c r="CL73" i="16"/>
  <c r="CK74" i="16"/>
  <c r="CL74" i="16"/>
  <c r="CK75" i="16"/>
  <c r="CL75" i="16"/>
  <c r="CK76" i="16"/>
  <c r="CL76" i="16"/>
  <c r="CK77" i="16"/>
  <c r="CL77" i="16"/>
  <c r="CK78" i="16"/>
  <c r="CL78" i="16"/>
  <c r="CK79" i="16"/>
  <c r="CL79" i="16"/>
  <c r="CK80" i="16"/>
  <c r="CL80" i="16"/>
  <c r="CK81" i="16"/>
  <c r="CL81" i="16"/>
  <c r="CK82" i="16"/>
  <c r="CL82" i="16"/>
  <c r="CK83" i="16"/>
  <c r="CL83" i="16"/>
  <c r="CK84" i="16"/>
  <c r="CL84" i="16"/>
  <c r="CK85" i="16"/>
  <c r="CL85" i="16"/>
  <c r="CK86" i="16"/>
  <c r="CL86" i="16"/>
  <c r="CK87" i="16"/>
  <c r="CL87" i="16"/>
  <c r="CK88" i="16"/>
  <c r="CL88" i="16"/>
  <c r="CK89" i="16"/>
  <c r="CL89" i="16"/>
  <c r="CK90" i="16"/>
  <c r="CL90" i="16"/>
  <c r="CK91" i="16"/>
  <c r="CL91" i="16"/>
  <c r="CK92" i="16"/>
  <c r="CL92" i="16"/>
  <c r="CK93" i="16"/>
  <c r="CL93" i="16"/>
  <c r="CK94" i="16"/>
  <c r="CL94" i="16"/>
  <c r="CK95" i="16"/>
  <c r="CL95" i="16"/>
  <c r="CK96" i="16"/>
  <c r="CL96" i="16"/>
  <c r="CK97" i="16"/>
  <c r="CL97" i="16"/>
  <c r="CK98" i="16"/>
  <c r="CL98" i="16"/>
  <c r="CK99" i="16"/>
  <c r="CL99" i="16"/>
  <c r="CK100" i="16"/>
  <c r="CL100" i="16"/>
  <c r="CK101" i="16"/>
  <c r="CL101" i="16"/>
  <c r="CK102" i="16"/>
  <c r="CL102" i="16"/>
  <c r="CK103" i="16"/>
  <c r="CL103" i="16"/>
  <c r="CK104" i="16"/>
  <c r="CL104" i="16"/>
  <c r="CK105" i="16"/>
  <c r="CL105" i="16"/>
  <c r="CK106" i="16"/>
  <c r="CL106" i="16"/>
  <c r="CK107" i="16"/>
  <c r="CL107" i="16"/>
  <c r="CK108" i="16"/>
  <c r="CL108" i="16"/>
  <c r="CK109" i="16"/>
  <c r="CL109" i="16"/>
  <c r="CK110" i="16"/>
  <c r="CL110" i="16"/>
  <c r="CK111" i="16"/>
  <c r="CL111" i="16"/>
  <c r="CK112" i="16"/>
  <c r="CL112" i="16"/>
  <c r="CK113" i="16"/>
  <c r="CL113" i="16"/>
  <c r="CK114" i="16"/>
  <c r="CL114" i="16"/>
  <c r="CK115" i="16"/>
  <c r="CL115" i="16"/>
  <c r="CK116" i="16"/>
  <c r="CL116" i="16"/>
  <c r="CK117" i="16"/>
  <c r="CL117" i="16"/>
  <c r="CK118" i="16"/>
  <c r="CL118" i="16"/>
  <c r="CK119" i="16"/>
  <c r="CL119" i="16"/>
  <c r="CK120" i="16"/>
  <c r="CL120" i="16"/>
  <c r="CK121" i="16"/>
  <c r="CL121" i="16"/>
  <c r="CK122" i="16"/>
  <c r="CL122" i="16"/>
  <c r="CK123" i="16"/>
  <c r="CL123" i="16"/>
  <c r="CK124" i="16"/>
  <c r="CL124" i="16"/>
  <c r="CK125" i="16"/>
  <c r="CL125" i="16"/>
  <c r="CK126" i="16"/>
  <c r="CL126" i="16"/>
  <c r="CK127" i="16"/>
  <c r="CL127" i="16"/>
  <c r="CK129" i="16"/>
  <c r="CL129" i="16"/>
  <c r="CK130" i="16"/>
  <c r="CL130" i="16"/>
  <c r="CK131" i="16"/>
  <c r="CL131" i="16"/>
  <c r="CK132" i="16"/>
  <c r="CL132" i="16"/>
  <c r="CK133" i="16"/>
  <c r="CL133" i="16"/>
  <c r="CK134" i="16"/>
  <c r="CL134" i="16"/>
  <c r="CK135" i="16"/>
  <c r="CL135" i="16"/>
  <c r="CK136" i="16"/>
  <c r="CL136" i="16"/>
  <c r="CK137" i="16"/>
  <c r="CL137" i="16"/>
  <c r="CK138" i="16"/>
  <c r="CL138" i="16"/>
  <c r="CK139" i="16"/>
  <c r="CL139" i="16"/>
  <c r="CK140" i="16"/>
  <c r="CL140" i="16"/>
  <c r="CK141" i="16"/>
  <c r="CL141" i="16"/>
  <c r="CK142" i="16"/>
  <c r="CL142" i="16"/>
  <c r="CK143" i="16"/>
  <c r="CL143" i="16"/>
  <c r="CK144" i="16"/>
  <c r="CL144" i="16"/>
  <c r="CK145" i="16"/>
  <c r="CL145" i="16"/>
  <c r="CK146" i="16"/>
  <c r="CL146" i="16"/>
  <c r="CK147" i="16"/>
  <c r="CL147" i="16"/>
  <c r="CK148" i="16"/>
  <c r="CL148" i="16"/>
  <c r="CK149" i="16"/>
  <c r="CL149" i="16"/>
  <c r="CK150" i="16"/>
  <c r="CL150" i="16"/>
  <c r="CK152" i="16"/>
  <c r="CL152" i="16"/>
  <c r="CK153" i="16"/>
  <c r="CL153" i="16"/>
  <c r="CK154" i="16"/>
  <c r="CL154" i="16"/>
  <c r="CK155" i="16"/>
  <c r="CL155" i="16"/>
  <c r="CK156" i="16"/>
  <c r="CL156" i="16"/>
  <c r="CK157" i="16"/>
  <c r="CL157" i="16"/>
  <c r="CK158" i="16"/>
  <c r="CL158" i="16"/>
  <c r="CK159" i="16"/>
  <c r="CL159" i="16"/>
  <c r="CK160" i="16"/>
  <c r="CL160" i="16"/>
  <c r="CK161" i="16"/>
  <c r="CL161" i="16"/>
  <c r="CK162" i="16"/>
  <c r="CL162" i="16"/>
  <c r="CK163" i="16"/>
  <c r="CL163" i="16"/>
  <c r="CK164" i="16"/>
  <c r="CL164" i="16"/>
  <c r="CK165" i="16"/>
  <c r="CL165" i="16"/>
  <c r="CF13" i="16"/>
  <c r="CG13" i="16"/>
  <c r="CF14" i="16"/>
  <c r="CG14" i="16"/>
  <c r="CF15" i="16"/>
  <c r="CG15" i="16"/>
  <c r="CF16" i="16"/>
  <c r="CG16" i="16"/>
  <c r="CF17" i="16"/>
  <c r="CG17" i="16"/>
  <c r="CF18" i="16"/>
  <c r="CG18" i="16"/>
  <c r="CF19" i="16"/>
  <c r="CG19" i="16"/>
  <c r="CF20" i="16"/>
  <c r="CG20" i="16"/>
  <c r="CF21" i="16"/>
  <c r="CG21" i="16"/>
  <c r="CF22" i="16"/>
  <c r="CG22" i="16"/>
  <c r="CF23" i="16"/>
  <c r="CG23" i="16"/>
  <c r="CF24" i="16"/>
  <c r="CG24" i="16"/>
  <c r="CF25" i="16"/>
  <c r="CG25" i="16"/>
  <c r="CF26" i="16"/>
  <c r="CG26" i="16"/>
  <c r="CF27" i="16"/>
  <c r="CG27" i="16"/>
  <c r="CF28" i="16"/>
  <c r="CG28" i="16"/>
  <c r="CF29" i="16"/>
  <c r="CG29" i="16"/>
  <c r="CF30" i="16"/>
  <c r="CG30" i="16"/>
  <c r="CF31" i="16"/>
  <c r="CG31" i="16"/>
  <c r="CF32" i="16"/>
  <c r="CG32" i="16"/>
  <c r="CF33" i="16"/>
  <c r="CG33" i="16"/>
  <c r="CF34" i="16"/>
  <c r="CG34" i="16"/>
  <c r="CF35" i="16"/>
  <c r="CG35" i="16"/>
  <c r="CF36" i="16"/>
  <c r="CG36" i="16"/>
  <c r="CF37" i="16"/>
  <c r="CG37" i="16"/>
  <c r="CF38" i="16"/>
  <c r="CG38" i="16"/>
  <c r="CF39" i="16"/>
  <c r="CG39" i="16"/>
  <c r="CF40" i="16"/>
  <c r="CG40" i="16"/>
  <c r="CF41" i="16"/>
  <c r="CG41" i="16"/>
  <c r="CF42" i="16"/>
  <c r="CG42" i="16"/>
  <c r="CF43" i="16"/>
  <c r="CG43" i="16"/>
  <c r="CF44" i="16"/>
  <c r="CG44" i="16"/>
  <c r="CF45" i="16"/>
  <c r="CG45" i="16"/>
  <c r="CF46" i="16"/>
  <c r="CG46" i="16"/>
  <c r="CF47" i="16"/>
  <c r="CG47" i="16"/>
  <c r="CF48" i="16"/>
  <c r="CG48" i="16"/>
  <c r="CF49" i="16"/>
  <c r="CG49" i="16"/>
  <c r="CF50" i="16"/>
  <c r="CG50" i="16"/>
  <c r="CF51" i="16"/>
  <c r="CG51" i="16"/>
  <c r="CF52" i="16"/>
  <c r="CG52" i="16"/>
  <c r="CF53" i="16"/>
  <c r="CG53" i="16"/>
  <c r="CF54" i="16"/>
  <c r="CG54" i="16"/>
  <c r="CF55" i="16"/>
  <c r="CG55" i="16"/>
  <c r="CF56" i="16"/>
  <c r="CG56" i="16"/>
  <c r="CF57" i="16"/>
  <c r="CG57" i="16"/>
  <c r="CF58" i="16"/>
  <c r="CG58" i="16"/>
  <c r="CF59" i="16"/>
  <c r="CG59" i="16"/>
  <c r="CF60" i="16"/>
  <c r="CG60" i="16"/>
  <c r="CF61" i="16"/>
  <c r="CG61" i="16"/>
  <c r="CF62" i="16"/>
  <c r="CG62" i="16"/>
  <c r="CF63" i="16"/>
  <c r="CG63" i="16"/>
  <c r="CF64" i="16"/>
  <c r="CG64" i="16"/>
  <c r="CF65" i="16"/>
  <c r="CG65" i="16"/>
  <c r="CF66" i="16"/>
  <c r="CG66" i="16"/>
  <c r="CF68" i="16"/>
  <c r="CG68" i="16"/>
  <c r="CF69" i="16"/>
  <c r="CG69" i="16"/>
  <c r="CF70" i="16"/>
  <c r="CG70" i="16"/>
  <c r="CF71" i="16"/>
  <c r="CG71" i="16"/>
  <c r="CF72" i="16"/>
  <c r="CG72" i="16"/>
  <c r="CF73" i="16"/>
  <c r="CG73" i="16"/>
  <c r="CF74" i="16"/>
  <c r="CG74" i="16"/>
  <c r="CF75" i="16"/>
  <c r="CG75" i="16"/>
  <c r="CF76" i="16"/>
  <c r="CG76" i="16"/>
  <c r="CF77" i="16"/>
  <c r="CG77" i="16"/>
  <c r="CF78" i="16"/>
  <c r="CG78" i="16"/>
  <c r="CF79" i="16"/>
  <c r="CG79" i="16"/>
  <c r="CF80" i="16"/>
  <c r="CG80" i="16"/>
  <c r="CF81" i="16"/>
  <c r="CG81" i="16"/>
  <c r="CF82" i="16"/>
  <c r="CG82" i="16"/>
  <c r="CF83" i="16"/>
  <c r="CG83" i="16"/>
  <c r="CF84" i="16"/>
  <c r="CG84" i="16"/>
  <c r="CF85" i="16"/>
  <c r="CG85" i="16"/>
  <c r="CF86" i="16"/>
  <c r="CG86" i="16"/>
  <c r="CF87" i="16"/>
  <c r="CG87" i="16"/>
  <c r="CF88" i="16"/>
  <c r="CG88" i="16"/>
  <c r="CF89" i="16"/>
  <c r="CG89" i="16"/>
  <c r="CF90" i="16"/>
  <c r="CG90" i="16"/>
  <c r="CF91" i="16"/>
  <c r="CG91" i="16"/>
  <c r="CF92" i="16"/>
  <c r="CG92" i="16"/>
  <c r="CF93" i="16"/>
  <c r="CG93" i="16"/>
  <c r="CF94" i="16"/>
  <c r="CG94" i="16"/>
  <c r="CF95" i="16"/>
  <c r="CG95" i="16"/>
  <c r="CF96" i="16"/>
  <c r="CG96" i="16"/>
  <c r="CF97" i="16"/>
  <c r="CG97" i="16"/>
  <c r="CF98" i="16"/>
  <c r="CG98" i="16"/>
  <c r="CF99" i="16"/>
  <c r="CG99" i="16"/>
  <c r="CF100" i="16"/>
  <c r="CG100" i="16"/>
  <c r="CF101" i="16"/>
  <c r="CG101" i="16"/>
  <c r="CF102" i="16"/>
  <c r="CG102" i="16"/>
  <c r="CF103" i="16"/>
  <c r="CG103" i="16"/>
  <c r="CF104" i="16"/>
  <c r="CG104" i="16"/>
  <c r="CF105" i="16"/>
  <c r="CG105" i="16"/>
  <c r="CF106" i="16"/>
  <c r="CG106" i="16"/>
  <c r="CF107" i="16"/>
  <c r="CG107" i="16"/>
  <c r="CF108" i="16"/>
  <c r="CG108" i="16"/>
  <c r="CF109" i="16"/>
  <c r="CG109" i="16"/>
  <c r="CF110" i="16"/>
  <c r="CG110" i="16"/>
  <c r="CF111" i="16"/>
  <c r="CG111" i="16"/>
  <c r="CF112" i="16"/>
  <c r="CG112" i="16"/>
  <c r="CF113" i="16"/>
  <c r="CG113" i="16"/>
  <c r="CF114" i="16"/>
  <c r="CG114" i="16"/>
  <c r="CF115" i="16"/>
  <c r="CG115" i="16"/>
  <c r="CF116" i="16"/>
  <c r="CG116" i="16"/>
  <c r="CF117" i="16"/>
  <c r="CG117" i="16"/>
  <c r="CF118" i="16"/>
  <c r="CG118" i="16"/>
  <c r="CF119" i="16"/>
  <c r="CG119" i="16"/>
  <c r="CF120" i="16"/>
  <c r="CG120" i="16"/>
  <c r="CF121" i="16"/>
  <c r="CG121" i="16"/>
  <c r="CF122" i="16"/>
  <c r="CG122" i="16"/>
  <c r="CF123" i="16"/>
  <c r="CG123" i="16"/>
  <c r="CF124" i="16"/>
  <c r="CG124" i="16"/>
  <c r="CF125" i="16"/>
  <c r="CG125" i="16"/>
  <c r="CF126" i="16"/>
  <c r="CG126" i="16"/>
  <c r="CF127" i="16"/>
  <c r="CG127" i="16"/>
  <c r="CF129" i="16"/>
  <c r="CG129" i="16"/>
  <c r="CF130" i="16"/>
  <c r="CG130" i="16"/>
  <c r="CF131" i="16"/>
  <c r="CG131" i="16"/>
  <c r="CF132" i="16"/>
  <c r="CG132" i="16"/>
  <c r="CF133" i="16"/>
  <c r="CG133" i="16"/>
  <c r="CF134" i="16"/>
  <c r="CG134" i="16"/>
  <c r="CF135" i="16"/>
  <c r="CG135" i="16"/>
  <c r="CF136" i="16"/>
  <c r="CG136" i="16"/>
  <c r="CF137" i="16"/>
  <c r="CG137" i="16"/>
  <c r="CF138" i="16"/>
  <c r="CG138" i="16"/>
  <c r="CF139" i="16"/>
  <c r="CG139" i="16"/>
  <c r="CF140" i="16"/>
  <c r="CG140" i="16"/>
  <c r="CF141" i="16"/>
  <c r="CG141" i="16"/>
  <c r="CF142" i="16"/>
  <c r="CG142" i="16"/>
  <c r="CF143" i="16"/>
  <c r="CG143" i="16"/>
  <c r="CF144" i="16"/>
  <c r="CG144" i="16"/>
  <c r="CF145" i="16"/>
  <c r="CG145" i="16"/>
  <c r="CF146" i="16"/>
  <c r="CG146" i="16"/>
  <c r="CF147" i="16"/>
  <c r="CG147" i="16"/>
  <c r="CF148" i="16"/>
  <c r="CG148" i="16"/>
  <c r="CF149" i="16"/>
  <c r="CG149" i="16"/>
  <c r="CF150" i="16"/>
  <c r="CG150" i="16"/>
  <c r="CF152" i="16"/>
  <c r="CG152" i="16"/>
  <c r="CF153" i="16"/>
  <c r="CG153" i="16"/>
  <c r="CF154" i="16"/>
  <c r="CG154" i="16"/>
  <c r="CF155" i="16"/>
  <c r="CG155" i="16"/>
  <c r="CF156" i="16"/>
  <c r="CG156" i="16"/>
  <c r="CF157" i="16"/>
  <c r="CG157" i="16"/>
  <c r="CF158" i="16"/>
  <c r="CG158" i="16"/>
  <c r="CF159" i="16"/>
  <c r="CG159" i="16"/>
  <c r="CF160" i="16"/>
  <c r="CG160" i="16"/>
  <c r="CF161" i="16"/>
  <c r="CG161" i="16"/>
  <c r="CF162" i="16"/>
  <c r="CG162" i="16"/>
  <c r="CF163" i="16"/>
  <c r="CG163" i="16"/>
  <c r="CF164" i="16"/>
  <c r="CG164" i="16"/>
  <c r="CF165" i="16"/>
  <c r="CG165" i="16"/>
  <c r="CA13" i="16"/>
  <c r="CB13" i="16"/>
  <c r="CA14" i="16"/>
  <c r="CB14" i="16"/>
  <c r="CA15" i="16"/>
  <c r="CB15" i="16"/>
  <c r="CA16" i="16"/>
  <c r="CB16" i="16"/>
  <c r="CA17" i="16"/>
  <c r="CB17" i="16"/>
  <c r="CA18" i="16"/>
  <c r="CB18" i="16"/>
  <c r="CA19" i="16"/>
  <c r="CB19" i="16"/>
  <c r="CA20" i="16"/>
  <c r="CB20" i="16"/>
  <c r="CA21" i="16"/>
  <c r="CB21" i="16"/>
  <c r="CA22" i="16"/>
  <c r="CB22" i="16"/>
  <c r="CA23" i="16"/>
  <c r="CB23" i="16"/>
  <c r="CA24" i="16"/>
  <c r="CB24" i="16"/>
  <c r="CA25" i="16"/>
  <c r="CB25" i="16"/>
  <c r="CA26" i="16"/>
  <c r="CB26" i="16"/>
  <c r="CA27" i="16"/>
  <c r="CB27" i="16"/>
  <c r="CA28" i="16"/>
  <c r="CB28" i="16"/>
  <c r="CA29" i="16"/>
  <c r="CB29" i="16"/>
  <c r="CA30" i="16"/>
  <c r="CB30" i="16"/>
  <c r="CA31" i="16"/>
  <c r="CB31" i="16"/>
  <c r="CA32" i="16"/>
  <c r="CB32" i="16"/>
  <c r="CA33" i="16"/>
  <c r="CB33" i="16"/>
  <c r="CA34" i="16"/>
  <c r="CB34" i="16"/>
  <c r="CA35" i="16"/>
  <c r="CB35" i="16"/>
  <c r="CA36" i="16"/>
  <c r="CB36" i="16"/>
  <c r="CA37" i="16"/>
  <c r="CB37" i="16"/>
  <c r="CA38" i="16"/>
  <c r="CB38" i="16"/>
  <c r="CA39" i="16"/>
  <c r="CB39" i="16"/>
  <c r="CA40" i="16"/>
  <c r="CB40" i="16"/>
  <c r="CA41" i="16"/>
  <c r="CB41" i="16"/>
  <c r="CA42" i="16"/>
  <c r="CB42" i="16"/>
  <c r="CA43" i="16"/>
  <c r="CB43" i="16"/>
  <c r="CA44" i="16"/>
  <c r="CB44" i="16"/>
  <c r="CA45" i="16"/>
  <c r="CB45" i="16"/>
  <c r="CA46" i="16"/>
  <c r="CB46" i="16"/>
  <c r="CA47" i="16"/>
  <c r="CB47" i="16"/>
  <c r="CA48" i="16"/>
  <c r="CB48" i="16"/>
  <c r="CA49" i="16"/>
  <c r="CB49" i="16"/>
  <c r="CA50" i="16"/>
  <c r="CB50" i="16"/>
  <c r="CA51" i="16"/>
  <c r="CB51" i="16"/>
  <c r="CA52" i="16"/>
  <c r="CB52" i="16"/>
  <c r="CA53" i="16"/>
  <c r="CB53" i="16"/>
  <c r="CA54" i="16"/>
  <c r="CB54" i="16"/>
  <c r="CA55" i="16"/>
  <c r="CB55" i="16"/>
  <c r="CA56" i="16"/>
  <c r="CB56" i="16"/>
  <c r="CA57" i="16"/>
  <c r="CB57" i="16"/>
  <c r="CA58" i="16"/>
  <c r="CB58" i="16"/>
  <c r="CA59" i="16"/>
  <c r="CB59" i="16"/>
  <c r="CA60" i="16"/>
  <c r="CB60" i="16"/>
  <c r="CA61" i="16"/>
  <c r="CB61" i="16"/>
  <c r="CA62" i="16"/>
  <c r="CB62" i="16"/>
  <c r="CA63" i="16"/>
  <c r="CB63" i="16"/>
  <c r="CA64" i="16"/>
  <c r="CB64" i="16"/>
  <c r="CA65" i="16"/>
  <c r="CB65" i="16"/>
  <c r="CA66" i="16"/>
  <c r="CB66" i="16"/>
  <c r="CA68" i="16"/>
  <c r="CB68" i="16"/>
  <c r="CA69" i="16"/>
  <c r="CB69" i="16"/>
  <c r="CA70" i="16"/>
  <c r="CB70" i="16"/>
  <c r="CA71" i="16"/>
  <c r="CB71" i="16"/>
  <c r="CA72" i="16"/>
  <c r="CB72" i="16"/>
  <c r="CA73" i="16"/>
  <c r="CB73" i="16"/>
  <c r="CA74" i="16"/>
  <c r="CB74" i="16"/>
  <c r="CA75" i="16"/>
  <c r="CB75" i="16"/>
  <c r="CA76" i="16"/>
  <c r="CB76" i="16"/>
  <c r="CA77" i="16"/>
  <c r="CB77" i="16"/>
  <c r="CA78" i="16"/>
  <c r="CB78" i="16"/>
  <c r="CA79" i="16"/>
  <c r="CB79" i="16"/>
  <c r="CA80" i="16"/>
  <c r="CB80" i="16"/>
  <c r="CA81" i="16"/>
  <c r="CB81" i="16"/>
  <c r="CA82" i="16"/>
  <c r="CB82" i="16"/>
  <c r="CA83" i="16"/>
  <c r="CB83" i="16"/>
  <c r="CA84" i="16"/>
  <c r="CB84" i="16"/>
  <c r="CA85" i="16"/>
  <c r="CB85" i="16"/>
  <c r="CA86" i="16"/>
  <c r="CB86" i="16"/>
  <c r="CA87" i="16"/>
  <c r="CB87" i="16"/>
  <c r="CA88" i="16"/>
  <c r="CB88" i="16"/>
  <c r="CA89" i="16"/>
  <c r="CB89" i="16"/>
  <c r="CA90" i="16"/>
  <c r="CB90" i="16"/>
  <c r="CA91" i="16"/>
  <c r="CB91" i="16"/>
  <c r="CA92" i="16"/>
  <c r="CB92" i="16"/>
  <c r="CA93" i="16"/>
  <c r="CB93" i="16"/>
  <c r="CA94" i="16"/>
  <c r="CB94" i="16"/>
  <c r="CA95" i="16"/>
  <c r="CB95" i="16"/>
  <c r="CA96" i="16"/>
  <c r="CB96" i="16"/>
  <c r="CA97" i="16"/>
  <c r="CB97" i="16"/>
  <c r="CA98" i="16"/>
  <c r="CB98" i="16"/>
  <c r="CA99" i="16"/>
  <c r="CB99" i="16"/>
  <c r="CA100" i="16"/>
  <c r="CB100" i="16"/>
  <c r="CA101" i="16"/>
  <c r="CB101" i="16"/>
  <c r="CA102" i="16"/>
  <c r="CB102" i="16"/>
  <c r="CA103" i="16"/>
  <c r="CB103" i="16"/>
  <c r="CA104" i="16"/>
  <c r="CB104" i="16"/>
  <c r="CA105" i="16"/>
  <c r="CB105" i="16"/>
  <c r="CA106" i="16"/>
  <c r="CB106" i="16"/>
  <c r="CA107" i="16"/>
  <c r="CB107" i="16"/>
  <c r="CA108" i="16"/>
  <c r="CB108" i="16"/>
  <c r="CA109" i="16"/>
  <c r="CB109" i="16"/>
  <c r="CA110" i="16"/>
  <c r="CB110" i="16"/>
  <c r="CA111" i="16"/>
  <c r="CB111" i="16"/>
  <c r="CA112" i="16"/>
  <c r="CB112" i="16"/>
  <c r="CA113" i="16"/>
  <c r="CB113" i="16"/>
  <c r="CA114" i="16"/>
  <c r="CB114" i="16"/>
  <c r="CA115" i="16"/>
  <c r="CB115" i="16"/>
  <c r="CA116" i="16"/>
  <c r="CB116" i="16"/>
  <c r="CA117" i="16"/>
  <c r="CB117" i="16"/>
  <c r="CA118" i="16"/>
  <c r="CB118" i="16"/>
  <c r="CA119" i="16"/>
  <c r="CB119" i="16"/>
  <c r="CA120" i="16"/>
  <c r="CB120" i="16"/>
  <c r="CA121" i="16"/>
  <c r="CB121" i="16"/>
  <c r="CA122" i="16"/>
  <c r="CB122" i="16"/>
  <c r="CA123" i="16"/>
  <c r="CB123" i="16"/>
  <c r="CA124" i="16"/>
  <c r="CB124" i="16"/>
  <c r="CA125" i="16"/>
  <c r="CB125" i="16"/>
  <c r="CA126" i="16"/>
  <c r="CB126" i="16"/>
  <c r="CA127" i="16"/>
  <c r="CB127" i="16"/>
  <c r="CA129" i="16"/>
  <c r="CB129" i="16"/>
  <c r="CA130" i="16"/>
  <c r="CB130" i="16"/>
  <c r="CA131" i="16"/>
  <c r="CB131" i="16"/>
  <c r="CA132" i="16"/>
  <c r="CB132" i="16"/>
  <c r="CA133" i="16"/>
  <c r="CB133" i="16"/>
  <c r="CA134" i="16"/>
  <c r="CB134" i="16"/>
  <c r="CA135" i="16"/>
  <c r="CB135" i="16"/>
  <c r="CA136" i="16"/>
  <c r="CB136" i="16"/>
  <c r="CA137" i="16"/>
  <c r="CB137" i="16"/>
  <c r="CA138" i="16"/>
  <c r="CB138" i="16"/>
  <c r="CA139" i="16"/>
  <c r="CB139" i="16"/>
  <c r="CA140" i="16"/>
  <c r="CB140" i="16"/>
  <c r="CA141" i="16"/>
  <c r="CB141" i="16"/>
  <c r="CA142" i="16"/>
  <c r="CB142" i="16"/>
  <c r="CA143" i="16"/>
  <c r="CB143" i="16"/>
  <c r="CA144" i="16"/>
  <c r="CB144" i="16"/>
  <c r="CA145" i="16"/>
  <c r="CB145" i="16"/>
  <c r="CA146" i="16"/>
  <c r="CB146" i="16"/>
  <c r="CA147" i="16"/>
  <c r="CB147" i="16"/>
  <c r="CA148" i="16"/>
  <c r="CB148" i="16"/>
  <c r="CA149" i="16"/>
  <c r="CB149" i="16"/>
  <c r="CA150" i="16"/>
  <c r="CB150" i="16"/>
  <c r="CA152" i="16"/>
  <c r="CB152" i="16"/>
  <c r="CA153" i="16"/>
  <c r="CB153" i="16"/>
  <c r="CA154" i="16"/>
  <c r="CB154" i="16"/>
  <c r="CA155" i="16"/>
  <c r="CB155" i="16"/>
  <c r="CA156" i="16"/>
  <c r="CB156" i="16"/>
  <c r="CA157" i="16"/>
  <c r="CB157" i="16"/>
  <c r="CA158" i="16"/>
  <c r="CB158" i="16"/>
  <c r="CA159" i="16"/>
  <c r="CB159" i="16"/>
  <c r="CA160" i="16"/>
  <c r="CB160" i="16"/>
  <c r="CA161" i="16"/>
  <c r="CB161" i="16"/>
  <c r="CA162" i="16"/>
  <c r="CB162" i="16"/>
  <c r="CA163" i="16"/>
  <c r="CB163" i="16"/>
  <c r="CA164" i="16"/>
  <c r="CB164" i="16"/>
  <c r="CA165" i="16"/>
  <c r="CB165" i="16"/>
  <c r="BV17" i="16"/>
  <c r="BW17" i="16"/>
  <c r="BV18" i="16"/>
  <c r="BW18" i="16"/>
  <c r="BV19" i="16"/>
  <c r="BW19" i="16"/>
  <c r="BV20" i="16"/>
  <c r="BW20" i="16"/>
  <c r="BV21" i="16"/>
  <c r="BW21" i="16"/>
  <c r="BV22" i="16"/>
  <c r="BW22" i="16"/>
  <c r="BV23" i="16"/>
  <c r="BW23" i="16"/>
  <c r="BV24" i="16"/>
  <c r="BW24" i="16"/>
  <c r="BV25" i="16"/>
  <c r="BW25" i="16"/>
  <c r="BV26" i="16"/>
  <c r="BW26" i="16"/>
  <c r="BV27" i="16"/>
  <c r="BW27" i="16"/>
  <c r="BV28" i="16"/>
  <c r="BW28" i="16"/>
  <c r="BV29" i="16"/>
  <c r="BW29" i="16"/>
  <c r="BV30" i="16"/>
  <c r="BW30" i="16"/>
  <c r="BV31" i="16"/>
  <c r="BW31" i="16"/>
  <c r="BV32" i="16"/>
  <c r="BW32" i="16"/>
  <c r="BV33" i="16"/>
  <c r="BW33" i="16"/>
  <c r="BV34" i="16"/>
  <c r="BW34" i="16"/>
  <c r="BV35" i="16"/>
  <c r="BW35" i="16"/>
  <c r="BV36" i="16"/>
  <c r="BW36" i="16"/>
  <c r="BV37" i="16"/>
  <c r="BW37" i="16"/>
  <c r="BV38" i="16"/>
  <c r="BW38" i="16"/>
  <c r="BV39" i="16"/>
  <c r="BW39" i="16"/>
  <c r="BV40" i="16"/>
  <c r="BW40" i="16"/>
  <c r="BV41" i="16"/>
  <c r="BW41" i="16"/>
  <c r="BV42" i="16"/>
  <c r="BW42" i="16"/>
  <c r="BV43" i="16"/>
  <c r="BW43" i="16"/>
  <c r="BV44" i="16"/>
  <c r="BW44" i="16"/>
  <c r="BV45" i="16"/>
  <c r="BW45" i="16"/>
  <c r="BV46" i="16"/>
  <c r="BW46" i="16"/>
  <c r="BV47" i="16"/>
  <c r="BW47" i="16"/>
  <c r="BV48" i="16"/>
  <c r="BW48" i="16"/>
  <c r="BV49" i="16"/>
  <c r="BW49" i="16"/>
  <c r="BV50" i="16"/>
  <c r="BW50" i="16"/>
  <c r="BV51" i="16"/>
  <c r="BW51" i="16"/>
  <c r="BV52" i="16"/>
  <c r="BW52" i="16"/>
  <c r="BV53" i="16"/>
  <c r="BW53" i="16"/>
  <c r="BV54" i="16"/>
  <c r="BW54" i="16"/>
  <c r="BV55" i="16"/>
  <c r="BW55" i="16"/>
  <c r="BV56" i="16"/>
  <c r="BW56" i="16"/>
  <c r="BV57" i="16"/>
  <c r="BW57" i="16"/>
  <c r="BV58" i="16"/>
  <c r="BW58" i="16"/>
  <c r="BV59" i="16"/>
  <c r="BW59" i="16"/>
  <c r="BV60" i="16"/>
  <c r="BW60" i="16"/>
  <c r="BV61" i="16"/>
  <c r="BW61" i="16"/>
  <c r="BV62" i="16"/>
  <c r="BW62" i="16"/>
  <c r="BV63" i="16"/>
  <c r="BW63" i="16"/>
  <c r="BV64" i="16"/>
  <c r="BW64" i="16"/>
  <c r="BV65" i="16"/>
  <c r="BW65" i="16"/>
  <c r="BV66" i="16"/>
  <c r="BW66" i="16"/>
  <c r="BV68" i="16"/>
  <c r="BW68" i="16"/>
  <c r="BV69" i="16"/>
  <c r="BW69" i="16"/>
  <c r="BV70" i="16"/>
  <c r="BW70" i="16"/>
  <c r="BV71" i="16"/>
  <c r="BW71" i="16"/>
  <c r="BV72" i="16"/>
  <c r="BW72" i="16"/>
  <c r="BV73" i="16"/>
  <c r="BW73" i="16"/>
  <c r="BV74" i="16"/>
  <c r="BW74" i="16"/>
  <c r="BV75" i="16"/>
  <c r="BW75" i="16"/>
  <c r="BV76" i="16"/>
  <c r="BW76" i="16"/>
  <c r="BV77" i="16"/>
  <c r="BW77" i="16"/>
  <c r="BV78" i="16"/>
  <c r="BW78" i="16"/>
  <c r="BV79" i="16"/>
  <c r="BW79" i="16"/>
  <c r="BV80" i="16"/>
  <c r="BW80" i="16"/>
  <c r="BV81" i="16"/>
  <c r="BW81" i="16"/>
  <c r="BV82" i="16"/>
  <c r="BW82" i="16"/>
  <c r="BV83" i="16"/>
  <c r="BW83" i="16"/>
  <c r="BV84" i="16"/>
  <c r="BW84" i="16"/>
  <c r="BV85" i="16"/>
  <c r="BW85" i="16"/>
  <c r="BV86" i="16"/>
  <c r="BW86" i="16"/>
  <c r="BV87" i="16"/>
  <c r="BW87" i="16"/>
  <c r="BV88" i="16"/>
  <c r="BW88" i="16"/>
  <c r="BV89" i="16"/>
  <c r="BW89" i="16"/>
  <c r="BV90" i="16"/>
  <c r="BW90" i="16"/>
  <c r="BV91" i="16"/>
  <c r="BW91" i="16"/>
  <c r="BV92" i="16"/>
  <c r="BW92" i="16"/>
  <c r="BV93" i="16"/>
  <c r="BW93" i="16"/>
  <c r="BV94" i="16"/>
  <c r="BW94" i="16"/>
  <c r="BV95" i="16"/>
  <c r="BW95" i="16"/>
  <c r="BV96" i="16"/>
  <c r="BW96" i="16"/>
  <c r="BV97" i="16"/>
  <c r="BW97" i="16"/>
  <c r="BV98" i="16"/>
  <c r="BW98" i="16"/>
  <c r="BV99" i="16"/>
  <c r="BW99" i="16"/>
  <c r="BV100" i="16"/>
  <c r="BW100" i="16"/>
  <c r="BV101" i="16"/>
  <c r="BW101" i="16"/>
  <c r="BV102" i="16"/>
  <c r="BW102" i="16"/>
  <c r="BV103" i="16"/>
  <c r="BW103" i="16"/>
  <c r="BV104" i="16"/>
  <c r="BW104" i="16"/>
  <c r="BV105" i="16"/>
  <c r="BW105" i="16"/>
  <c r="BV106" i="16"/>
  <c r="BW106" i="16"/>
  <c r="BV107" i="16"/>
  <c r="BW107" i="16"/>
  <c r="BV108" i="16"/>
  <c r="BW108" i="16"/>
  <c r="BV109" i="16"/>
  <c r="BW109" i="16"/>
  <c r="BV110" i="16"/>
  <c r="BW110" i="16"/>
  <c r="BV111" i="16"/>
  <c r="BW111" i="16"/>
  <c r="BV112" i="16"/>
  <c r="BW112" i="16"/>
  <c r="BV113" i="16"/>
  <c r="BW113" i="16"/>
  <c r="BV114" i="16"/>
  <c r="BW114" i="16"/>
  <c r="BV115" i="16"/>
  <c r="BW115" i="16"/>
  <c r="BV116" i="16"/>
  <c r="BW116" i="16"/>
  <c r="BV117" i="16"/>
  <c r="BW117" i="16"/>
  <c r="BV118" i="16"/>
  <c r="BW118" i="16"/>
  <c r="BV119" i="16"/>
  <c r="BW119" i="16"/>
  <c r="BV120" i="16"/>
  <c r="BW120" i="16"/>
  <c r="BV121" i="16"/>
  <c r="BW121" i="16"/>
  <c r="BV122" i="16"/>
  <c r="BW122" i="16"/>
  <c r="BV123" i="16"/>
  <c r="BW123" i="16"/>
  <c r="BV124" i="16"/>
  <c r="BW124" i="16"/>
  <c r="BV125" i="16"/>
  <c r="BW125" i="16"/>
  <c r="BV126" i="16"/>
  <c r="BW126" i="16"/>
  <c r="BV127" i="16"/>
  <c r="BW127" i="16"/>
  <c r="BV129" i="16"/>
  <c r="BW129" i="16"/>
  <c r="BV130" i="16"/>
  <c r="BW130" i="16"/>
  <c r="BV131" i="16"/>
  <c r="BW131" i="16"/>
  <c r="BV132" i="16"/>
  <c r="BW132" i="16"/>
  <c r="BV133" i="16"/>
  <c r="BW133" i="16"/>
  <c r="BV134" i="16"/>
  <c r="BW134" i="16"/>
  <c r="BV135" i="16"/>
  <c r="BW135" i="16"/>
  <c r="BV136" i="16"/>
  <c r="BW136" i="16"/>
  <c r="BV137" i="16"/>
  <c r="BW137" i="16"/>
  <c r="BV138" i="16"/>
  <c r="BW138" i="16"/>
  <c r="BV139" i="16"/>
  <c r="BW139" i="16"/>
  <c r="BV140" i="16"/>
  <c r="BW140" i="16"/>
  <c r="BV141" i="16"/>
  <c r="BW141" i="16"/>
  <c r="BV142" i="16"/>
  <c r="BW142" i="16"/>
  <c r="BV143" i="16"/>
  <c r="BW143" i="16"/>
  <c r="BV144" i="16"/>
  <c r="BW144" i="16"/>
  <c r="BV145" i="16"/>
  <c r="BW145" i="16"/>
  <c r="BV146" i="16"/>
  <c r="BW146" i="16"/>
  <c r="BV147" i="16"/>
  <c r="BW147" i="16"/>
  <c r="BV148" i="16"/>
  <c r="BW148" i="16"/>
  <c r="BV149" i="16"/>
  <c r="BW149" i="16"/>
  <c r="BV150" i="16"/>
  <c r="BW150" i="16"/>
  <c r="BV152" i="16"/>
  <c r="BW152" i="16"/>
  <c r="BV153" i="16"/>
  <c r="BW153" i="16"/>
  <c r="BV154" i="16"/>
  <c r="BW154" i="16"/>
  <c r="BV155" i="16"/>
  <c r="BW155" i="16"/>
  <c r="BV156" i="16"/>
  <c r="BW156" i="16"/>
  <c r="BV157" i="16"/>
  <c r="BW157" i="16"/>
  <c r="BV158" i="16"/>
  <c r="BW158" i="16"/>
  <c r="BV159" i="16"/>
  <c r="BW159" i="16"/>
  <c r="BV160" i="16"/>
  <c r="BW160" i="16"/>
  <c r="BV161" i="16"/>
  <c r="BW161" i="16"/>
  <c r="BV162" i="16"/>
  <c r="BW162" i="16"/>
  <c r="BV163" i="16"/>
  <c r="BW163" i="16"/>
  <c r="BV164" i="16"/>
  <c r="BW164" i="16"/>
  <c r="BV165" i="16"/>
  <c r="BW165" i="16"/>
  <c r="CP13" i="17"/>
  <c r="CQ13" i="17"/>
  <c r="CP14" i="17"/>
  <c r="CQ14" i="17"/>
  <c r="CP15" i="17"/>
  <c r="CQ15" i="17"/>
  <c r="CP16" i="17"/>
  <c r="CQ16" i="17"/>
  <c r="CP17" i="17"/>
  <c r="CQ17" i="17"/>
  <c r="CP18" i="17"/>
  <c r="CQ18" i="17"/>
  <c r="CP19" i="17"/>
  <c r="CQ19" i="17"/>
  <c r="CP20" i="17"/>
  <c r="CQ20" i="17"/>
  <c r="CP21" i="17"/>
  <c r="CQ21" i="17"/>
  <c r="CP22" i="17"/>
  <c r="CQ22" i="17"/>
  <c r="CP23" i="17"/>
  <c r="CQ23" i="17"/>
  <c r="CP24" i="17"/>
  <c r="CQ24" i="17"/>
  <c r="CP25" i="17"/>
  <c r="CQ25" i="17"/>
  <c r="CP26" i="17"/>
  <c r="CQ26" i="17"/>
  <c r="CP27" i="17"/>
  <c r="CQ27" i="17"/>
  <c r="CP28" i="17"/>
  <c r="CQ28" i="17"/>
  <c r="CP29" i="17"/>
  <c r="CQ29" i="17"/>
  <c r="CP30" i="17"/>
  <c r="CQ30" i="17"/>
  <c r="CP31" i="17"/>
  <c r="CQ31" i="17"/>
  <c r="CP32" i="17"/>
  <c r="CQ32" i="17"/>
  <c r="CP33" i="17"/>
  <c r="CQ33" i="17"/>
  <c r="CP34" i="17"/>
  <c r="CQ34" i="17"/>
  <c r="CP35" i="17"/>
  <c r="CQ35" i="17"/>
  <c r="CP36" i="17"/>
  <c r="CQ36" i="17"/>
  <c r="CP37" i="17"/>
  <c r="CQ37" i="17"/>
  <c r="CP38" i="17"/>
  <c r="CQ38" i="17"/>
  <c r="CP39" i="17"/>
  <c r="CQ39" i="17"/>
  <c r="CP40" i="17"/>
  <c r="CQ40" i="17"/>
  <c r="CP41" i="17"/>
  <c r="CQ41" i="17"/>
  <c r="CP42" i="17"/>
  <c r="CQ42" i="17"/>
  <c r="CP43" i="17"/>
  <c r="CQ43" i="17"/>
  <c r="CP44" i="17"/>
  <c r="CQ44" i="17"/>
  <c r="CP45" i="17"/>
  <c r="CQ45" i="17"/>
  <c r="CP46" i="17"/>
  <c r="CQ46" i="17"/>
  <c r="CP47" i="17"/>
  <c r="CQ47" i="17"/>
  <c r="CP48" i="17"/>
  <c r="CQ48" i="17"/>
  <c r="CP49" i="17"/>
  <c r="CQ49" i="17"/>
  <c r="CP50" i="17"/>
  <c r="CQ50" i="17"/>
  <c r="CP51" i="17"/>
  <c r="CQ51" i="17"/>
  <c r="CP52" i="17"/>
  <c r="CQ52" i="17"/>
  <c r="CP53" i="17"/>
  <c r="CQ53" i="17"/>
  <c r="CP54" i="17"/>
  <c r="CQ54" i="17"/>
  <c r="CP55" i="17"/>
  <c r="CQ55" i="17"/>
  <c r="CP56" i="17"/>
  <c r="CQ56" i="17"/>
  <c r="CP57" i="17"/>
  <c r="CQ57" i="17"/>
  <c r="CP58" i="17"/>
  <c r="CQ58" i="17"/>
  <c r="CP59" i="17"/>
  <c r="CQ59" i="17"/>
  <c r="CP60" i="17"/>
  <c r="CQ60" i="17"/>
  <c r="CP61" i="17"/>
  <c r="CQ61" i="17"/>
  <c r="CP62" i="17"/>
  <c r="CQ62" i="17"/>
  <c r="CP63" i="17"/>
  <c r="CQ63" i="17"/>
  <c r="CP64" i="17"/>
  <c r="CQ64" i="17"/>
  <c r="CP65" i="17"/>
  <c r="CQ65" i="17"/>
  <c r="CP66" i="17"/>
  <c r="CQ66" i="17"/>
  <c r="CP67" i="17"/>
  <c r="CQ67" i="17"/>
  <c r="CP68" i="17"/>
  <c r="CQ68" i="17"/>
  <c r="CP69" i="17"/>
  <c r="CQ69" i="17"/>
  <c r="CP70" i="17"/>
  <c r="CQ70" i="17"/>
  <c r="CP71" i="17"/>
  <c r="CQ71" i="17"/>
  <c r="CP72" i="17"/>
  <c r="CQ72" i="17"/>
  <c r="CP73" i="17"/>
  <c r="CQ73" i="17"/>
  <c r="CP74" i="17"/>
  <c r="CQ74" i="17"/>
  <c r="CP75" i="17"/>
  <c r="CQ75" i="17"/>
  <c r="CP76" i="17"/>
  <c r="CQ76" i="17"/>
  <c r="CP78" i="17"/>
  <c r="CQ78" i="17"/>
  <c r="CP79" i="17"/>
  <c r="CQ79" i="17"/>
  <c r="CP80" i="17"/>
  <c r="CQ80" i="17"/>
  <c r="CP81" i="17"/>
  <c r="CQ81" i="17"/>
  <c r="CP82" i="17"/>
  <c r="CQ82" i="17"/>
  <c r="CP83" i="17"/>
  <c r="CQ83" i="17"/>
  <c r="CP84" i="17"/>
  <c r="CQ84" i="17"/>
  <c r="CP85" i="17"/>
  <c r="CQ85" i="17"/>
  <c r="CP86" i="17"/>
  <c r="CQ86" i="17"/>
  <c r="CP87" i="17"/>
  <c r="CQ87" i="17"/>
  <c r="CP88" i="17"/>
  <c r="CQ88" i="17"/>
  <c r="CP89" i="17"/>
  <c r="CQ89" i="17"/>
  <c r="CP90" i="17"/>
  <c r="CQ90" i="17"/>
  <c r="CP91" i="17"/>
  <c r="CQ91" i="17"/>
  <c r="CP92" i="17"/>
  <c r="CQ92" i="17"/>
  <c r="CP93" i="17"/>
  <c r="CQ93" i="17"/>
  <c r="CP94" i="17"/>
  <c r="CQ94" i="17"/>
  <c r="CP95" i="17"/>
  <c r="CQ95" i="17"/>
  <c r="CP96" i="17"/>
  <c r="CQ96" i="17"/>
  <c r="CP97" i="17"/>
  <c r="CQ97" i="17"/>
  <c r="CP98" i="17"/>
  <c r="CQ98" i="17"/>
  <c r="CP99" i="17"/>
  <c r="CQ99" i="17"/>
  <c r="CP100" i="17"/>
  <c r="CQ100" i="17"/>
  <c r="CP101" i="17"/>
  <c r="CQ101" i="17"/>
  <c r="CP102" i="17"/>
  <c r="CQ102" i="17"/>
  <c r="CP103" i="17"/>
  <c r="CQ103" i="17"/>
  <c r="CP104" i="17"/>
  <c r="CQ104" i="17"/>
  <c r="CP105" i="17"/>
  <c r="CQ105" i="17"/>
  <c r="CP106" i="17"/>
  <c r="CQ106" i="17"/>
  <c r="CP107" i="17"/>
  <c r="CQ107" i="17"/>
  <c r="CP108" i="17"/>
  <c r="CQ108" i="17"/>
  <c r="CP109" i="17"/>
  <c r="CQ109" i="17"/>
  <c r="CP110" i="17"/>
  <c r="CQ110" i="17"/>
  <c r="CP111" i="17"/>
  <c r="CQ111" i="17"/>
  <c r="CP112" i="17"/>
  <c r="CQ112" i="17"/>
  <c r="CP113" i="17"/>
  <c r="CQ113" i="17"/>
  <c r="CP114" i="17"/>
  <c r="CQ114" i="17"/>
  <c r="CP115" i="17"/>
  <c r="CQ115" i="17"/>
  <c r="CP116" i="17"/>
  <c r="CQ116" i="17"/>
  <c r="CP117" i="17"/>
  <c r="CQ117" i="17"/>
  <c r="CP118" i="17"/>
  <c r="CQ118" i="17"/>
  <c r="CP119" i="17"/>
  <c r="CQ119" i="17"/>
  <c r="CP120" i="17"/>
  <c r="CQ120" i="17"/>
  <c r="CP121" i="17"/>
  <c r="CQ121" i="17"/>
  <c r="CP122" i="17"/>
  <c r="CQ122" i="17"/>
  <c r="CP123" i="17"/>
  <c r="CQ123" i="17"/>
  <c r="CP124" i="17"/>
  <c r="CQ124" i="17"/>
  <c r="CP125" i="17"/>
  <c r="CQ125" i="17"/>
  <c r="CP126" i="17"/>
  <c r="CQ126" i="17"/>
  <c r="CP127" i="17"/>
  <c r="CQ127" i="17"/>
  <c r="CP128" i="17"/>
  <c r="CQ128" i="17"/>
  <c r="CP129" i="17"/>
  <c r="CQ129" i="17"/>
  <c r="CP130" i="17"/>
  <c r="CQ130" i="17"/>
  <c r="CP131" i="17"/>
  <c r="CQ131" i="17"/>
  <c r="CP132" i="17"/>
  <c r="CQ132" i="17"/>
  <c r="CP133" i="17"/>
  <c r="CQ133" i="17"/>
  <c r="CP134" i="17"/>
  <c r="CQ134" i="17"/>
  <c r="CP135" i="17"/>
  <c r="CQ135" i="17"/>
  <c r="CP137" i="17"/>
  <c r="CQ137" i="17"/>
  <c r="CP138" i="17"/>
  <c r="CQ138" i="17"/>
  <c r="CP139" i="17"/>
  <c r="CQ139" i="17"/>
  <c r="CP140" i="17"/>
  <c r="CQ140" i="17"/>
  <c r="CP141" i="17"/>
  <c r="CQ141" i="17"/>
  <c r="CP142" i="17"/>
  <c r="CQ142" i="17"/>
  <c r="CP143" i="17"/>
  <c r="CQ143" i="17"/>
  <c r="CP144" i="17"/>
  <c r="CQ144" i="17"/>
  <c r="CP145" i="17"/>
  <c r="CQ145" i="17"/>
  <c r="CP146" i="17"/>
  <c r="CQ146" i="17"/>
  <c r="CP147" i="17"/>
  <c r="CQ147" i="17"/>
  <c r="CP148" i="17"/>
  <c r="CQ148" i="17"/>
  <c r="CP149" i="17"/>
  <c r="CQ149" i="17"/>
  <c r="CP150" i="17"/>
  <c r="CQ150" i="17"/>
  <c r="CP152" i="17"/>
  <c r="CQ152" i="17"/>
  <c r="CP153" i="17"/>
  <c r="CQ153" i="17"/>
  <c r="CP154" i="17"/>
  <c r="CQ154" i="17"/>
  <c r="CP155" i="17"/>
  <c r="CQ155" i="17"/>
  <c r="CP156" i="17"/>
  <c r="CQ156" i="17"/>
  <c r="CP157" i="17"/>
  <c r="CQ157" i="17"/>
  <c r="CP158" i="17"/>
  <c r="CQ158" i="17"/>
  <c r="CP159" i="17"/>
  <c r="CQ159" i="17"/>
  <c r="CP160" i="17"/>
  <c r="CQ160" i="17"/>
  <c r="CP161" i="17"/>
  <c r="CQ161" i="17"/>
  <c r="CP162" i="17"/>
  <c r="CQ162" i="17"/>
  <c r="CP163" i="17"/>
  <c r="CQ163" i="17"/>
  <c r="CP164" i="17"/>
  <c r="CQ164" i="17"/>
  <c r="CP165" i="17"/>
  <c r="CQ165" i="17"/>
  <c r="CP166" i="17"/>
  <c r="CQ166" i="17"/>
  <c r="CP167" i="17"/>
  <c r="CQ167" i="17"/>
  <c r="CP168" i="17"/>
  <c r="CQ168" i="17"/>
  <c r="CP169" i="17"/>
  <c r="CQ169" i="17"/>
  <c r="CP170" i="17"/>
  <c r="CQ170" i="17"/>
  <c r="CP171" i="17"/>
  <c r="CQ171" i="17"/>
  <c r="CP172" i="17"/>
  <c r="CQ172" i="17"/>
  <c r="CP173" i="17"/>
  <c r="CQ173" i="17"/>
  <c r="CP174" i="17"/>
  <c r="CQ174" i="17"/>
  <c r="CP175" i="17"/>
  <c r="CQ175" i="17"/>
  <c r="CP176" i="17"/>
  <c r="CQ176" i="17"/>
  <c r="CP177" i="17"/>
  <c r="CQ177" i="17"/>
  <c r="CP178" i="17"/>
  <c r="CQ178" i="17"/>
  <c r="CP179" i="17"/>
  <c r="CQ179" i="17"/>
  <c r="CP180" i="17"/>
  <c r="CQ180" i="17"/>
  <c r="CP181" i="17"/>
  <c r="CQ181" i="17"/>
  <c r="CK13" i="17"/>
  <c r="CL13" i="17"/>
  <c r="CK14" i="17"/>
  <c r="CL14" i="17"/>
  <c r="CK15" i="17"/>
  <c r="CL15" i="17"/>
  <c r="CK16" i="17"/>
  <c r="CL16" i="17"/>
  <c r="CK17" i="17"/>
  <c r="CL17" i="17"/>
  <c r="CK18" i="17"/>
  <c r="CL18" i="17"/>
  <c r="CK19" i="17"/>
  <c r="CL19" i="17"/>
  <c r="CK20" i="17"/>
  <c r="CL20" i="17"/>
  <c r="CK21" i="17"/>
  <c r="CL21" i="17"/>
  <c r="CK22" i="17"/>
  <c r="CL22" i="17"/>
  <c r="CK23" i="17"/>
  <c r="CL23" i="17"/>
  <c r="CK24" i="17"/>
  <c r="CL24" i="17"/>
  <c r="CK25" i="17"/>
  <c r="CL25" i="17"/>
  <c r="CK26" i="17"/>
  <c r="CL26" i="17"/>
  <c r="CK27" i="17"/>
  <c r="CL27" i="17"/>
  <c r="CK28" i="17"/>
  <c r="CL28" i="17"/>
  <c r="CK29" i="17"/>
  <c r="CL29" i="17"/>
  <c r="CK30" i="17"/>
  <c r="CL30" i="17"/>
  <c r="CK31" i="17"/>
  <c r="CL31" i="17"/>
  <c r="CK32" i="17"/>
  <c r="CL32" i="17"/>
  <c r="CK33" i="17"/>
  <c r="CL33" i="17"/>
  <c r="CK34" i="17"/>
  <c r="CL34" i="17"/>
  <c r="CK35" i="17"/>
  <c r="CL35" i="17"/>
  <c r="CK36" i="17"/>
  <c r="CL36" i="17"/>
  <c r="CK37" i="17"/>
  <c r="CL37" i="17"/>
  <c r="CK38" i="17"/>
  <c r="CL38" i="17"/>
  <c r="CK39" i="17"/>
  <c r="CL39" i="17"/>
  <c r="CK40" i="17"/>
  <c r="CL40" i="17"/>
  <c r="CK41" i="17"/>
  <c r="CL41" i="17"/>
  <c r="CK42" i="17"/>
  <c r="CL42" i="17"/>
  <c r="CK43" i="17"/>
  <c r="CL43" i="17"/>
  <c r="CK44" i="17"/>
  <c r="CL44" i="17"/>
  <c r="CK45" i="17"/>
  <c r="CL45" i="17"/>
  <c r="CK46" i="17"/>
  <c r="CL46" i="17"/>
  <c r="CK47" i="17"/>
  <c r="CL47" i="17"/>
  <c r="CK48" i="17"/>
  <c r="CL48" i="17"/>
  <c r="CK49" i="17"/>
  <c r="CL49" i="17"/>
  <c r="CK50" i="17"/>
  <c r="CL50" i="17"/>
  <c r="CK51" i="17"/>
  <c r="CL51" i="17"/>
  <c r="CK52" i="17"/>
  <c r="CL52" i="17"/>
  <c r="CK53" i="17"/>
  <c r="CL53" i="17"/>
  <c r="CK54" i="17"/>
  <c r="CL54" i="17"/>
  <c r="CK55" i="17"/>
  <c r="CL55" i="17"/>
  <c r="CK56" i="17"/>
  <c r="CL56" i="17"/>
  <c r="CK57" i="17"/>
  <c r="CL57" i="17"/>
  <c r="CK58" i="17"/>
  <c r="CL58" i="17"/>
  <c r="CK59" i="17"/>
  <c r="CL59" i="17"/>
  <c r="CK60" i="17"/>
  <c r="CL60" i="17"/>
  <c r="CK61" i="17"/>
  <c r="CL61" i="17"/>
  <c r="CK62" i="17"/>
  <c r="CL62" i="17"/>
  <c r="CK63" i="17"/>
  <c r="CL63" i="17"/>
  <c r="CK64" i="17"/>
  <c r="CL64" i="17"/>
  <c r="CK65" i="17"/>
  <c r="CL65" i="17"/>
  <c r="CK66" i="17"/>
  <c r="CL66" i="17"/>
  <c r="CK67" i="17"/>
  <c r="CL67" i="17"/>
  <c r="CK68" i="17"/>
  <c r="CL68" i="17"/>
  <c r="CK69" i="17"/>
  <c r="CL69" i="17"/>
  <c r="CK70" i="17"/>
  <c r="CL70" i="17"/>
  <c r="CK71" i="17"/>
  <c r="CL71" i="17"/>
  <c r="CK72" i="17"/>
  <c r="CL72" i="17"/>
  <c r="CK73" i="17"/>
  <c r="CL73" i="17"/>
  <c r="CK74" i="17"/>
  <c r="CL74" i="17"/>
  <c r="CK75" i="17"/>
  <c r="CL75" i="17"/>
  <c r="CK76" i="17"/>
  <c r="CL76" i="17"/>
  <c r="CK78" i="17"/>
  <c r="CL78" i="17"/>
  <c r="CK79" i="17"/>
  <c r="CL79" i="17"/>
  <c r="CK80" i="17"/>
  <c r="CL80" i="17"/>
  <c r="CK81" i="17"/>
  <c r="CL81" i="17"/>
  <c r="CK82" i="17"/>
  <c r="CL82" i="17"/>
  <c r="CK83" i="17"/>
  <c r="CL83" i="17"/>
  <c r="CK84" i="17"/>
  <c r="CL84" i="17"/>
  <c r="CK85" i="17"/>
  <c r="CL85" i="17"/>
  <c r="CK86" i="17"/>
  <c r="CL86" i="17"/>
  <c r="CK87" i="17"/>
  <c r="CL87" i="17"/>
  <c r="CK88" i="17"/>
  <c r="CL88" i="17"/>
  <c r="CK89" i="17"/>
  <c r="CL89" i="17"/>
  <c r="CK90" i="17"/>
  <c r="CL90" i="17"/>
  <c r="CK91" i="17"/>
  <c r="CL91" i="17"/>
  <c r="CK92" i="17"/>
  <c r="CL92" i="17"/>
  <c r="CK93" i="17"/>
  <c r="CL93" i="17"/>
  <c r="CK94" i="17"/>
  <c r="CL94" i="17"/>
  <c r="CK95" i="17"/>
  <c r="CL95" i="17"/>
  <c r="CK96" i="17"/>
  <c r="CL96" i="17"/>
  <c r="CK97" i="17"/>
  <c r="CL97" i="17"/>
  <c r="CK98" i="17"/>
  <c r="CL98" i="17"/>
  <c r="CK99" i="17"/>
  <c r="CL99" i="17"/>
  <c r="CK100" i="17"/>
  <c r="CL100" i="17"/>
  <c r="CK101" i="17"/>
  <c r="CL101" i="17"/>
  <c r="CK102" i="17"/>
  <c r="CL102" i="17"/>
  <c r="CK103" i="17"/>
  <c r="CL103" i="17"/>
  <c r="CK104" i="17"/>
  <c r="CL104" i="17"/>
  <c r="CK105" i="17"/>
  <c r="CL105" i="17"/>
  <c r="CK106" i="17"/>
  <c r="CL106" i="17"/>
  <c r="CK107" i="17"/>
  <c r="CL107" i="17"/>
  <c r="CK108" i="17"/>
  <c r="CL108" i="17"/>
  <c r="CK109" i="17"/>
  <c r="CL109" i="17"/>
  <c r="CK110" i="17"/>
  <c r="CL110" i="17"/>
  <c r="CK111" i="17"/>
  <c r="CL111" i="17"/>
  <c r="CK112" i="17"/>
  <c r="CL112" i="17"/>
  <c r="CK113" i="17"/>
  <c r="CL113" i="17"/>
  <c r="CK114" i="17"/>
  <c r="CL114" i="17"/>
  <c r="CK115" i="17"/>
  <c r="CL115" i="17"/>
  <c r="CK116" i="17"/>
  <c r="CL116" i="17"/>
  <c r="CK117" i="17"/>
  <c r="CL117" i="17"/>
  <c r="CK118" i="17"/>
  <c r="CL118" i="17"/>
  <c r="CK119" i="17"/>
  <c r="CL119" i="17"/>
  <c r="CK120" i="17"/>
  <c r="CL120" i="17"/>
  <c r="CK121" i="17"/>
  <c r="CL121" i="17"/>
  <c r="CK122" i="17"/>
  <c r="CL122" i="17"/>
  <c r="CK123" i="17"/>
  <c r="CL123" i="17"/>
  <c r="CK124" i="17"/>
  <c r="CL124" i="17"/>
  <c r="CK125" i="17"/>
  <c r="CL125" i="17"/>
  <c r="CK126" i="17"/>
  <c r="CL126" i="17"/>
  <c r="CK127" i="17"/>
  <c r="CL127" i="17"/>
  <c r="CK128" i="17"/>
  <c r="CL128" i="17"/>
  <c r="CK129" i="17"/>
  <c r="CL129" i="17"/>
  <c r="CK130" i="17"/>
  <c r="CL130" i="17"/>
  <c r="CK131" i="17"/>
  <c r="CL131" i="17"/>
  <c r="CK132" i="17"/>
  <c r="CL132" i="17"/>
  <c r="CK133" i="17"/>
  <c r="CL133" i="17"/>
  <c r="CK134" i="17"/>
  <c r="CL134" i="17"/>
  <c r="CK135" i="17"/>
  <c r="CL135" i="17"/>
  <c r="CK137" i="17"/>
  <c r="CL137" i="17"/>
  <c r="CK138" i="17"/>
  <c r="CL138" i="17"/>
  <c r="CK139" i="17"/>
  <c r="CL139" i="17"/>
  <c r="CK140" i="17"/>
  <c r="CL140" i="17"/>
  <c r="CK141" i="17"/>
  <c r="CL141" i="17"/>
  <c r="CK142" i="17"/>
  <c r="CL142" i="17"/>
  <c r="CK143" i="17"/>
  <c r="CL143" i="17"/>
  <c r="CK144" i="17"/>
  <c r="CL144" i="17"/>
  <c r="CK145" i="17"/>
  <c r="CL145" i="17"/>
  <c r="CK146" i="17"/>
  <c r="CL146" i="17"/>
  <c r="CK147" i="17"/>
  <c r="CL147" i="17"/>
  <c r="CK148" i="17"/>
  <c r="CL148" i="17"/>
  <c r="CK149" i="17"/>
  <c r="CL149" i="17"/>
  <c r="CK150" i="17"/>
  <c r="CL150" i="17"/>
  <c r="CK152" i="17"/>
  <c r="CL152" i="17"/>
  <c r="CK153" i="17"/>
  <c r="CL153" i="17"/>
  <c r="CK154" i="17"/>
  <c r="CL154" i="17"/>
  <c r="CK155" i="17"/>
  <c r="CL155" i="17"/>
  <c r="CK156" i="17"/>
  <c r="CL156" i="17"/>
  <c r="CK157" i="17"/>
  <c r="CL157" i="17"/>
  <c r="CK158" i="17"/>
  <c r="CL158" i="17"/>
  <c r="CK159" i="17"/>
  <c r="CL159" i="17"/>
  <c r="CK160" i="17"/>
  <c r="CL160" i="17"/>
  <c r="CK161" i="17"/>
  <c r="CL161" i="17"/>
  <c r="CK162" i="17"/>
  <c r="CL162" i="17"/>
  <c r="CK163" i="17"/>
  <c r="CL163" i="17"/>
  <c r="CK164" i="17"/>
  <c r="CL164" i="17"/>
  <c r="CK165" i="17"/>
  <c r="CL165" i="17"/>
  <c r="CK166" i="17"/>
  <c r="CL166" i="17"/>
  <c r="CK167" i="17"/>
  <c r="CL167" i="17"/>
  <c r="CK168" i="17"/>
  <c r="CL168" i="17"/>
  <c r="CK169" i="17"/>
  <c r="CL169" i="17"/>
  <c r="CK170" i="17"/>
  <c r="CL170" i="17"/>
  <c r="CK171" i="17"/>
  <c r="CL171" i="17"/>
  <c r="CK172" i="17"/>
  <c r="CL172" i="17"/>
  <c r="CK173" i="17"/>
  <c r="CL173" i="17"/>
  <c r="CK174" i="17"/>
  <c r="CL174" i="17"/>
  <c r="CK175" i="17"/>
  <c r="CL175" i="17"/>
  <c r="CK176" i="17"/>
  <c r="CL176" i="17"/>
  <c r="CK177" i="17"/>
  <c r="CL177" i="17"/>
  <c r="CK178" i="17"/>
  <c r="CL178" i="17"/>
  <c r="CK179" i="17"/>
  <c r="CL179" i="17"/>
  <c r="CK180" i="17"/>
  <c r="CL180" i="17"/>
  <c r="CK181" i="17"/>
  <c r="CL181" i="17"/>
  <c r="CF13" i="17"/>
  <c r="CG13" i="17"/>
  <c r="CF14" i="17"/>
  <c r="CG14" i="17"/>
  <c r="CF15" i="17"/>
  <c r="CG15" i="17"/>
  <c r="CF16" i="17"/>
  <c r="CG16" i="17"/>
  <c r="CF17" i="17"/>
  <c r="CG17" i="17"/>
  <c r="CF18" i="17"/>
  <c r="CG18" i="17"/>
  <c r="CF19" i="17"/>
  <c r="CG19" i="17"/>
  <c r="CF20" i="17"/>
  <c r="CG20" i="17"/>
  <c r="CF21" i="17"/>
  <c r="CG21" i="17"/>
  <c r="CF22" i="17"/>
  <c r="CG22" i="17"/>
  <c r="CF23" i="17"/>
  <c r="CG23" i="17"/>
  <c r="CF24" i="17"/>
  <c r="CG24" i="17"/>
  <c r="CF25" i="17"/>
  <c r="CG25" i="17"/>
  <c r="CF26" i="17"/>
  <c r="CG26" i="17"/>
  <c r="CF27" i="17"/>
  <c r="CG27" i="17"/>
  <c r="CF28" i="17"/>
  <c r="CG28" i="17"/>
  <c r="CF29" i="17"/>
  <c r="CG29" i="17"/>
  <c r="CF30" i="17"/>
  <c r="CG30" i="17"/>
  <c r="CF31" i="17"/>
  <c r="CG31" i="17"/>
  <c r="CF32" i="17"/>
  <c r="CG32" i="17"/>
  <c r="CF33" i="17"/>
  <c r="CG33" i="17"/>
  <c r="CF34" i="17"/>
  <c r="CG34" i="17"/>
  <c r="CF35" i="17"/>
  <c r="CG35" i="17"/>
  <c r="CF36" i="17"/>
  <c r="CG36" i="17"/>
  <c r="CF37" i="17"/>
  <c r="CG37" i="17"/>
  <c r="CF38" i="17"/>
  <c r="CG38" i="17"/>
  <c r="CF39" i="17"/>
  <c r="CG39" i="17"/>
  <c r="CF40" i="17"/>
  <c r="CG40" i="17"/>
  <c r="CF41" i="17"/>
  <c r="CG41" i="17"/>
  <c r="CF42" i="17"/>
  <c r="CG42" i="17"/>
  <c r="CF43" i="17"/>
  <c r="CG43" i="17"/>
  <c r="CF44" i="17"/>
  <c r="CG44" i="17"/>
  <c r="CF45" i="17"/>
  <c r="CG45" i="17"/>
  <c r="CF46" i="17"/>
  <c r="CG46" i="17"/>
  <c r="CF47" i="17"/>
  <c r="CG47" i="17"/>
  <c r="CF48" i="17"/>
  <c r="CG48" i="17"/>
  <c r="CF49" i="17"/>
  <c r="CG49" i="17"/>
  <c r="CF50" i="17"/>
  <c r="CG50" i="17"/>
  <c r="CF51" i="17"/>
  <c r="CG51" i="17"/>
  <c r="CF52" i="17"/>
  <c r="CG52" i="17"/>
  <c r="CF53" i="17"/>
  <c r="CG53" i="17"/>
  <c r="CF54" i="17"/>
  <c r="CG54" i="17"/>
  <c r="CF55" i="17"/>
  <c r="CG55" i="17"/>
  <c r="CF56" i="17"/>
  <c r="CG56" i="17"/>
  <c r="CF57" i="17"/>
  <c r="CG57" i="17"/>
  <c r="CF58" i="17"/>
  <c r="CG58" i="17"/>
  <c r="CF59" i="17"/>
  <c r="CG59" i="17"/>
  <c r="CF60" i="17"/>
  <c r="CG60" i="17"/>
  <c r="CF61" i="17"/>
  <c r="CG61" i="17"/>
  <c r="CF62" i="17"/>
  <c r="CG62" i="17"/>
  <c r="CF63" i="17"/>
  <c r="CG63" i="17"/>
  <c r="CF64" i="17"/>
  <c r="CG64" i="17"/>
  <c r="CF65" i="17"/>
  <c r="CG65" i="17"/>
  <c r="CF66" i="17"/>
  <c r="CG66" i="17"/>
  <c r="CF67" i="17"/>
  <c r="CG67" i="17"/>
  <c r="CF68" i="17"/>
  <c r="CG68" i="17"/>
  <c r="CF69" i="17"/>
  <c r="CG69" i="17"/>
  <c r="CF70" i="17"/>
  <c r="CG70" i="17"/>
  <c r="CF71" i="17"/>
  <c r="CG71" i="17"/>
  <c r="CF72" i="17"/>
  <c r="CG72" i="17"/>
  <c r="CF73" i="17"/>
  <c r="CG73" i="17"/>
  <c r="CF74" i="17"/>
  <c r="CG74" i="17"/>
  <c r="CF75" i="17"/>
  <c r="CG75" i="17"/>
  <c r="CF76" i="17"/>
  <c r="CG76" i="17"/>
  <c r="CF78" i="17"/>
  <c r="CG78" i="17"/>
  <c r="CF79" i="17"/>
  <c r="CG79" i="17"/>
  <c r="CF80" i="17"/>
  <c r="CG80" i="17"/>
  <c r="CF81" i="17"/>
  <c r="CG81" i="17"/>
  <c r="CF82" i="17"/>
  <c r="CG82" i="17"/>
  <c r="CF83" i="17"/>
  <c r="CG83" i="17"/>
  <c r="CF84" i="17"/>
  <c r="CG84" i="17"/>
  <c r="CF85" i="17"/>
  <c r="CG85" i="17"/>
  <c r="CF86" i="17"/>
  <c r="CG86" i="17"/>
  <c r="CF87" i="17"/>
  <c r="CG87" i="17"/>
  <c r="CF88" i="17"/>
  <c r="CG88" i="17"/>
  <c r="CF89" i="17"/>
  <c r="CG89" i="17"/>
  <c r="CF90" i="17"/>
  <c r="CG90" i="17"/>
  <c r="CF91" i="17"/>
  <c r="CG91" i="17"/>
  <c r="CF92" i="17"/>
  <c r="CG92" i="17"/>
  <c r="CF93" i="17"/>
  <c r="CG93" i="17"/>
  <c r="CF94" i="17"/>
  <c r="CG94" i="17"/>
  <c r="CF95" i="17"/>
  <c r="CG95" i="17"/>
  <c r="CF96" i="17"/>
  <c r="CG96" i="17"/>
  <c r="CF97" i="17"/>
  <c r="CG97" i="17"/>
  <c r="CF98" i="17"/>
  <c r="CG98" i="17"/>
  <c r="CF99" i="17"/>
  <c r="CG99" i="17"/>
  <c r="CF100" i="17"/>
  <c r="CG100" i="17"/>
  <c r="CF101" i="17"/>
  <c r="CG101" i="17"/>
  <c r="CF102" i="17"/>
  <c r="CG102" i="17"/>
  <c r="CF103" i="17"/>
  <c r="CG103" i="17"/>
  <c r="CF104" i="17"/>
  <c r="CG104" i="17"/>
  <c r="CF105" i="17"/>
  <c r="CG105" i="17"/>
  <c r="CF106" i="17"/>
  <c r="CG106" i="17"/>
  <c r="CF107" i="17"/>
  <c r="CG107" i="17"/>
  <c r="CF108" i="17"/>
  <c r="CG108" i="17"/>
  <c r="CF109" i="17"/>
  <c r="CG109" i="17"/>
  <c r="CF110" i="17"/>
  <c r="CG110" i="17"/>
  <c r="CF111" i="17"/>
  <c r="CG111" i="17"/>
  <c r="CF112" i="17"/>
  <c r="CG112" i="17"/>
  <c r="CF113" i="17"/>
  <c r="CG113" i="17"/>
  <c r="CF114" i="17"/>
  <c r="CG114" i="17"/>
  <c r="CF115" i="17"/>
  <c r="CG115" i="17"/>
  <c r="CF116" i="17"/>
  <c r="CG116" i="17"/>
  <c r="CF117" i="17"/>
  <c r="CG117" i="17"/>
  <c r="CF118" i="17"/>
  <c r="CG118" i="17"/>
  <c r="CF119" i="17"/>
  <c r="CG119" i="17"/>
  <c r="CF120" i="17"/>
  <c r="CG120" i="17"/>
  <c r="CF121" i="17"/>
  <c r="CG121" i="17"/>
  <c r="CF122" i="17"/>
  <c r="CG122" i="17"/>
  <c r="CF123" i="17"/>
  <c r="CG123" i="17"/>
  <c r="CF124" i="17"/>
  <c r="CG124" i="17"/>
  <c r="CF125" i="17"/>
  <c r="CG125" i="17"/>
  <c r="CF126" i="17"/>
  <c r="CG126" i="17"/>
  <c r="CF127" i="17"/>
  <c r="CG127" i="17"/>
  <c r="CF128" i="17"/>
  <c r="CG128" i="17"/>
  <c r="CF129" i="17"/>
  <c r="CG129" i="17"/>
  <c r="CF130" i="17"/>
  <c r="CG130" i="17"/>
  <c r="CF131" i="17"/>
  <c r="CG131" i="17"/>
  <c r="CF132" i="17"/>
  <c r="CG132" i="17"/>
  <c r="CF133" i="17"/>
  <c r="CG133" i="17"/>
  <c r="CF134" i="17"/>
  <c r="CG134" i="17"/>
  <c r="CF135" i="17"/>
  <c r="CG135" i="17"/>
  <c r="CF137" i="17"/>
  <c r="CG137" i="17"/>
  <c r="CF138" i="17"/>
  <c r="CG138" i="17"/>
  <c r="CF139" i="17"/>
  <c r="CG139" i="17"/>
  <c r="CF140" i="17"/>
  <c r="CG140" i="17"/>
  <c r="CF141" i="17"/>
  <c r="CG141" i="17"/>
  <c r="CF142" i="17"/>
  <c r="CG142" i="17"/>
  <c r="CF143" i="17"/>
  <c r="CG143" i="17"/>
  <c r="CF144" i="17"/>
  <c r="CG144" i="17"/>
  <c r="CF145" i="17"/>
  <c r="CG145" i="17"/>
  <c r="CF146" i="17"/>
  <c r="CG146" i="17"/>
  <c r="CF147" i="17"/>
  <c r="CG147" i="17"/>
  <c r="CF148" i="17"/>
  <c r="CG148" i="17"/>
  <c r="CF149" i="17"/>
  <c r="CG149" i="17"/>
  <c r="CF150" i="17"/>
  <c r="CG150" i="17"/>
  <c r="CF152" i="17"/>
  <c r="CG152" i="17"/>
  <c r="CF153" i="17"/>
  <c r="CG153" i="17"/>
  <c r="CF154" i="17"/>
  <c r="CG154" i="17"/>
  <c r="CF155" i="17"/>
  <c r="CG155" i="17"/>
  <c r="CF156" i="17"/>
  <c r="CG156" i="17"/>
  <c r="CF157" i="17"/>
  <c r="CG157" i="17"/>
  <c r="CF158" i="17"/>
  <c r="CG158" i="17"/>
  <c r="CF159" i="17"/>
  <c r="CG159" i="17"/>
  <c r="CF160" i="17"/>
  <c r="CG160" i="17"/>
  <c r="CF161" i="17"/>
  <c r="CG161" i="17"/>
  <c r="CF162" i="17"/>
  <c r="CG162" i="17"/>
  <c r="CF163" i="17"/>
  <c r="CG163" i="17"/>
  <c r="CF164" i="17"/>
  <c r="CG164" i="17"/>
  <c r="CF165" i="17"/>
  <c r="CG165" i="17"/>
  <c r="CF166" i="17"/>
  <c r="CG166" i="17"/>
  <c r="CF167" i="17"/>
  <c r="CG167" i="17"/>
  <c r="CF168" i="17"/>
  <c r="CG168" i="17"/>
  <c r="CF169" i="17"/>
  <c r="CG169" i="17"/>
  <c r="CF170" i="17"/>
  <c r="CG170" i="17"/>
  <c r="CF171" i="17"/>
  <c r="CG171" i="17"/>
  <c r="CF172" i="17"/>
  <c r="CG172" i="17"/>
  <c r="CF173" i="17"/>
  <c r="CG173" i="17"/>
  <c r="CF174" i="17"/>
  <c r="CG174" i="17"/>
  <c r="CF175" i="17"/>
  <c r="CG175" i="17"/>
  <c r="CF176" i="17"/>
  <c r="CG176" i="17"/>
  <c r="CF177" i="17"/>
  <c r="CG177" i="17"/>
  <c r="CF178" i="17"/>
  <c r="CG178" i="17"/>
  <c r="CF179" i="17"/>
  <c r="CG179" i="17"/>
  <c r="CF180" i="17"/>
  <c r="CG180" i="17"/>
  <c r="CF181" i="17"/>
  <c r="CG181" i="17"/>
  <c r="CA13" i="17"/>
  <c r="CB13" i="17"/>
  <c r="CA14" i="17"/>
  <c r="CB14" i="17"/>
  <c r="CA15" i="17"/>
  <c r="CB15" i="17"/>
  <c r="CA16" i="17"/>
  <c r="CB16" i="17"/>
  <c r="CA17" i="17"/>
  <c r="CB17" i="17"/>
  <c r="CA18" i="17"/>
  <c r="CB18" i="17"/>
  <c r="CA19" i="17"/>
  <c r="CB19" i="17"/>
  <c r="CA20" i="17"/>
  <c r="CB20" i="17"/>
  <c r="CA21" i="17"/>
  <c r="CB21" i="17"/>
  <c r="CA22" i="17"/>
  <c r="CB22" i="17"/>
  <c r="CA23" i="17"/>
  <c r="CB23" i="17"/>
  <c r="CA24" i="17"/>
  <c r="CB24" i="17"/>
  <c r="CA25" i="17"/>
  <c r="CB25" i="17"/>
  <c r="CA26" i="17"/>
  <c r="CB26" i="17"/>
  <c r="CA27" i="17"/>
  <c r="CB27" i="17"/>
  <c r="CA28" i="17"/>
  <c r="CB28" i="17"/>
  <c r="CA29" i="17"/>
  <c r="CB29" i="17"/>
  <c r="CA30" i="17"/>
  <c r="CB30" i="17"/>
  <c r="CA31" i="17"/>
  <c r="CB31" i="17"/>
  <c r="CA32" i="17"/>
  <c r="CB32" i="17"/>
  <c r="CA33" i="17"/>
  <c r="CB33" i="17"/>
  <c r="CA34" i="17"/>
  <c r="CB34" i="17"/>
  <c r="CA35" i="17"/>
  <c r="CB35" i="17"/>
  <c r="CA36" i="17"/>
  <c r="CB36" i="17"/>
  <c r="CA37" i="17"/>
  <c r="CB37" i="17"/>
  <c r="CA38" i="17"/>
  <c r="CB38" i="17"/>
  <c r="CA39" i="17"/>
  <c r="CB39" i="17"/>
  <c r="CA40" i="17"/>
  <c r="CB40" i="17"/>
  <c r="CA41" i="17"/>
  <c r="CB41" i="17"/>
  <c r="CA42" i="17"/>
  <c r="CB42" i="17"/>
  <c r="CA43" i="17"/>
  <c r="CB43" i="17"/>
  <c r="CA44" i="17"/>
  <c r="CB44" i="17"/>
  <c r="CA45" i="17"/>
  <c r="CB45" i="17"/>
  <c r="CA46" i="17"/>
  <c r="CB46" i="17"/>
  <c r="CA47" i="17"/>
  <c r="CB47" i="17"/>
  <c r="CA48" i="17"/>
  <c r="CB48" i="17"/>
  <c r="CA49" i="17"/>
  <c r="CB49" i="17"/>
  <c r="CA50" i="17"/>
  <c r="CB50" i="17"/>
  <c r="CA51" i="17"/>
  <c r="CB51" i="17"/>
  <c r="CA52" i="17"/>
  <c r="CB52" i="17"/>
  <c r="CA53" i="17"/>
  <c r="CB53" i="17"/>
  <c r="CA54" i="17"/>
  <c r="CB54" i="17"/>
  <c r="CA55" i="17"/>
  <c r="CB55" i="17"/>
  <c r="CA56" i="17"/>
  <c r="CB56" i="17"/>
  <c r="CA57" i="17"/>
  <c r="CB57" i="17"/>
  <c r="CA58" i="17"/>
  <c r="CB58" i="17"/>
  <c r="CA59" i="17"/>
  <c r="CB59" i="17"/>
  <c r="CA60" i="17"/>
  <c r="CB60" i="17"/>
  <c r="CA61" i="17"/>
  <c r="CB61" i="17"/>
  <c r="CA62" i="17"/>
  <c r="CB62" i="17"/>
  <c r="CA63" i="17"/>
  <c r="CB63" i="17"/>
  <c r="CA64" i="17"/>
  <c r="CB64" i="17"/>
  <c r="CA65" i="17"/>
  <c r="CB65" i="17"/>
  <c r="CA66" i="17"/>
  <c r="CB66" i="17"/>
  <c r="CA67" i="17"/>
  <c r="CB67" i="17"/>
  <c r="CA68" i="17"/>
  <c r="CB68" i="17"/>
  <c r="CA69" i="17"/>
  <c r="CB69" i="17"/>
  <c r="CA70" i="17"/>
  <c r="CB70" i="17"/>
  <c r="CA71" i="17"/>
  <c r="CB71" i="17"/>
  <c r="CA72" i="17"/>
  <c r="CB72" i="17"/>
  <c r="CA73" i="17"/>
  <c r="CB73" i="17"/>
  <c r="CA74" i="17"/>
  <c r="CB74" i="17"/>
  <c r="CA75" i="17"/>
  <c r="CB75" i="17"/>
  <c r="CA76" i="17"/>
  <c r="CB76" i="17"/>
  <c r="CA78" i="17"/>
  <c r="CB78" i="17"/>
  <c r="CA79" i="17"/>
  <c r="CB79" i="17"/>
  <c r="CA80" i="17"/>
  <c r="CB80" i="17"/>
  <c r="CA81" i="17"/>
  <c r="CB81" i="17"/>
  <c r="CA82" i="17"/>
  <c r="CB82" i="17"/>
  <c r="CA83" i="17"/>
  <c r="CB83" i="17"/>
  <c r="CA84" i="17"/>
  <c r="CB84" i="17"/>
  <c r="CA85" i="17"/>
  <c r="CB85" i="17"/>
  <c r="CA86" i="17"/>
  <c r="CB86" i="17"/>
  <c r="CA87" i="17"/>
  <c r="CB87" i="17"/>
  <c r="CA88" i="17"/>
  <c r="CB88" i="17"/>
  <c r="CA89" i="17"/>
  <c r="CB89" i="17"/>
  <c r="CA90" i="17"/>
  <c r="CB90" i="17"/>
  <c r="CA91" i="17"/>
  <c r="CB91" i="17"/>
  <c r="CA92" i="17"/>
  <c r="CB92" i="17"/>
  <c r="CA93" i="17"/>
  <c r="CB93" i="17"/>
  <c r="CA94" i="17"/>
  <c r="CB94" i="17"/>
  <c r="CA95" i="17"/>
  <c r="CB95" i="17"/>
  <c r="CA96" i="17"/>
  <c r="CB96" i="17"/>
  <c r="CA97" i="17"/>
  <c r="CB97" i="17"/>
  <c r="CA98" i="17"/>
  <c r="CB98" i="17"/>
  <c r="CA99" i="17"/>
  <c r="CB99" i="17"/>
  <c r="CA100" i="17"/>
  <c r="CB100" i="17"/>
  <c r="CA101" i="17"/>
  <c r="CB101" i="17"/>
  <c r="CA102" i="17"/>
  <c r="CB102" i="17"/>
  <c r="CA103" i="17"/>
  <c r="CB103" i="17"/>
  <c r="CA104" i="17"/>
  <c r="CB104" i="17"/>
  <c r="CA105" i="17"/>
  <c r="CB105" i="17"/>
  <c r="CA106" i="17"/>
  <c r="CB106" i="17"/>
  <c r="CA107" i="17"/>
  <c r="CB107" i="17"/>
  <c r="CA108" i="17"/>
  <c r="CB108" i="17"/>
  <c r="CA109" i="17"/>
  <c r="CB109" i="17"/>
  <c r="CA110" i="17"/>
  <c r="CB110" i="17"/>
  <c r="CA111" i="17"/>
  <c r="CB111" i="17"/>
  <c r="CA112" i="17"/>
  <c r="CB112" i="17"/>
  <c r="CA113" i="17"/>
  <c r="CB113" i="17"/>
  <c r="CA114" i="17"/>
  <c r="CB114" i="17"/>
  <c r="CA115" i="17"/>
  <c r="CB115" i="17"/>
  <c r="CA116" i="17"/>
  <c r="CB116" i="17"/>
  <c r="CA117" i="17"/>
  <c r="CB117" i="17"/>
  <c r="CA118" i="17"/>
  <c r="CB118" i="17"/>
  <c r="CA119" i="17"/>
  <c r="CB119" i="17"/>
  <c r="CA120" i="17"/>
  <c r="CB120" i="17"/>
  <c r="CA121" i="17"/>
  <c r="CB121" i="17"/>
  <c r="CA122" i="17"/>
  <c r="CB122" i="17"/>
  <c r="CA123" i="17"/>
  <c r="CB123" i="17"/>
  <c r="CA124" i="17"/>
  <c r="CB124" i="17"/>
  <c r="CA125" i="17"/>
  <c r="CB125" i="17"/>
  <c r="CA126" i="17"/>
  <c r="CB126" i="17"/>
  <c r="CA127" i="17"/>
  <c r="CB127" i="17"/>
  <c r="CA128" i="17"/>
  <c r="CB128" i="17"/>
  <c r="CA129" i="17"/>
  <c r="CB129" i="17"/>
  <c r="CA130" i="17"/>
  <c r="CB130" i="17"/>
  <c r="CA131" i="17"/>
  <c r="CB131" i="17"/>
  <c r="CA132" i="17"/>
  <c r="CB132" i="17"/>
  <c r="CA133" i="17"/>
  <c r="CB133" i="17"/>
  <c r="CA134" i="17"/>
  <c r="CB134" i="17"/>
  <c r="CA135" i="17"/>
  <c r="CB135" i="17"/>
  <c r="CA137" i="17"/>
  <c r="CB137" i="17"/>
  <c r="CA138" i="17"/>
  <c r="CB138" i="17"/>
  <c r="CA139" i="17"/>
  <c r="CB139" i="17"/>
  <c r="CA140" i="17"/>
  <c r="CB140" i="17"/>
  <c r="CA141" i="17"/>
  <c r="CB141" i="17"/>
  <c r="CA142" i="17"/>
  <c r="CB142" i="17"/>
  <c r="CA143" i="17"/>
  <c r="CB143" i="17"/>
  <c r="CA144" i="17"/>
  <c r="CB144" i="17"/>
  <c r="CA145" i="17"/>
  <c r="CB145" i="17"/>
  <c r="CA146" i="17"/>
  <c r="CB146" i="17"/>
  <c r="CA147" i="17"/>
  <c r="CB147" i="17"/>
  <c r="CA148" i="17"/>
  <c r="CB148" i="17"/>
  <c r="CA149" i="17"/>
  <c r="CB149" i="17"/>
  <c r="CA150" i="17"/>
  <c r="CB150" i="17"/>
  <c r="CA152" i="17"/>
  <c r="CB152" i="17"/>
  <c r="CA153" i="17"/>
  <c r="CB153" i="17"/>
  <c r="CA154" i="17"/>
  <c r="CB154" i="17"/>
  <c r="CA155" i="17"/>
  <c r="CB155" i="17"/>
  <c r="CA156" i="17"/>
  <c r="CB156" i="17"/>
  <c r="CA157" i="17"/>
  <c r="CB157" i="17"/>
  <c r="CA158" i="17"/>
  <c r="CB158" i="17"/>
  <c r="CA159" i="17"/>
  <c r="CB159" i="17"/>
  <c r="CA160" i="17"/>
  <c r="CB160" i="17"/>
  <c r="CA161" i="17"/>
  <c r="CB161" i="17"/>
  <c r="CA162" i="17"/>
  <c r="CB162" i="17"/>
  <c r="CA163" i="17"/>
  <c r="CB163" i="17"/>
  <c r="CA164" i="17"/>
  <c r="CB164" i="17"/>
  <c r="CA165" i="17"/>
  <c r="CB165" i="17"/>
  <c r="CA166" i="17"/>
  <c r="CB166" i="17"/>
  <c r="CA167" i="17"/>
  <c r="CB167" i="17"/>
  <c r="CA168" i="17"/>
  <c r="CB168" i="17"/>
  <c r="CA169" i="17"/>
  <c r="CB169" i="17"/>
  <c r="CA170" i="17"/>
  <c r="CB170" i="17"/>
  <c r="CA171" i="17"/>
  <c r="CB171" i="17"/>
  <c r="CA172" i="17"/>
  <c r="CB172" i="17"/>
  <c r="CA173" i="17"/>
  <c r="CB173" i="17"/>
  <c r="CA174" i="17"/>
  <c r="CB174" i="17"/>
  <c r="CA175" i="17"/>
  <c r="CB175" i="17"/>
  <c r="CA176" i="17"/>
  <c r="CB176" i="17"/>
  <c r="CA177" i="17"/>
  <c r="CB177" i="17"/>
  <c r="CA178" i="17"/>
  <c r="CB178" i="17"/>
  <c r="CA179" i="17"/>
  <c r="CB179" i="17"/>
  <c r="CA180" i="17"/>
  <c r="CB180" i="17"/>
  <c r="CA181" i="17"/>
  <c r="CB181" i="17"/>
  <c r="BV78" i="17"/>
  <c r="BW78" i="17"/>
  <c r="BV79" i="17"/>
  <c r="BW79" i="17"/>
  <c r="BV80" i="17"/>
  <c r="BW80" i="17"/>
  <c r="BV81" i="17"/>
  <c r="BW81" i="17"/>
  <c r="BV82" i="17"/>
  <c r="BW82" i="17"/>
  <c r="BV83" i="17"/>
  <c r="BW83" i="17"/>
  <c r="BV84" i="17"/>
  <c r="BW84" i="17"/>
  <c r="BV85" i="17"/>
  <c r="BW85" i="17"/>
  <c r="BV86" i="17"/>
  <c r="BW86" i="17"/>
  <c r="BV87" i="17"/>
  <c r="BW87" i="17"/>
  <c r="BV88" i="17"/>
  <c r="BW88" i="17"/>
  <c r="BV89" i="17"/>
  <c r="BW89" i="17"/>
  <c r="BV90" i="17"/>
  <c r="BW90" i="17"/>
  <c r="BV91" i="17"/>
  <c r="BW91" i="17"/>
  <c r="BV92" i="17"/>
  <c r="BW92" i="17"/>
  <c r="BV93" i="17"/>
  <c r="BW93" i="17"/>
  <c r="BV94" i="17"/>
  <c r="BW94" i="17"/>
  <c r="BV95" i="17"/>
  <c r="BW95" i="17"/>
  <c r="BV96" i="17"/>
  <c r="BW96" i="17"/>
  <c r="BV97" i="17"/>
  <c r="BW97" i="17"/>
  <c r="BV98" i="17"/>
  <c r="BW98" i="17"/>
  <c r="BV99" i="17"/>
  <c r="BW99" i="17"/>
  <c r="BV100" i="17"/>
  <c r="BW100" i="17"/>
  <c r="BV101" i="17"/>
  <c r="BW101" i="17"/>
  <c r="BV102" i="17"/>
  <c r="BW102" i="17"/>
  <c r="BV103" i="17"/>
  <c r="BW103" i="17"/>
  <c r="BV104" i="17"/>
  <c r="BW104" i="17"/>
  <c r="BV105" i="17"/>
  <c r="BW105" i="17"/>
  <c r="BV106" i="17"/>
  <c r="BW106" i="17"/>
  <c r="BV107" i="17"/>
  <c r="BW107" i="17"/>
  <c r="BV108" i="17"/>
  <c r="BW108" i="17"/>
  <c r="BV109" i="17"/>
  <c r="BW109" i="17"/>
  <c r="BV110" i="17"/>
  <c r="BW110" i="17"/>
  <c r="BV111" i="17"/>
  <c r="BW111" i="17"/>
  <c r="BV112" i="17"/>
  <c r="BW112" i="17"/>
  <c r="BV113" i="17"/>
  <c r="BW113" i="17"/>
  <c r="BV114" i="17"/>
  <c r="BW114" i="17"/>
  <c r="BV115" i="17"/>
  <c r="BW115" i="17"/>
  <c r="BV116" i="17"/>
  <c r="BW116" i="17"/>
  <c r="BV117" i="17"/>
  <c r="BW117" i="17"/>
  <c r="BV118" i="17"/>
  <c r="BW118" i="17"/>
  <c r="BV119" i="17"/>
  <c r="BW119" i="17"/>
  <c r="BV120" i="17"/>
  <c r="BW120" i="17"/>
  <c r="BV121" i="17"/>
  <c r="BW121" i="17"/>
  <c r="BV122" i="17"/>
  <c r="BW122" i="17"/>
  <c r="BV123" i="17"/>
  <c r="BW123" i="17"/>
  <c r="BV124" i="17"/>
  <c r="BW124" i="17"/>
  <c r="BV125" i="17"/>
  <c r="BW125" i="17"/>
  <c r="BV126" i="17"/>
  <c r="BW126" i="17"/>
  <c r="BV127" i="17"/>
  <c r="BW127" i="17"/>
  <c r="BV128" i="17"/>
  <c r="BW128" i="17"/>
  <c r="BV129" i="17"/>
  <c r="BW129" i="17"/>
  <c r="BV130" i="17"/>
  <c r="BW130" i="17"/>
  <c r="BV131" i="17"/>
  <c r="BW131" i="17"/>
  <c r="BV132" i="17"/>
  <c r="BW132" i="17"/>
  <c r="BV133" i="17"/>
  <c r="BW133" i="17"/>
  <c r="BV134" i="17"/>
  <c r="BW134" i="17"/>
  <c r="BV135" i="17"/>
  <c r="BW135" i="17"/>
  <c r="BV137" i="17"/>
  <c r="BW137" i="17"/>
  <c r="BV138" i="17"/>
  <c r="BW138" i="17"/>
  <c r="BV139" i="17"/>
  <c r="BW139" i="17"/>
  <c r="BV140" i="17"/>
  <c r="BW140" i="17"/>
  <c r="BV141" i="17"/>
  <c r="BW141" i="17"/>
  <c r="BV142" i="17"/>
  <c r="BW142" i="17"/>
  <c r="BV143" i="17"/>
  <c r="BW143" i="17"/>
  <c r="BV144" i="17"/>
  <c r="BW144" i="17"/>
  <c r="BV145" i="17"/>
  <c r="BW145" i="17"/>
  <c r="BV146" i="17"/>
  <c r="BW146" i="17"/>
  <c r="BV147" i="17"/>
  <c r="BW147" i="17"/>
  <c r="BV148" i="17"/>
  <c r="BW148" i="17"/>
  <c r="BV149" i="17"/>
  <c r="BW149" i="17"/>
  <c r="BV150" i="17"/>
  <c r="BW150" i="17"/>
  <c r="BV152" i="17"/>
  <c r="BW152" i="17"/>
  <c r="BV153" i="17"/>
  <c r="BW153" i="17"/>
  <c r="BV154" i="17"/>
  <c r="BW154" i="17"/>
  <c r="BV155" i="17"/>
  <c r="BW155" i="17"/>
  <c r="BV156" i="17"/>
  <c r="BW156" i="17"/>
  <c r="BV157" i="17"/>
  <c r="BW157" i="17"/>
  <c r="BV158" i="17"/>
  <c r="BW158" i="17"/>
  <c r="BV159" i="17"/>
  <c r="BW159" i="17"/>
  <c r="BV160" i="17"/>
  <c r="BW160" i="17"/>
  <c r="BV161" i="17"/>
  <c r="BW161" i="17"/>
  <c r="BV162" i="17"/>
  <c r="BW162" i="17"/>
  <c r="BV163" i="17"/>
  <c r="BW163" i="17"/>
  <c r="BV164" i="17"/>
  <c r="BW164" i="17"/>
  <c r="BV165" i="17"/>
  <c r="BW165" i="17"/>
  <c r="BV166" i="17"/>
  <c r="BW166" i="17"/>
  <c r="BV167" i="17"/>
  <c r="BW167" i="17"/>
  <c r="BV168" i="17"/>
  <c r="BW168" i="17"/>
  <c r="BV169" i="17"/>
  <c r="BW169" i="17"/>
  <c r="BV170" i="17"/>
  <c r="BW170" i="17"/>
  <c r="BV171" i="17"/>
  <c r="BW171" i="17"/>
  <c r="BV172" i="17"/>
  <c r="BW172" i="17"/>
  <c r="BV173" i="17"/>
  <c r="BW173" i="17"/>
  <c r="BV174" i="17"/>
  <c r="BW174" i="17"/>
  <c r="BV175" i="17"/>
  <c r="BW175" i="17"/>
  <c r="BV176" i="17"/>
  <c r="BW176" i="17"/>
  <c r="BV177" i="17"/>
  <c r="BW177" i="17"/>
  <c r="BV178" i="17"/>
  <c r="BW178" i="17"/>
  <c r="BV179" i="17"/>
  <c r="BW179" i="17"/>
  <c r="BV180" i="17"/>
  <c r="BW180" i="17"/>
  <c r="BV181" i="17"/>
  <c r="BW181" i="17"/>
  <c r="BV13" i="17"/>
  <c r="BW13" i="17"/>
  <c r="BV14" i="17"/>
  <c r="BW14" i="17"/>
  <c r="BV15" i="17"/>
  <c r="BW15" i="17"/>
  <c r="BV16" i="17"/>
  <c r="BW16" i="17"/>
  <c r="BV17" i="17"/>
  <c r="BW17" i="17"/>
  <c r="BV18" i="17"/>
  <c r="BW18" i="17"/>
  <c r="BV19" i="17"/>
  <c r="BW19" i="17"/>
  <c r="BV20" i="17"/>
  <c r="BW20" i="17"/>
  <c r="BV21" i="17"/>
  <c r="BW21" i="17"/>
  <c r="BV22" i="17"/>
  <c r="BW22" i="17"/>
  <c r="BV23" i="17"/>
  <c r="BW23" i="17"/>
  <c r="BV24" i="17"/>
  <c r="BW24" i="17"/>
  <c r="BV25" i="17"/>
  <c r="BW25" i="17"/>
  <c r="BV26" i="17"/>
  <c r="BW26" i="17"/>
  <c r="BV27" i="17"/>
  <c r="BW27" i="17"/>
  <c r="BV28" i="17"/>
  <c r="BW28" i="17"/>
  <c r="BV29" i="17"/>
  <c r="BW29" i="17"/>
  <c r="BV30" i="17"/>
  <c r="BW30" i="17"/>
  <c r="BV31" i="17"/>
  <c r="BW31" i="17"/>
  <c r="BV32" i="17"/>
  <c r="BW32" i="17"/>
  <c r="BV33" i="17"/>
  <c r="BW33" i="17"/>
  <c r="BV34" i="17"/>
  <c r="BW34" i="17"/>
  <c r="BV35" i="17"/>
  <c r="BW35" i="17"/>
  <c r="BV36" i="17"/>
  <c r="BW36" i="17"/>
  <c r="BV37" i="17"/>
  <c r="BW37" i="17"/>
  <c r="BV38" i="17"/>
  <c r="BW38" i="17"/>
  <c r="BV39" i="17"/>
  <c r="BW39" i="17"/>
  <c r="BV40" i="17"/>
  <c r="BW40" i="17"/>
  <c r="BV41" i="17"/>
  <c r="BW41" i="17"/>
  <c r="BV42" i="17"/>
  <c r="BW42" i="17"/>
  <c r="BV43" i="17"/>
  <c r="BW43" i="17"/>
  <c r="BV44" i="17"/>
  <c r="BW44" i="17"/>
  <c r="BV45" i="17"/>
  <c r="BW45" i="17"/>
  <c r="BV46" i="17"/>
  <c r="BW46" i="17"/>
  <c r="BV47" i="17"/>
  <c r="BW47" i="17"/>
  <c r="BV48" i="17"/>
  <c r="BW48" i="17"/>
  <c r="BV49" i="17"/>
  <c r="BW49" i="17"/>
  <c r="BV50" i="17"/>
  <c r="BW50" i="17"/>
  <c r="BV51" i="17"/>
  <c r="BW51" i="17"/>
  <c r="BV52" i="17"/>
  <c r="BW52" i="17"/>
  <c r="BV53" i="17"/>
  <c r="BW53" i="17"/>
  <c r="BV54" i="17"/>
  <c r="BW54" i="17"/>
  <c r="BV55" i="17"/>
  <c r="BW55" i="17"/>
  <c r="BV56" i="17"/>
  <c r="BW56" i="17"/>
  <c r="BV57" i="17"/>
  <c r="BW57" i="17"/>
  <c r="BV58" i="17"/>
  <c r="BW58" i="17"/>
  <c r="BV59" i="17"/>
  <c r="BW59" i="17"/>
  <c r="BV60" i="17"/>
  <c r="BW60" i="17"/>
  <c r="BV61" i="17"/>
  <c r="BW61" i="17"/>
  <c r="BV62" i="17"/>
  <c r="BW62" i="17"/>
  <c r="BV63" i="17"/>
  <c r="BW63" i="17"/>
  <c r="BV64" i="17"/>
  <c r="BW64" i="17"/>
  <c r="BV65" i="17"/>
  <c r="BW65" i="17"/>
  <c r="BV66" i="17"/>
  <c r="BW66" i="17"/>
  <c r="BV67" i="17"/>
  <c r="BW67" i="17"/>
  <c r="BV68" i="17"/>
  <c r="BW68" i="17"/>
  <c r="BV69" i="17"/>
  <c r="BW69" i="17"/>
  <c r="BV70" i="17"/>
  <c r="BW70" i="17"/>
  <c r="BV71" i="17"/>
  <c r="BW71" i="17"/>
  <c r="BV72" i="17"/>
  <c r="BW72" i="17"/>
  <c r="BV73" i="17"/>
  <c r="BW73" i="17"/>
  <c r="BV74" i="17"/>
  <c r="BW74" i="17"/>
  <c r="BV75" i="17"/>
  <c r="BW75" i="17"/>
  <c r="BV76" i="17"/>
  <c r="BW76" i="17"/>
  <c r="CQ12" i="15"/>
  <c r="CP12" i="15"/>
  <c r="CQ11" i="15"/>
  <c r="CP11" i="15"/>
  <c r="CQ12" i="14"/>
  <c r="CP12" i="14"/>
  <c r="CQ11" i="14"/>
  <c r="CP11" i="14"/>
  <c r="CQ12" i="19"/>
  <c r="CP12" i="19"/>
  <c r="CQ11" i="19"/>
  <c r="CP11" i="19"/>
  <c r="CQ12" i="18"/>
  <c r="CP12" i="18"/>
  <c r="CQ11" i="18"/>
  <c r="CP11" i="18"/>
  <c r="CQ12" i="16"/>
  <c r="CP12" i="16"/>
  <c r="CQ11" i="16"/>
  <c r="CP11" i="16"/>
  <c r="CQ12" i="17"/>
  <c r="CP12" i="17"/>
  <c r="CQ11" i="17"/>
  <c r="CP11" i="17"/>
  <c r="CL12" i="15"/>
  <c r="CK12" i="15"/>
  <c r="CL11" i="15"/>
  <c r="CK11" i="15"/>
  <c r="CL12" i="14"/>
  <c r="CK12" i="14"/>
  <c r="CL11" i="14"/>
  <c r="CK11" i="14"/>
  <c r="CL12" i="19"/>
  <c r="CK12" i="19"/>
  <c r="CL11" i="19"/>
  <c r="CK11" i="19"/>
  <c r="CL12" i="18"/>
  <c r="CK12" i="18"/>
  <c r="CL11" i="18"/>
  <c r="CK11" i="18"/>
  <c r="CL12" i="16"/>
  <c r="CK12" i="16"/>
  <c r="CL11" i="16"/>
  <c r="CK11" i="16"/>
  <c r="CL12" i="17"/>
  <c r="CK12" i="17"/>
  <c r="CL11" i="17"/>
  <c r="CK11" i="17"/>
  <c r="CG12" i="15"/>
  <c r="CF12" i="15"/>
  <c r="CG11" i="15"/>
  <c r="CF11" i="15"/>
  <c r="CG12" i="14"/>
  <c r="CF12" i="14"/>
  <c r="CG11" i="14"/>
  <c r="CF11" i="14"/>
  <c r="CG12" i="19"/>
  <c r="CF12" i="19"/>
  <c r="CG11" i="19"/>
  <c r="CF11" i="19"/>
  <c r="CG12" i="18"/>
  <c r="CF12" i="18"/>
  <c r="CG11" i="18"/>
  <c r="CF11" i="18"/>
  <c r="CG12" i="16"/>
  <c r="CF12" i="16"/>
  <c r="CG11" i="16"/>
  <c r="CF11" i="16"/>
  <c r="CG12" i="17"/>
  <c r="CF12" i="17"/>
  <c r="CG11" i="17"/>
  <c r="CF11" i="17"/>
  <c r="CB12" i="15"/>
  <c r="CA12" i="15"/>
  <c r="CB11" i="15"/>
  <c r="CA11" i="15"/>
  <c r="CB12" i="14"/>
  <c r="CA12" i="14"/>
  <c r="CB11" i="14"/>
  <c r="CA11" i="14"/>
  <c r="CB12" i="19"/>
  <c r="CA12" i="19"/>
  <c r="CB11" i="19"/>
  <c r="CA11" i="19"/>
  <c r="CB12" i="18"/>
  <c r="CA12" i="18"/>
  <c r="CB11" i="18"/>
  <c r="CA11" i="18"/>
  <c r="CB12" i="16"/>
  <c r="CA12" i="16"/>
  <c r="CB11" i="16"/>
  <c r="CA11" i="16"/>
  <c r="CB12" i="17"/>
  <c r="CA12" i="17"/>
  <c r="CB11" i="17"/>
  <c r="CA11" i="17"/>
  <c r="BW12" i="15"/>
  <c r="BV12" i="15"/>
  <c r="BW11" i="15"/>
  <c r="BV11" i="15"/>
  <c r="BW12" i="14"/>
  <c r="BV12" i="14"/>
  <c r="BW11" i="14"/>
  <c r="BV11" i="14"/>
  <c r="BW12" i="19"/>
  <c r="BV12" i="19"/>
  <c r="BW11" i="19"/>
  <c r="BV11" i="19"/>
  <c r="BW12" i="18"/>
  <c r="BV12" i="18"/>
  <c r="BW11" i="18"/>
  <c r="BV11" i="18"/>
  <c r="BV12" i="17"/>
  <c r="BW12" i="17"/>
  <c r="BW11" i="17"/>
  <c r="BV11" i="17"/>
  <c r="AO205" i="19"/>
  <c r="B11" i="15"/>
  <c r="D70" i="15"/>
  <c r="D51" i="15"/>
  <c r="D11" i="15"/>
  <c r="AO70" i="15"/>
  <c r="AO61" i="15"/>
  <c r="AO51" i="15"/>
  <c r="AO48" i="15"/>
  <c r="AO41" i="15"/>
  <c r="AO25" i="15"/>
  <c r="AO19" i="15"/>
  <c r="AO11" i="15"/>
  <c r="B11" i="14"/>
  <c r="D40" i="14"/>
  <c r="D25" i="14"/>
  <c r="D11" i="14"/>
  <c r="AO52" i="14"/>
  <c r="AO45" i="14"/>
  <c r="AO40" i="14"/>
  <c r="AO36" i="14"/>
  <c r="AO29" i="14"/>
  <c r="AO28" i="14"/>
  <c r="AO26" i="14"/>
  <c r="AO25" i="14"/>
  <c r="AO21" i="14"/>
  <c r="AO16" i="14"/>
  <c r="AO11" i="14"/>
  <c r="B11" i="19"/>
  <c r="D191" i="19"/>
  <c r="D169" i="19"/>
  <c r="D121" i="19"/>
  <c r="D105" i="19"/>
  <c r="D64" i="19"/>
  <c r="D11" i="19"/>
  <c r="AO218" i="19"/>
  <c r="AO214" i="19"/>
  <c r="AO195" i="19"/>
  <c r="AO191" i="19"/>
  <c r="AO172" i="19"/>
  <c r="AO169" i="19"/>
  <c r="AO158" i="19"/>
  <c r="AO157" i="19"/>
  <c r="AO149" i="19"/>
  <c r="AO148" i="19"/>
  <c r="AO141" i="19"/>
  <c r="AO134" i="19"/>
  <c r="AO122" i="19"/>
  <c r="AO121" i="19"/>
  <c r="AO117" i="19"/>
  <c r="AO114" i="19"/>
  <c r="AO113" i="19"/>
  <c r="AO110" i="19"/>
  <c r="AO105" i="19"/>
  <c r="AO107" i="19"/>
  <c r="AO96" i="19"/>
  <c r="AO94" i="19"/>
  <c r="AO90" i="19"/>
  <c r="AO87" i="19"/>
  <c r="AO83" i="19"/>
  <c r="AO77" i="19"/>
  <c r="AO76" i="19"/>
  <c r="AO68" i="19"/>
  <c r="AO64" i="19"/>
  <c r="AO44" i="19"/>
  <c r="AO40" i="19"/>
  <c r="AO24" i="19"/>
  <c r="AO11" i="19"/>
  <c r="B11" i="18"/>
  <c r="D11" i="18"/>
  <c r="D19" i="18"/>
  <c r="D39" i="18"/>
  <c r="D60" i="18"/>
  <c r="AO62" i="18"/>
  <c r="AO60" i="18"/>
  <c r="AO55" i="18"/>
  <c r="AO54" i="18"/>
  <c r="AO39" i="18"/>
  <c r="AO35" i="18"/>
  <c r="AO29" i="18"/>
  <c r="AO19" i="18"/>
  <c r="AO14" i="18"/>
  <c r="AO11" i="18"/>
  <c r="D68" i="16"/>
  <c r="D129" i="16"/>
  <c r="D152" i="16"/>
  <c r="AO162" i="16"/>
  <c r="AO160" i="16"/>
  <c r="AO158" i="16"/>
  <c r="AO152" i="16"/>
  <c r="AO145" i="16"/>
  <c r="AO138" i="16"/>
  <c r="AO129" i="16"/>
  <c r="AO111" i="16"/>
  <c r="AO106" i="16"/>
  <c r="AO99" i="16"/>
  <c r="AO91" i="16"/>
  <c r="AO82" i="16"/>
  <c r="AO68" i="16"/>
  <c r="AO62" i="16"/>
  <c r="AO59" i="16"/>
  <c r="AO43" i="16"/>
  <c r="AO39" i="16"/>
  <c r="AO36" i="16"/>
  <c r="AO33" i="16"/>
  <c r="AO31" i="16"/>
  <c r="AO17" i="16"/>
  <c r="B11" i="17"/>
  <c r="D152" i="17"/>
  <c r="D137" i="17"/>
  <c r="D78" i="17"/>
  <c r="D11" i="17"/>
  <c r="AO176" i="17"/>
  <c r="AO171" i="17"/>
  <c r="AO163" i="17"/>
  <c r="AO161" i="17"/>
  <c r="AO152" i="17"/>
  <c r="AO148" i="17"/>
  <c r="AO146" i="17"/>
  <c r="AO141" i="17"/>
  <c r="AO137" i="17"/>
  <c r="AO130" i="17"/>
  <c r="AO121" i="17"/>
  <c r="AO118" i="17"/>
  <c r="AO113" i="17"/>
  <c r="AO100" i="17"/>
  <c r="AO85" i="17"/>
  <c r="AO82" i="17"/>
  <c r="AO78" i="17"/>
  <c r="AO72" i="17"/>
  <c r="AO61" i="17"/>
  <c r="AO57" i="17"/>
  <c r="AO48" i="17"/>
  <c r="AO35" i="17"/>
  <c r="AO20" i="17"/>
  <c r="AO14" i="17"/>
  <c r="AO11" i="17"/>
</calcChain>
</file>

<file path=xl/sharedStrings.xml><?xml version="1.0" encoding="utf-8"?>
<sst xmlns="http://schemas.openxmlformats.org/spreadsheetml/2006/main" count="3694" uniqueCount="1955">
  <si>
    <t>ALCALDÍA DE BUCARAMANGA</t>
  </si>
  <si>
    <t>RESULTADO CUATRIENIO</t>
  </si>
  <si>
    <t>LOGROS POR VIGENCIA</t>
  </si>
  <si>
    <t>PROGRAMA</t>
  </si>
  <si>
    <t>INDICADOR DE PRODUCTO</t>
  </si>
  <si>
    <t>NOMBRE INDICADOR</t>
  </si>
  <si>
    <t>ESPERADO CUATRIENIO</t>
  </si>
  <si>
    <t>RESPONSABLE</t>
  </si>
  <si>
    <t>POND</t>
  </si>
  <si>
    <t>META DE RESULTADO</t>
  </si>
  <si>
    <t>LÍNEA BASE</t>
  </si>
  <si>
    <t>META DE PRODUCTO</t>
  </si>
  <si>
    <t>SECTOR</t>
  </si>
  <si>
    <t>LÍNEA ESTRATÉGICA</t>
  </si>
  <si>
    <t>COMPONENTE</t>
  </si>
  <si>
    <t>RUBRO PPTAL</t>
  </si>
  <si>
    <t>PLAN DE DESARROLLO 2016 - 2019 "GOBIERNO DE LAS CIUDADANAS Y LOS CIUDADANOS"</t>
  </si>
  <si>
    <t>LÍNEA ESTRATÉGICA 1: GOBERNANZA DEMOCRÁTICA</t>
  </si>
  <si>
    <t>LÍNEA ESTRATÉGICA 3: SOSTENIBILIDAD AMBIENTAL</t>
  </si>
  <si>
    <t>LÍNEA ESTRATÉGICA 4: CALIDAD DE VIDA</t>
  </si>
  <si>
    <t>LÍNEA ESTRATÉGICA 5: PRODUCTIVIDAD Y GENERACIÓN DE OPORTUNIDADES</t>
  </si>
  <si>
    <t>LÍNEA ESTRATÉGICA 6: INFRAESTRUCTURA Y CONECTIVIDAD</t>
  </si>
  <si>
    <t>LÍNEA ESTRATÉGICA 2: INCLUSIÓN SOCIAL</t>
  </si>
  <si>
    <t>Implementar y mantener la estrategia de casas para nuevos liderazgos.</t>
  </si>
  <si>
    <t>Implementar y mantener la estrategia escuela de liderazgo para mujeres las Mil Manuelas.</t>
  </si>
  <si>
    <t>Realizar 35 actividades o iniciativas para promover, visibilizar y empoderar el gobierno escolar en las instituciones educativas oficiales.</t>
  </si>
  <si>
    <t>Crear y mantener 1 sección web en línea para que la ciudadanía pueda consultar el presupuesto y vigilar su aprobación y ejecución.</t>
  </si>
  <si>
    <t>Ejecutar 4 planes de socialización del proyecto de acuerdo del presupuesto municipal previa presentación al Concejo.</t>
  </si>
  <si>
    <t>Celebrar 4 cabildos ciudadanos para asignar presupuesto a obras comunitarias y discutir otros asuntos del presupuesto.</t>
  </si>
  <si>
    <t>Implementar y mantener 1 estrategia de implementación del acuerdo de presupuestos participativos y del decreto reglamentario.</t>
  </si>
  <si>
    <t>Implementar 1 estrategia para la formación y capacitación técnica en planeación participativa para los ciudadanos bumangueses.</t>
  </si>
  <si>
    <t>Implementar y mantener 1 estrategia de comunicaciones para difundir las iniciativas de la Administración Municipal y promover el debate público sobre temas de gobierno y de ciudad.</t>
  </si>
  <si>
    <t>Implementar y mantener 1 Plan de medios para informar a la ciudadanía sobre las políticas e iniciativas del gobierno.</t>
  </si>
  <si>
    <t>Implementar y mantener 1 estrategia de comunicaciones para difundir las acciones de la Administración Municipal y promover el debate público sobre temas de gobierno y de ciudad en la emisora cultural.</t>
  </si>
  <si>
    <t>Convocar y realizar 40 ruedas de prensa por el despacho del Alcalde.</t>
  </si>
  <si>
    <t>Implementar y mantener 1 estrategia de comunicación para promover la participación ciudadana sobre asuntos de interés públicos.</t>
  </si>
  <si>
    <t>Implementar y mantener 1 estrategia para la creación y promoción del Consejo Municipal de participación ciudadana.</t>
  </si>
  <si>
    <t>Implementar y mantener 1 estrategia para difundir la ley 1757 de 2015 y promover la apropiación por parte de la ciudadanía de los mecanismos allí establecidos.</t>
  </si>
  <si>
    <t>Implementar y mantener 1 estrategia de gobierno para la aplicación cabal de la ley 1757 de 2015 de participación ciudadana.</t>
  </si>
  <si>
    <t>Implementar y mantener 1 estrategia para la promoción y el fortalecimiento de las veedurías.</t>
  </si>
  <si>
    <t>Implementar y mantener 1 estrategia para el fortalecimiento del Consejo Municipal de Desarrollo Rural.</t>
  </si>
  <si>
    <t>Crear 1 cargo del nivel directivo o asesor para que la coordinación de los asuntos de prensa y comunicaciones (Jefe de Prensa).</t>
  </si>
  <si>
    <t>Crear 1 cargo del nivel directivo y/o asesor adscrito al despacho del Alcalde como encargado de asuntos de participación ciudadana.</t>
  </si>
  <si>
    <t>Convocar y realizar 48 conversatorios con organizaciones sociales, organizaciones políticas, periodísticas o grupos de líderes de opinión para discutir asuntos del gobierno y la ciudad.</t>
  </si>
  <si>
    <t>Implementar y mantener 1 sección en la página web institucional para informar sobre los debates, las relaciones y los acuerdos con el Concejo e interactuar con la ciudadanía.</t>
  </si>
  <si>
    <t>Implementar y mantener 1 sección en la página web institucional para que la ciudadanía pueda compartir textos, imágenes, audios y videos sobre condiciones y problemas de la ciudad o propuestas de política.</t>
  </si>
  <si>
    <t>Beneficiar al 100% de los ediles con pago de EPS, Pensión, ARL y póliza de vida.</t>
  </si>
  <si>
    <t>Implementar y mantener 1 estrategia para fortalecer la Unidad de Desarrollo Comunitario - UNDECO.</t>
  </si>
  <si>
    <t>Realizar ejercicios de participación y construcción del territorio con 100 Juntas de Acción Comunal - JAC.</t>
  </si>
  <si>
    <t>Implementar y mantener la estrategia "Voces de los comuneros".</t>
  </si>
  <si>
    <t>Realizar 2 actividades de dotación para ediles con el fin de apoyar su ejercicio democrático.</t>
  </si>
  <si>
    <t>Realizar 4 concursos "embellece tu barrio".</t>
  </si>
  <si>
    <t>Brindar 10.000 entradas gratuitas a ediles, dignatarios y afiliados de las JAL y JAC a espacios de recreación y cultura.</t>
  </si>
  <si>
    <t>Realizar 80 reuniones en el territorio con Juntas Administradoras Locales - JAL para discutir política pública y problemas de la comunidad.</t>
  </si>
  <si>
    <t>Desarrollar 1 estrategia para la formación de los conciliadores de las JAC que promuevan una cultura de trasformación de los conflictos cotidianos en la comunidad para disminuir los índices de violencia por intolerancia social.</t>
  </si>
  <si>
    <t>Realizar 8 actividades para el fortalecimiento del Consejo Territorial de Planeación.</t>
  </si>
  <si>
    <t>Construir o adecuar 1 espacio de trabajo con equipamiento para ediles.</t>
  </si>
  <si>
    <t>Implementar y mantener 1 plataforma de interacción, registro de información y visibilización en línea para Juntas de Acción Comunal, Juntas Administradoras Locales y comités de desarrollo y control social.</t>
  </si>
  <si>
    <t>Mantener el acompañamiento y/o asesoría al 100% de los comites de desarrollo y control social que lo requieran.</t>
  </si>
  <si>
    <t>Mantener 1 sección en línea y actualizada sobre los planes anti-corrupción y su cumplimiento.</t>
  </si>
  <si>
    <t>Implementar y mantener 1 sección en línea y actualizada de los planes de compras y adquisiciones y su ejecución.</t>
  </si>
  <si>
    <t>Mantener 1 sección en línea y actualizada sobre el Plan de Desarrollo y su ejecución.</t>
  </si>
  <si>
    <t>Implementar y mantener 1 sección en línea y actualizada para que la ciudadanía pueda seguir la ejecución y los costos de las obras de infraestructura.</t>
  </si>
  <si>
    <t>Implementar y mantener 1 sección en línea y actualizada sobre los contratos de prestación de servicios celebrados por la Administración Central.</t>
  </si>
  <si>
    <t>Implementar y mantener 1 sección en línea y actualizada sobre la ejecución de los proyectos estratégicos.</t>
  </si>
  <si>
    <t>Implementar y mantener 1 sección en línea y actualizada sobre los gastos de funcionamiento de la Administración Central.</t>
  </si>
  <si>
    <t>Celebrar 7 reuniones populares para rendir cuentas de la ejecución del Plan de Desarrollo y la ejecución del presupuesto.</t>
  </si>
  <si>
    <t>Realizar 4 audiencias de participación metropolitana en conjunto con la Alcaldía de Floridablanca.</t>
  </si>
  <si>
    <t>Realizar 4 audiencias de participación metropolitana en conjunto con la Alcaldía de Piedecuesta.</t>
  </si>
  <si>
    <t>Realizar 4 audiencias de participación metropolitana en conjunto con la Alcaldía de Girón.</t>
  </si>
  <si>
    <t>Realizar 8 juntas abiertas del Área Metropolitana de Bucaramanga con presencia de los integrantes de la junta metropolitana y participación de la comunidad para una discusión pública sobre asuntos metropolitanos.</t>
  </si>
  <si>
    <t>Formular e implementar 1 estrategia de comunicación para difundir los procesos de contratación pública de selección abierta y promover la participación de oferentes así como el control social ciudadano.</t>
  </si>
  <si>
    <t>Elaborar y difundir 16 informes de contratación pública.</t>
  </si>
  <si>
    <t>Implementar y mantener actualizado en línea 1 registro de intereses privados de los secretarios y sub-secretarios así como de los asesores del despacho del alcalde.</t>
  </si>
  <si>
    <t>Formular e implementar 1 plan de la excelencia por la transparencia enfocado al mejoramiento continuo del índice ITEP en todas sus dimensiones.</t>
  </si>
  <si>
    <t>Actualizar la estrategia integral de gobierno para la aplicación cabal de los postulados y mandatos de la ley 1712 de 2014 de transparencia y del derecho al acceso a la información pública.</t>
  </si>
  <si>
    <t>Actualizar el manual de contratación.</t>
  </si>
  <si>
    <t>Crear 1 cargo del nivel directivo y/o asesor adscrito al despacho del Alcalde como encargado de asuntos de transparencia en la gestión pública.</t>
  </si>
  <si>
    <t>Implementar y mantener 1 estrategia para publicar en línea necesidades de trabajo o de provisión de servicios del municipio y recopilar hojas de vida o propuestas (Tu Talento es lo que Vale).</t>
  </si>
  <si>
    <t>Implementar y mantener 1 sección en línea y actualizada dentro de la página web institucional para consultar todos los procesos de contratación pública.</t>
  </si>
  <si>
    <t>Mantener 1 sección en línea dentro de la página web institucional con información actualizada sobre decretos y resolución de la Administración así como de proyectos de acuerdo y acuerdos municipales.</t>
  </si>
  <si>
    <t>Implementar y mantener 1 estrategia para la socialización del plan anti-corrupción y atención al ciudadano.</t>
  </si>
  <si>
    <t>Publicar mantener en línea el 100% de la información sobre la estructura orgánica, las funciones y los deberes de las dependencias así como los medios de contacto y/o servicios de estas.</t>
  </si>
  <si>
    <t>Publicar y mantener actualizado en línea el directorio de servidores públicos.</t>
  </si>
  <si>
    <t>Publicar y mantener actualizado en línea el manual de funciones de la Administración Central.</t>
  </si>
  <si>
    <t>Realizar 1 caracterización de las personas que requieren trámites y servicios administrativos del gobierno municipal.</t>
  </si>
  <si>
    <t>Implementar y mantener 1 estrategia de comunicaciones para difundir y promover la oferta institucional así como de sus funciones, deberes y/u obligaciones legales dirigida a la población con enfoque diferencial.</t>
  </si>
  <si>
    <t>NUEVOS LIDERAZGOS</t>
  </si>
  <si>
    <t>PRESUPUESTOS INCLUYENTES</t>
  </si>
  <si>
    <t>CIUDADANÍA EMPODERADA Y DEBATE PÚBLICO</t>
  </si>
  <si>
    <t>INSTITUCIONES DEMOCRÁTICAS DE BASE  FORTALECIDAS E INCLUYENTES</t>
  </si>
  <si>
    <t>RENDICIÓN DE CUENTAS PERMANENTE E INTERACTIVA</t>
  </si>
  <si>
    <t>CULTURA METROPOLITANA Y CIUDAD REGIÓN: PARTICIPACIÓN QUE ATRAVIESA FRONTERAS</t>
  </si>
  <si>
    <t>GOBIERNO TRANSPARENTE</t>
  </si>
  <si>
    <t>GOBIERNO COMPRENSIBLE Y ACCESIBLE</t>
  </si>
  <si>
    <t>UTSP</t>
  </si>
  <si>
    <t>IMCT</t>
  </si>
  <si>
    <t>AMB</t>
  </si>
  <si>
    <t>Formular e implementar 1 plan de la excelencia para la gestión de PQRSD en la Administración Municipal (procedimientos e infraestructura).</t>
  </si>
  <si>
    <t>Crear 1 cargo del nivel directivo y/o asesor para coordinar la atención a la comunidad en la administración municipal.</t>
  </si>
  <si>
    <t>Implementar y mantener 1 red incluyente de asesores de la comunidad en las oficinas de la Administración Municipal.</t>
  </si>
  <si>
    <t>Crear e implementar 2 "Centros de atención municipal especializados (CAME)".</t>
  </si>
  <si>
    <t>Implementar y mantener el observatorio de acciones constitucionales (derechos de petición, tutelas, acciones populares y acciones de cumplimiento).</t>
  </si>
  <si>
    <t>Implementar y mantener 1 estrategia para la prevención del daño antijurídico.</t>
  </si>
  <si>
    <t>Implementar y mantener 1 sistema de información misional que agilice el registro, seguimiento y control de los asuntos de la secretaría jurídica.</t>
  </si>
  <si>
    <t>Ajustar y mantener implementado el Plan Institucional de Capacitación y Formación y el Plan de Bienestar y Estímulos.</t>
  </si>
  <si>
    <t>Mantener 1 sistema de gestión y control certificado.</t>
  </si>
  <si>
    <t>Realizar 3 auditorías de seguimiento por el ente certificador.</t>
  </si>
  <si>
    <t>Realizar 1 auditoría de recertificación por el ente certificador.</t>
  </si>
  <si>
    <t>Formular e implementar el Programa de Gestión Documental - PGD y el Plan Institucional de Archivos - PINAR.</t>
  </si>
  <si>
    <t>Formular e implementar 1 estrategia de gobierno para la aplicación cabal de la ley 1551 de 2012 por medio de la cual se dictaron normas para modernizar la organización y el funcionamiento de los municipios.</t>
  </si>
  <si>
    <t>Formular e implementar 1 estrategia de gobierno para la aplicación cabal de la ley 1474 de 2011 estatuto anti-corrupción y el CONPES 167 de 2013.</t>
  </si>
  <si>
    <t>Implementar y mantener el 100% de los procesos necesarios para la formulación y ejecución del Plan Anti-corrupción y Atención al Ciudadano.</t>
  </si>
  <si>
    <t>Formular e implementar 1 plan de modernización de la planta de personal.</t>
  </si>
  <si>
    <t>Crear 1 cargo del nivel directivo y/o asesor adscrito al despacho del Alcalde encargado de la coordinación del gabinete municipal (Jefe de Gabinete).</t>
  </si>
  <si>
    <t>Adecuar física y tecnológicamente el archivo de planos.</t>
  </si>
  <si>
    <t>Celebrar 20 acuerdos populares en el territorio para comprometer acciones diversas de gobierno ante problemas comunitarios.</t>
  </si>
  <si>
    <t>Formular e implementar 1 plan institucional en Bomberos de Bucaramanga.</t>
  </si>
  <si>
    <t>Formular e implementar 1 plan de adquisición de equipos tecnológicos.</t>
  </si>
  <si>
    <t>Formular e implementar 1 plan de fortalecimiento institucional para la Dirección de Tránsito de Bucaramanga.</t>
  </si>
  <si>
    <t>Mantener actualizada la base de datos del SISBEN.</t>
  </si>
  <si>
    <t>Implementar la nueva metodología SISBEN 4.</t>
  </si>
  <si>
    <t>Readecuar 1 oficina para el SISBEN</t>
  </si>
  <si>
    <t>Mantener el fortalecimiento del grupo de clasificación socioeconómico y estadístico.</t>
  </si>
  <si>
    <t>Mantener actualizada la base de datos de estratificación urbana y rural.</t>
  </si>
  <si>
    <t>Realizar la revisión general de la estratificación urbana y rural y su respectiva socialización.</t>
  </si>
  <si>
    <t>Implementar y mantener 1 estrategia para fortalecer el observatorio metropolitano y ampliar su alcance.</t>
  </si>
  <si>
    <t>Crear 4 rankings MI (Medición Integral) Ciudad.</t>
  </si>
  <si>
    <t>Crear y mantener 1 banco de datos y estadísticas para la gestión pública.</t>
  </si>
  <si>
    <t>Apoyar 4 investigaciones académicas sobre temas urbanos de Bucaramanga que contribuyan a la comprensión de un problema público y a la formulación de políticas para solucionarlo.</t>
  </si>
  <si>
    <t>Implementar y mantener 1 estrategia de comunicación y pedagógica para promover la apropiación del territorio y para fortalecer el conocimiento de la propia ciudad entre los ciudadanos.</t>
  </si>
  <si>
    <t>Implementar y mantener 1 plataforma en línea sobre temas y datos actualizados de la ciudad (historia, cultura, turismo, geografía, economía, sociales, movilidad, espacio público entre otros factores).</t>
  </si>
  <si>
    <t>Crear y mantener el libro virtual o plataforma en línea de la historia de las comunas.</t>
  </si>
  <si>
    <t>Garantizar que 3 documentos financieros estén disponibles y sean de fácil acceso e interpretación.</t>
  </si>
  <si>
    <t>Realizar 16 videos que permitan dar a conocer de manera didáctica al ciudadano la información financiera del municipio.</t>
  </si>
  <si>
    <t>Implementar y mantener la norma internacional de información financiera - NIIF.</t>
  </si>
  <si>
    <t>Actualizar el estatuto tributario.</t>
  </si>
  <si>
    <t>Realizar 5 acciones tendientes al fortalecimiento de los ingresos.</t>
  </si>
  <si>
    <t>Realizar y mantener actualizado en línea 1 inventario del los bienes inmuebles del municipio.</t>
  </si>
  <si>
    <t>Incorporar 300 predios de propiedad del municipio cuya titulación se encuentra pendiente.</t>
  </si>
  <si>
    <t>Adquirir el 100% de los predios requeridos para la ejecución de obras de desarrollo para la ciudad.</t>
  </si>
  <si>
    <t>Sistematizar el 100% de los procesos que adelantan las inspecciones de policía.</t>
  </si>
  <si>
    <t>Descongestionar 9.000 procesos de las inspecciones iniciados antes del 2012 y que impiden la buena atención al ciudadano.</t>
  </si>
  <si>
    <t>Formular e implementar 1 plan de descongestión y gestión.</t>
  </si>
  <si>
    <t>Formular e implementar 1 estrategia robusta de transparencia en las inspecciones.</t>
  </si>
  <si>
    <t>Crear 4 cargos supernumerarios para la descongestión de las inspecciones municipales de policía.</t>
  </si>
  <si>
    <t>Mejorar y equipar las 2 sedes de comisaría de familia (Norte y Joya).</t>
  </si>
  <si>
    <t>Adecuar y equipar las 2 sedes nuevas de comisaría de familia (Oriente y Sur).</t>
  </si>
  <si>
    <t>Digitalizar y sistematizar el 100% el procedimiento del funcionamiento de las comisarías de familia.</t>
  </si>
  <si>
    <t>Implementar y mantener 1 plan de mejoramiento en las comisarías de familia.</t>
  </si>
  <si>
    <t xml:space="preserve">Realizar 8 capacitaciones dirigidas a servidores públicos en lo atinente al régimen disciplinario de los servidores públicos. </t>
  </si>
  <si>
    <t>Crear y mantener 1 base de datos que permita tener acceso ágil a la información de procesos que se adelantan.</t>
  </si>
  <si>
    <t>Mantener el seguimiento, asesoría y evaluación a los 19 procesos de la Administración Central.</t>
  </si>
  <si>
    <t>Implementar y mantener 1 estrategia de gobierno para la promoción y adopción de la Cultura de la Legalidad y la Integridad para Colombia CLIC entre los servidores públicos y la ciudadanía.</t>
  </si>
  <si>
    <t>Realizar 8 capacitaciones en materia de contratación estatal dirigida a servidores públicos.</t>
  </si>
  <si>
    <t>Implementar y mantener 1 estrategia de comunicaciones pedagógica para socializar y fortalecer el sentido de la ética en la gestión pública entre las diversas dependencias.</t>
  </si>
  <si>
    <t>Bomberos</t>
  </si>
  <si>
    <t>DADEP</t>
  </si>
  <si>
    <t>NUEVO MODELO DE ATENCIÓN A LA CIUDADANÍA</t>
  </si>
  <si>
    <t>ACCIONES CONSTITUCIONALES Y ACCIONES LEGALES: RESPUESTA Y GESTIÓN SOCIAL Y ESTRATÉGICA</t>
  </si>
  <si>
    <t>ADMINISTRACIÓN ARTICULADA Y COHERENTE</t>
  </si>
  <si>
    <t>UNA CIUDAD VISIBLE QUE TOMA DECISIONES INTELIGENTES</t>
  </si>
  <si>
    <t>FINANZAS PÚBLICAS SOSTENIBLES Y COMPRENSIBLES PARA LA CIUDADANÍA</t>
  </si>
  <si>
    <t>GESTIÓN INTELIGENTE DEL PATRIMONIO INMOBILIARIO MUNICIPAL</t>
  </si>
  <si>
    <t>INSPECCIONES Y COMISARÍAS QUE FUNCIONAN</t>
  </si>
  <si>
    <t>CULTURA DE LA LEGALIDAD Y LA ÉTICA PÚBLICA</t>
  </si>
  <si>
    <t>Lograr y mantener el 100% de la implementación del componente TIC servicios.</t>
  </si>
  <si>
    <t>Lograr y mantener el 100% de la implementación del componente TIC gobierno abierto.</t>
  </si>
  <si>
    <t>Lograr y mantener el 100% de la implementación del componente TIC gestión.</t>
  </si>
  <si>
    <t>Lograr y mantener el 100% de la implementación del componente seguridad de la información y protección de datos.</t>
  </si>
  <si>
    <t>Adecuar y mantener en funcionamiento los 8 puntos VIVE DIGITAL.</t>
  </si>
  <si>
    <t>Mantener en funcionamiento el VIVE LAB.</t>
  </si>
  <si>
    <t>Capacitar 5.000 ciudadanos en los puntos  VIVE DIGITAL y VIVE LAB.</t>
  </si>
  <si>
    <t>Atender 30.000 ciudadanos en los puntos  VIVE DIGITAL y VIVE LAB.</t>
  </si>
  <si>
    <t>Construir y mantener 1 punto VIVE DIGITAL.</t>
  </si>
  <si>
    <t>Crear y/o documentar 4 sistemas de información pertenecientes al Core de la Alcaldía.</t>
  </si>
  <si>
    <t>Implementar 1 ambiente de desarrollo y prueba para los sistemas de información de la Alcaldía.</t>
  </si>
  <si>
    <t>Mantener actualizados 10 grupos de contenidos de información pública en el portal web.</t>
  </si>
  <si>
    <t>Formular y mantener 2 planes de implementación de Gobierno en Línea de los Institutos Descentralizados y las Instituciones Educativas Oficiales.</t>
  </si>
  <si>
    <t>Rediseñar la web de portales web.</t>
  </si>
  <si>
    <t>CIUDAD MODELO EN GOBIERNO EN LÍNEA</t>
  </si>
  <si>
    <t>VIVE DIGITAL PARA LAS CIUDADANAS Y CIUDADANOS</t>
  </si>
  <si>
    <t>GESTIÓN Y MEJORAMIENTO DE LOS SISTEMAS DE INFORMACIÓN</t>
  </si>
  <si>
    <t>TECNOLOGÍA PARA LA INTERACCIÓN CIUDADANA</t>
  </si>
  <si>
    <t>Realizar visita de control de obra al 100% de las obras licenciadas por los curadores urbanos.</t>
  </si>
  <si>
    <t>Realizar visita de control de obra al 100% de las obras sin licencia.</t>
  </si>
  <si>
    <t>Realizar visita de control de obra al 100% de las obras que presenten queja o solicitud.</t>
  </si>
  <si>
    <t>Elaborar 1 documento guía para la aplicación de los elementos relevantes del POT.</t>
  </si>
  <si>
    <t>Desarrollar el plug-in para el POT on-line.</t>
  </si>
  <si>
    <t>Realizar 1 estudio para aplicar la plusvalía en el municipio.</t>
  </si>
  <si>
    <t>Realizar 1 estudios de estructuración zonal.</t>
  </si>
  <si>
    <t>Mantener actualizado el expediente municipal.</t>
  </si>
  <si>
    <t>Actualizar la lista indicativa de Bienes de Interés Cultural - BIC.</t>
  </si>
  <si>
    <t>Conformar y mantener el equipo de diseño del taller de arquitectura.</t>
  </si>
  <si>
    <t>Realizar 150 propuestas para proyectos básicos que contengan los lineamientos de diseño urbano.</t>
  </si>
  <si>
    <t>Estructurar 1 Plan Integral Zonal - PIZ.</t>
  </si>
  <si>
    <t>Ejecutar 1 Plan Integral Zonal.</t>
  </si>
  <si>
    <t>Realizar 1 estudio que contenga los lineamientos y directrices generales del gran bosque de los cerros orientales de escala metropolitana.</t>
  </si>
  <si>
    <t>Formular el Plan Maestro de Espacio Público.</t>
  </si>
  <si>
    <t>Realizar el 100% de los diseños, estudios, consultorías e interventorías para ejecutar los proyectos y las obras del Plan de Desarrollo 2016 - 2019 y otros planes de ciudad.</t>
  </si>
  <si>
    <t>Ajustar el Plan Local de Seguridad Vial.</t>
  </si>
  <si>
    <t>Formular e implementar el Plan Estratégico de Seguridad Vial en METROLÍNEA.</t>
  </si>
  <si>
    <t>Apoyar el proceso de formulación y ejecución del Plan Maestro Santander Life en coordinación con el Área Metropolitana de Bucaramanga.</t>
  </si>
  <si>
    <t>Elaborar 1 documento guía que contenga la norma, lineamientos y procesos para la legalización de asentamientos.</t>
  </si>
  <si>
    <t>Elaborar 1 documento guía que contenga el proceso para obtener la titularidad del predio en barrios legalizados.</t>
  </si>
  <si>
    <t>Revisar y asignar las nomenclaturas de 10 barrios legalizados.</t>
  </si>
  <si>
    <t>Implementar y mantener 1 capítulo especial dentro del observatorio metropolitano para estudiar los territorios vulnerables y generar información sobre sus condiciones y problemáticas.</t>
  </si>
  <si>
    <t>Realizar 20 audiencias con representantes de las fuerzas vivas de la ciudad, la comunidad afectada y los medios de comunicación para dar a conocer y discutir la realidad de los territorios vulnerables.</t>
  </si>
  <si>
    <t>Realizar el Plan Maestro Conjunto para el desarrollo del Valle del Río de Oro en coordinación con el Área Metropolitana de Bucaramanga y el municipio de Girón.</t>
  </si>
  <si>
    <t>Formular 1 plan de acción conjunto para el desarrollo y el mejoramiento de la infraestructura pública en el sur de Bucaramanga, norte de Floridablanca en coordinación con el Área Metropolitana y la Alcaldía de dicho municipio.</t>
  </si>
  <si>
    <t>Implementar y mantener 1 estrategia de mejoramiento del ornato en sectores limítrofes con los municipios de Girón y Floridablanca en coordinación con el Área Metropolitana de Bucaramanga.</t>
  </si>
  <si>
    <t>Crear y mantener 1 centro de estudios urbanos y territoriales en el Área Metropolitana de Bucaramanga.</t>
  </si>
  <si>
    <t>Generar 8 espacios de encuentro entre gabinetes para el diálogo y coordinación institucional con el gobierno del municipio de Girón.</t>
  </si>
  <si>
    <t>Generar 8 espacios de encuentro entre gabinetes para el diálogo y coordinación institucional con el gobierno del municipio de Floridablanca.</t>
  </si>
  <si>
    <t>IMEBU</t>
  </si>
  <si>
    <t>ORDENAMIENTO TERRITORIAL EN MARHA</t>
  </si>
  <si>
    <t>DISEÑO URBANO INTELIGENTE Y SUSTENTABLE</t>
  </si>
  <si>
    <t>UNA CIUDAD QUE HACE Y EJECUTA PLANES</t>
  </si>
  <si>
    <t>TERRITORIOS VULNERABLES, TERRITORIOS VISIBLES</t>
  </si>
  <si>
    <t>TERRITORIOS METROPOLITANOS, PLANES CONJUNTOS</t>
  </si>
  <si>
    <t>Lograr una calificación de 85 sobre 100 en el componente visibilidad en el Índice de Transparencia de las Entidades Públicas - ITEP.</t>
  </si>
  <si>
    <t>Lograr una calificación de 80 sobre 100 en el componente de control y sanción en el Índice de Transparencia de las Entidades Públicas - ITEP.</t>
  </si>
  <si>
    <t>Lograr que el 60% de los ciudadanos confíe en la gestión del Alcalde/Gobierno Municipal de acuerdo a la encuesta Cómo Vamos.</t>
  </si>
  <si>
    <t>Lograr que el 60% de los ciudadanos considere que la Alcaldía es transparente en sus actividades de acuerdo a encuesta Cómo Vamos.</t>
  </si>
  <si>
    <t>Lograr una calificación de 90 en el componente exposición de la información del IGA.</t>
  </si>
  <si>
    <t>GOBIERNO PARTICIPATIVO Y ABIERTO</t>
  </si>
  <si>
    <t>Aumentar en un 30% los ingresos provenientes del impuesto predial.</t>
  </si>
  <si>
    <t>Lograr una calificación de 85 en el Índice de Desempeño Integral del DNP.</t>
  </si>
  <si>
    <t>Mantener una calificación de solvente en el Índice de Desempeño Fiscal del DNP.</t>
  </si>
  <si>
    <t>Lograr una calificación de 80 en el componente organización de la información del IGA.</t>
  </si>
  <si>
    <t>Lograr la probabilidad del 75% de cumplir la función administrativa según INTEGRA.</t>
  </si>
  <si>
    <t>Solvente</t>
  </si>
  <si>
    <t>Alcanzar un 85% de nivel de satisfacción en trámites electrónicos.</t>
  </si>
  <si>
    <t>Lograr que 10.000 ciudadanos usen datos públicos y participen por redes electrónicas.</t>
  </si>
  <si>
    <t>Lograr una calificación de 90 en el Índice de Gobierno Abierto - IGA.</t>
  </si>
  <si>
    <t>Disminuir a 1.400 número de quejas presentadas por las obras que se ejecutan.</t>
  </si>
  <si>
    <t>Lograr 10.000 M2 de espacio público efectivo por aportes de deberes urbanísticos.</t>
  </si>
  <si>
    <t>Lograr la evaluación del 100% del modelo territorial planteado en el Plan de Ordenamiento Territorial - POT.</t>
  </si>
  <si>
    <t>Construir 20 obras de infraestructura de espacio público ideadas por el taller de arquitectura.</t>
  </si>
  <si>
    <t>Construir 10 obras o proyectos de infraestructura pública en territorios limítrofes concertados con el Área.</t>
  </si>
  <si>
    <t>GOBIERNO LEGAL Y EFECTIVO</t>
  </si>
  <si>
    <t>GOBIERNO MUNICIPAL EN LÍNEA</t>
  </si>
  <si>
    <t>GOBERNANZA URBANA</t>
  </si>
  <si>
    <t>Implementar y mantener 1 estrategia para el informe anual de rendición de cuentas en cultura.</t>
  </si>
  <si>
    <t>Realizar 16 brigadas extramurales de atención al habitante de calle.</t>
  </si>
  <si>
    <t>Mantener 500 cupos de servicios integrales intramurales y/o extramurales para habitantes de calle.</t>
  </si>
  <si>
    <t>Brindar asistencia exequial al 100% de los habitantes de calle que se encuentran dentro del censo.</t>
  </si>
  <si>
    <t>Implementar y mantener 1 estrategia en salud, alimentación y aseo para el habitante de calle.</t>
  </si>
  <si>
    <t>Fortalecer la estrategia para la caracterización, atención y seguimiento de la situación de los habitantes de calle.</t>
  </si>
  <si>
    <t>Mantener 1 programa de plan retorno para habitante de calle.</t>
  </si>
  <si>
    <t>Garantizar y mantener 200 cupos de atención integral en procesos de habilitación y rehabilitación a niñas, niños y adolescentes con discapacidad en extrema vulnerabilidad.</t>
  </si>
  <si>
    <t>Garantizar 210 cupos en programas de rehabilitación integral a personas adultas en extrema vulnerabilidad con discapacidad, física, visual, auditiva, cognitiva, psicosocial y múltiple.</t>
  </si>
  <si>
    <t>Crear y mantener 1 unidad generadora de datos que realice el registro de localización y caracterización de las personas con discapacidad.</t>
  </si>
  <si>
    <t>Implementar y mantener la estrategia de rehabilitación basada en la comunidad en las instituciones que ofrecen los servicios de habilitación y rehabilitación a través del Comité Local de RBC.</t>
  </si>
  <si>
    <t>Mantener el banco de ayudas técnicas, tecnológicas e informáticas BATI.</t>
  </si>
  <si>
    <t>Implementar y mantener 1 programa de  orientación ocupacional y proyecto de vida a personas con discapacidad física, auditiva, visual, cognitiva, psicosocial y múltiple.</t>
  </si>
  <si>
    <t>Mantener 1 intérprete de lengua de señas colombiana que garantice a la población con discapacidad auditiva el acceso a la información, las comunicaciones y los servicios que ofrece la administración municipal.</t>
  </si>
  <si>
    <t>Realizar 4 conmemoraciones del día nacional de las personas con discapacidad.</t>
  </si>
  <si>
    <t>Brindar 24.000 entradas a personas con discapacidad a espacios de recreación, deporte y cultura.</t>
  </si>
  <si>
    <t>Mantener a 400 niñas, niños y adolescentes con discapacidad cognitiva, visual, física, auditiva y múltiple, que no se encuentran incluidos en instituciones educativas oficiales con atención integral en habilitación y rehabilitación.</t>
  </si>
  <si>
    <t>Mantener 11 personas como apoyos de modelo lingüístico e intérpretes de lengua de señas colombiana en instituciones educativas oficiales para la atención de niñas, niños y adolescentes con discapacidad auditiva.</t>
  </si>
  <si>
    <t>Mantener la atención a 300 niñas, niños y adolescentes en condición de discapacidad auditiva mediante los apoyos del modelo lingüísticos e intérpretes en lenguas de señas Colombiana.</t>
  </si>
  <si>
    <t>Mantener el Plan Municipal de Discapacidad.</t>
  </si>
  <si>
    <t>Desarrollar 4 eventos deportivos y recreativos dirigido a población con discapacidad.</t>
  </si>
  <si>
    <t>Implementar y mantener 1 sistema de orientación, capacitación, apoyo y asesoría con enfoque diferencial para minorías étnicas.</t>
  </si>
  <si>
    <t>Apoyar 4 campañas de sensibilización social contra la discriminación étnica.</t>
  </si>
  <si>
    <t>Desarrollar 4 campañas de sensibilización social contra la discriminación social y para la prevención de infecciones de transmisión sexual.</t>
  </si>
  <si>
    <t>Realizar 4 mesas de trabajo con comunidades LGTBI para determinar el diagnóstico poblacional.</t>
  </si>
  <si>
    <t>Formular e implementar 1 Política Pública para las comunidades LGTBI.</t>
  </si>
  <si>
    <t>Realizar 4 campaña de prevención del consumo de sustancias psicoactivas con énfasis en población escolar.</t>
  </si>
  <si>
    <t>Implementar y mantener 1 estrategia basada en grupos de apoyo de pares en los colegios para acompañar a los jóvenes en condición de adicción a sustancias psicoactivas.</t>
  </si>
  <si>
    <t>Implementar y mantener 1 programa de atención inicial virtual y/o presencial con apoyo terapéutico para la población en condición de adicción a sustancias psicoactivas.</t>
  </si>
  <si>
    <t>Realizar 7 jornadas de promoción de la salud, prevención de infecciones de transmisión sexual en trabajadoras y trabajadores sexuales.</t>
  </si>
  <si>
    <t>Realizar 1 censo de la población trabajadora sexual.</t>
  </si>
  <si>
    <t>Implementar y mantener la ruta de atención a la población trabajadora sexual.</t>
  </si>
  <si>
    <t>Formular e implementar la Política Pública para la población trabajadora sexual.</t>
  </si>
  <si>
    <t>Mantener la ruta de seguridad para prevenir riesgos y proteger a víctimas del conflicto interno armado.</t>
  </si>
  <si>
    <t>Mantener actualizado el PAT, mapa de riesgos, plan de prevención y protección y el plan de contingencia.</t>
  </si>
  <si>
    <t>Realizar y mantener actualizada la caracterización de las víctimas.</t>
  </si>
  <si>
    <t>Mantener el fortalecimiento a la mesa de participación de víctimas.</t>
  </si>
  <si>
    <t>Mantener la ayuda humanitaria de urgencia y en transición incluyendo asistencia exequial al 100% de la población víctima del conflicto interno armado según requisitos de ley.</t>
  </si>
  <si>
    <t>Mantener el 100% de los procesos de retorno y reubicación a la población víctima del conflicto interno armado que se presente.</t>
  </si>
  <si>
    <t>Apoyar 7 iniciativas encaminadas a generar garantías de no repetición y reparación simbólica a víctimas del conflicto interno armado.</t>
  </si>
  <si>
    <t>Conmemorar el día de memoria y de solidaridad con las víctimas del conflicto interno armado.</t>
  </si>
  <si>
    <t>Mantener el apoyo logístico para la realización del comité territorial de justicia transicional con sus mesas temáticas.</t>
  </si>
  <si>
    <t>Mantener y mejorar el Centro de Atención Integral para las Víctimas del conflicto interno.</t>
  </si>
  <si>
    <t>Realizar 1 actividad enfocada a la participación de las organizaciones sociales de víctimas en torno a la agenda de paz y la reparación integral.</t>
  </si>
  <si>
    <t>Realizar 6 encuentros para la participación de mujeres víctimas del conflicto interno armado como sujetos de derechos en entornos familiares y escenarios de decisión.</t>
  </si>
  <si>
    <t>Formular e implementar el Plan de acción intersectorial de entornos saludables PAIE con población víctima del conflicto interno armado.</t>
  </si>
  <si>
    <t>Desarrollar 4 eventos deportivos y recreativos dirigidos a la población víctimas del conflicto interno armado.</t>
  </si>
  <si>
    <t>Apoyar 7 proyectos productivos para generación de ingresos en población víctimas del conflicto interno armado.</t>
  </si>
  <si>
    <t>Mantener 1 programa de temas de emprendimiento a personas en proceso de reintegración.</t>
  </si>
  <si>
    <t>Implementar y mantener 1 estrategia de apoyo a las iniciativas y programas de la Agencia Colombiana para la Reintegración - ACR.</t>
  </si>
  <si>
    <t>Implementar y mantener 1 estrategia para la inclusión laboral de actores del conflicto.</t>
  </si>
  <si>
    <t>Mantener el apoyo dotacional a los 2 centros de reclusión.</t>
  </si>
  <si>
    <t>Realizar 3 brigadas de ayuda humanitaria dirigida a la población carcelaria en los diferentes centros de reclusión.</t>
  </si>
  <si>
    <t>Desarrollar 8 eventos deportivos y recreativos dirigidos a la población carcelaria.</t>
  </si>
  <si>
    <t>HABITANTE DE CALLE</t>
  </si>
  <si>
    <t>MINORÍAS ÉTNICAS</t>
  </si>
  <si>
    <t>COMUNIDADES LGTBI</t>
  </si>
  <si>
    <t>PREVENCIÓN Y ATENCIÓN A POBLACIÓN EN CONDICIÓN DE ADICCIÓN A SUSTANCIAS PSICOACTIVAS</t>
  </si>
  <si>
    <t>TRABAJADORAS Y TRABAJADORES SEXUALES</t>
  </si>
  <si>
    <t>VÍCTIMAS DEL CONFLICTO INTERNO ARMADO</t>
  </si>
  <si>
    <t>POBLACIÓN EN PROCESO DE REINTEGRACIÓN</t>
  </si>
  <si>
    <t>POBLACIÓN CARCELARIA Y POSPENADOS</t>
  </si>
  <si>
    <t>Disminuir a 1,2% el índice de pobreza extrema.</t>
  </si>
  <si>
    <t>Disminuir a 0,397 el coeficiente de Gini.</t>
  </si>
  <si>
    <t>Mantener al 100% la cobertura en salud a la población víctima del conflicto interno armado.</t>
  </si>
  <si>
    <t>ATENCIÓN PRIORITARIA Y FOCALIZADA A GRUPOS DE POBLACIÓN VULNERABLE</t>
  </si>
  <si>
    <t>Fortalecer 1.500 padres, madres y otros cuidadores en capacidades para la crianza, la construcción de vínculos afectivos y su ejercicio de corresponsabilidad.</t>
  </si>
  <si>
    <t>Realizar el acompañamiento al 30% de las adolescentes gestantes y madres adolescentes.</t>
  </si>
  <si>
    <t>Brindar atención psicosocial especializada al 100% de las familias en condiciones de vulnerabilidad con niñas y niños con enfermedades crónicas y terminales que lo requieran.</t>
  </si>
  <si>
    <t>Realizar 4 jornadas de conmemoración del día de la niñez</t>
  </si>
  <si>
    <t>Realizar 4 dotaciones de material pedagógico, didáctico y lúdico a programas y/o centros de atención de primera infancia.</t>
  </si>
  <si>
    <t xml:space="preserve">Activar las rutas de atención para garantizar la inclusión social del 100% niñas y niños en situación de vulnerabilidad y/o riesgo con enfoque diferencial (discapacidad, víctimas, minorías étnicas, afrodescendientes). </t>
  </si>
  <si>
    <t>Implementar y mantener 1 centro de atención integral nocturno "Casa búho" para niñas y niños de 0 a 5 años.</t>
  </si>
  <si>
    <t>Actualizar la política pública de primera infancia, infancia, adolescencia y fortalecimiento familiar.</t>
  </si>
  <si>
    <t>Mantener el servicio exequial a niñas y niños de familias con extrema vulnerabilidad que así lo requieran.</t>
  </si>
  <si>
    <t>Implementar y mantener la estrategia "Mil días de vida" en IPS de atención materno infantil.</t>
  </si>
  <si>
    <t>Implementar y mantener 5 salas ERA en IPS públicas.</t>
  </si>
  <si>
    <t>Mantener al 100% de los casos por desnutrición en la niñez unidad de análisis.</t>
  </si>
  <si>
    <t>Mantener la estrategia AIEPI e IAMI en las IPS materno infantil.</t>
  </si>
  <si>
    <t>Realizar 8 jornadas de promoción de los derechos de niñas, niños y adolescentes.</t>
  </si>
  <si>
    <t>Brindar a 4.000 niñas y niños de 6 a 11 años programas para potenciar el desarrollo del aprendizaje,  juego,  desarrollo psicomotor, la creatividad y  las habilidades relacionales.</t>
  </si>
  <si>
    <t>Promover la participación y movilización social de 4.000 niñas,  niños y adolescentes dentro de la vida comunitaria.</t>
  </si>
  <si>
    <t>Mantener 1 estrategia de prevención del maltrato infantil, violencia sexual y violencia intrafamiliar.</t>
  </si>
  <si>
    <t xml:space="preserve">Mantener actualizada y validada la base de datos  de identificación de niñas y niños  en situación o riesgo de trabajo infantil de acuerdo con los lineamientos de política nacional de erradicación del trabajo infantil. </t>
  </si>
  <si>
    <t>Mantener 1 estrategia  comunitaria y familiar  para la erradicación de trabajo infantil en niñas, niños y adolescentes caracterizados.</t>
  </si>
  <si>
    <t>Mantener atención integral a 33 niños en la modalidad de semi-internado (refugio social).</t>
  </si>
  <si>
    <t>Brindar y atender a 75.000 niñas, niños y adolescentes con acceso gratuito en espacios de recreación y cultura.</t>
  </si>
  <si>
    <t>Realizar 4 jornadas de promoción de los derechos humanos para prevenir la violencia contra niñas y niños.</t>
  </si>
  <si>
    <t>Implementar y mantener 1 estrategia para la promoción de habilidades para la vida  en el marco de la estrategia de atención integral a niños, niñas y adolescentes con énfasis en prevención de embarazo en adolescentes.</t>
  </si>
  <si>
    <t>Implementar y mantener la estrategia "Trayectos y proyectos" para potenciar capacidades, proyectos de vida, emprendimientos juveniles.</t>
  </si>
  <si>
    <t>Implementar y mantener la estrategia "Me protejo, me protegen" rutas de acompañamiento y protección integral para adolescentes ante inobservancia, amenaza o vulneración de derechos.</t>
  </si>
  <si>
    <t>Mantener la atención integral al 100% de los menores infractores (SRPA).</t>
  </si>
  <si>
    <t>Incluir al 100% de los jóvenes infractores del SRPA en la estrategia de justicia juvenil restaurativa.</t>
  </si>
  <si>
    <t>Garantizar 1 hogar de paso para las niñas, niños y adolescentes en riesgo y/o vulnerabilidad.</t>
  </si>
  <si>
    <t>Realizar 1 convenio interinstitucional para la construcción y dotación de un centro de atención especializado para la atención de los adolescentes en conflicto con la ley, acorde a los requerimientos de la ley de infancia y adolescencia.</t>
  </si>
  <si>
    <t>Mantener las 6 casas de la juventud con una oferta programática del uso adecuado del tiempo libre.</t>
  </si>
  <si>
    <t>Vincular 3.000 jóvenes en los diferentes procesos democráticos de participación ciudadana.</t>
  </si>
  <si>
    <t>Vincular 5.000 jóvenes en procesos de formación en diferentes competencias de inclusión laboral, social, valores humanos, ambientales y organización juvenil.</t>
  </si>
  <si>
    <t>Implementar 10 procesos de comunicación estratégica mediante campañas de innovación para la promoción y prevención de flagelos juveniles.</t>
  </si>
  <si>
    <t>Actualizar y mantener la política pública de juventud.</t>
  </si>
  <si>
    <t>Formular e implementar 1 programa de prevención e inclusión social en jóvenes frente al consumo de sustancias psicoactivas y conductas disfuncionales en los ámbitos comunitario, familiar y escolar.</t>
  </si>
  <si>
    <t>Mantener el apoyo logístico a las familias beneficiadas del programa Familias en Acción.</t>
  </si>
  <si>
    <t>Brindar al 100% de la personas beneficiadas del programa Familias en Acción acceso gratuito en espacios de recreación y cultura.</t>
  </si>
  <si>
    <t>Formular e implementar la política pública de familia.</t>
  </si>
  <si>
    <t>Formular e implementar la política pública de libertad religiosa y de cultos.</t>
  </si>
  <si>
    <t>Implementar y mantener el programa "Bucaramanga y la familia al parque" (retretas, cultura y ciencia, mercadillo cultural - en los parque emblemáticos).</t>
  </si>
  <si>
    <t>Mantener a 560 adultos mayores adscritos a los centros vida del municipio en suministro de alimentación y nutrición.</t>
  </si>
  <si>
    <t>Mantener a 560 adultos mayores el servicio de transporte para asistir a los centros vida.</t>
  </si>
  <si>
    <t>Beneficiar y mantener a 600 adultos mayores en el programa de alimentación "compartamos Bucaramanga".</t>
  </si>
  <si>
    <t>Realizar 6 actividades de dotación a los Centros Vida.</t>
  </si>
  <si>
    <t>Realizar 4 actividades de celebración del día del adulto mayor.</t>
  </si>
  <si>
    <t>Mantener a 560 adultos mayores la atención primaria en salud y orientación psicosocial.</t>
  </si>
  <si>
    <t>Realizar 3 campañas de sensibilización a la comunidad en los derechos del adulto mayor y promoción de redes de apoyo.</t>
  </si>
  <si>
    <t>Implementar y mantener 1 programa que incentive la actividad productiva del adulto mayor.</t>
  </si>
  <si>
    <t>Mantener a 560 adultos mayores adscritos a los centros vida el auxilio exequial.</t>
  </si>
  <si>
    <t>Realizar 4 encuentros intergeneracionales para el adulto mayor en los Centros Vida y los corregimientos del Municipio.</t>
  </si>
  <si>
    <t>Beneficiar y mantener a 10.000 adultos mayores con el programa "Colombia mayor".</t>
  </si>
  <si>
    <t>Actualizar la política pública del adulto mayor.</t>
  </si>
  <si>
    <t>Beneficiar al 100% de los adultos mayores el acceso gratuito en espacios de recreación y cultura.</t>
  </si>
  <si>
    <t>Beneficiar 1.000 adultos mayores en situación de extrema vulnerabilidad con mercados de sustento y/o complementos nutricionales.</t>
  </si>
  <si>
    <t>Implementar 1 ruta turística a nivel local para la reacreación del adulto mayor.</t>
  </si>
  <si>
    <t>Destinar 6 consultoruos rosados para la atención prioritaria de mujeres adultas mayores.</t>
  </si>
  <si>
    <t>Adecuar y/o Readecuar 3 Centros Vida.</t>
  </si>
  <si>
    <t>INDERBU</t>
  </si>
  <si>
    <t>INICIO FELIZ (PRIMERA INFANCIA)</t>
  </si>
  <si>
    <t>JUGANDO Y APRENDIENDO (INFANCIA)</t>
  </si>
  <si>
    <t>CRECIENDO Y CONSTRUYENDO (ADOLESCENCIA)</t>
  </si>
  <si>
    <t>JÓVENES VITALES</t>
  </si>
  <si>
    <t>PRIMERO MI FAMILIA</t>
  </si>
  <si>
    <t>ADULTO MAYOR Y DIGNO</t>
  </si>
  <si>
    <t>Realizar 8  jornadas "Mi nombre - mi ciudadanía" para la garantía del derecho a la identidad en alianza con la Registraduría.</t>
  </si>
  <si>
    <t>Conformar 34 grupos de mujeres para la red comunitaria de prevención contra la violencia.</t>
  </si>
  <si>
    <t>Brindar al 100% de las mujeres víctimas de violencia atención jurídica y psicológica virtualmente y en el centro integral de la mujer.</t>
  </si>
  <si>
    <t>Realizar 3 eventos de formación con las comisarías de familia.</t>
  </si>
  <si>
    <t>Mantener la atención al 100% de las mujeres víctimas de violencia y en extremo riesgo en la Casa Refugio según solicitud.</t>
  </si>
  <si>
    <t>Realizar 8 eventos de formación y sensibilización con los funcionarios públicos de las entidades encargadas, de atender los casos de violencia contra la mujer.</t>
  </si>
  <si>
    <t>Realizar 8 capacitaciones a los comisarios de familia en justicia con equidad.</t>
  </si>
  <si>
    <t>Implementar 4 iniciativas de promoción de los derechos humanos para prevenir la violencia contra la mujer y violencia intrafamiliar.</t>
  </si>
  <si>
    <t>Apoyar 9 iniciativas de grupos de mujeres para la participación política.</t>
  </si>
  <si>
    <t>Mantener el funcionamiento del Consejo Comunitario de Mujeres.</t>
  </si>
  <si>
    <t>Realizar 48 talleres para la generación de ingresos dirigidas a mujeres.</t>
  </si>
  <si>
    <t>Implementar y mantener 1 estrategia de formación para la participación e incidencia política de las mujeres.</t>
  </si>
  <si>
    <t>Mantener y/o fortalecer el Consejo Comunitario de Mujeres.</t>
  </si>
  <si>
    <t>Realizar 1 encuentro municipal para articular las experiencias exitosas de participación política de las mujeres a nivel nacional y local.</t>
  </si>
  <si>
    <t>Brindar 60.000 entradas a los parque RECREAR a mujeres víctimas de violencia, madres comunitarias, mujeres rurales, madres cabeza de familia y mujeres vulnerables.</t>
  </si>
  <si>
    <t>Realizar 4 campañas comunicativas para la equidad de género.</t>
  </si>
  <si>
    <t>Realizar 6 encuentros con periodistas para la comunicación con equidad de género.</t>
  </si>
  <si>
    <t>Cumplir un 30% de la agenda pendiente para la equidad y la garantía de derechos de las mujeres.</t>
  </si>
  <si>
    <t>Mantener y fortalecer 1 centro integral de atención a la mujer.</t>
  </si>
  <si>
    <t>Asignar 850 subsidios complementarios a hogares que cuentan con subsidio nacional.</t>
  </si>
  <si>
    <t>Habilitar 200 hectáreas para lotes urbanizables "20.000 hogares felices".</t>
  </si>
  <si>
    <t>Entregar 1.000 soluciones de vivienda en cualquier modalidad.</t>
  </si>
  <si>
    <t>Entregar 100 soluciones de vivienda para mujeres cabeza de familia.</t>
  </si>
  <si>
    <t>Mantener el subsidio del mínimo vital de agua.</t>
  </si>
  <si>
    <t>Realizar 200 mejoramientos de vivienda en la zona urbana (50% para población vulnerable).</t>
  </si>
  <si>
    <t>Realizar 150 mejoramientos de vivienda en la zona rural.</t>
  </si>
  <si>
    <t>Capacitar a 7.350 familias en temas relacionados con vivienda de interés social.</t>
  </si>
  <si>
    <t>Implementar y mantener 7 grupos de atención social.</t>
  </si>
  <si>
    <t>Titular 150 predios fiscales.</t>
  </si>
  <si>
    <t>Diseñar y licenciar 1 proyecto de renovación urbana.</t>
  </si>
  <si>
    <t>Beneficiar 5.000 familias con proyectos de infraestructura social.</t>
  </si>
  <si>
    <t>Beneficiar 3.000 vivienda con el proyecto casa de colores.</t>
  </si>
  <si>
    <t>INVISBU</t>
  </si>
  <si>
    <t>VIDA LIBRE DE VIOLENCIAS</t>
  </si>
  <si>
    <t>FORTALECIMIENTO DE LA PARTICIPACIÓN POLÍTICA, ECONÓMICA Y SOCIAL DE LAS MUJERES</t>
  </si>
  <si>
    <t>COMUNICACIÓN PARA LA INCLUSIÓN DE LAS MUJERES AL DESARROLLO</t>
  </si>
  <si>
    <t>CONSTRUYENDO MI HOGAR</t>
  </si>
  <si>
    <t>MEJORANDO MI HOGAR</t>
  </si>
  <si>
    <t>FORMACIÓN Y ACOMPAÑAMIENTO PARA MI HOGAR</t>
  </si>
  <si>
    <t>MEJORAMIENTO Y CONSOLIDACIÓN DE LA CIUDAD CONSTRUIDA</t>
  </si>
  <si>
    <t>Reducir a 15.314 el déficit cuantitativo de vivienda.</t>
  </si>
  <si>
    <t>Reducir a 5.479 el déficit cualitativo de vivienda.</t>
  </si>
  <si>
    <t>Disminuir a 717 los casos de violencia entre pareja.</t>
  </si>
  <si>
    <t>Mantener por debajo de 10 la tasa de mortalidad en niñas y niños menores de 5 años.</t>
  </si>
  <si>
    <t>Mantener por debajo de 10 la tasa de mortalidad en niñas y niños menores de 1 años.</t>
  </si>
  <si>
    <t>Lograr y mantener el 100% de la población pobre de niñas y niños afiliados al régimen subsidiado.</t>
  </si>
  <si>
    <t>Mantener por debajo de 28 la razón de mortalidad materna por 1.000 nacidos vivos por causas directas e indirectas.</t>
  </si>
  <si>
    <t>Aumentar al 98% la cobertura útil de vacunación.</t>
  </si>
  <si>
    <t>Reducir por debajo del 15% la proporción de madres - niñas, adolescentes (10 a 19 años).</t>
  </si>
  <si>
    <t>Reducir a 0 la tasa de mortalidad por enfermedad diarréica aguda (EDA) en menores de 5 años.</t>
  </si>
  <si>
    <t>Mantener por debajo de 15 la tasa de mortalidad por infección respiratoria aguda (IRA) en menores de 5 años.</t>
  </si>
  <si>
    <t>Disminuir a 8,9% el índice de pobreza.</t>
  </si>
  <si>
    <t>POBLACIÓN CON DISCAPACIDAD</t>
  </si>
  <si>
    <t>Crear, dotar y mantener 1 Oficina para la Paz.</t>
  </si>
  <si>
    <t>Implementar y mantener 1 estrategia basadas en valores para apoyar a la población carcelaria en el proceso de resocialización social y familiar.</t>
  </si>
  <si>
    <t>Implementar y mantener 1 estrategia de apoyo a la generación de ingresos para pospenados.</t>
  </si>
  <si>
    <t>Implementar y mantener 1 estrategia en las instituciones educativas para el uso de internet de manera segura y responsable.</t>
  </si>
  <si>
    <t>Reactivar y mantener el Consejo Municipal de Juventud.</t>
  </si>
  <si>
    <t>Implementar y mantener 1 programa integral e interinstitucional que garanticen la seguridad y el goce efectivo de los derechos de las mujeres.</t>
  </si>
  <si>
    <t>Implementar y mantener 1 estrategias de formación enfocada a los hombres para la transformación de las perspectivas de género.</t>
  </si>
  <si>
    <t>Mantener 1 línea de atención a la mujer.</t>
  </si>
  <si>
    <t>Implementar y mantener 1 cátedra de equidad de género dirigida a profesores y estudiantes en instituciones educativas públicas de primaria y bachillerato.</t>
  </si>
  <si>
    <t>Implementar y mantener 1 programa de acompañamiento a los usuarios que cumplan condiciones del programa "20.000 Hogares" en su proceso de urbanización.</t>
  </si>
  <si>
    <t>Mantener las 47 instituciones educativas con acceso a servicios públicos básicos.</t>
  </si>
  <si>
    <t>Mantener las 47 instituciones educativas dotadas con material didáctico, equipos y/o mobiliario escolar.</t>
  </si>
  <si>
    <t>Dotar y/o repotenciar 23 talleres, laboratorios y/o aulas especializadas para la educación básica y media.</t>
  </si>
  <si>
    <t>Entregar 17.400 equipos de cómputo a docentes y/o alumnos de instituciones educativas oficiales.</t>
  </si>
  <si>
    <t>Mantener y/o repotenciar las 47 instituciones educativas oficiales con conectividad.</t>
  </si>
  <si>
    <t>Mantener las 47 instituciones educativas oficiales con planta de personal docente optimizada.</t>
  </si>
  <si>
    <t>Mantener las 47 instituciones educativas oficiales con planta de personal administrativa y de apoyo.</t>
  </si>
  <si>
    <t>Adecuar y/o dotar 12 ambientes escolares para la atención a la primera infancia (transición).</t>
  </si>
  <si>
    <t>Construir y/o dotar 4 Centros de Desarrollo infantil (Inicio feliz).</t>
  </si>
  <si>
    <t>Implementar y mantener 1 plan de infraestructura educativa para la remodelación y/o construcción de instituciones educativas oficiales.</t>
  </si>
  <si>
    <t>Realizar las adecuaciones necesarias a 10 instituciones educativas viabilizadas y/o intervenidas cofinanciadas con el MEN para la vinculación a la JORNADA ÚNICA.</t>
  </si>
  <si>
    <t>Realizar las dotaciones necesarias a 13 instituciones educativas viabilizadas para la vinculación a la JORNADA ÚNICA.</t>
  </si>
  <si>
    <t>Garantizar el 100% de la ejecución y evaluación del plan de JORNADA ÚNICA de las instituciones educativas viabilizadas por el MEN.</t>
  </si>
  <si>
    <t>Mantener el 100% de los subsidios para educación superior de los estudiantes que cumplen los requisitos para la continuidad.</t>
  </si>
  <si>
    <t>Otorgar y mantener 4.570 nuevos subsidios para acceso a la educación superior del nivel técnico profesional, tecnológico y profesional.</t>
  </si>
  <si>
    <t>Ofrecer 800 cupos de transporte escolar a estudiantes del colegio Villas de San Ignacio.</t>
  </si>
  <si>
    <t>Mantener el 100% de los cupos de transporte escolar a estudiantes del sector rural que lo requieran.</t>
  </si>
  <si>
    <t>Atender 12.800 estudiantes con modelos educativos flexibles.</t>
  </si>
  <si>
    <t>Realizar la caracterización de la población en edad escolar para identificar discapacidades y talentos excepcionales en 47 instituciones educativas oficiales.</t>
  </si>
  <si>
    <t>Lograr y mantener los servicios de apoyo al 100% de la población de estratos 1 y 2 con necesidades educativas especiales y/o discapacidad incluidas en las instituciones educativas oficiales.</t>
  </si>
  <si>
    <t>Mantener 9.599 estudiantes con la prestación del servicio educativo por el sistema de contratación.</t>
  </si>
  <si>
    <t>Mantener la cobertura anual de complemento nutricional a 28.340 niñas y niños de estratos 1 y 2.</t>
  </si>
  <si>
    <t>Mantener el 100% de la población en edad escolar en instituciones educativas oficiales pertenecientes a minorías étnicas.</t>
  </si>
  <si>
    <t>Mantener el 100% de la población en edad escolar víctima del conflicto interno en instituciones educativas oficiales.</t>
  </si>
  <si>
    <t>Implementar y mantener 1 estrategia de erradicación del trabajo infantil en niñas y niños en edad escolar caracterizados.</t>
  </si>
  <si>
    <t>Brindar el servicio de alimentación al 100% del niñas y niños vinculados a la JORNADA ÚNICA.</t>
  </si>
  <si>
    <t>Realizar 2 estudios de cobertura educativas.</t>
  </si>
  <si>
    <t>Articular 10 instituciones educativas con la educación superior y SENA con el nuevo modelo.</t>
  </si>
  <si>
    <t>Mantener el apoyo a los proyectos transversales (MEN-Municipio) en las 47 instituciones educativas oficiales.</t>
  </si>
  <si>
    <t>Otorgar 188 estímulos a los estudiantes de las instituciones educativas oficiales.</t>
  </si>
  <si>
    <t>Beneficiar al 100% de los estudiantes de los grados 10 y 11 que realizan las prácticas de la educación media técnica con el pago del ARL en cumplimiento del decreto 055 de 2015.</t>
  </si>
  <si>
    <t>Implementar y mantener en 15 instituciones educativas oficiales de bajo logro el programa de familias formadoras.</t>
  </si>
  <si>
    <t>Participar en el 100% de las iniciativas promovidas en el pacto por la educación "Santander 2030".</t>
  </si>
  <si>
    <t>Capacitar 480 docentes de primaria de las instituciones educativas oficiales en el manejo de la segunda lengua.</t>
  </si>
  <si>
    <t>Mantener 8.173 estudiantes de instituciones educativas oficiales en el manejo de una segunda lengua, focalizadas en el progarama Colombia Bilingüe.</t>
  </si>
  <si>
    <t>Crear y mantener en las 47 instituciones educativas oficiales el proyecto institucional de lectura, escritura y oralidad.</t>
  </si>
  <si>
    <t>Capacitar en evaluación por competencias al 100% de los estudiantes de las instituciones educativas oficiales de bajo logro.</t>
  </si>
  <si>
    <t>Brindar orientación vocacional - proyecto de vida al 100% de los estudiantes de grado 10º de las instituciones educativas oficiales.</t>
  </si>
  <si>
    <t>Fomentar proyectos de investigación, desarrollo, transferencia tecnológica y gestión del conocimiento en 12 instituciones educativas oficiales</t>
  </si>
  <si>
    <t>Mantener el acompañamiento de 4 centros educativos (zona rural) en el desarrollo de Modelos Escolares Para la Equidad - MEPE.</t>
  </si>
  <si>
    <t>Certificar 8 nuevas instituciones educativas oficiales en el sistema integrados de gestión de calidad.</t>
  </si>
  <si>
    <t>Otorgar 340 becas a nivel de maestría a docentes de instituciones educativas oficiales.</t>
  </si>
  <si>
    <t>Capacitar 2.500 docentes y directivos docentes en áreas técnicas pedagógicas de desarrollo personal, competencias básicas y ciudadanas y otras áreas del conocimiento e investigación.</t>
  </si>
  <si>
    <t>Realizar 4 foros educativos municipales sobre experiencias pedagógicas significativas y culturales.</t>
  </si>
  <si>
    <t>Mantener el acompañamiento a 47 instituciones educativas oficiales en planes de mejoramiento institucional.</t>
  </si>
  <si>
    <t>Apoyar 20 proyectos artísticos en las instituciones educativas oficiales.</t>
  </si>
  <si>
    <t>Actualizar el Plan Educativo Municipal.</t>
  </si>
  <si>
    <t>Evaluar el 100% de los programas de educación para el trabajo y desarrollo humano solicitados para registro mediante los recursos del fondo para el desarrollo humano.</t>
  </si>
  <si>
    <t>Mantener y/o fortalecer el 100% de los macropocresos adoptados en la Secretaría de Educación.</t>
  </si>
  <si>
    <t>Mantener el Programa de bienestar laboral dirigido al personal docente, directivo y administrativo de las instituciones y centros educativos oficiales.</t>
  </si>
  <si>
    <t>Otorgar 20 estímulos a los docentes y/o directivos docentes de las instituciones educativas oficiales.</t>
  </si>
  <si>
    <t>Aumentar al 72% la tasa de cobertura neta en transición.</t>
  </si>
  <si>
    <t>Aumentar al 100% la tasa de cobertura neta en educación básica primaria.</t>
  </si>
  <si>
    <t>Aumentar al 88% la tasa de cobertura neta en educación básica secundaria.</t>
  </si>
  <si>
    <t>Aumentar al 61% la tasa de cobertura neta para educación media.</t>
  </si>
  <si>
    <t>Reducir al 2% la tasa de deserción en educación básica primaria.</t>
  </si>
  <si>
    <t>Reducir al 4% la tasa de deserción en educación básica secundaria.</t>
  </si>
  <si>
    <t>Reducir al 5% la tasa de deserción para educación media.</t>
  </si>
  <si>
    <t>Reducir al 4% la tasa de repitencia en educación básica primaria.</t>
  </si>
  <si>
    <t>Reducir al 10% la tasa de repitencia en educación básica secundaria.</t>
  </si>
  <si>
    <t>Reducir al 5% la tasa de repitencia para educación media.</t>
  </si>
  <si>
    <t>Disminuir a 4 el número de alumnos por computador.</t>
  </si>
  <si>
    <t>EDUCACIÓN: BUCARAMANGA EDUCADA, CULTA E INNOVADORA</t>
  </si>
  <si>
    <t>DISPONIBILIDAD (ASEQUIBILIDAD): "ENTORNOS DE APRENDIZAJES BELLOS Y AGRADABLES"</t>
  </si>
  <si>
    <t>ACCESO (ACCESIBILIDAD): "EDUCACIÓN PARA UNA CIUDAD INTELIGENTE Y SOLIDARIA"</t>
  </si>
  <si>
    <t>PERMANENCIA EN EL SISTEMA EDUCATIVO (ADAPTABILIDAD)</t>
  </si>
  <si>
    <t>CALIDAD (ACEPTABILIDAD): "INNOVADORES Y PROFESIONALES"</t>
  </si>
  <si>
    <t>Lograr y mantener el 100% de la población pobre afiliada al régimen subsidiado.</t>
  </si>
  <si>
    <t>Mantener la garantía al 100% de la población pobre no afiliada la prestación del servicio de salud de primer nivel de atención.</t>
  </si>
  <si>
    <t>Mantener la auditoría al 100% de las EPS contributivas que maneje población subsidiada y EPS subsidiada.</t>
  </si>
  <si>
    <t>Mantener auditoria al 100% de las IPS públicas y privadas que presten servicios de salud a los usuarios del régimen subsidiado.</t>
  </si>
  <si>
    <t>Construir y dotar el Centro de Zoonosis Municipal.</t>
  </si>
  <si>
    <t>Realizar 12.000 visitas a establecimientos comerciales de alto riesgo.</t>
  </si>
  <si>
    <t>Realizar 6.000 visitas a establecimientos comerciales de bajo riesgo.</t>
  </si>
  <si>
    <t>Realizar el censo de mascotas en el municipio.</t>
  </si>
  <si>
    <t>Realizar 62 jornadas de vacunación de caninos y felinos.</t>
  </si>
  <si>
    <t>Realizar 26.000 esterilizaciones de caninos y felinos en el municipio.</t>
  </si>
  <si>
    <t>Construir el Centro de Bienestar Animal.</t>
  </si>
  <si>
    <t>Construir el Coso Municipal.</t>
  </si>
  <si>
    <t>Implementar y mantener 1 campaña educomunicativa para prevención y manejo de enfermedades no transmisibles.</t>
  </si>
  <si>
    <t>Realizar la línea base de eventos de causa externa de morbilidad desagregada por edad y sexo.</t>
  </si>
  <si>
    <t>Realizar 1 estudio de carga de enfermemdad por eventos no transmisibles y causa externa.</t>
  </si>
  <si>
    <t>Mantener el seguimiento al 100% de los casos de violencia intrafamiliar reportados a SIVIGILA.</t>
  </si>
  <si>
    <t>Realizar 1 estudio de consumo de sustancias psicoactivas en población en edad escolar en instituciones educativas oficiales.</t>
  </si>
  <si>
    <t>Implementar y mantener 2 estrategias para la reducción del consumo de sustancias psicoactivas en niñas, niños, adolescentes y comunidad de mayor vulnerabilidad.</t>
  </si>
  <si>
    <t>Inplementar y mantener 1 estrategia de seguimiento a los casos de bajo peso al nacer.</t>
  </si>
  <si>
    <t>Implementar y mantener el Plan de seguridad alimentaria y nutricional.</t>
  </si>
  <si>
    <t>Realizar 1 estudio sobre alimentación y nutrición a familias de los sectores más vulnerables.</t>
  </si>
  <si>
    <t>Mantener el seguimiento al 100% de los casos y/o brotes reportados al SIVIGILA.</t>
  </si>
  <si>
    <t>Implementar y mantener 1 campaña educomunicativa para fortalecer valores en derechos sexuales y reproductivos.</t>
  </si>
  <si>
    <t>Diseñar e implementar 1 estrategia para incentivar la consulta a la totalidad de los controles prenatales requeridos.</t>
  </si>
  <si>
    <t>Mantener el seguimiento (unidad de análisis) al 100% de los casos de mortalidad por enfermedades transmisibles.</t>
  </si>
  <si>
    <t>Formular y mantener el plan de contingencia para enfermedades transmitidas por vectores.</t>
  </si>
  <si>
    <t>Mantener la estrategia de gestión integral para la prevención y control del dengue, chikunguya y zika.</t>
  </si>
  <si>
    <t>Aplicar 3.560.976 vacunas a niñas y niños menores de 5 años.</t>
  </si>
  <si>
    <t>Capacitar a las empresas de 2 sectores económicos sobre la cobertura de riesgos laborales.</t>
  </si>
  <si>
    <t>Mejorar en 3 sectores económicos la cobertura de riesgos laborales.</t>
  </si>
  <si>
    <t>Construir 5 centros de salud de la ESE ISABU.</t>
  </si>
  <si>
    <t>Ampliar y mantener la estrategia de atención primaria en salud en la totalidad de comunas y corregimientos.</t>
  </si>
  <si>
    <t>Adquirir 4 centros de salud móviles.</t>
  </si>
  <si>
    <t>Garantizar que el 100% del personal en salud esté capacitado e implemente la estrategia AIEPI e IAMI en las unidades operativas de la ESE ISABU.</t>
  </si>
  <si>
    <t>Implementar la historia clínica digital en todas las unidades operativas de la ESE ISABU.</t>
  </si>
  <si>
    <t>Ampliar y mantener en un 1 punto de atención el servicios de imagenología (UIMIST).</t>
  </si>
  <si>
    <t>Habilitar y mantener 2 ambulancias con el fin de mejorar el sistema de referencia y contrareferencia interna de la ESE ISABU.</t>
  </si>
  <si>
    <t>Fortalecer el Hospital Local del Norte.</t>
  </si>
  <si>
    <t>ISABU</t>
  </si>
  <si>
    <t>Lograr y mantener en el 100% la afiliación al régimen subsidiado.</t>
  </si>
  <si>
    <t>Mantener por debajo de 0,6 la prevalencia de VIH-SIDA en población general.</t>
  </si>
  <si>
    <t>Mantener la tasa de curación del 85% de los casos de tuberculosis pulmonar con baciloscopia positivo.</t>
  </si>
  <si>
    <t>Mantener en 0 los casos de rabia humana.</t>
  </si>
  <si>
    <t>Mantener por debajo de 2% la incidencia de dengue.</t>
  </si>
  <si>
    <t>Mantener por debajo de 3 los casos de mortalidad por dengue.</t>
  </si>
  <si>
    <t>Aumentar al 100% los servicios quirúrgicos de mediana complejidad en la ESE ISABU.</t>
  </si>
  <si>
    <t>SALUD PÚBLICA: SALUD PARA TODOS Y CON TODOS</t>
  </si>
  <si>
    <t>ASEGURAMIENTO</t>
  </si>
  <si>
    <t>SALUD AMBIENTAL</t>
  </si>
  <si>
    <t>VIDA SALUDABLE Y CONDICIONES NO TRANSMISIBLES</t>
  </si>
  <si>
    <t>CONVIVENCIA SOCIAL Y SALUD MENTAL</t>
  </si>
  <si>
    <t>SEGURIDAD ALIMENTARIA Y NUTRICIONAL</t>
  </si>
  <si>
    <t>SEXUALIDAD, DERECHOS SEXUALES Y REPRODUCTIVOS</t>
  </si>
  <si>
    <t>VIDA SALUDABLE Y ENFERMEDADES TRANSMISIBLES</t>
  </si>
  <si>
    <t>SALUD Y ÁMBITO LABORAL</t>
  </si>
  <si>
    <t>FORTALECIMIENTO DE LA AUTORIDAD SANITARIA PARA LA GESTIÓN DE LA SALUD</t>
  </si>
  <si>
    <t>Realizar 170 eventos de hábitos de vida saludable (recreovías, ciclovías y ciclopaseos).</t>
  </si>
  <si>
    <t>Crear 90 grupos comunitarios para la práctica de la actividad física regular.</t>
  </si>
  <si>
    <t>Vincular 30.300 estudiantes en competencias y festivales deportivos en los juegos estudiantiles.</t>
  </si>
  <si>
    <t>Vincular 4.300 niñas, niños y adolescentes en las escuelas de iniciación, formación y especialización deportiva.</t>
  </si>
  <si>
    <t>Vincular 3.000 estudiantes en edad pre-escolar y escolar a los procesos de educación física.</t>
  </si>
  <si>
    <t>Desarrollar 12 eventos deportivos comunitarios en diferentes disciplinas.</t>
  </si>
  <si>
    <t>Desarrollar 40 eventos recreodeportivos comunitarios.</t>
  </si>
  <si>
    <t>Realizar 8 eventos de vacaciones creativas dirigidas a la primera infancia e infancia.</t>
  </si>
  <si>
    <t>Capacitar 600 personas en áreas afines a la actividad física, recreación y deporte.</t>
  </si>
  <si>
    <t>Realizar mantenimiento a 120 escenarios y/o campos deportivos.</t>
  </si>
  <si>
    <t>Adecuar y/o modernizar 3 parques RECREAR.</t>
  </si>
  <si>
    <t>Construir 1 parque RECREAR.</t>
  </si>
  <si>
    <t>Apoyar 80 iniciativas de organismos del deporte asociado.</t>
  </si>
  <si>
    <t>Realizar 8 eventos deportivos y recreativos de inclusión con carácter diferencial.</t>
  </si>
  <si>
    <t>Apoyar 8 iniciativas comunitarias deportivas y recreativas.</t>
  </si>
  <si>
    <t>ACTIVIDAD FÍSICA, EDUCACIÓN FÍSICA, RECREACIÓN Y DEPORTE</t>
  </si>
  <si>
    <t>Lograr la participación de 420.000 personas en hábitos y estilos de vida saludable.</t>
  </si>
  <si>
    <t>Mantener el fortalecimiento de la Bibloteca Pública Municipal Gabriel Turbay.</t>
  </si>
  <si>
    <t>Mantener en funcionamiento las 2 puntos de lectura y las 2 bibliotecas satélites.</t>
  </si>
  <si>
    <t>Poner en funcionamiento 8 nuevos puntos de lectura y 3 nuevas bibliotecas satélites.</t>
  </si>
  <si>
    <t>Mantener 1 estrategia de biblioteca móvil para niñas y niños.</t>
  </si>
  <si>
    <t>Adecuar 4 bibliotecas escolares para convertirlas en doble puerta.</t>
  </si>
  <si>
    <t>Mantener el Plan de lectura, escritura y oralidad.</t>
  </si>
  <si>
    <t>Realizar 840 talleres con niñas, niños y adolescentes con el fin de fomentar la lectura a través de actividades artísticas y culturales complementarias.</t>
  </si>
  <si>
    <t>Vincular la Biblioteca Pública Municipal a la red nacional de bibliotecas del Banco de la República.</t>
  </si>
  <si>
    <t>Garantizar la participacion del sector cultural en el acceso a bienes patrimoniales y de interés publico del municipio.</t>
  </si>
  <si>
    <t>Implementar 1 estrategia para descentralizar la escuela municipal de artes satélites en las diferentes comunas y corregimientos.</t>
  </si>
  <si>
    <t>Adoptar 1 Políticas Nacional de Desarrollo de Competencias Comunicativas para el mejoramiento de los niveles de lectura y escritura (leer es mi cuento).</t>
  </si>
  <si>
    <t>Mantener en funcionamiento la Escuela Municipal de Artes (EMA).</t>
  </si>
  <si>
    <t>Implementar y mantener el sistema municipal de formación en artes.</t>
  </si>
  <si>
    <t>Implementar y mantener 1 estrategia de aprendizaje y formación en artes.</t>
  </si>
  <si>
    <t>Implementar 1 estrategia de formación de públicos.</t>
  </si>
  <si>
    <t>Realizar 4 convocatorias de estímulos a la creación artística y cultural.</t>
  </si>
  <si>
    <t>Realizar 4 convocatorias de estímulos a la creación artística y cultural para primera infancia, infancia y adolescencia.</t>
  </si>
  <si>
    <t>Implementar y mantener 1 sistema municipal de información cultural.</t>
  </si>
  <si>
    <t>Mantener el programa institucional de concertación de proyectos artísticos y culturales.</t>
  </si>
  <si>
    <t>Concertar, realizar y apoyar 1 programa de sala.</t>
  </si>
  <si>
    <t>Crear 1 fondo de circulación e itinerancia para los artistas locales.</t>
  </si>
  <si>
    <t>Mantener el fortalecimiento de 1 escenarios dedicados al fomento de las manifestaciones culturales.</t>
  </si>
  <si>
    <t>Realizar 48  intervenciones en los espacios de encuentro ciudadano desde la apropiación artística y cultural.</t>
  </si>
  <si>
    <t>Realizar 4  investigaciones para el rescate y difusión de la memoria y el patrimonio intangible de la ciudad.</t>
  </si>
  <si>
    <t>Desarrollar 1 acción para el aprovechamiento y fortalecimiento del Centro Cultural del Oriente.</t>
  </si>
  <si>
    <t>Adquirir 2 bienes de interés cultural para el fortalecimiento de las actividades del Municipio.</t>
  </si>
  <si>
    <t>Implementar y mantener 1 Programa de soporte y apoyo al fortalecimiento de los procesos existentes en oficios.</t>
  </si>
  <si>
    <t>Mantener 1 estrategia de reconocimiento y difusión tirística.</t>
  </si>
  <si>
    <t>Implementar y mantener 1 programa de alianzas globales con ciudades que permita la promoción cultural de la ciudad.</t>
  </si>
  <si>
    <t>Formular e implementar la política pública que impulse a Bucaramanga como industria turística.</t>
  </si>
  <si>
    <t>Formular e implementar el Plan Estratégico de Turismo.</t>
  </si>
  <si>
    <t>Capacitar 200 personas en temáticas asociadas a turismo que cuentan con el registro nacional de turismo vigente.</t>
  </si>
  <si>
    <t>Garantizar el espacio y la operación del Centro de Convenciones de Bucaramanga como eje central del desarrollo del turismo de reuniones en el municipio.</t>
  </si>
  <si>
    <t>Realizar 1 acción para el fortalecimiento del Bureau de Convenciones y Visitantes de Bucaramanga.</t>
  </si>
  <si>
    <t>Terminar el Centro de Convenciones - NEOMUNDO.</t>
  </si>
  <si>
    <t>CIUDADANAS Y CIUDADANOS INTELIGENTES</t>
  </si>
  <si>
    <t>Lograr la asistencia de 250.000 personas a las actividades culturales y artísticas de la ciudad y la Biblioteca Pública Gabriel Turbay.</t>
  </si>
  <si>
    <t>TRANSFORMACIÓN DE LOS DETERMINANTES DEL COMPORTAMIENTO SOCIAL (CULTURA CIUDADANA)</t>
  </si>
  <si>
    <t>LECTURA, ESCRITURA Y ORALIDAD - LEO</t>
  </si>
  <si>
    <t>PROCESOS DE FORMACIÓN EN ARTE</t>
  </si>
  <si>
    <t>FOMENTO DE LA PRODUCCIÓN ARTÍSTICA</t>
  </si>
  <si>
    <t>LA CULTURA A LA CALLE</t>
  </si>
  <si>
    <t>"A CUIDAR LO QUE ES VALIOSO": RECUPERACIÓN Y CONSERVACIÓN DEL PATRIMONIO</t>
  </si>
  <si>
    <t>PROCESOS DE FORTALECIMIENTO DE LOS OFICIOS</t>
  </si>
  <si>
    <t>OBSERVAR Y SER OBSERVADO: FOMENTO AL TURISMO</t>
  </si>
  <si>
    <t>ACTIVIDAD FÍSICA Y SALUD "BUCARAMANGA ACTIVA Y SALUDABLE"</t>
  </si>
  <si>
    <t>DEPORTE FORMATIVO</t>
  </si>
  <si>
    <t>DEPORTE Y RECREACIÓN SOCIAL COMUNITARIA</t>
  </si>
  <si>
    <t>CUALIFICACIÓN DEL TALENTO DEPORTIVO</t>
  </si>
  <si>
    <t>AMBIENTES DEPORTIVOS Y RECREATIVOS</t>
  </si>
  <si>
    <t>DEPORTE ASOCIADO Y COMUNITARIO</t>
  </si>
  <si>
    <t>Habilitar 5.000 M2 de espacio público para garantizar el uso y goce colectivo.</t>
  </si>
  <si>
    <t>Incorporar 200.000 M2 de cesiones tipo A, cesiones obligatorias, andenes y vías.</t>
  </si>
  <si>
    <t>Beneficiar 200 vendedores informales con proyectos estratégicos o de reubicación.</t>
  </si>
  <si>
    <t>Realizar mantenimiento anual al 100% de los parques "Ciudad de los parques".</t>
  </si>
  <si>
    <t>Intervenir y/o construir 100 equipamientos comunitarios (sociales, deportivos y culturales: canchas sintéticas, muulticentros deportivos, salones comunales, entre otros).</t>
  </si>
  <si>
    <t>Construir 30.000 M2 de andenes.</t>
  </si>
  <si>
    <t>Realizar 4 adecuaciones y/o mantenimientos a las plazas de mercado a cargo del municipio.</t>
  </si>
  <si>
    <t>Realizar 50 intervenciones en espacios públicos "La piel de la democracia".</t>
  </si>
  <si>
    <t>Mejorar 6.600 M2 de espacio público en el centro de la ciudad.</t>
  </si>
  <si>
    <t>Rehabilitar la plaza San Mateo.</t>
  </si>
  <si>
    <t>Construir 1 subsector del Parque Lineal Rio de Oro.</t>
  </si>
  <si>
    <t>Construir 1 subsector del Parque sobre la quebrada la Esperanza.</t>
  </si>
  <si>
    <t>Construir 1 subsector del Parque Lineal sobre la Quebrada la Iglesia.</t>
  </si>
  <si>
    <t>Realizar la recuperación paisajística del Parque Metropolitano del Norte.</t>
  </si>
  <si>
    <t>Recuperar la estación Café Madrid.</t>
  </si>
  <si>
    <t>Mantener 4 intervenciones estratégicas para las diferentes plazas de mercado a cargo del municipio.</t>
  </si>
  <si>
    <t>Realizar 4 estudios de diagnóstico en las plazas de mercado a cargo del Municipio.</t>
  </si>
  <si>
    <t>Realizar 1.700 operativos de recuperación, control y preservación del espacio público.</t>
  </si>
  <si>
    <t>Actualizar los estudios y diseños de la plaza San Mateo.</t>
  </si>
  <si>
    <t>Dedicar 1 escenario al fomento de las manifestaciones culturales en la zona norte de la ciudad.</t>
  </si>
  <si>
    <t>Formular e implementar 1 plan de pintura urbana y de mantenimiento del espacio público y ornato de la ciudad (muros, puentes, escaleras, andenes, entre otros).</t>
  </si>
  <si>
    <t>ND</t>
  </si>
  <si>
    <t>RED DE ESPACIO PÚBLICO</t>
  </si>
  <si>
    <t>Lograr 2.700.000 M2 de espacio público efectivo en el perímetro urbano.</t>
  </si>
  <si>
    <t>APROVECHAMIENTO SOCIAL DEL ESPACIO PÚBLICO</t>
  </si>
  <si>
    <t>INTERVENCIÓN SOCIAL DEL ESPACIO PÚBLICO</t>
  </si>
  <si>
    <t>Crear y mantener en funcionamiento la casa de justicia del sur.</t>
  </si>
  <si>
    <t>Mantener y mejorar 1 casa de justicia en el Norte.</t>
  </si>
  <si>
    <t>Implementar 17 jueces de paz.</t>
  </si>
  <si>
    <t>Aquirir 267 cámaras para el circuito cerrado de televisión.</t>
  </si>
  <si>
    <t>Adecuar y poner en funcionamiento 1 estación de policía en el centro.</t>
  </si>
  <si>
    <t>Remodelar y/o adecuar 15 CAIs de Policía.</t>
  </si>
  <si>
    <t>Mantener los 169 frentes de seguridad del municipio.</t>
  </si>
  <si>
    <t>Habilitar 1 Centro de Prevención y Protección al servicio de la Policía .</t>
  </si>
  <si>
    <t>Apoyar la implementación y mantener la estrategia del Modelo Nacional de Vigilancia comunitaria por cuadrantes de la Policía.</t>
  </si>
  <si>
    <t>Apoyar la implementación y mantener la metodología de puntos críticos para la seguridad ciudadana de la Policía.</t>
  </si>
  <si>
    <t>Implementar 1 estrategia de focalización o territorialización en conjunto con demás autoridades de Seguridad.</t>
  </si>
  <si>
    <t>Implementar y mantener 1 herramienta tecnológica para la denuncia e información ciudadana (Red Virtual de Seguridad).</t>
  </si>
  <si>
    <t>Mantener la estrategia interinstitucional para la inspección,  vigilancia y control de los establecimientos de comercio.</t>
  </si>
  <si>
    <t>Realizar 1.000 operativos para el control a la comercialización de combustibles lícitos e ilícitos.</t>
  </si>
  <si>
    <t>Realizar 10.000 operativos para la protección al consumidor.</t>
  </si>
  <si>
    <t>Realizar 4 capacitaciones y/o socializaciones dirigidas a comunidad y comerciantes sobre las normas de protección al consumidor.</t>
  </si>
  <si>
    <t>Mantener y fortalecer la estrategia de Reacción Inmediata Municipal (RIMB).</t>
  </si>
  <si>
    <t>Mantener la estrategia para promover y mantener la Escuela de Convivencia, Tolerancia y Seguridad Ciudadana institucionalizada por el Decreto 0269 de 2012.</t>
  </si>
  <si>
    <t>Mantener 1 estrategia de promoción comunitaria de los mecanismos alternativos de solución de conflictos a través de la unidad móvil de la conciliación.</t>
  </si>
  <si>
    <t>Mantener y fortalecer el Observatorio del Delito.</t>
  </si>
  <si>
    <t>Mantener la implementación del programa de Tolerancia en Movimiento institucionalizado por el Acuerdo Municipal 026 del 2014.</t>
  </si>
  <si>
    <t>Realizar 7 conversatorios para la promoción de los derechos humanos con enfoque diferencial.</t>
  </si>
  <si>
    <t>Brindar asistencia y apoyo al 100% de las víctimas de la trata de personas.</t>
  </si>
  <si>
    <t>Desarrollar 4 campañas comunitarias para la prevención de la trata de personas a nivel masivo en barrios, colegios y sitios de concurrencia pública.</t>
  </si>
  <si>
    <t>Formular e implementar la política pública de derechos humanos.</t>
  </si>
  <si>
    <t>Realizar 1 plan para la reactivación, fortalecimiento y funcionamiento del Consejo Municipal de Paz.</t>
  </si>
  <si>
    <t>SEGURIDAD Y CONVIVENCIA</t>
  </si>
  <si>
    <t>Reducir a 19 la tasa de homicidios.</t>
  </si>
  <si>
    <t>Reducir a 537 la tasa de lesiones personales.</t>
  </si>
  <si>
    <t>Reducir a 10 la tasa de victimización.</t>
  </si>
  <si>
    <t>CASAS DE JUSTICIA</t>
  </si>
  <si>
    <t>SEGURIDAD CON LÓGICA Y ÉTICA</t>
  </si>
  <si>
    <t>CONVIVENCIA</t>
  </si>
  <si>
    <t>FORTALECIMIENTO DE LOS DERECHOS HUMANOS</t>
  </si>
  <si>
    <t>BUCARAMANGA TERRITORIO DE PAZ</t>
  </si>
  <si>
    <t>4 - CALIDAD DE VIDA</t>
  </si>
  <si>
    <t>2 - INCLUSIÓN SOCIAL</t>
  </si>
  <si>
    <t>Realizar 1 plan de protección de la labor de líderes sociales, comunales, políticos y defensores de derechos humanos en coordinación con autoridades de policía y organismos de protección de los derechos humanos.</t>
  </si>
  <si>
    <t>Aumentar 581 cupos para la atención de la primera infancia (transición).</t>
  </si>
  <si>
    <t>Implementar y mantener la política pública de salud mental nacional con el acuerdo municipal 015 de 2011.</t>
  </si>
  <si>
    <t>Mantener la estrategia de servicios amigables para adolescentes y jóvenes.</t>
  </si>
  <si>
    <t>Implementar y mantener 1 estrategia de formación, creación y difusión de la filarmónica del municipio.</t>
  </si>
  <si>
    <t>Implementar y mantener 1 estrategia  de formación, creación y difusión del “Coro Bucaramanga”.</t>
  </si>
  <si>
    <t>Implementar y mantener 1 estrategias de recuperación, mantenimiento, conservación, promoción, difusión del patrimonio fílmico y audiovisual de la CINETECA PÚBLICA.</t>
  </si>
  <si>
    <t>Implementar y mantener 1 estrategia de recuperación, mantenimiento, conservación, promoción de piezas museológicas y documentales.</t>
  </si>
  <si>
    <t>Implementar y mantener 1 estrategia de promoción y difusión del patrimonio cultural como medio para  incrementar la oferta turistica del municipio.</t>
  </si>
  <si>
    <t>Implementar 1  estrategia de promoción denominadas “casa de justicia móvil” en comunidades aledañas a las casas de justicia.</t>
  </si>
  <si>
    <t>Formular e implementar el Plan Integral de Seguridad (PISCC) en conjunto con autoridades del Comité Municipal de Orden Público.</t>
  </si>
  <si>
    <t>Implementar el Observatorio de Paz de Bucaramanga.</t>
  </si>
  <si>
    <t>Destinar el 1% de los ingresos de libre destinación para la compra, preservación y mantenimiento de las cuencas y microcuencas abastecedoras de agua al municipio.</t>
  </si>
  <si>
    <t>Reforestar y/o mantener 45 hectáreas para la preservación de cuencas abastecedoras de agua.</t>
  </si>
  <si>
    <t>Realizar la caracterización biótica (flora y fauna) en un tramo de una microcuenca.</t>
  </si>
  <si>
    <t>Diseñar 1 subsectores del gran bosque de los cerros orientales de escala metropolitana.</t>
  </si>
  <si>
    <t>Diseñar 1 subsector de la zona occidental.</t>
  </si>
  <si>
    <t>Habilitar 1 subsector del gran bosque de los cerros orientales de escala metropolitana.</t>
  </si>
  <si>
    <t>Habilitar 1 subsector del parque de la zona occidental.</t>
  </si>
  <si>
    <t>Preservar 85 hectáreas en cuencas abastecedoras de agua.</t>
  </si>
  <si>
    <t>Aumentar a 144 las hectáreas de espacio público verde en Bucaramanga.</t>
  </si>
  <si>
    <t>ECOSISTEMAS PARA LA VIDA</t>
  </si>
  <si>
    <t>SENDEROS PARA LA VIDA</t>
  </si>
  <si>
    <t>Realizar 2 estudios de amenaza, vulnerabilidad y riesgo.</t>
  </si>
  <si>
    <t>Realizar 1 estudio de microzonificación sísmica.</t>
  </si>
  <si>
    <t>Realizar el inventario de las edificaciones institucionales indispensables para evaluar la vulnerabilidad sísmica.</t>
  </si>
  <si>
    <t>Realizar 1 evaluación de vulnerabilidad sísmica de las edificaciones institucionales indispensables.</t>
  </si>
  <si>
    <t>Mantener el Plan Minicipal de Gestión del Riesgo.</t>
  </si>
  <si>
    <t>Crear y mantener la Oficina de Gestión del Riesgo en el marco de la ley.</t>
  </si>
  <si>
    <t>Actualizar y mantener la política de gestión del riesgo.</t>
  </si>
  <si>
    <t>Crear y mantener el observatorio de riesgos de desastre.</t>
  </si>
  <si>
    <t>Desarrollar 4 escenarios de riesgo en sistemas de información geográfica.</t>
  </si>
  <si>
    <t>Realizar 3 estudios de evaluación y priorización de obras de mitigación de riesgo.</t>
  </si>
  <si>
    <t>Adquirir 3 estaciones telemétricas de alertas tempranas.</t>
  </si>
  <si>
    <t>Suministrar al 100% de las personas afectadas por desastres de elementos básicos.</t>
  </si>
  <si>
    <t>Realizar 20 obras de mitigación en comunas que presenten riesgo de desastre.</t>
  </si>
  <si>
    <t>Fortalecer 4 estaciones de bomberos en su capacidad operativa.</t>
  </si>
  <si>
    <t>Realizar 72 talleres para la prevención del riesgo y del desastre.</t>
  </si>
  <si>
    <t>Realizar auditorías al 100% de las instituciones de salud entorno a su plan de emergencias y desastres.</t>
  </si>
  <si>
    <t>Realizar 4 simulacros de desastres.</t>
  </si>
  <si>
    <t>Atender al 100% de las emergencias con ayudas humanitarias.</t>
  </si>
  <si>
    <t>Formular e implementar 1 plan de adquisición del sistema integral de emergencias.</t>
  </si>
  <si>
    <t>CONOCIMIENTO DEL RIESGO DEL DESASTRE</t>
  </si>
  <si>
    <t>REDUCCIÓN Y MITIGACIÓN DEL RIESGO DE DESASTRE</t>
  </si>
  <si>
    <t>MANEJO DE EMERGENCIAS Y DESASTRES</t>
  </si>
  <si>
    <t>GESTIÓN DEL RIESGO</t>
  </si>
  <si>
    <t>Reducir a 9 minutos el tiempo de respuesta a la atención de un evento de emergencia.</t>
  </si>
  <si>
    <t>Disminuir a 187.000 el número de personas que se encuentran en alto riesgo.</t>
  </si>
  <si>
    <t>Mantener el Plan Gestión Integral de Residuos Sólidos.</t>
  </si>
  <si>
    <t>Realizar 1 estrategia comunicativa que promuevan la participación ciudadana en el conocimiento de las afectaciones y riesgos ambientales que origina la minería ilegal que se desarrolla en el Páramo de Santurbán.</t>
  </si>
  <si>
    <t>Desarrollar 1 campañas de sensibilización y educación sobre la protección y buen cuidado de los animales.</t>
  </si>
  <si>
    <t>Implementar 30 mecanismos de corresponsabilidad y fomento de la protección de las cuencas hídricas abastecedoras de Bucaramanga.</t>
  </si>
  <si>
    <t>Implementar 1 sistema de transformación de residuos de aceite de grasas de origen animal y/o vegetal que involucre a la ciudadanía y al sector empresarial.</t>
  </si>
  <si>
    <t>Clausurar 5 hectáreas en el sitio de disposición final.</t>
  </si>
  <si>
    <t>Mantener un máximo de 800 Mg/l O2 la concentración de DBO (Demanda Bioquímica de Oxigeno).</t>
  </si>
  <si>
    <t>Mantener un máximo de 400 Mg/l la concentración de SST (Sólidos Suspendidos Totales).</t>
  </si>
  <si>
    <t>Mantener un máximo de 2.000 Mg/l la concentración de DQO (Demanda Química de Oxigeno).</t>
  </si>
  <si>
    <t>Mantener la disposición técnica del 100% de los residuos que ingresan a la celda de disposición final.</t>
  </si>
  <si>
    <t>Tratar 1.200 toneladas de residuos orgánicos en la planta de compostaje.</t>
  </si>
  <si>
    <t>Generar 300 toneladas de abono orgánico en la planta de compostaje.</t>
  </si>
  <si>
    <t>Reciclar 10.000 toneladas mediante la ruta de reciclaje.</t>
  </si>
  <si>
    <t>Sensibilizar 314.000 personas en el manejo adecuado de residuos sólidos.</t>
  </si>
  <si>
    <t>Implementar 6 estrategias que incluyan acciones de fortalecimiento de la cultura ambiental ciudadana.</t>
  </si>
  <si>
    <t>Implementar y mantener 1 observatorio ambiental.</t>
  </si>
  <si>
    <t>Realizar el estudio que contenga la huella de carbono en la fase I y II de la Administración Municipal.</t>
  </si>
  <si>
    <t>Mantener implementado el SIGAM.</t>
  </si>
  <si>
    <t>Desarrollar 4 estrategias ambientales en las fase I y II de la Administración Municipal.</t>
  </si>
  <si>
    <t>EMAB</t>
  </si>
  <si>
    <t>IMPLEMENTACIÓN DEL PGIRS</t>
  </si>
  <si>
    <t>EDUCACIÓN AMBIENTAL</t>
  </si>
  <si>
    <t>CALIDAD AMBIENTAL Y ADAPTACIÓN AL CAMBIO CLIMÁTICO</t>
  </si>
  <si>
    <t>Aumentar al 10% el aprovechamiento de los residuos.</t>
  </si>
  <si>
    <t>Mantener en 0,52 el Índice de Riesgo de la Calidad del Agua - IRCA.</t>
  </si>
  <si>
    <t>AMBIENTE PARA LA CIUDADANÍA</t>
  </si>
  <si>
    <t>Implementar 210 huertas familiares rurales y urbanas en los corregimientos.</t>
  </si>
  <si>
    <t>Realizar 3 mercados campesinos en la ciudad.</t>
  </si>
  <si>
    <t>Realizar 8 ciclos de vacunación contra fiebre aftosa y brucelosis en vacunos.</t>
  </si>
  <si>
    <t>Realizar 450 inseminaciones a vacunos.</t>
  </si>
  <si>
    <t>Formular e implementar 1 plan general de asistencia técnica.</t>
  </si>
  <si>
    <t>Implementar y mantener 1 programa que impulse la agricultura productiva (café, cacao, fruticultura, entre otros).</t>
  </si>
  <si>
    <t>Celebrar 4 actividades para conmemorar el día del campesino.</t>
  </si>
  <si>
    <t>Mantener y/o fortalecer el Comité Municipal de Desarrollo Rural como organismos articuladores de procesos productivos sostenibles del sector rural.</t>
  </si>
  <si>
    <t>Implementar 1 plataforma tecnológica para la comercialización de productos agropecuarios.</t>
  </si>
  <si>
    <t>Adquirir 1 paquete tecnológico de agroindustria para optimizar cadenas productivas.</t>
  </si>
  <si>
    <t>Instalar en los 3 corregimientos la infraestructura necesaria para llevar conectividad (internet) a la zona rural.</t>
  </si>
  <si>
    <t>AGRICULTURA SOSTENIBLE PARA LA SEGURIDAD ALIMENTARIA</t>
  </si>
  <si>
    <t>NUESTRO PROYECTO AGROPECUARIO</t>
  </si>
  <si>
    <t>3 - SOSTENIBILIDAD AMBIENTAL</t>
  </si>
  <si>
    <t>RURALIDAD CON EQUIDAD</t>
  </si>
  <si>
    <t>Mantener en 0 los casos presentados de fiebre AFTOSA y BRUCELOSIS.</t>
  </si>
  <si>
    <t>Disminuir a 30% el Índice de Necesidades Básicas Insatisfechas - NBI en el sector rural.</t>
  </si>
  <si>
    <t>1 - GOBERNANZA DEMOCRÁTICA</t>
  </si>
  <si>
    <t>Implementar y manener 1 sistema de manejo y aprovechamiento de residuos sólidos vegetales en las plazas de Mercado a Cargo del Municipio.</t>
  </si>
  <si>
    <t>Crear la organización "Empresa madre" para impulsar la innovación y el emprendimiento social.</t>
  </si>
  <si>
    <t>Realizar 4 convocatorias para el apoyo a proyectos con apalancamiento financiero a través de  la bolsa de recursos destinada al programa de capital semilla (empresas de economía solidaria).</t>
  </si>
  <si>
    <t>Realizar 4 convocatorias para los proyectos de emprendimiento presentados a través del  programa  IMEBU - Fondo Emprender en alianza con el SENA.</t>
  </si>
  <si>
    <t>Apoyar a 171 emprendedores mediante  el otorgamiento de crédito.</t>
  </si>
  <si>
    <t>Apoyar la creación de 5 empresas o proyectos de innovación social de alto impacto en los sectores priorizados.</t>
  </si>
  <si>
    <t>Crear el laboratorio de creatividad e innovación social para la región.</t>
  </si>
  <si>
    <t>Realizar 7 eventos de emprendimiento y/o innovación de gran formato para los jóvenes y empresarios.</t>
  </si>
  <si>
    <t>Construir la visión prospectiva empresarial de la ciudad región  homologada por los actores del ecosistema de innovación.</t>
  </si>
  <si>
    <t>Optimizar el ecosistema de innovación de la ciudad integrando los diferentes actores.</t>
  </si>
  <si>
    <t>Implementar y mantener la estrategia del portal del emprendimiento, innovación y liderazgo de la ciudad.</t>
  </si>
  <si>
    <t>Apoyar la creación de 15 programas virtuales con enfoque en: liderazgo de principios, emprendimiento e innovación social.</t>
  </si>
  <si>
    <t>Implementar 1 aplicación de georreferenciación como prueba  piloto para brindar información de mercado a los emprendedores.</t>
  </si>
  <si>
    <t>Generar 1.000 empleos con nuevos proyectos empresariales en los sectores priorizados.</t>
  </si>
  <si>
    <t>Crear 50 empresas lideradas por jóvenes estudiantes y colegios públicos.</t>
  </si>
  <si>
    <t>FOMENTO DEL EMPRENDIMIENTO Y LA INNOVACIÓN</t>
  </si>
  <si>
    <t>BUCARAMANGA EMPRENDEDORA</t>
  </si>
  <si>
    <t>BUCARAMANGA INNOVADARA</t>
  </si>
  <si>
    <t>BUCARAMANGA DIGITAL</t>
  </si>
  <si>
    <t>Acompañar la formulación 1.000 Planes estratégicos empresariales con herramientas gerenciales para la innovación.</t>
  </si>
  <si>
    <t>Desarrollar en 10 sectores empresariales priorizados con modelos de innovación.</t>
  </si>
  <si>
    <t>Acompañar la implementación de 250 planes estratégicos empresariales para el mejoramiento de la productividad y competitividad.</t>
  </si>
  <si>
    <t>Colocar 6.202 créditos a empresas de la zona urbana y rural.</t>
  </si>
  <si>
    <t>Formular 50 Planes estratégicos exportadores.</t>
  </si>
  <si>
    <t>Implementar y mantener 1 estrategia de comercialización de productos en nuevos mercados nacionales o internacionales por sector priorizado.</t>
  </si>
  <si>
    <t>Implementar y mantener 1 grupo de dirección y formulación de proyectos (estándar PMI) para consecución de recursos de cooperación nacional e internacional.</t>
  </si>
  <si>
    <t>Implementar y mantener 1 estrategia de trabajo con la Oficina de Asuntos Internacionales.</t>
  </si>
  <si>
    <t>Formar 300 personas del transporte público legal en sector turístico (hoteles, centros comerciales, parques, museos, bibliotecas, monumentos, etc).</t>
  </si>
  <si>
    <t>Promover 20  participaciones de las Empresas Industriales del municipio de Bucaramanga en eventos de comercialización de productos locales en mercados regionales y nacionales.</t>
  </si>
  <si>
    <t>Capacitar 500 personas del transporte público legal integralmente en una segunda lengua.</t>
  </si>
  <si>
    <t>Fortalecer y mantener la ventanilla única del constructor.</t>
  </si>
  <si>
    <t>Fortalecer y mantener el sistema de de inspección, vigilancia y control - IVC de establecimientos comerciales, industriales y dotacionales.</t>
  </si>
  <si>
    <t>Mantener en operación el 100% de la capacidad instalada de Instituto Municipal de Empleo y Fomento Empresarial de Bucaramanga - IMEBU.</t>
  </si>
  <si>
    <t>CONSTRUCCIÓN DE UNA NUEVA CULTURA EMPRESARIAL</t>
  </si>
  <si>
    <t>ASESORÍA Y FORMACIÓN EMPRESARIAL</t>
  </si>
  <si>
    <t>FONDO DE MICRO CRÉDITO EMPRESARIAL</t>
  </si>
  <si>
    <t>AMPLIACIÓN DE MERCADOS E INTERNACIONALIZACIÓN</t>
  </si>
  <si>
    <t>MEJORAMIENTO DEL CLIMA DE NEGOCIOS</t>
  </si>
  <si>
    <t>Lograr posicionar a Bucaramanga en el puesto 12 del escalafón doing business subnacional.</t>
  </si>
  <si>
    <t>Mejorar en 250 empresas sus capacidades competitivas y su nivel de productividad.</t>
  </si>
  <si>
    <t>FORTALECIMIENTO EMPRESARIAL</t>
  </si>
  <si>
    <t>Propiciar la vinculación de 1.500 personas en empleos formales, dignos y decentes.</t>
  </si>
  <si>
    <t>Sensibilizar en 1.000 empresas una cultura de fomento del empleo y trabajo decente.</t>
  </si>
  <si>
    <t>Implementar y mantener 1 estrategia de comunicaciones para la socialización del servicio público de empleo.</t>
  </si>
  <si>
    <t>Crear y mantener en funcionamiento el comité de articulación del servicio público de empleo.</t>
  </si>
  <si>
    <t>Formar 1.700 personas en competencias laborales específicas.</t>
  </si>
  <si>
    <t>Lograr que 200 personas en condición de vulnerabilidad accedan a una vacante laboral.</t>
  </si>
  <si>
    <t>Mantener y fortalecer el Observatorio del Empleo.</t>
  </si>
  <si>
    <t>Otorgar 100 becas para cursar programas profesionales en instituciones educativas públicas que operen en la ciudad para los sectores priorizados.</t>
  </si>
  <si>
    <t>Otorgar 1.000 becas para cursar programas técnico profesional en instituciones educativas públicas que operen en la ciudad para los sectores priorizados.</t>
  </si>
  <si>
    <t>Otorgar 400 becas para cursar programas tecnológicos en instituciones educativas públicas que operen en la ciudad para los sectores priorizados.</t>
  </si>
  <si>
    <t>Otorgar 1.500 becas para cursar programas técnico laboral en instituciones educativas públicas que operen en la ciudad para los sectores priorizados.</t>
  </si>
  <si>
    <t>Realizar 4 investigaciones sobre el mercado laboral.</t>
  </si>
  <si>
    <t>Generar 8 boletines sobre los indicadores de empleo que genera el observatorio.</t>
  </si>
  <si>
    <t>OFICINA DE EMPLEO Y EMPLEABILIDAD</t>
  </si>
  <si>
    <t>INSERCIÓN LABORAL</t>
  </si>
  <si>
    <t>OBSERVATORIO DEL EMPLEO Y EL TRABAJO</t>
  </si>
  <si>
    <t>Lograr que 1.000 empresas conozcan las buenas prácticas de fomento del empleo y trabajo decente.</t>
  </si>
  <si>
    <t>Mantener en 8% la tasa de desempleo.</t>
  </si>
  <si>
    <t>Lograr que 200 personas en situación de vulnerabilidad accedan a una vacante laboral.</t>
  </si>
  <si>
    <t>5 - PRODUCTIVIDAD Y GENERACIÓN DE OPORTUNIDADES</t>
  </si>
  <si>
    <t>EMPLEABILIDAD, EMPLEO Y TRABAJO DECENTE</t>
  </si>
  <si>
    <t>Implementar y mantener 1 estrategia de vinculación del sector empresarial al servicio público de empleo.</t>
  </si>
  <si>
    <t>Realizar la revisión del diseño del portal norte.</t>
  </si>
  <si>
    <t>Gestionar el trámite contractual para la construcción del portal norte.</t>
  </si>
  <si>
    <t>Implementar y mantener 1 estrategia de cultura "METROLÍNEA como un bien de todos".</t>
  </si>
  <si>
    <t>Realizar la reestructuración operativa, financiera y jurídica del SITM.</t>
  </si>
  <si>
    <t>Realizar y mantener el seguimiento y control a 3 contratos de concesión.</t>
  </si>
  <si>
    <t>Adecuar 2 rutas de vías alimentadoras en el norte de la ciudad para el ingreso del sistema.</t>
  </si>
  <si>
    <t>Apoyar la evaluación de viabilidad de 1 Sistema Integrado de Transporte Público Metropolitano.</t>
  </si>
  <si>
    <t>Construir 2 puentes peatonales.</t>
  </si>
  <si>
    <t>Crear y mantener la Oficina de la Bicicleta.</t>
  </si>
  <si>
    <t>Implementar y poner en marcha 1 Plan Piloto de Sistema de Bicicletas Públicas.</t>
  </si>
  <si>
    <t>Implementar 20 kms de ciclorutas para transporte urbano.</t>
  </si>
  <si>
    <t>Incentivar el uso de 5 corredores peatonales.</t>
  </si>
  <si>
    <t>Realizar los estudios y diseños para la implementación de escaleras eléctricas.</t>
  </si>
  <si>
    <t>Evaluar 1 sistema de transporte alternativo para el norte.</t>
  </si>
  <si>
    <t>Diseñar e implementar 1 centro de investigación del tránsito vehicular y peatonal.</t>
  </si>
  <si>
    <t>Formular e implementar 1 estrategia de control vial.</t>
  </si>
  <si>
    <t>Actualizar el 100% de la red semafórica de la ciudad.</t>
  </si>
  <si>
    <t>Implementar y mantener actualizado 1 sistema georeferenciado de información de la red semafórica y señales de tránsito.</t>
  </si>
  <si>
    <t>Mantener el 100% de la señalización horizontal.</t>
  </si>
  <si>
    <t>Demarcar 14.000 M2 de señalización horizontal nueva.</t>
  </si>
  <si>
    <t>Realizar 1.000 acciones de mantenimiento a la señalización vertical y/o elevada.</t>
  </si>
  <si>
    <t>Reponer y/o instalar 1.500 señales de tránsito verticales y/o elevadas nuevas.</t>
  </si>
  <si>
    <t>Instalar 1.500 señales de tránsito verticales.</t>
  </si>
  <si>
    <t>Formular 2 planes especiales de parqueaderos.</t>
  </si>
  <si>
    <t>Realizar 480 operativos de control al transporte informal.</t>
  </si>
  <si>
    <t>Demarcar 200 cruces peatonales.</t>
  </si>
  <si>
    <t>Demarcar 37 zonas de estacionamiento transitorio.</t>
  </si>
  <si>
    <t>Mantener 3 programas integrales de cultura vial.</t>
  </si>
  <si>
    <t>Mejorar y/o construir 60.000 M2 de malla vial urbana.</t>
  </si>
  <si>
    <t>Actualizar el 100% de los estudios y diseños para la construcción conexión Oriente-Occidente.</t>
  </si>
  <si>
    <t>Construir 1 tramo de la Conexión Oriente - Occidente.</t>
  </si>
  <si>
    <t>Terminar la construcción de 3 megaobra.</t>
  </si>
  <si>
    <t>Apoyar el 100% de la gestión para la estructuración de la nueva concesión vial de la Zona Metropolitana de Bucaramanga (ZMB).</t>
  </si>
  <si>
    <t xml:space="preserve">Construir la Transversal del Cristal (una calzada doble vía) en el sur de la ciudad, en coordinación con el Área Metropolitana de Bucaramanga y el municipio de Floridablanca. </t>
  </si>
  <si>
    <t>Gestionar 1 proyecto de infraestructura vial urbana estructurados y financiados y/o APP.</t>
  </si>
  <si>
    <t>Mantener la transitabilidad de los 140 kms de vías rurales.</t>
  </si>
  <si>
    <t>Construir 5.000 ML de placa huella.</t>
  </si>
  <si>
    <t>SITM EFICIENTE Y CONFIABLE</t>
  </si>
  <si>
    <t>PROMOCIÓN DE MODOS DE TRANSPORTE NO MOTORIZADOS</t>
  </si>
  <si>
    <t>MOVILIDAD Y SEGURIDAD VIAL</t>
  </si>
  <si>
    <t>MANTENIMIENTO Y CONSTRUCCIÓN DE RED VIAL URBANA</t>
  </si>
  <si>
    <t>MANTENIMIENTO Y CONSTRUCCIÓN DE RED VIAL RURAL</t>
  </si>
  <si>
    <t>MOVILIDAD</t>
  </si>
  <si>
    <t>Aumentar al 66% la cobertura del SITM.</t>
  </si>
  <si>
    <t>Lograr que el 15% de la población se movilice en modos de transporte no motorizados de acuerdo a la encuesta Cómo Vamos.</t>
  </si>
  <si>
    <t>Disminuir a 300 la tasa de lesionados por accidentes de tránsito.</t>
  </si>
  <si>
    <t>Disminuir a 8 la tasa de muertes por accidentes de tránsito.</t>
  </si>
  <si>
    <t>Beneficiar a 60 unidades familiares con gas (sector rural).</t>
  </si>
  <si>
    <t>Adquirir 10 plantas de potalización (sector rural).</t>
  </si>
  <si>
    <t>Repotenciar 2 acueductos (sector rural).</t>
  </si>
  <si>
    <t>Adquirir 3 Plantas de Tratamiento de Aguas Residuales - PTAR compactas para el sector rural.</t>
  </si>
  <si>
    <t>Contruir 60 pozos sépticos para el sector rural.</t>
  </si>
  <si>
    <t>Gestionar y/o construir 5 redes de acueducto y alcantarillado en barrios legalizados.</t>
  </si>
  <si>
    <t>Beneficiar 3.448 usuarios con la cobertura de electrificación rural en los tres corregimientos.</t>
  </si>
  <si>
    <t>Construir 1 acueducto veredal.</t>
  </si>
  <si>
    <t>Garantizar el 92% de la cobertura del servicio de gas del sector urbano.</t>
  </si>
  <si>
    <t>Gestionar el 10% de los proyectos complementarios de obras de conducción para el embalse de Bucaramanga.</t>
  </si>
  <si>
    <t>Sustituir a LED 36.000 luminarias.</t>
  </si>
  <si>
    <t>Expandir 1.000 luminarias.</t>
  </si>
  <si>
    <t>Elaborar 1 proyecto de acuerdo municipal para la exención del alumbrado público de la zona residencial rural.</t>
  </si>
  <si>
    <t>Instalar y poner en marcha 50 puntos de telemedida.</t>
  </si>
  <si>
    <t>Poner en funcionamiento 1 proyecto piloto de energía solar.</t>
  </si>
  <si>
    <t>Modernizar el alumbrado público de 20 parques y/o escenarios públicos.</t>
  </si>
  <si>
    <t>Instalar el alumbrado público al 100% de los nuevos espacios públicos.</t>
  </si>
  <si>
    <t>Mantener en funcionamiento al menos el 96% de las luminarias.</t>
  </si>
  <si>
    <t>SERVICIOS PÚBLICOS</t>
  </si>
  <si>
    <t>Mantener el 100% de la cobertura del alumbrado público en la zona urbana.</t>
  </si>
  <si>
    <t>Mantener en 95% la cobertura del servicio de agua potable y saneamiento básico del sector urbano.</t>
  </si>
  <si>
    <t>Aumentar al 95% la cobertura del alumbrado público en la zona rural.</t>
  </si>
  <si>
    <t>Aumentar al 25% la cobertura de agua potable en el sector rural.</t>
  </si>
  <si>
    <t>Aumentar al 94% la cobertura de saneamiento básico en el sector rural.</t>
  </si>
  <si>
    <t>Aumentar al 55% la cobertura de gas en el sector rural.</t>
  </si>
  <si>
    <t>SERVICIOS PÚBLICOS URBANOS Y RURALES</t>
  </si>
  <si>
    <t>ALUMBRADO PÚBLICO URBANO Y RURAL</t>
  </si>
  <si>
    <t>Implementar y mantener 1 red de plataforma de carpooling (carro compartido).</t>
  </si>
  <si>
    <t>Diseñar e implementar 4 soluciones Big Data, Open Data y/o ciudades inteligentes.</t>
  </si>
  <si>
    <t>Desarrollar 1 modelo de teletrabajo para la Alcaldía y/o para los Institutos Descentralizados.</t>
  </si>
  <si>
    <t>Desarrollar 1 modelo de seguridad ciudadana en pro de áreas libres de delincuencia.</t>
  </si>
  <si>
    <t>Implementar y mantener 1 estrategia cabal de herramientas de Telemedicina y Teleconsulta en el ISABU.</t>
  </si>
  <si>
    <t>Habilitar 50 zonas urbanas Wi-Fi.</t>
  </si>
  <si>
    <t>BUCARAMANGA CIUDAD INTELIGENTE QUE APRENDE</t>
  </si>
  <si>
    <t>Lograr que 290.000 personas utilicen internet.</t>
  </si>
  <si>
    <t>INFRAESTRUCTURA TECNOLÓGICA</t>
  </si>
  <si>
    <t>6 - INFRAESTRUCTURA Y CONECTIVIDAD</t>
  </si>
  <si>
    <t>Reponer 1.500 señales de tránsito verticales.</t>
  </si>
  <si>
    <t>Implementar 1 política nacional sobre el sistema de ciudades.</t>
  </si>
  <si>
    <t>Celebrar 4 ferias.</t>
  </si>
  <si>
    <t>2016 - 2019</t>
  </si>
  <si>
    <t>1.1</t>
  </si>
  <si>
    <t>1.1.1</t>
  </si>
  <si>
    <t>Nuevos Liderazgos</t>
  </si>
  <si>
    <t>1.1.2</t>
  </si>
  <si>
    <t>Presupuestos Incluyentes</t>
  </si>
  <si>
    <t>1.1.3</t>
  </si>
  <si>
    <t>Ciudadanía Empoderada y Debate Público</t>
  </si>
  <si>
    <t>1.1.4</t>
  </si>
  <si>
    <t>Instituciones Democráticas de Base Fortalecidas e Incluyentes</t>
  </si>
  <si>
    <t>1.1.5</t>
  </si>
  <si>
    <t>Rendición de Cuentas Permanente e Interactiva</t>
  </si>
  <si>
    <t>1.1.6</t>
  </si>
  <si>
    <t>Cultura Metropolitana y Ciudad Región: Participación que Atraviesa Fronteras</t>
  </si>
  <si>
    <t>1.1.7</t>
  </si>
  <si>
    <t>Gobierno Transparente</t>
  </si>
  <si>
    <t>1.1.8</t>
  </si>
  <si>
    <t>Gobierno Comprensible y Accesible</t>
  </si>
  <si>
    <t>1.2</t>
  </si>
  <si>
    <t>1.2.1</t>
  </si>
  <si>
    <t>Nuevo Modelo de Atención a la Ciudadanía</t>
  </si>
  <si>
    <t>1.2.2</t>
  </si>
  <si>
    <t>Acciones Constitucionales y Acciones Legales: Respuesta y Gestión Social y Estratégica</t>
  </si>
  <si>
    <t>1.2.3</t>
  </si>
  <si>
    <t>Administración Articulada y Coherente</t>
  </si>
  <si>
    <t>1.2.4</t>
  </si>
  <si>
    <t>Una Ciudad Visible que toma Decisiones Inteligentes</t>
  </si>
  <si>
    <t>1.2.5</t>
  </si>
  <si>
    <t>Finanzas Públicas Sostenibles y Comprensibles para la Ciudadanía</t>
  </si>
  <si>
    <t>1.2.6</t>
  </si>
  <si>
    <t>Gestión Inteligente del Patrimonio Inmobiliario Municipal</t>
  </si>
  <si>
    <t>1.2.7</t>
  </si>
  <si>
    <t>Inspecciones y Comisarías que Funcionan</t>
  </si>
  <si>
    <t>1.2.8</t>
  </si>
  <si>
    <t>Cultura de la Legalidad y la Ética Pública</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</si>
  <si>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</si>
  <si>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</si>
  <si>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</si>
  <si>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</si>
  <si>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</si>
  <si>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</si>
  <si>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</si>
  <si>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</si>
  <si>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</si>
  <si>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1.4</t>
  </si>
  <si>
    <t>1.4.1</t>
  </si>
  <si>
    <t>Ordenamiento Territorial en Marcha</t>
  </si>
  <si>
    <t>1.4.2</t>
  </si>
  <si>
    <t>Diseño Urbano Inteligente y Sustentable</t>
  </si>
  <si>
    <t>1.4.3</t>
  </si>
  <si>
    <t>Una Ciudad que Hace y Ejecuta Planes</t>
  </si>
  <si>
    <t>1.4.4</t>
  </si>
  <si>
    <t>Territorios Vulnerables, Territorios Visibles</t>
  </si>
  <si>
    <t>1.4.5</t>
  </si>
  <si>
    <t>Territorios Metropolitanos, Planes Conjuntos</t>
  </si>
  <si>
    <t>2.1.</t>
  </si>
  <si>
    <t>2.1.1</t>
  </si>
  <si>
    <t>Habitante de Calle</t>
  </si>
  <si>
    <t>2.1.2</t>
  </si>
  <si>
    <t>Población con Discapacidad</t>
  </si>
  <si>
    <t>2.1.3</t>
  </si>
  <si>
    <t>Minorías Étnicas</t>
  </si>
  <si>
    <t>2.1.4</t>
  </si>
  <si>
    <t>Comunidades LGTBI</t>
  </si>
  <si>
    <t>2.1.5</t>
  </si>
  <si>
    <t>Prevención y Atención a la Población en Condición de Adicción a Sustancias Psicoactivas</t>
  </si>
  <si>
    <t>2.1.6</t>
  </si>
  <si>
    <t>Trabajadoras y Trabajadores Sexuales</t>
  </si>
  <si>
    <t>2.1.7</t>
  </si>
  <si>
    <t>Víctimas del Conflicto Interno Armado</t>
  </si>
  <si>
    <t>2.1.8</t>
  </si>
  <si>
    <t>Población en Proceso de Reintegración</t>
  </si>
  <si>
    <t>2.1.9</t>
  </si>
  <si>
    <t>Población Carcelaria y Pospenados</t>
  </si>
  <si>
    <t>2.2</t>
  </si>
  <si>
    <t>LOS CAMINOS DE LA VIDA</t>
  </si>
  <si>
    <t>2.2.1</t>
  </si>
  <si>
    <t>Inicio Feliz (Primera Infancia)</t>
  </si>
  <si>
    <t>2.2.2</t>
  </si>
  <si>
    <t>Jugando y Aprendiendo (Infancia)</t>
  </si>
  <si>
    <t>2.2.3</t>
  </si>
  <si>
    <t>Creciendo y Construyendo (Adolescencia)</t>
  </si>
  <si>
    <t>2.2.4</t>
  </si>
  <si>
    <t>2.2.5</t>
  </si>
  <si>
    <t>Primero mi Familia</t>
  </si>
  <si>
    <t>2.2.6</t>
  </si>
  <si>
    <t>Adulto Mayor Digno</t>
  </si>
  <si>
    <t>2.3</t>
  </si>
  <si>
    <t>MUJERES Y EQUIDAD DE GÉNERO</t>
  </si>
  <si>
    <t>2.3.1</t>
  </si>
  <si>
    <t>Vida Libre de Violencias</t>
  </si>
  <si>
    <t>2.3.2</t>
  </si>
  <si>
    <t>Fortalecimiento de la Participación Política, Económica y Social de las Mujeres</t>
  </si>
  <si>
    <t>2.3.3</t>
  </si>
  <si>
    <t>Comunicación para la Inclusión de las Mujeres al Desarrollo</t>
  </si>
  <si>
    <t>2.4</t>
  </si>
  <si>
    <t>HOGARES FELICES</t>
  </si>
  <si>
    <t>2.4.1</t>
  </si>
  <si>
    <t>Construyendo mi Hogar</t>
  </si>
  <si>
    <t>2.4.2</t>
  </si>
  <si>
    <t>Mejorando mi Hogar</t>
  </si>
  <si>
    <t>2.4.3</t>
  </si>
  <si>
    <t>Formación y Acompañamiento para mi Hogar</t>
  </si>
  <si>
    <t>2.4.4</t>
  </si>
  <si>
    <t>Mejoramiento y Consolidación de la Ciudad Construida</t>
  </si>
  <si>
    <t>3.1</t>
  </si>
  <si>
    <t>ESPACIOS VERDES PARA LA DEMOCRACIA</t>
  </si>
  <si>
    <t>3.1.1</t>
  </si>
  <si>
    <t>Ecosistemas para la Vida</t>
  </si>
  <si>
    <t>3.1.2</t>
  </si>
  <si>
    <t>Senderos para la Vida</t>
  </si>
  <si>
    <t>3.2</t>
  </si>
  <si>
    <t>3.2.1</t>
  </si>
  <si>
    <t>Conocimientos del Riesgo del Desastre</t>
  </si>
  <si>
    <t>3.2.2</t>
  </si>
  <si>
    <t>Reducción y Mitigación del Riesgo de Desastre</t>
  </si>
  <si>
    <t>3.2.3</t>
  </si>
  <si>
    <t>Manejo de Emergencias y Desastres</t>
  </si>
  <si>
    <t>3.3</t>
  </si>
  <si>
    <t>3.3.1</t>
  </si>
  <si>
    <t>Implementación del PGIRS</t>
  </si>
  <si>
    <t>3.3.2</t>
  </si>
  <si>
    <t>Educación Ambiental</t>
  </si>
  <si>
    <t>3.3.3</t>
  </si>
  <si>
    <t>Calidad ambiental y Adaptación al Cambio Climático</t>
  </si>
  <si>
    <t>3.4</t>
  </si>
  <si>
    <t>3.4.1</t>
  </si>
  <si>
    <t>Agricultura Sostenible para la Seguridad Alimentaria</t>
  </si>
  <si>
    <t>3.4.2</t>
  </si>
  <si>
    <t>Nuestro Proyecto Agropecuario</t>
  </si>
  <si>
    <t>4.1</t>
  </si>
  <si>
    <t>4.1.1</t>
  </si>
  <si>
    <t>Disponibilidad (Asequibilidad): "Entornos de Aprendizajes Bellos y Agradables"</t>
  </si>
  <si>
    <t>4.1.2</t>
  </si>
  <si>
    <t>Acceso (Accesibilidad): "Educación para una Ciudadanía Inteligente y solidaria"</t>
  </si>
  <si>
    <t>4.1.3</t>
  </si>
  <si>
    <t>Permanencia en el Sistema Educativo (Adaptabilidad)</t>
  </si>
  <si>
    <t>4.1.4</t>
  </si>
  <si>
    <t>Calidad (Aceptabilidad): "Innovadores y Profesionales"</t>
  </si>
  <si>
    <t>4.2</t>
  </si>
  <si>
    <t>4.2.1</t>
  </si>
  <si>
    <t>Aseguramiento</t>
  </si>
  <si>
    <t>4.2.2</t>
  </si>
  <si>
    <t>Salud ambiental</t>
  </si>
  <si>
    <t>4.2.3</t>
  </si>
  <si>
    <t>Vida Saludable y Condiciones No Transmisibles</t>
  </si>
  <si>
    <t>4.2.4</t>
  </si>
  <si>
    <t>Convivencia Social y Salud Mental</t>
  </si>
  <si>
    <t>4.2.5</t>
  </si>
  <si>
    <t>4.2.6</t>
  </si>
  <si>
    <t>Sexualidad, Derechos Sexuales y Reproductivos</t>
  </si>
  <si>
    <t>4.2.7</t>
  </si>
  <si>
    <t>Vida Saludable y Enfermedades Transmisibles</t>
  </si>
  <si>
    <t>4.2.8</t>
  </si>
  <si>
    <t>Salud y Ámbito Laboral</t>
  </si>
  <si>
    <t>4.2.9</t>
  </si>
  <si>
    <t>Fortalecimiento de la autoridad Sanitaria para la Gestión de la Salud</t>
  </si>
  <si>
    <t>4.3</t>
  </si>
  <si>
    <t>4.3.1</t>
  </si>
  <si>
    <t>Actividad física y Salud "Bucaramanga Activa y Saludable"</t>
  </si>
  <si>
    <t>4.3.2</t>
  </si>
  <si>
    <t>Deporte Formativo</t>
  </si>
  <si>
    <t>4.3.3</t>
  </si>
  <si>
    <t>Deporte y Recreación Social Comunitario</t>
  </si>
  <si>
    <t>4.3.4</t>
  </si>
  <si>
    <t>Cualificación del Talento Deportivo</t>
  </si>
  <si>
    <t>4.3.5</t>
  </si>
  <si>
    <t>Ambientes Deportivos y Recreativos</t>
  </si>
  <si>
    <t>4.3.6</t>
  </si>
  <si>
    <t>Deporte Asociado y Comunitario</t>
  </si>
  <si>
    <t>4.4</t>
  </si>
  <si>
    <t>4.4.1</t>
  </si>
  <si>
    <t>Transformación de los Determinantes del Comportamiento Social (Cultura Ciudadana)</t>
  </si>
  <si>
    <t>4.4.2</t>
  </si>
  <si>
    <t>Lectura, Escritura y Oralidad - LEO</t>
  </si>
  <si>
    <t>4.4.3</t>
  </si>
  <si>
    <t>4.4.4</t>
  </si>
  <si>
    <t>Fomento de la Producción Artística</t>
  </si>
  <si>
    <t>4.4.5</t>
  </si>
  <si>
    <t>La Cultura a la Calle</t>
  </si>
  <si>
    <t>4.4.6</t>
  </si>
  <si>
    <t>"A Cuidar lo que es Valioso": Recuperación y Conservación del Patrimonio</t>
  </si>
  <si>
    <t>4.4.7</t>
  </si>
  <si>
    <t>Procesos de Fortalecimiento de los Oficios</t>
  </si>
  <si>
    <t>4.4.8</t>
  </si>
  <si>
    <t>Observar y Ser Observado: Fomento al Turismo</t>
  </si>
  <si>
    <t>4.5</t>
  </si>
  <si>
    <t>4.5.1</t>
  </si>
  <si>
    <t>Aprovechamiento Social del Espacio Público</t>
  </si>
  <si>
    <t>4.5.2</t>
  </si>
  <si>
    <t>Intervención Social del Espacio Público</t>
  </si>
  <si>
    <t>4.6</t>
  </si>
  <si>
    <t>4.6.1</t>
  </si>
  <si>
    <t>Casas de Justicia</t>
  </si>
  <si>
    <t>4.6.2</t>
  </si>
  <si>
    <t>Seguridad con Lógica y Ética</t>
  </si>
  <si>
    <t>4.6.3</t>
  </si>
  <si>
    <t>Convivencia</t>
  </si>
  <si>
    <t>4.6.4</t>
  </si>
  <si>
    <t>Fortalecimiento de los Derechos Humanos</t>
  </si>
  <si>
    <t>4.6.5</t>
  </si>
  <si>
    <t>Bucaramanga Territorio de Paz</t>
  </si>
  <si>
    <t>5.1</t>
  </si>
  <si>
    <t>5.1.1</t>
  </si>
  <si>
    <t>Bucaramanga Emprendedora</t>
  </si>
  <si>
    <t>5.1.2</t>
  </si>
  <si>
    <t>Bucaramanga Innovadora</t>
  </si>
  <si>
    <t>5.1.3</t>
  </si>
  <si>
    <t>Bucaramanga Digital</t>
  </si>
  <si>
    <t>5.2</t>
  </si>
  <si>
    <t>5.2.1</t>
  </si>
  <si>
    <t>Construcción de una Nueva Cultura Empresarial</t>
  </si>
  <si>
    <t>5.2.2</t>
  </si>
  <si>
    <t>Asesoría y Formación Empresarial</t>
  </si>
  <si>
    <t>5.2.3</t>
  </si>
  <si>
    <t>Fondo de Microcrédito Empresarial</t>
  </si>
  <si>
    <t>5.2.4</t>
  </si>
  <si>
    <t>Ampliación de Mercados e Internacionalización</t>
  </si>
  <si>
    <t>5.2.5</t>
  </si>
  <si>
    <t>Mejoramiento del Clima de Negocios</t>
  </si>
  <si>
    <t>5.3</t>
  </si>
  <si>
    <t>5.3.1</t>
  </si>
  <si>
    <t>Oficina de Empleo y Empleabilidad</t>
  </si>
  <si>
    <t>5.3.2</t>
  </si>
  <si>
    <t>Inserción Laboral</t>
  </si>
  <si>
    <t>5.3.3</t>
  </si>
  <si>
    <t>Observatorio del Empleo y el Trabajo</t>
  </si>
  <si>
    <t>6.1</t>
  </si>
  <si>
    <t>6.1.1</t>
  </si>
  <si>
    <t>SITM Eficiente y Confiable</t>
  </si>
  <si>
    <t>6.1.2</t>
  </si>
  <si>
    <t>Promoción de Modos de Transporte no Motorizados</t>
  </si>
  <si>
    <t>6.1.3</t>
  </si>
  <si>
    <t>Movilidad y Seguridad Vial</t>
  </si>
  <si>
    <t>6.1.4</t>
  </si>
  <si>
    <t>Mantenimiento y Construcción de Red Vial Urbana</t>
  </si>
  <si>
    <t>6.1.5</t>
  </si>
  <si>
    <t>Mantenimiento y Construcción de Red Vial Rural</t>
  </si>
  <si>
    <t>6.2</t>
  </si>
  <si>
    <t>6.2.1</t>
  </si>
  <si>
    <t>Servicios Públicos Rurales</t>
  </si>
  <si>
    <t>6.2.2</t>
  </si>
  <si>
    <t>Alumbrado Público Urbano y Rural</t>
  </si>
  <si>
    <t>6.3</t>
  </si>
  <si>
    <t>6.3.1</t>
  </si>
  <si>
    <t>Bucaramanga Ciudad Inteligente que Aprende</t>
  </si>
  <si>
    <t>PLAN DE DESARROLLO 2016 - 2019</t>
  </si>
  <si>
    <t>Ejecutar obras comunitarias con presupuestos participatios en las 17 comunas.</t>
  </si>
  <si>
    <t>Lograr que el 60% de los ciudadanos considere como buena la gestión del Alcalde/Gobierno municipal de acuerdo a la encuesta Cómo Vamos.</t>
  </si>
  <si>
    <t>Realizar 8 acciones de recuperación, mantenimiento y/o conservación del patrimonio mueble e inmueble del Municipio.</t>
  </si>
  <si>
    <t>Implementar 8 programas de recuperación, mantenimiento, conservación, promoción y difusión del patrimonio mueble, inmueble y cultural del municipio implementados.</t>
  </si>
  <si>
    <t>Implementar 2 programa de acción colectiva que conduzca a la defensa de los bienes públicos.</t>
  </si>
  <si>
    <t>Implementar 5 estrategias de aprendizaje y formación en artes (música, danza, teatro, artes plásticas y literatura).</t>
  </si>
  <si>
    <t>Implementar y mantener 1 estrategia para descentralizar la escuela municipal de artes satélites en las diferentes comunas y corregimientos.</t>
  </si>
  <si>
    <t>Fortalecer el Teatro Santander.</t>
  </si>
  <si>
    <t>RECURSOS PROGRAMADOS</t>
  </si>
  <si>
    <t>RECURSOS EJECUTADOS</t>
  </si>
  <si>
    <t>RECURSOS GESTIONADOS</t>
  </si>
  <si>
    <t>META POR VIGENCIA</t>
  </si>
  <si>
    <t>LOGRO POR VIGENCIA</t>
  </si>
  <si>
    <t>PORCENTAJE DE CUMPLIMIENTO</t>
  </si>
  <si>
    <t>PORCENTAJE EJECUCIÓN</t>
  </si>
  <si>
    <t>NIVEL DE GESTIÓN</t>
  </si>
  <si>
    <t>CUMPLIMIENTO POR AÑO</t>
  </si>
  <si>
    <t>META</t>
  </si>
  <si>
    <t>AVANCE EN CUMPLIMIENTO</t>
  </si>
  <si>
    <t>Jóvenes Vitales (Juventud)</t>
  </si>
  <si>
    <t>Seguridad Alimentaria y Nutricional</t>
  </si>
  <si>
    <t>Procesos de Formación en Arte y Música</t>
  </si>
  <si>
    <t>RECURSOS DEL PLAN DE DESARROLLO (Cifras en Miles de Pesos)</t>
  </si>
  <si>
    <t>RESUMEN CUMPLIMIENTO PLAN DE DESARROLLO 2016 - 2019</t>
  </si>
  <si>
    <t>RECURSOS POR FUENTE DE FINANCIACIÓN PARA CADA VIGENCIA (Cifras en Miles de Pesos)</t>
  </si>
  <si>
    <t>Administrativa</t>
  </si>
  <si>
    <t>Control Interno</t>
  </si>
  <si>
    <t>Control Interno Disciplinario</t>
  </si>
  <si>
    <t>Desarrollo Social</t>
  </si>
  <si>
    <t>Educación</t>
  </si>
  <si>
    <t>Hacienda</t>
  </si>
  <si>
    <t>Infraestructura</t>
  </si>
  <si>
    <t>Interior</t>
  </si>
  <si>
    <t>Jurídica</t>
  </si>
  <si>
    <t>Metrolínea</t>
  </si>
  <si>
    <t>Planeación</t>
  </si>
  <si>
    <t>Prensa</t>
  </si>
  <si>
    <t>Salud y Ambiente</t>
  </si>
  <si>
    <t>Sistemas</t>
  </si>
  <si>
    <t>Tránsito</t>
  </si>
  <si>
    <t>DESEMPEÑO SECRETARÍAS, OFICINAS E INSTITUTOS DESCENTRALIZADOS</t>
  </si>
  <si>
    <t>ODS</t>
  </si>
  <si>
    <t xml:space="preserve"> -</t>
  </si>
  <si>
    <t>CA</t>
  </si>
  <si>
    <t>2016 - 2017</t>
  </si>
  <si>
    <t>Número de estrategias de casas para nuevos liderazgos implementadas y mantenidas.</t>
  </si>
  <si>
    <t>16. Paz, justicia e instituciones sólidas</t>
  </si>
  <si>
    <t>Promoción del Desarrollo</t>
  </si>
  <si>
    <t>Número de estrategias escuela de liderazgo para mujeres las Mil Manuelas implementadas y mantenidas.</t>
  </si>
  <si>
    <t>10. Reducción de las desigualdades</t>
  </si>
  <si>
    <t>Número de actividades o iniciativas realizadas para promover, visibilizar y empoderar el gobierno escolar en las instituciones educativas oficiales.</t>
  </si>
  <si>
    <t>Número de secciones web en línea creadas y mantenidas para que la ciudadanía pueda consultar el presupuesto y vigilar su aprobación y ejecución.</t>
  </si>
  <si>
    <t>Fortalecimiento Institucional</t>
  </si>
  <si>
    <t>Número de planes de socialización ejecutados del proyecto de acuerdo del presupuesto municipal previa presentación al Concejo.</t>
  </si>
  <si>
    <t>Número de cabildos ciudadanos celebrados para asignar presupuesto a obras comunitarias y discutir otros asuntos del presupuesto.</t>
  </si>
  <si>
    <t>Número de estrategias de implementación del acuerdo de presupuestos participativos y del decreto reglamentario implementadas y mantenidas.</t>
  </si>
  <si>
    <t>Número de estrategias implementadas para la formación y capacitación técnica en planeación participativa para los ciudadanos bumangueses.</t>
  </si>
  <si>
    <t>Número de comunas con obras comunitarias ejecutadas con presupuesto participativo.</t>
  </si>
  <si>
    <t>Número de estrategias de comunicación implementadas y mantenidas para difundir las iniciativas de la Administración Municipal y promover el debate público sobre temas de gobierno y de ciudad.</t>
  </si>
  <si>
    <t>Número de Planes de medios implementados y mantenidos para informar a la ciudadanía las políticas e iniciativas del gobierno.</t>
  </si>
  <si>
    <t>Número de estrategias de comunicación implementadas y mantenidas para difundir las acciones de la Administración Municipal y promover el debate público sobre temas de gobierno y de ciudad en la emisora cultural.</t>
  </si>
  <si>
    <t>Número de ruedas de prensa convocadas y realizadas  por el despacho del Alcalde.</t>
  </si>
  <si>
    <t>Número de estrategias de comunicación implementadas y mantenidas  para promover la participación ciudadana sobre asuntos de interés públicos.</t>
  </si>
  <si>
    <t>Número de estrategias implementadas y mantenidas para la creación y promoción del Consejo Municipal de participación ciudadana.</t>
  </si>
  <si>
    <t>Número de estrategias implementadas y mantenidas para difundir la ley 1757 de 2015 y promover la apropiación por parte de la ciudadanía de los mecanismos allí establecidos.</t>
  </si>
  <si>
    <t>Número de estrategias de gobierno implementadas y mantenidas para la aplicación cabal de la ley 1757 de 2015 de participación ciudadana.</t>
  </si>
  <si>
    <t>Número de estrategias implementadas y mantenidas para la promoción y el fortalecimiento de las veedurías.</t>
  </si>
  <si>
    <t>Número de estrategias implementadas y mantenidas para el fortalecimiento del Consejo Municipal de Desarrollo Rural.</t>
  </si>
  <si>
    <t>Número de cargos creados para la coordinación de los asuntos de prensa y comunicaciones (Jefe de prensa)</t>
  </si>
  <si>
    <t>Número de cargos del nivel directivo y/o asesor adscritos al despacho del Alcalde como encargado de asuntos de participación ciudadana.</t>
  </si>
  <si>
    <t>Número de conversatorios convocados y realizados con organizaciones sociales, organizaciones políticas, periodísticas o grupos de líderes de opinión para discutir asuntos del gobierno y la ciudad.</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</si>
  <si>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</si>
  <si>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</si>
  <si>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Porcentaje de ediles beneficiados con pago de EPS, Pensión, ARL y póliza de vida.</t>
  </si>
  <si>
    <t>Número de estrategias implementadas y mantenidas para fortalecer la Unidad de Desarrollo Comunitario - UNDECO.</t>
  </si>
  <si>
    <t>Desarrollo Comunitario</t>
  </si>
  <si>
    <t>Número de Juntas de Acción Comunal - JAC que participan en ejercicios de construcción del territorio.</t>
  </si>
  <si>
    <t>Número de estrategias "Voces de los comuneros" implementadas y mantenidas.</t>
  </si>
  <si>
    <t>Justicia y Seguridad</t>
  </si>
  <si>
    <t>Número de actividades de dotación realizadas para ediles con el fin de apoyar su ejercicio democrático.</t>
  </si>
  <si>
    <t>Número de concursos "embellece tu barrio" realizados.</t>
  </si>
  <si>
    <t>13. Acción por el clima</t>
  </si>
  <si>
    <t>Ambiental</t>
  </si>
  <si>
    <t>Número de entradas gratuitas brindadas a ediles, dignatarios y afiliados de las JAL y JAC a espacios de recreación y cultura.</t>
  </si>
  <si>
    <t>Número de reuniones realizadas en el territorio con Juntas Administradoras Locales - JAL para discutir política pública y problemas de la comunidad.</t>
  </si>
  <si>
    <t>Número de estrategias desarrolladas para la formación de los conciliadores de las JAC que promuevan una cultura de trasformación de los conflictos cotidianos en la comunidad para disminuir los índices de violencia por intolerancia social.</t>
  </si>
  <si>
    <t>Número de actividades realizadas para el fortalecimiento del Consejo Territorial de Planeación.</t>
  </si>
  <si>
    <t>Número de espacios de trabajo construidos o adecuados con equipamiento para ediles.</t>
  </si>
  <si>
    <t>Número de plataformas de interacción, registro de información y visibilización en línea implementadas y mantenidas para Juntas de Acción Comunal, Juntas Administradoras Locales y comités de desarrollo y control social.</t>
  </si>
  <si>
    <t>Porcentaje de comités de desarrollo y control social con el acompañamiento según lo requerido.</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</si>
  <si>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</si>
  <si>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</si>
  <si>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</si>
  <si>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</si>
  <si>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</si>
  <si>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</si>
  <si>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</si>
  <si>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reuniones populares celebradas para rendir cuentas de la ejecución del Plan de Desarrollo y la ejecución del presupuesto.</t>
  </si>
  <si>
    <t>Número de estrategias para el informe anual de rendición de cuentas en cultura implementadas y mantenidas</t>
  </si>
  <si>
    <t>Cultura</t>
  </si>
  <si>
    <t>Número de audiencias de participación metropolitana realizadas en conjunto con la Alcaldía de Floridablanca.</t>
  </si>
  <si>
    <t>Número de audiencias de participación metropolitana realizadas en conjunto con la Alcaldía de Piedecuesta.</t>
  </si>
  <si>
    <t>Número de audiencias de participación metropolitana realizadas en conjunto con la Alcaldía de Girón.</t>
  </si>
  <si>
    <t>Número de juntas abiertas del Área Metropolitana de Bucaramanga realizadas con presencia de los integrantes de la junta metropolitana y participación de la comunidad para una discusión pública sobre asuntos metropolitanos.</t>
  </si>
  <si>
    <t>Número de estrategias de comunicaciones formuladas e implementadas para difundir los procesos de contratación pública de selección abierta y promover la participación de oferentes así como el control social ciudadano.</t>
  </si>
  <si>
    <t>Número de informes de contratación pública elaboras y difundidas.</t>
  </si>
  <si>
    <t>Número registros implementados y mantenidos actualizados en línea de intereses privados de los secretarios y sub-secretarios así como de los asesores del despacho del alcalde.</t>
  </si>
  <si>
    <t>Número de planes de la excelencia formulados e implementados por la transparencia enfocado al mejoramiento continuo del índice ITEP en todas sus dimensiones.</t>
  </si>
  <si>
    <t>Número de estrategias integrales de gobierno actualizadas para la aplicación cabal de los postulados y mandatos de la ley 1712 de 2014 de transparencia y del derecho al acceso a la información pública.</t>
  </si>
  <si>
    <t>Número de manuales de contratación actualizados.</t>
  </si>
  <si>
    <t>Número de cargos creados del nivel directivo y/o asesor adscritos al despacho del Alcalde como encargado de asuntos de transparencia en la gestión pública</t>
  </si>
  <si>
    <t>Número de estrategias implementadas y mantenidas para publicar en línea necesidades de trabajo o de provisión de servicios del municipio y recopilar hojas de vida o propuestas (Tu Talento es lo que Vale).</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</si>
  <si>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</si>
  <si>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</si>
  <si>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Número de estrategias implementadas y mantenidas  para la socialización del plan anti-corrupción y atención al ciudadano.</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</si>
  <si>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</si>
  <si>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</si>
  <si>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</si>
  <si>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Número de caracterizaciones de las personas que requieren trámites y servicios administrativos del gobierno municipal realizadas.</t>
  </si>
  <si>
    <t>Número de estrategias de comunicaciones implementadas y mantenidas para difundir y promover la oferta institucional así como de sus funciones, deberes y/u obligaciones legales dirigida a la población con enfoque diferencial.</t>
  </si>
  <si>
    <t>Número de planes de la excelencia formulados e implementados para la gestión de PQRSD en la Administración Municipal (procedimientos e infraestructura).</t>
  </si>
  <si>
    <t>Número de cargos creados del nivel directivo y/o asesor creados para coordinar la atención a la comunidad en la administración municipal.</t>
  </si>
  <si>
    <t>Número de redes incluyentes de asesores de la comunidad implementadas y mantenidas en las oficinas de la Administración Municipal.</t>
  </si>
  <si>
    <t>Número de "Centros de atención municipal especializados (CAME)" creados e implementados.</t>
  </si>
  <si>
    <t>Número de observatorios de acciones constitucionales (derechos de petición, tutelas, acciones populares y acciones de cumplimiento) implementados y mantenidos.</t>
  </si>
  <si>
    <t>Número de estrategias para la prevención del daño antijurídico implementadas y mantenidas.</t>
  </si>
  <si>
    <t>Número de sistemas de información misional implementados que agilice el registro, seguimiento y control de los asuntos de la secretaría jurídica.</t>
  </si>
  <si>
    <t>Número de Planes institucionales de capacitación y formación y de bienestar y estímulos ajustados y mantenidos.</t>
  </si>
  <si>
    <t>Número de sistemas de gestión y control certificados mantenidos.</t>
  </si>
  <si>
    <t>Número de auditorías de seguimiento por el ente certificador realizadas.</t>
  </si>
  <si>
    <t>Número de auditorías de recertificación por el ente certificador realizadas.</t>
  </si>
  <si>
    <t>Número de Programas de Gestión Documental y Planes Institucional de Archivos formulados e implementados.</t>
  </si>
  <si>
    <t>Número de estrategias de gobierno formuladas e implementadas para la aplicación cabal de la ley 1474 de 2011 estatuto anti-corrupción y el CONPES 167 de 2013.</t>
  </si>
  <si>
    <t>Porcentaje de procesos necesarios implementados y mantenidos para la formulación y ejecución del Plan Anti-corrupción y Atención al Ciudadano.</t>
  </si>
  <si>
    <t>Porcentaje de avance de la formulación e implementación del plan de modernización de la planta de personal.</t>
  </si>
  <si>
    <t>Número de cargos creados adscritos al despacho del Alcalde para la coordinación del gabinete municipal (Jefe de Gabinete).</t>
  </si>
  <si>
    <t>Número de estrategias de gobierno formuladas e implementadas para la aplicación cabal de la ley 1551 de 2012 por medio de la cual se dictaron normas para modernizar la organización y el funcionamiento de los municipios.</t>
  </si>
  <si>
    <t>Porcentaje de avance en la adecuación física y tecnológica del archivo de planos.</t>
  </si>
  <si>
    <t>Número de acuerdos populares celebrados en el territorio para comprometer acciones diversas de gobierno ante problemas comunitarios.</t>
  </si>
  <si>
    <t>Número de planes institucionales integrales formulados e implementados en Bomberos de Bucaramanga.</t>
  </si>
  <si>
    <t>Porcentaje de avance en la formulación e implementación del plan de adquisición de equipos tecnológicos.</t>
  </si>
  <si>
    <t>Número de planes de fortalecimiento institucional para la Dirección de tránsito de Bucaramanga formulados e implementados.</t>
  </si>
  <si>
    <t>Número de bases de datos del SISBEN actualizadas.</t>
  </si>
  <si>
    <t>Salud</t>
  </si>
  <si>
    <t>Número de metodologías SISBEN 4 implementadas.</t>
  </si>
  <si>
    <t>Número de oficinas para el SISBEN readecuadas.</t>
  </si>
  <si>
    <t>Número de grupos de clasificación socioeconómico y estadístico fortalecidos.</t>
  </si>
  <si>
    <t>Número de base de datos de estratificación urbana y rural actualizada.</t>
  </si>
  <si>
    <t>Número de revisiones y socializaciones generales de la estratificación urbana y rural realizadas.</t>
  </si>
  <si>
    <t>Número de estrategias implementadas y mantenidas para fortalecer el Observatorio Metropolitano y ampliar su alcance.</t>
  </si>
  <si>
    <t>Número de rankings MI (Medición Integral) Ciudad creados.</t>
  </si>
  <si>
    <t>Número de investigaciones académicas apoyadas sobre temas urbanos de Bucaramanga que contribuyan a la comprensión de un problema público y a la formulación de políticas para solucionarlo.</t>
  </si>
  <si>
    <t>Número de bancos de datos y estadísticas para la gestión pública creados y mantenidos.</t>
  </si>
  <si>
    <t>Número de estrategias de comunicación y pedagógicas implementadas y mantenidas para promover la apropiación del territorio y para fortalecer el conocimiento de la propia ciudad entre los ciudadanos.</t>
  </si>
  <si>
    <t>Número de plataformas en línea  implementadas y mantenidas sobre temas y datos actualizados de la ciudad (historia, cultura, turismo, geografía, economía, sociales, movilidad, espacio público entre otros factores).</t>
  </si>
  <si>
    <t>Número de libros virtuales o plataformas en línea creadas y mantenidas de la historia de las comunas.</t>
  </si>
  <si>
    <t>Número de documentos financieros disponibles de fácil acceso e interpretación.</t>
  </si>
  <si>
    <t>Número de videos realizados que permitan dar a conocer de manera didáctica al ciudadano la información financiera del municipio.</t>
  </si>
  <si>
    <t>Número de normas internacionales de información financiera - NIIF implementadas y mantenidas.</t>
  </si>
  <si>
    <t>Número de estatutos tributarios actualizados.</t>
  </si>
  <si>
    <t>Número de acciones realizadas tendientes al fortalecimiento de los ingresos.</t>
  </si>
  <si>
    <t>Número de inventarios en línea de los bienes inmuebles del municipio realizados y mantenidos.</t>
  </si>
  <si>
    <t>Equipamiento</t>
  </si>
  <si>
    <t>Número de predios de propiedad del municipio cuya titulación se encuentra pendiente incorporados.</t>
  </si>
  <si>
    <t>Porcentaje de predios requeridos adquiridos para la ejecución de obras de desarrollo para la ciudad.</t>
  </si>
  <si>
    <t>9. Industria, innovación e infraestructura</t>
  </si>
  <si>
    <t>Porcentaje de avance en la sistematización de los procesos que adelantan las inspecciones de policía.</t>
  </si>
  <si>
    <t>Número de procesos descongestionados de las inspecciones iniciados antes del 2012 y que impiden la buena atención al ciudadano.</t>
  </si>
  <si>
    <t>Número de planes de descongestión y gestión formulados e implementados.</t>
  </si>
  <si>
    <t>Número de estrategias robustas de transparencia en las inspecciones formulados e implementados.</t>
  </si>
  <si>
    <t>Número de cargos supernumerarios creados para la descongestión de las inspecciones municipales de policía.</t>
  </si>
  <si>
    <t>Número de sedes de comisarías de familia (Norte y Joya) mejoradas y equipadas.</t>
  </si>
  <si>
    <t>Número de sedes nuevas de comisarías de familias (Oriente y Sur) adecuadas y equipadas.</t>
  </si>
  <si>
    <t>Porcentaje de procedimientos de las comisarías de familia digitalizados y sistematizados,</t>
  </si>
  <si>
    <t>Número de planes de mejoramiento de las comisarías de familia implementadas y mantenidas.</t>
  </si>
  <si>
    <t>Número de capacitaciones realizadas dirigidas a servidores públicos en lo atinente al régimen disciplinario de los servidores públicos.</t>
  </si>
  <si>
    <t>Número de bases de datos creadas y mantenidas que permitan tener acceso ágil a la información de procesos que se adelantan.</t>
  </si>
  <si>
    <t>Número de procesos de la Administración Central con seguimiento, asesoría y evaluación mantenidos.</t>
  </si>
  <si>
    <t>Número de estrategias de gobierno implementadas y mantenidas para la promoción y adopción de la Cultura de la Legalidad y la Integridad para Colombia CLIC entre los servidores públicos y la ciudadanía.</t>
  </si>
  <si>
    <t>Número de capacitaciones realizadas en materia de contratación estatal dirigida a servidores públicos.</t>
  </si>
  <si>
    <t>Número de estrategias de comunicaciones pedagógicas implementadas y mantenidas para socializar y fortalecer el sentido de la ética en la gestión pública entre las diversas dependencias.</t>
  </si>
  <si>
    <t>Porcentaje de avance de la implementación del componente TIC servicios.</t>
  </si>
  <si>
    <t>Fortalecimiento insitucional</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</si>
  <si>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</si>
  <si>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</si>
  <si>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</si>
  <si>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</si>
  <si>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</si>
  <si>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</si>
  <si>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</si>
  <si>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puntos vive DIGITAL construidos y mantenidos.</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</si>
  <si>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</si>
  <si>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</si>
  <si>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</si>
  <si>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</si>
  <si>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</si>
  <si>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Porcentaje de la obras licenciadas por los curadores urbanos con control de obra.</t>
  </si>
  <si>
    <t>Porcentaje de obras sin licencia con visita de control de obra.</t>
  </si>
  <si>
    <t>Porcentaje de obras con visita de control de obra por queja o solicitud.</t>
  </si>
  <si>
    <t>Número de documentos guías elaborados para la aplicación de los elementos relevantes del POT.</t>
  </si>
  <si>
    <t>Número de plugs-in para el POT on-line desarrollados.</t>
  </si>
  <si>
    <t>Porcentaje de avance en la realización del estudio para aplicar la plusvalía en el municipio.</t>
  </si>
  <si>
    <t>Porcentaje de avance en la realización del estudio de estructuración zonal.</t>
  </si>
  <si>
    <t>Número de expedientes municipales actualizados.</t>
  </si>
  <si>
    <t>Número de listas indicativas de bienes de interés cultural actualizadas.</t>
  </si>
  <si>
    <t>Número de equipos de diseño del taller de arquitectura conformados y mantenidos.</t>
  </si>
  <si>
    <t>Número de propuestas para proyectos básicos realizados que contengan los lineamientos de diseño urbano.</t>
  </si>
  <si>
    <t>11. Ciudades y comunidades sostenibles</t>
  </si>
  <si>
    <t>Porcentaje de avance de la estructuración del Plan Integral Zonal - PIZ.</t>
  </si>
  <si>
    <t>Porcentaje de avance en la ejecución del Plan Integral Zonal - PIZ.</t>
  </si>
  <si>
    <t>Porcentaje de avance de la realización del estudio que contenga los lineamientos y directrices generales del gran bosque de los cerros orientales de escala metropolitana.</t>
  </si>
  <si>
    <t>Porcentaje de avance de la formulación del Plan Maestro de Espacio Público.</t>
  </si>
  <si>
    <t>Porcentaje de diseños, estudios, consultorías e interventorias realizadas para para ejecutar los proyectos y las obras del Plan de Desarrollo 2016 - 2019 y otros planes de ciudad.</t>
  </si>
  <si>
    <t>Número de ajustes al Plan Local de Seguridad Vial realizados.</t>
  </si>
  <si>
    <t>Número de Planes Estratégicos de Seguridad Vial en METROLÍNEA formulados e implementados.</t>
  </si>
  <si>
    <t>Transporte</t>
  </si>
  <si>
    <t>Número de Planes Maestros Santander Life apoyados en su proceso de formulación y ejecución  en coordinación con el Área Metropolitana de Bucaramanga.</t>
  </si>
  <si>
    <t>Porcentaje de avance en la elaboración del documento guía que contenga la norma, lineamientos y procesos para la legalización de asentamientos.</t>
  </si>
  <si>
    <t>Porcentaje de avance en la elaboración del documento guía que contenga el proceso para obtener la titularidad del predio en barrios legalizados.</t>
  </si>
  <si>
    <t>Número de barrios legalizados con la revisión y asignación de nomenclaturas.</t>
  </si>
  <si>
    <t>Número de capítulos especiales implementados y mantenidos dentro del observatorio metropolitano para estudiar los territorios vulnerables y generar información sobre sus condiciones y problemáticas.</t>
  </si>
  <si>
    <t>Atención a grupos vulnerables - Promoción Social</t>
  </si>
  <si>
    <t>Número de audiencias realizadas con representantes de las fuerzas vivas de la ciudad, la comunidad afectada y los medios de comunicación para dar a conocer y discutir la realidad de los territorios vulnerables.</t>
  </si>
  <si>
    <t>Número de Planes Maestros Conjuntos realizados para el desarrollo del Valle del Río de Oro en coordinación con el Área Metropolitana de Bucaramanga y el municipio de Girón.</t>
  </si>
  <si>
    <t>Número de planes de acción formulados para el desarrollo y el mejoramiento de la infraestructura pública en el sur de Bucaramanga, norte de Floridablanca en coordinación con el Área Metropolitana y la Alcaldía de dicho municipio.</t>
  </si>
  <si>
    <t>Número de estrategias de mejoramiento del ornato implementadas y mantenidas en sectores limítrofes con los municipios de Girón y Floridablanca en coordinación con el Área Metropolitana de Bucaramanga.</t>
  </si>
  <si>
    <t>Número de centros de estudios urbanos y territoriales creados y mantenidos en el Área Metropolitana de Bucaramanga.</t>
  </si>
  <si>
    <t>Número de espacios de encuentro generados entre gabinetes para el diálogo y coordinación institucional con el gobierno del municipio de Girón.</t>
  </si>
  <si>
    <t>Número de espacios de encuentro generados entre gabinetes para el diálogo y coordinación institucional con el gobierno del municipio de Floridablanca.</t>
  </si>
  <si>
    <t>Número de brigadas extramurales de atención al habitante de calle realizadas.</t>
  </si>
  <si>
    <t>2. Hambre cero</t>
  </si>
  <si>
    <t>Número de cupos de servicios integrales intramurales y/o extramurales mantenidos para habitantes de calle.</t>
  </si>
  <si>
    <t>Porcentaje de habitantes de calle con asistencia exequial que se encuentran dentro del censo.</t>
  </si>
  <si>
    <t>Número de estrategias en salud, alimentación y aseo, implementadas y mantenidas para el habitante de calle.</t>
  </si>
  <si>
    <t>Número de estrategias fortalecidas para la caracterización, atención y seguimiento de la situación de los habitantes de calle.</t>
  </si>
  <si>
    <t>Número de programas de plan retorno mantenidos para habitante de calle.</t>
  </si>
  <si>
    <t>Número de cupos de atención integral garantizados en procesos de habilitación y rehabilitación a niñas, niños y adolescentes con discapacidad en extrema vulnerabilidad.</t>
  </si>
  <si>
    <t>Número de cupos garantizados en programas de rehabilitación integral a personas adultas en extrema vulnerabilidad con discapacidad, física, visual, auditiva, cognitiva, psicosocial y múltiple.</t>
  </si>
  <si>
    <t>Número de unidades generadoras de datos que realice el registro de localización y caracterización de las personas con discapacidad creados y mantenidos.</t>
  </si>
  <si>
    <t>Número de estrategias de rehabilitación basada en la comunidad en las instituciones que ofrecen los servicios de habilitación y rehabilitación a través del Comité Local de RBC implementadas y mantenidas.</t>
  </si>
  <si>
    <t>Número de bancos de ayudas técnicas, tecnológicas e informáticas BATI mantenidos.</t>
  </si>
  <si>
    <t>Número de programas de orientación ocupacional y proyecto de vida implementadas y mantenidas a personas con discapacidad física, auditiva, visual, cognitiva, psicosocial y múltiple.</t>
  </si>
  <si>
    <t>Número de intérpretes de lengua de señas colombianas mantenidas que garantice a la población con discapacidad auditiva el acceso a la información, las comunicaciones y los servicios que ofrece la administración municipal.</t>
  </si>
  <si>
    <t>Número de conmemoraciones del día nacional de las personas con discapacidad realizados.</t>
  </si>
  <si>
    <t>Número de entradas brindadas a personas con discapacidad espacios de recreación, deporte y cultura.</t>
  </si>
  <si>
    <t>Número de niñas, niños y adolescentes con discapacidad cognitiva, visual, física, auditiva y múltiple que no se encuentran incluidos en instituciones educativas oficiales con atención integral en habilitación y rehabilitación.</t>
  </si>
  <si>
    <t>Número de personas como apoyo de modelo lingüístico e intérpretes de lengua de señas colombiana en instituciones educativas oficiales mantenidos para la atención de niñas, niños y adolescentes con discapacidad auditiva.</t>
  </si>
  <si>
    <t>Número de niñas, niños y adolescentes en condición de discapacidad auditiva mantenidos mediante los apoyos del modelo lingüísticos e intérpretes en lenguas de señas Colombiana.</t>
  </si>
  <si>
    <t>Número de Planes Municipales de Discapacidad mantenidos.</t>
  </si>
  <si>
    <t>Número de eventos deportivos y recreativos desarrollados dirigidos a población con discapacidad.</t>
  </si>
  <si>
    <t>Deporte y recreación</t>
  </si>
  <si>
    <t>Número de sistemas de orientación, capacitación, apoyo y asesoría implementados con enfoque diferencial para minorías étnicas.</t>
  </si>
  <si>
    <t>Número de campañas de sensibilización social contra la discriminación étnica apoyadas.</t>
  </si>
  <si>
    <t>Número de campañas de sensibilización social desarrolladas contra la discriminación social y para la prevención de infecciones de transmisión sexual.</t>
  </si>
  <si>
    <t>Número de mesas de trabajo realizadas con comunidades LGTBI para determinar el diagnóstico poblacional.</t>
  </si>
  <si>
    <t>Número de Políticas Públicas formuladas e implementadas para las comunidades LGTBI.</t>
  </si>
  <si>
    <t>Número de campañas de prevención del consumo de sustancias psicoactivas con énfasis en población escolar realizadas.</t>
  </si>
  <si>
    <t>3. Salud y bienestar</t>
  </si>
  <si>
    <t>Número de estrategias basadas en grupos de apoyo de pares implementadas y mantenidas en los colegios para acompañar a los jóvenes en condición de adicción a sustancias psicoactivas.</t>
  </si>
  <si>
    <t>Número de programas de atención inicial virtual y/o presencial con apoyo terapéutico implementadas y mantenidas para la población en condición de adicción a sustancias psicoactivas.</t>
  </si>
  <si>
    <t>Número de jornadas de promoción de la salud, prevención de infecciones de transmisión sexual realizadas en trabajadoras y trabajadores sexuales.</t>
  </si>
  <si>
    <t>Número de censos de la población trabajadora sexual realizados.</t>
  </si>
  <si>
    <t>Número de rutas de atención a la población trabajadora sexual implementadas y mantenidas.</t>
  </si>
  <si>
    <t>Número de Políticas Públicas para la población trabajadora sexual formuladas e implementadas.</t>
  </si>
  <si>
    <t>Número de rutas de seguridad para prevenir riesgos y proteger a víctimas del conflicto interno armado.</t>
  </si>
  <si>
    <t>Número de PAT, mapa de riesgos, plan de prevención y protección y el plan de contingencia mantenidos actualizados.</t>
  </si>
  <si>
    <t>Número de caracterizaciones de las víctimas realizadas y mantenidas actualizadas.</t>
  </si>
  <si>
    <t>Número de mesas de participación a víctimas con el fortalecimiento mantenido.</t>
  </si>
  <si>
    <t>Porcentaje de población víctima del conflicto interno armado que cumpla con los requisitos de ley con ayuda humanitaria de urgencia y en transición incluyendo asistencia exequial garantizada.</t>
  </si>
  <si>
    <t>Porcentaje de procesos de retorno y reubicación a la población víctima del conflicto interno armado mantenidos.</t>
  </si>
  <si>
    <t>Número de iniciativas encaminadas a generar garantías de no repetición y reparación simbólica a víctimas del conflicto interno armado apoyados.</t>
  </si>
  <si>
    <t>Número de días de memoria y de solidaridad con las víctimas del conflicto interno armado conmemorados.</t>
  </si>
  <si>
    <t>Número de apoyo logístico mantenidos para la realización del comité territorial de justicia transicional con sus mesas temáticas.</t>
  </si>
  <si>
    <t>Número de Centros de Atención Integral para las Víctimas del conflicto interno mantenidos y mejorados.</t>
  </si>
  <si>
    <t>Número de oficinas para la Paz creada, dotadas y mantenidas.</t>
  </si>
  <si>
    <t>Número de actividades enfocadas a la organización y participación de las organizaciones sociales de víctimas realizadas en torno a la agenda de paz y la reparación integral.</t>
  </si>
  <si>
    <t>Número de encuentros realizados para la participación de mujeres víctimas del conflicto interno armado como sujetos de derechos en entornos familiares y escenarios de decisión.</t>
  </si>
  <si>
    <t>Número de Planes de acción intersectoriales de entornos saludables PAIE formulados e implementados con población víctima del conflicto interno armado.</t>
  </si>
  <si>
    <t>Número de eventos deportivos y recreativos desarrollados dirigidos a la población víctimas del conflicto interno armado.</t>
  </si>
  <si>
    <t>Número de proyectos productivos para generación de ingresos en población víctimas del conflicto interno armado apoyados.</t>
  </si>
  <si>
    <t>Número de programas mantenidos en temas de emprendimiento a personas en procesos de reintegración.</t>
  </si>
  <si>
    <t>Número de estrategias de apoyo a las iniciativas y programas de la Agencia Colombiana para la Reintegración - ACR implementadas y mantenidas.</t>
  </si>
  <si>
    <t>Número de estrategias implementadas y mantenidas para la inclusión laboral de actores del conflicto.</t>
  </si>
  <si>
    <t>Número de centros de reclusión con apoyo dotacional mantenido.</t>
  </si>
  <si>
    <t>Centros de Reclusión</t>
  </si>
  <si>
    <t>Número de estrategias basadas en valores implementadas y mantenidas para apoyar a la población carcelaria en el proceso de resocialización social y familiar.</t>
  </si>
  <si>
    <t>Número de brigadas de ayuda humanitaria realizadas dirigidas a la población carcelaria en los diferentes centros de reclusión.</t>
  </si>
  <si>
    <t>Número de estrategias de apoyo a la generación de ingresos  para pospenados implementadas y mantenidas.</t>
  </si>
  <si>
    <t>Número de eventos deportivos y recreativos desarrollados dirigidos a la población carcelaria.</t>
  </si>
  <si>
    <t>Número de padres, madres y otros cuidadores fortalecidos en capacidades para la crianza, la construcción de vínculos afectivos y su ejercicio de corresponsabilidad.</t>
  </si>
  <si>
    <t>1. Fin de la pobreza</t>
  </si>
  <si>
    <t>Porcentaje de las adolescentes gestantes y madres adolescentes con acompañamiento.</t>
  </si>
  <si>
    <t>Porcentaje de familias en condiciones de vulnerabilidad con niñas y niños con enfermedades crónicas y terminales con atención psicosocial especializada de acuerdo a lo requerido.</t>
  </si>
  <si>
    <t>Número de jornadas de conmemoración del día de la niñez realizadas.</t>
  </si>
  <si>
    <t>Número de jornadas "Mi nombre - mi ciudadanía" realizadas para la garantía del derecho a la identidad en alianza con la Registraduría.</t>
  </si>
  <si>
    <t>Número de dotaciones de material pedagógica, didáctico y lúdico realizados a programas y/o centros de atención de primera infancia.</t>
  </si>
  <si>
    <t>Porcentaje de niñas y niños en situación de vulnerabilidad y/o riesgo con enfoque diferencial (discapacidad, víctimas, minorías étnicas, afrodescendientes) con rutas de atención activadas.</t>
  </si>
  <si>
    <t>Número de centros de atención integral nocturno "Casa búho" implementadas y mantenidas para niñas y niños de 0 a 5 años.</t>
  </si>
  <si>
    <t>Número de políticas públicas de primera infancia, infancia, adolescencia y fortalecimiento familiar actualizadas.</t>
  </si>
  <si>
    <t>Número de servicios exequiales a niñas y niños de familias con extrema vulnerabilidad mantenidos de acuerdo a lo requerido.</t>
  </si>
  <si>
    <t>Número de estrategias "Mil días de vida" implementadas y mantenidas en IPS de atención materno infantil.</t>
  </si>
  <si>
    <t>Número de salas ERA implementadas y mantenidas en IPS públicas.</t>
  </si>
  <si>
    <t>Porcentaje de casos por desnutrición en la niñez con unidad de análisis.</t>
  </si>
  <si>
    <t>Número de estrategias AIEPI e IAMI mantenidas en las IPS materno infantil.</t>
  </si>
  <si>
    <t>Número de jornadas de promoción de los derechos de niñas y niños y adolescentes realizados.</t>
  </si>
  <si>
    <t>Número de niñas y niños de 6 a 11 años beneficiados con programas para potenciar el desarrollo del aprendizaje,  juego,  desarrollo psicomotor, la creatividad y  las habilidades relacionales.</t>
  </si>
  <si>
    <t>Número de niñas, niños y adolescentes con participación y movilización promovidas dentro de la vida comunitaria.</t>
  </si>
  <si>
    <t>Número de estrategias de prevención del maltrato infantil, violencia sexual y violencia intrafamiliar implementadas y mantenidas.</t>
  </si>
  <si>
    <t>Número de bases de datos de identificación de niñas y niños en situación o riesgo de trabajo infantil mantenidos actualizados de acuerdo con los lineamientos de política nacional de erradicación del trabajo infantil.</t>
  </si>
  <si>
    <t>Número de estrategias comunitarias y familiares mantenidas para la erradicación de trabajo infantil en niñas, niños y adolescentes caracterizados.</t>
  </si>
  <si>
    <t>Número de niños mantenidos con atención integral en la modalidad de semi-internado (refugio social).</t>
  </si>
  <si>
    <t>Número de niñas, niños y adolescentes con acceso gratuito en espacios de recreación y cultura mantenidos.</t>
  </si>
  <si>
    <t>Número de jornadas de promoción de los derechos humanos para prevenir la violencia contra niñas y niños realizadas.</t>
  </si>
  <si>
    <t>Número de estrategias implementadas y mantenidas para la promoción de habilidades para la vida  en el marco de la estrategia de atención integral a niños, niñas y adolescentes con énfasis en prevención de embarazo en adolescentes.</t>
  </si>
  <si>
    <t>Número de estrategias "Trayectos y proyectos" implementadas y mantenidas para potenciar capacidades, proyectos de vida, emprendimientos juveniles.</t>
  </si>
  <si>
    <t>Número de estrategias "Me protejo, me protegen" rutas de acompañamiento y protección integral implementadas y mantenidas para adolescentes ante inobservancia, amenaza o vulneración de derechos.</t>
  </si>
  <si>
    <t>Porcentaje de menores infractores con atención integral mantenida.</t>
  </si>
  <si>
    <t>Porcentaje de jóvenes infractores incluidos a la justicia juvenil restaurativa.</t>
  </si>
  <si>
    <t>Número de hogares de paso para las niñas, niños y adolescentes en riesgo garantizado.</t>
  </si>
  <si>
    <t>Número de convenios realizados para la construcción y dotación de un centro de atención especializado para la atención de los adolescentes en conflicto con la ley, acorde a los requerimientos de la ley de infancia y adolescencia.</t>
  </si>
  <si>
    <t>Número de estrategias implementadas y mantenidas en las instituciones educativas para el uso de internet de manera segura y responsable.</t>
  </si>
  <si>
    <t xml:space="preserve">4. Educación de calidad </t>
  </si>
  <si>
    <t>Número de casas de la juventud mantenidas con una oferta programática del uso adecuado del tiempo libre.</t>
  </si>
  <si>
    <t>Número de jóvenes vinculados en los diferentes procesos democráticos de participación ciudadana.</t>
  </si>
  <si>
    <t>Número de jóvenes vinculados en procesos de formación en diferentes competencias de inclusión laboral, social, valores humanos, ambientales y organización juvenil.</t>
  </si>
  <si>
    <t>8. Trabajo decente y crecimiento económico</t>
  </si>
  <si>
    <t>Número de procesos de comunicación estratégica implementados mediante campañas de innovación para la promoción y prevención de flagelos juveniles.</t>
  </si>
  <si>
    <t>Número de Consejos Municipales de Juventud reactivados y mantenidos.</t>
  </si>
  <si>
    <t>Número de políticas públicas de  juventud  actualizadas y mantenidas.</t>
  </si>
  <si>
    <t>Número de programas de prevención e inclusión social en jóvenes formulados e implementados frente al consumo de sustancias psicoactivas y conductas disfuncionales en los ámbito comunitario, familiar y escolar.</t>
  </si>
  <si>
    <t>Número de apoyos logísticos mantenidos a las familias beneficiadas del programa Familias en Acción.</t>
  </si>
  <si>
    <t>Porcentaje de personas del programa Familias en Acción beneficiadas con acceso gratuito en espacios de recreación y cultura.</t>
  </si>
  <si>
    <t>Número de políticas públicas de familia formuladas e implementadas.</t>
  </si>
  <si>
    <t>Número de políticas públicas de libertad religiosa y de cultos formuladas e implementadas.</t>
  </si>
  <si>
    <t>Número de programas "Bucaramanga y la familia al parque" (retretas, cultura y ciencia, mercadillo cultural - en los parque emblemáticos) implementados y mantenidos.</t>
  </si>
  <si>
    <t>Número de adultos mayores adscritos a los centros vida del municipio mantenidos con el suministro de alimentación y nutrición.</t>
  </si>
  <si>
    <t>Número de adultos mayores mantenidos con el servicio de transporte para asistir a los centros vida.</t>
  </si>
  <si>
    <t>Número de adultos mayores beneficiados y mantenidos en el programa de alimentación "compartamos Bucaramanga".</t>
  </si>
  <si>
    <t>Número de actividades de dotación realizadas en los Centros Vida.</t>
  </si>
  <si>
    <t>Número de actividades de celebración del día del adulto mayor realizados.</t>
  </si>
  <si>
    <t>Número de adultos mayores mantenidos con la atención primaria en salud y la orientación psicosocial.</t>
  </si>
  <si>
    <t>Número de campañas de sensibilización realizadas a la comunidad en los derechos del adulto mayor y promoción de redes de apoyo.</t>
  </si>
  <si>
    <t>1. Hambre cero</t>
  </si>
  <si>
    <t>Número de programas implementados y mantenidos que incentive la actividad productiva del adulto mayor.</t>
  </si>
  <si>
    <t>Número de adultos mayores adscritos a los centros vida mantenidos con el auxilio exequial.</t>
  </si>
  <si>
    <t>Número de encuentros intergeneracionales realizados para el adulto mayor en los Centros Vida y los corregimientos del Municipio.</t>
  </si>
  <si>
    <t>Número de adultos mayores beneficiados con el programa "Colombia mayor".</t>
  </si>
  <si>
    <t>Número de políticas públicas actualizadas del adulto mayor.</t>
  </si>
  <si>
    <t>Porcentaje de adultos mayores beneficiados con el acceso gratuito en espacios de recreación y cultura.</t>
  </si>
  <si>
    <t>Número de adultos mayores en situación de extrema vulnerabilidad beneficiados con mercados de sustento y/o complementos nutricionales.</t>
  </si>
  <si>
    <t>Número de rutas turísticas a nivel local implementadas para la recreación del adulto mayor.</t>
  </si>
  <si>
    <t>Número de consultorios rosados destinados para la atención prioritaria de mujeres adultas mayores.</t>
  </si>
  <si>
    <t>Número de Centros vida adecuados y/o readecuados.</t>
  </si>
  <si>
    <t>Número de grupos de mujeres conformados para la red comunitaria de prevención contra la violencia.</t>
  </si>
  <si>
    <t>5. Igualdad de género</t>
  </si>
  <si>
    <t>Porcentaje de mujeres víctimas de violencia con atención jurídica y psicológica virtualmente y en el centro integral de la mujer.</t>
  </si>
  <si>
    <t>Número de evento de formación realizados con las comisarías de familia.</t>
  </si>
  <si>
    <t>Porcentaje de mujeres víctimas de violencia y en extremo riesgo atendidas en la Casa Refugio que lo soliciten.</t>
  </si>
  <si>
    <t>Número de programas integrales e interinstitucionales implementados y mantenidos que garanticen la seguridad y el goce efectivo de los derechos de las mujeres.</t>
  </si>
  <si>
    <t>Número de eventos de formación y sensibilización realizados con los funcionarios públicos de las entidades encargadas, de atender los casos de violencia contra la mujer.</t>
  </si>
  <si>
    <t>Número de estrategias de formación enfocadas a los hombres para la transformación de las perspectivas de género implementadas y mantenidas.</t>
  </si>
  <si>
    <t>Número de capacitaciones realizadas a los comisarios de familia en justicia con equidad.</t>
  </si>
  <si>
    <t>Número de iniciativas de promoción de los derechos humanos para prevenir la violencia contra la mujer y violencia intrafamiliar implementadas.</t>
  </si>
  <si>
    <t>Número de iniciativas apoyadas de grupos de mujeres para la participación política.</t>
  </si>
  <si>
    <t>Número de Consejos Comunitarios de Mujeres mantenidos.</t>
  </si>
  <si>
    <t>Número de talleres realizados para la generación de ingresos dirigidas a mujeres.</t>
  </si>
  <si>
    <t>Número de estrategias de formación implementadas y mantenidas para la participación e incidencia política de las mujeres.</t>
  </si>
  <si>
    <t>Número de Consejos Comunitarios de Mujeres mantenidos y/o fortalecidos.</t>
  </si>
  <si>
    <t>Número de  encuentros municipales realizados para articular las experiencias exitosas de participación política de las mujeres a nivel nacional y local.</t>
  </si>
  <si>
    <t>Número de entradas a parques RECREAR brindadas a mujeres víctimas de violencia, madres comunitarias, mujeres rurales, madres cabeza de familia y mujeres vulnerables.</t>
  </si>
  <si>
    <t>Número de campañas comunicativas realizadas para la equidad de género.</t>
  </si>
  <si>
    <t>Número de encuentros realizados con periodistas para la comunicación.</t>
  </si>
  <si>
    <t>Porcentaje de avance en el cumplimiento de la agenda pendiente para la equidad y la garantía de derechos de las mujeres.</t>
  </si>
  <si>
    <t>Número de líneas de atención a la mujer en centro de atenciónvmantenidas.</t>
  </si>
  <si>
    <t>Número de centros integrales de atención a la mujer mantenidos y fortalecidos.</t>
  </si>
  <si>
    <t>Número de cátedras de equidad de género dirigida a profesores y estudiantes implementadas y mantenidas en instituciones educativas públicas de primaria y bachillerato.</t>
  </si>
  <si>
    <t>Número de subsidios complementarios asignados a hogares que cuentan con subsidio nacional.</t>
  </si>
  <si>
    <t>Vivienda</t>
  </si>
  <si>
    <t>Número de hectáreas para lotes urbanizables "20.000 Hogares felices".</t>
  </si>
  <si>
    <t>Número de soluciones de vivienda entregadas en cualquier modalidad.</t>
  </si>
  <si>
    <t>Número de soluciones de vivienda entregadas para mujeres cabeza de familia.</t>
  </si>
  <si>
    <t>Número de programas implementados y manenidos de acompañamiento a los usuarios que cumplan condiciones del programa "20.000 Hogares" en su proceso de urbanización.</t>
  </si>
  <si>
    <t>Número de subsidios del mínimo vital de agua mantenidos.</t>
  </si>
  <si>
    <t>6. Agua limpia y saneamiento</t>
  </si>
  <si>
    <t>APSB</t>
  </si>
  <si>
    <t>Porcentaje de avance en la selección, formulación y ejecución de mejoramientos de vivienda en la zona urbana.</t>
  </si>
  <si>
    <t>Porcentaje de avance en la selección, formulación y ejecución de mejoramientos de vivienda en la zona rural.</t>
  </si>
  <si>
    <t>Número de familias capacitadas en temas relacionados con vivienda de interés social.</t>
  </si>
  <si>
    <t>Número de grupos de atención social implementados y mantenidos.</t>
  </si>
  <si>
    <t>Agua potable y saneamiento básico</t>
  </si>
  <si>
    <t>Porcentaje de avance en la titulación de predios fiscales.</t>
  </si>
  <si>
    <t>Porcentaje de avance en el diseño y el licenciamiento del proyecto de renovación urbana.</t>
  </si>
  <si>
    <t>Número de familias beneficiadas con proyectos de infraestructura social.</t>
  </si>
  <si>
    <t>Número de viviendas beneficiadas con el proyecto casa de colores.</t>
  </si>
  <si>
    <t>Porcentaje de los ingresos de libre destinación destinados para la compra, preservación y mantenimiento de las cuencas y microcuencas abastecedoras de agua al municipio.</t>
  </si>
  <si>
    <t>Número de hectáreas reforestadas y/o mantenidas para la preservación de cuencas abastecedoras de agua.</t>
  </si>
  <si>
    <t>Número de caracterizaciones bióticas (flora y fauna) realizadas en un tramo de una microcuenca.</t>
  </si>
  <si>
    <t>15. Vida de ecosistemas terrestres</t>
  </si>
  <si>
    <t>Número de subsectores del gran bosque de los cerros orientales de escala metropolitana diseñados.</t>
  </si>
  <si>
    <t>Número de subsectores de la zona occidental diseñados.</t>
  </si>
  <si>
    <t>Porcentaje de avance en la habilitación del subsector del gran bosque de los cerros orientales de escala metropolitana.</t>
  </si>
  <si>
    <t>Número de subsectores del parque de la zona occidental habilitados.</t>
  </si>
  <si>
    <t>Número de estudios de amenaza, vulnerabilidad y riesgo realizados.</t>
  </si>
  <si>
    <t>Prevención y atención de desastres</t>
  </si>
  <si>
    <t>Número de estudios microzonificación sísmica realizados.</t>
  </si>
  <si>
    <t>Número de inventarios de edificaciones institucionales indispensables realizadas para evaluar la vulnerabilidad sísmica.</t>
  </si>
  <si>
    <t>Número de evaluaciones de la vulnerabilidad sísmica de las edificaciones institucionales indispensables realizadas.</t>
  </si>
  <si>
    <t>Número de Planes Municipales de Gestión del Riesgo mantenidos.</t>
  </si>
  <si>
    <t>Número de Oficinas de Gestión del Riesgo creadas y mantenidas en el marco de la ley.</t>
  </si>
  <si>
    <t>Número de políticas de gestión del riesgo actualizadas y mantenidas.</t>
  </si>
  <si>
    <t>Número de observatorios de riesgo de desastre creados y mantenidos.</t>
  </si>
  <si>
    <t>Número de escenarios de riesgo en sistemas de información geográfica desarrolladas.</t>
  </si>
  <si>
    <t>Número de estudios de evaluación y priorización de obras de mitigación realizados.</t>
  </si>
  <si>
    <t>Número de estaciones telemétricas de alertas tempranas adquiridas.</t>
  </si>
  <si>
    <t>Porcentaje de personas afectadas por desastres suministrados con elementos básico.</t>
  </si>
  <si>
    <t>Número de obras de mitigación realizadas en comunas que presenten riesgos de desastre.</t>
  </si>
  <si>
    <t>Número de estaciones de bomberos fortalecidas en su capacidad operativa.</t>
  </si>
  <si>
    <t>Número de talleres realizados para la prevención del riesgo y del desastre.</t>
  </si>
  <si>
    <t>Porcentaje de instituciones de salud con auditoría entorno a su plan de emergencias y desastres.</t>
  </si>
  <si>
    <t>Número de simulacros de desastres realizados.</t>
  </si>
  <si>
    <t>Porcentaje de emergencias atendidas con ayudas humanitarias.</t>
  </si>
  <si>
    <t>Número de planes de adquisición del sistema integral de emergencias formulados e implementados.</t>
  </si>
  <si>
    <t>Número de PGIRS mantenidos.</t>
  </si>
  <si>
    <t>Número de sistemas de manejo y aprovechamiento de residuos sólidos vegetales en las plazas de Mercado a Cargo del Municipio implementados y mantenidos.</t>
  </si>
  <si>
    <t>Número de estrategias comunicativas realizadas que promuevan la participación ciudadana en el conocimiento de las afectaciones y riesgos ambientales que origina la minería ilegal que se desarrolla en el Páramo de Santurbán.</t>
  </si>
  <si>
    <t>Número de campañas de sensibilización y educación sobre la protección y buen cuidado de los animales desarrolladas.</t>
  </si>
  <si>
    <t>Número de mecanismos implementados de corresponsabilidad y fomento de la protección de las cuencas hídricas abastecedoras de Bucaramanga.</t>
  </si>
  <si>
    <t>Número de sistemas de transformación de residuos de aceite de grasas de origen animal y/o vegetal que involucre a la ciudadanía y al sector empresarial implementadas.</t>
  </si>
  <si>
    <t>Número de hectáreas clausuradas en el sitio de disposición final.</t>
  </si>
  <si>
    <t>Concentración de DBO de los lixiviados tratados en la Planta de Tratamiento de Lixiviados - PTLX.</t>
  </si>
  <si>
    <t>Concentración de SST de los lixiviados tratados en la Planta de Tratamiento de Lixiviados - PTLX.</t>
  </si>
  <si>
    <t>Concentración de DQO de los lixiviados tratados en la Planta de Tratamiento de Lixiviados - PTLX.</t>
  </si>
  <si>
    <t>Porcentaje de residuos que ingresan a la celda de disposición final mantenidos en la disposición técnica.</t>
  </si>
  <si>
    <t>Número de toneladas de residuos orgánicos tratados en la planta de compostaje.</t>
  </si>
  <si>
    <t>Número de toneladas de abono orgánico generadas en la planta de compostaje.</t>
  </si>
  <si>
    <t>Número de toneladas recicladas mediante la ruta de reciclaje.</t>
  </si>
  <si>
    <t>Número de personas sensibilizadas en el manejo adecuado de residuos sólidos.</t>
  </si>
  <si>
    <t>Número de estrategias que incluyan acciones de fortalecimiento de la cultura ambiental ciudadana implementadas.</t>
  </si>
  <si>
    <t>Número de observatorios ambientales implementados y mantenidos.</t>
  </si>
  <si>
    <t>Porcentaje de avance del estudio que contenga la huella de carbono en la fase I y II de la Administración Municipal.</t>
  </si>
  <si>
    <t>Número de SIGAMs implementados.</t>
  </si>
  <si>
    <t>Número de estrategias ambientales desarrolladas en las fases I y II de la Administración Municipal.</t>
  </si>
  <si>
    <t>Número de huertas familiares rurales y urbanas implementadas en los corregimientos.</t>
  </si>
  <si>
    <t>Agropecuario</t>
  </si>
  <si>
    <t>Número de mercados campesinos realizados en la ciudad.</t>
  </si>
  <si>
    <t>Número de ciclos de vacunación contra fiebre aftosa y brucelosis en vacunos.</t>
  </si>
  <si>
    <t>12. Producción y consumo responsables</t>
  </si>
  <si>
    <t>Número de inseminaciones realizadas a vacunos.</t>
  </si>
  <si>
    <t>Número de planes generales de asistencia técnica formulados e implementados.</t>
  </si>
  <si>
    <t>Número de programas implementados y mantenidos que impulsen la agricultura productiva (café, cacao, fruticultura, entre otros).</t>
  </si>
  <si>
    <t>Número de actividades celebradas para conmemorar el día del campesino.</t>
  </si>
  <si>
    <t>Numero de comités  municipal de desarrollo rural fortalecidos como organismos articuladores de procesos productivos sostenibles del sector rural.</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</si>
  <si>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</si>
  <si>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</si>
  <si>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</si>
  <si>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instituciones educativas mantenidas con accesos a servicios públicos básicos.</t>
  </si>
  <si>
    <t>Número de instituciones educativas mantenidas con dotación de material didáctico, equipos y/o mobiliario escolar.</t>
  </si>
  <si>
    <t>Número de talleres, laboratorios y/o aulas especializadas dotadas y/o repotenciadas para la educación básica y media.</t>
  </si>
  <si>
    <t>Número de equipos de cómputo entregados a docentes y/o alumnos de instituciones educativas oficiales.</t>
  </si>
  <si>
    <t>Número de instituciones educativas oficiales mantenidas y/o repotenciadas en su conectividad.</t>
  </si>
  <si>
    <t>Número de instituciones educativas mantenidas con planta de personal docente optimizada.</t>
  </si>
  <si>
    <t>Número de instituciones educativas mantenidas con planta de personal administrativa y de apoyo.</t>
  </si>
  <si>
    <t>Número de ambientes escolares para la atención a la primera infancia (transición) adecuados y/o dotados.</t>
  </si>
  <si>
    <t>Número de Centros de Desarrollo Infantil (Inicio feliz) construidos y/o dotados.</t>
  </si>
  <si>
    <t>Número de planes de infraestructura educativa implementados y mantenidos para la remodelación y/o construcción de instituciones educativas oficiales.</t>
  </si>
  <si>
    <t>Número de instituciones educativas viabilizadas y/o intervenidas cofinanciadas con el MEN con adecuaciones necesarias para la vinculación a la JORNADA ÚNICA.</t>
  </si>
  <si>
    <t>Número de instituciones educativas viabilizadas con dotaciones necesarias para la vinculación a la JORNADA ÚNICA.</t>
  </si>
  <si>
    <t>Porcentaje de ejecución y evaluación del plan de JORNADA ÚNICA de las instituciones educativas viabilizadas por el MEN garantizada.</t>
  </si>
  <si>
    <t>Número de cupos aumentados para la atención de la primera infancia (transición).</t>
  </si>
  <si>
    <t>Porcentaje de subsidios mantenidos para educación superior de los estudiantes que cumplen los requisitos para la continuidad.</t>
  </si>
  <si>
    <t>Número de nuevos subsidios otorgados y mantenidos para acceso a la educación superior del nivel técnico profesional, tecnológico y profesional.</t>
  </si>
  <si>
    <t>Número de cupos de transporte escolar ofrecidos a estudiantes del colegio Villas de San Ignacio.</t>
  </si>
  <si>
    <t>Porcentaje de cupos de transporte escolar mantenidos a estudiantes del sector rural que lo requieran.</t>
  </si>
  <si>
    <t>Número de estudiantes atendidos con modelos educativos flexibles.</t>
  </si>
  <si>
    <t>Número de instituciones educativas oficiales con caracterización realizada de la población en edad escolar para identificar discapacidades y talentos excepcionales.</t>
  </si>
  <si>
    <t>Porcentaje de población de estratos 1 y 2 con necesidades educativas especiales y/o discapacidad mantenida en las instituciones educativas oficiales.</t>
  </si>
  <si>
    <t>Número de estudiantes mantenidos con la prestación del servicio educativo por el sistema de contratación.</t>
  </si>
  <si>
    <t>Número de niñas y niños de estratos 1 y 2 mantenidos con complemento nutricional.</t>
  </si>
  <si>
    <t>Porcentaje de población en edad escolar pertenecientes a minorías étnicas mantenidas en instituciones educativas oficiales .</t>
  </si>
  <si>
    <t>Porcentaje de población en edad escolar víctima del conflicto interno mantenidas en instituciones educativas oficiales.</t>
  </si>
  <si>
    <t>Número de estrategias de erradicación del trabajo infantil implememtados y mantenidos en niñas y niños en edad escolar caracterizados.</t>
  </si>
  <si>
    <t>Porcentaje de niñas y niños vinculados a la JORNADA ÚNICA el servicio de alimentación.</t>
  </si>
  <si>
    <t>Número de estudios de cobertura educativa realizadas.</t>
  </si>
  <si>
    <t>Número de instituciones educativas articuladas con la educación superior y SENA con el nuevo modelo.</t>
  </si>
  <si>
    <t>Número de instituciones educativas oficiales con apoyo a los proyectos transversales (MEN-Municipio).</t>
  </si>
  <si>
    <t>Número de estímulos otorgados a los estudiantes de las instituciones oficiales.</t>
  </si>
  <si>
    <t>Porcentaje de estudiantes de los grados 10 y 11 que realizan las prácticas de la educación media técnica beneficiados con el pago del ARL en el cumplimiento del decreto 055 de 2015.</t>
  </si>
  <si>
    <t>Número de instituciones educativas oficiales de bajo logro con el programa de familias formadoras implementada y mantenida.</t>
  </si>
  <si>
    <t>Porcentaje de iniciativas promovidas en el pacto por la educación "Santander 2030" con participación.</t>
  </si>
  <si>
    <t>Número de docentes de primaria de instituciones educativas oficiales capacitados en el manejo de una segunda lengua.</t>
  </si>
  <si>
    <t>Número de estudiantes de instituciones educativas oficiales mantenidos en el manejo de una segunda lengua, focalizadas en el programa Colombia Bilingüe.</t>
  </si>
  <si>
    <t>Número de instituciones educativas oficiales mantenidas con el apoyo en el proceso de lectura y escritura.</t>
  </si>
  <si>
    <t>Porcentaje de estudiantes de instituciones educativas oficiales de bajo logro capacitados en evaluación por competencias.</t>
  </si>
  <si>
    <t>Porcentaje de estudiantes de grado 10º de las instituciones educativas oficiales con orientación vocacional - proyecto de vida.</t>
  </si>
  <si>
    <t>Número de instituciones educativas oficiales fomentadas con proyectos de investigación, desarrollo, transferencia tecnológica y gestión del conocimiento.</t>
  </si>
  <si>
    <t>Número de centros educativos (zona rural) mantenidos con el acompañamiento para el desarrollo de Modelos Escolares Para la Equidad - MEPE.</t>
  </si>
  <si>
    <t>Número de nuevas instituciones educativas oficiales certificadas en el sistema integrados de gestión de calidad.</t>
  </si>
  <si>
    <t>Número de becas otorgadas a nivel de maestría a docentes de instituciones educativas oficiales.</t>
  </si>
  <si>
    <t>Número de docentes y directivos docentes capacitados en áreas técnicas pedagógicas de desarrollo personal, competencias básicas y ciudadanas y otras áreas del conocimiento e investigación.</t>
  </si>
  <si>
    <t>Número de foros educativos realizados sobre experiencias pedagógicas significativas y culturales.</t>
  </si>
  <si>
    <t>Número de instituciones educativas oficiales con acompañamiento en planes de mejoramiento institucional.</t>
  </si>
  <si>
    <t>Número de proyectos artísticos en las instituciones educativas apoyadas.</t>
  </si>
  <si>
    <t>Número de Planes Educativos Municipales actualizados.</t>
  </si>
  <si>
    <t>Porcentaje de los programas de educación evaluados para el trabajo y desarrollo humano solicitados para registro mediante los recursos del fondo para el desarrollo humano.</t>
  </si>
  <si>
    <t>Porcentaje de macroprocesos adoptados en la Secretaría de Educación mantenidos y/o fortalecidos.</t>
  </si>
  <si>
    <t>Número de Programas de bienestar laboral dirigido al personal docente, directivo y administrativo de las instituciones y centros educativos oficiales mantenidos.</t>
  </si>
  <si>
    <t>Número de estímulos otorgados a los docenes y/o directivos docentes de las instituciones educativas oficiales.</t>
  </si>
  <si>
    <t>Porcentaje de población pobre afiliada al régimen subsidiado.</t>
  </si>
  <si>
    <t>Porcentaje de población pobre no afiliada con garantía de la prestación del servicio de salud de primer nivel de atención.</t>
  </si>
  <si>
    <t>Porcentaje de EPS contributivas que manejan población subsidiada y EPS subsidiada con auditoría mantenida.</t>
  </si>
  <si>
    <t>Porcentaje de IPS públicas y privadas que prestan servicios de salud a los usuarios del régimen subsididado con auditoría mantenida.</t>
  </si>
  <si>
    <t>Número de centros de zoonosis municipal construidos y dotados.</t>
  </si>
  <si>
    <t>Número de visitas a establecimientos comerciales de alto riesgo realizadas.</t>
  </si>
  <si>
    <t>Número de visitas a establecimientos comerciales de bajo riesgo realizadas.</t>
  </si>
  <si>
    <t>Número de censos de mascotas realizados en el municipio.</t>
  </si>
  <si>
    <t>Número de jornadas de vacunación de caninos y felinos realizadas.</t>
  </si>
  <si>
    <t>Número de esterilizaciones de caninos y felinos realizadas en el municipio.</t>
  </si>
  <si>
    <t>Porcentaje de avance en la construcción del centro de bienestar animal.</t>
  </si>
  <si>
    <t>Porcentaje de avance en la construcción del coso municipal.</t>
  </si>
  <si>
    <t>Número de campañas educomunicativas implementadas y mantenidas para prevención y manejo de enfermedades no transmisibles.</t>
  </si>
  <si>
    <t>Número de líneas base de eventos de causa eterna de morbilidad desagregada por edad y sexo realizadas.</t>
  </si>
  <si>
    <t>Número de estudios de carga de enfermedad por eventos no transmisibles y causa externa realizados.</t>
  </si>
  <si>
    <t>Número de políticas públicas de salud mental nacionales implementadas y mantenidas con el acuerdo municipal 015 de 2011.</t>
  </si>
  <si>
    <t>Porcentaje de casos de violencia intrafamiliar reportados a SIVIGILA con seguimiento.</t>
  </si>
  <si>
    <t>Número de estudios de consumo de sustancias psicoactivas en población en edad escolar en instituciones educativas oficiales realizados.</t>
  </si>
  <si>
    <t>Número de estrategias implementadas y mantenidas para la reducción del consumo de sustancias psicoactivas en niñas, niños, adolescentes y comunidad de mayor vulnerabilidad.</t>
  </si>
  <si>
    <t>Número de estrategias de seguimiento a los casos de bajo peso al nacer implementadas y mantenidas.</t>
  </si>
  <si>
    <t>Número de Planes de seguridad alimentaria y nutricional implementados y mantenidos.</t>
  </si>
  <si>
    <t>Número de estudios sobre alimentación y nutrición a familias de los sectores más vulnerables realizadas.</t>
  </si>
  <si>
    <t>Porcentaje de casos y/o brotes reportados al SIVIGILA con seguimiento.</t>
  </si>
  <si>
    <t>Número de campañas educomunicativas implementadas y mantenidas para fortalecer valores en derechos sexuales y reproductivos.</t>
  </si>
  <si>
    <t>Número de estrategias de servicios amigables para adolescentes y jóvenes mantenidos.</t>
  </si>
  <si>
    <t>Número de estrategias implementadas y mantenidas para incentivar la consulta a la totalidad de los controles prenatales requeridos.</t>
  </si>
  <si>
    <t>Porcentaje de casos de mortalidad por enfermedades transmisibles mantenidos con seguimiento.</t>
  </si>
  <si>
    <t>Número de planes de contingencia formulados y mantenidos para enfermedades transmitidas por vectores.</t>
  </si>
  <si>
    <t>Número de estrategias de gestión integral mantenidas para la prevención y control del dengue, chikunguya y zika.</t>
  </si>
  <si>
    <t>Número de vacunas aplicadas a niñas y niños menores de 5 años.</t>
  </si>
  <si>
    <t>Número de sectores económicos capacitados a través de las empresas sobre la cobertura de riesgos laborales.</t>
  </si>
  <si>
    <t>Número de sectores económicos mejorados en la cobertura de riesgos laborales.</t>
  </si>
  <si>
    <t>Porcentaje de avance en la construcción de los centros de salud de la ESE ISABU.</t>
  </si>
  <si>
    <t>Número de estrategias de atención primaria en salud ampliadas y mantenidas en la totalidad de comunas y corregimientos.</t>
  </si>
  <si>
    <t>Número de centros de salud móviles adquiridos.</t>
  </si>
  <si>
    <t>Porcentaje del personal en salud que está capacitado e implementando la estrategia AIEPI e IAMI en las unidades operativas de la ESE ISABU.</t>
  </si>
  <si>
    <t>Porcentaje de avance en la implementación de la historia clínica digital en todas las unidades operativas de la ESE ISABU.</t>
  </si>
  <si>
    <t>Número de puntos de atención ampliados y mantenidos de servicios de imagenología.</t>
  </si>
  <si>
    <t>Número de ambulancias habilitadas y mantenidas con el fin de mejorar el sistema de referencia y contrareferencia interna de la ESE ISABU.</t>
  </si>
  <si>
    <t>Número de Hospitales Locales del Norte fortalecidos.</t>
  </si>
  <si>
    <t>Número de eventos de hábitos de vida saludable (recreovías, ciclovías y ciclopaseos) realizados.</t>
  </si>
  <si>
    <t>Número de grupos comunitarios creados para la práctica de la actividad física regular.</t>
  </si>
  <si>
    <t>Número de estudiantes vinculados en competencias y festivales deportivos en los juegos estudiantiles.</t>
  </si>
  <si>
    <t>Número de niñas, niños y adolescentes vinculados en las escuelas de iniciación, formación y especialización deportiva.</t>
  </si>
  <si>
    <t>Número de estudiantes en edad pre-escolar y escolar vinculados a los procesos de educación física.</t>
  </si>
  <si>
    <t>Número de eventos deportivos comunitarios desarrollados en diferentes disciplinas.</t>
  </si>
  <si>
    <t>Número de eventos recreodeportivos comunitarios desarrollados.</t>
  </si>
  <si>
    <t>Número de eventos de vacaciones creativas dirigidas a la primera infancia e infancia realizadas.</t>
  </si>
  <si>
    <t>Número de personas capacitadas en áreas afines a la actividad física, recreación y deporte.</t>
  </si>
  <si>
    <t>Número de escenarios y/o campos deportivos con mantenimiento realizado.</t>
  </si>
  <si>
    <t>Número de parques RECREAR adecuados y/o modernizados.</t>
  </si>
  <si>
    <t>Número de parques RECREAR construidos.</t>
  </si>
  <si>
    <t>Número de iniciativas apoyadas del deporte asociado.</t>
  </si>
  <si>
    <t>Número de eventos deportivos y recreativos de inclusión con carácter diferencial realizados.</t>
  </si>
  <si>
    <t>Número de iniciativas comunitarias deportivas y recreativas apoyadas.</t>
  </si>
  <si>
    <t>Número de programas de acción colectiva que conduzca a la defensa de los bienes públicos implementados.</t>
  </si>
  <si>
    <t>Número de Bibliotecas Públicas Municipales fortalecidas.</t>
  </si>
  <si>
    <t>Número de puntos de lectura y bibliotecas satélites mantenidas en funcionamiento.</t>
  </si>
  <si>
    <t>Número de nuevos puntos de lectura y/o nuevas bibliotecas satélites puestas en funcionamiento.</t>
  </si>
  <si>
    <t>Número de estrategias de biblioteca móvil para niñas y niños mantenidas</t>
  </si>
  <si>
    <t>Número de bibliotecas escolares adecuadas para convertirlas en doble puerta.</t>
  </si>
  <si>
    <t>Número de Planes de lectura, escritura y oralidad mantenidos.</t>
  </si>
  <si>
    <t>Número de talleres realizados con niñas, niños y adolescenes con el fin de fomentar la lectura a través de actividades artísticas y culturales complementarias.</t>
  </si>
  <si>
    <t>Número de bibliotecas públicas municipales vinculadas a la red nacional de bibliotecas de Banco de la República.</t>
  </si>
  <si>
    <t>17. Alianza para lograr los objetivos</t>
  </si>
  <si>
    <t>Numero de estrategias de aprendizaje y formación en artes implementadas (música, danza, teatro, artes plásticas y literatura).</t>
  </si>
  <si>
    <t>Número de participaciones del sector cultural garantizadas en el acceso a bienes patrimoniales y de interés publico del municipio.</t>
  </si>
  <si>
    <t>Número de estrategias para descentralizar la escuela municipal de artes satélites en las diferentes comunas y corregimientos implementadas y mantenidas.</t>
  </si>
  <si>
    <t>Número de políticas nacionales de desarrollo de competencias comunicativas, adoptadas para el mejoramiento de los niveles de lectura y escritura (leer es mi cuento).</t>
  </si>
  <si>
    <t>Número de Escuelas Municipales de Artes (EMA) mantenidas en funcionamiento.</t>
  </si>
  <si>
    <t>Número de sistemas municipales de formación en artes implementadas y mantenidas.</t>
  </si>
  <si>
    <t>Número de estrategias de aprendizaje y formación en artes implementadas y mantenidas.</t>
  </si>
  <si>
    <t>Número de estrategias de formación de públicos implementadas.</t>
  </si>
  <si>
    <t>Número de estrategias implementadas para descentralizar la escuela municipal de artes satélites en las diferentes comunas y corregimientos implementadas.</t>
  </si>
  <si>
    <t>Número de estrategias de formación, creación y difusión de la filarmónica del municipio implementadas y mantenidas.</t>
  </si>
  <si>
    <t>Número de estrategias de formación, creación y difusión del “Coro Bucaramanga” implementadas y mantenidas.</t>
  </si>
  <si>
    <t>Número de convocatorias de estímulos a la creación artística y cultural realizadas.</t>
  </si>
  <si>
    <t>Número de convocatorias de estímulos a la creación artística y cultural para primera infancia, infancia y adolescencia realizadas.</t>
  </si>
  <si>
    <t>Número de sistemas municipales de información cultural implementadas y mantenidas.</t>
  </si>
  <si>
    <t>Número de programas institucionales de concertación de proyectos artísticos y culturales mantenidos.</t>
  </si>
  <si>
    <t>Número de programas de salas concertadas realizadas y apoyadas.</t>
  </si>
  <si>
    <t>Numero de fondos de circulación e itinerancia para los artistas locales creados.</t>
  </si>
  <si>
    <t>Número de escenarios dedicados al fomento de las manifestaciones culturales mantenidos.</t>
  </si>
  <si>
    <t>Número de intervenciones realizadas en  los espacios de encuentro ciudadano desde la apropiación artística y cultural.</t>
  </si>
  <si>
    <t>Número de programas de recuperación, mantenimiento, conservación, promoción y difusión del patrimonio mueble, inmueble y cultural del municipio implementados.</t>
  </si>
  <si>
    <t>Número de acciones de recuperación, mantenimiento y/o conservación del patrimonio mueble e inmueble del Municipio realizados.</t>
  </si>
  <si>
    <t>Número de investigaciones realizadas para el rescate y difusión de la memoria y el patrimonio intangible de la ciudad realizadas.</t>
  </si>
  <si>
    <t>Número de acciones de fortalecimiento para el Teatro Santander.</t>
  </si>
  <si>
    <t>Número de acciones desarrolladas para el aprovechamiento y fortalecimiento del Centro Cultural del Oriente.</t>
  </si>
  <si>
    <t>Número de bienes de interés cultural adquiridos para el fortalecimiento de las actividades del Municipio.</t>
  </si>
  <si>
    <t>Número de estrategias de recuperación, mantenimiento, conservación, promoción, difusión del patrimonio fílmico y audiovisual de la CINETECA PÚBLICA implementadas y mantenidas.</t>
  </si>
  <si>
    <t>Número de estrategias de recuperación, mantenimiento, conservación, promoción de piezas museológicas y documentales implementadas y mantenidas.</t>
  </si>
  <si>
    <t>Número de programas de soporte y apoyo al fortalecimiento de los procesos existentes en oficios implementados.</t>
  </si>
  <si>
    <t>Número de estrategias de reconocimiento y difusión artística mantenidas.</t>
  </si>
  <si>
    <t>Número de programas de alianzas globales implementadas y mantenidas con ciudades que permita la promoción cultural de la ciudad.</t>
  </si>
  <si>
    <t>Número de estrategias de promoción y difusión del patrimonio cultural implementadas y mantenidas como medio para  incrementar la oferta turistica del municipio.</t>
  </si>
  <si>
    <t>Número de políticas públicas formuladas e implementadas que impulsen a Bucaramanga como industria turística.</t>
  </si>
  <si>
    <t>Número de Planes Estratégicos de Turismo formulados e implementados.</t>
  </si>
  <si>
    <t>Número de personas capacitadas en temáticas asociadas a turismo que cuentan con el registro nacional de turismo vigente.</t>
  </si>
  <si>
    <t>Número de ferias celebradas.</t>
  </si>
  <si>
    <t>Número de acciones realizadas para el fortalecimiento del Bureau de Convenciones y Visitantes de Bucaramanga.</t>
  </si>
  <si>
    <t>Número de centros de convenciones - NEOMUNDO terminados.</t>
  </si>
  <si>
    <t>Número de M2 de espacio público habilitados para garantizar el uso y goce efectivo.</t>
  </si>
  <si>
    <t>Número de M2 de cesiones tipo A, cesiones obligatorias, andenes y vías.</t>
  </si>
  <si>
    <t>Número de vendedores informales beneficiados con proyectos estratégicos o de reubicación.</t>
  </si>
  <si>
    <t>Promoción del desarrollo</t>
  </si>
  <si>
    <t>Porcentaje de parques con mantenimiento anual realizado.</t>
  </si>
  <si>
    <t>Número de equipamientos comunitarios (sociales, deportivos y culturales: canchas sintéticas, muulticentros deportivos, salones comunales, entre otros) intervenidos y/o constuidos.</t>
  </si>
  <si>
    <t>Número de M2 de andenes construidos.</t>
  </si>
  <si>
    <t>Número de adecuaciones y/o mantenimientos realizados a las plazas de mercado a cargo del municipio.</t>
  </si>
  <si>
    <t>Número de intervenciones en espacio público "La piel de la democracia" realizadas.</t>
  </si>
  <si>
    <t>Número de M2 de espacio público mejorados en el centro de la ciudad.</t>
  </si>
  <si>
    <t>Porcentaje de avance en la rehabilitación de la plaza San Mateo.</t>
  </si>
  <si>
    <t>Porcentaje de avance en la construcción del  subsector del parque lineal Rio de Oro.</t>
  </si>
  <si>
    <t>Porcentaje de avance en la construcción del  subsector del parque sobre la quebrada la Esperanza.</t>
  </si>
  <si>
    <t xml:space="preserve">Porcentaje de avance en la construcción del subsector del parque lineal sobre la Quebrada la Iglesia. </t>
  </si>
  <si>
    <t xml:space="preserve">Porcentaje de recuperación paisajística del parque metropolitano del norte. </t>
  </si>
  <si>
    <t>Porcentaje de recuperación de la estación Café Madrid.</t>
  </si>
  <si>
    <t>Número de intervenciones estratégicas mantenidas para las diferentes plazas de mercado a cargo del municipio.</t>
  </si>
  <si>
    <t>Número de estudios de diagnóstico realizados en las plazas de mercado a cargo del Municipio.</t>
  </si>
  <si>
    <t>Número de operativos de recuperación, control y preservación del espacio público realizados.</t>
  </si>
  <si>
    <t>Número de estudios y diseños actualizados de la plaza San Mateo.</t>
  </si>
  <si>
    <t>Número de escenarios dedicados al fomento de las manifestaciones culturales en la zona norte de la ciudad.</t>
  </si>
  <si>
    <t>Número de planes de pintura urbana y de mantenimiento del espacio público y ornato de la ciudad (muros, puentes, escaleras, andentes, entre otros) formulados e implementados.</t>
  </si>
  <si>
    <t>Número de casas de justicia del sur creadas y mantenidas.</t>
  </si>
  <si>
    <t>Número de casas de justicia en el Norte mantenidas, mejoradas y con más servicios a la ciudadanía.</t>
  </si>
  <si>
    <t>Número de jueces de paz implementados.</t>
  </si>
  <si>
    <t>Número de estrategias de promoción denominadas “casa de justicia móvil” implementadas en comunidades aledañas a las casas de justicia.</t>
  </si>
  <si>
    <t>Número de cámaras adquiridas para el circuito cerrado de televisión.</t>
  </si>
  <si>
    <t>Número de Planes Integrales de Seguridad (PISCC) formulados e implementados en conjunto con autoridades del Comité Municipal de Orden Público.</t>
  </si>
  <si>
    <t>Número de estaciones de policía en el centro adecuadas y puestas en funcionamiento.</t>
  </si>
  <si>
    <t>Número de CAIs de Policía remodelados y adecuados.</t>
  </si>
  <si>
    <t>Número de frentes de seguridad mantenidos.</t>
  </si>
  <si>
    <t>Número de Centros de Prevención y Protección habilitados al servicio de la Policía.</t>
  </si>
  <si>
    <t>Número de estrategias del Modelo Nacional Vigilancia comunitaria por cuadrantes de la Policía apoyadas en la implementación y mantenidas.</t>
  </si>
  <si>
    <t>Número de metodologías de puntos críticos para la seguridad ciudadana de la policía apoyadas en su implementación y mantenidas.</t>
  </si>
  <si>
    <t>Número de estrategias de focalización o territorialización implementadas en conjunto con demás autoridades de Seguridad.</t>
  </si>
  <si>
    <t>Número de herramientas tecnológicas para la denuncia e información ciudadana implementadas y mantenidas (Red Virtual de Seguridad).</t>
  </si>
  <si>
    <t>Número de estrategias interinstitucionales mantenidas para la inspección, vigilancia y control de los establecimientos de comercio.</t>
  </si>
  <si>
    <t>Número de operativos realizados para el control a la comercialización de combustibles lícitos e ilícitos.</t>
  </si>
  <si>
    <t>Número de operativos para la protección al consumidor realizados.</t>
  </si>
  <si>
    <t>Número de capacitaciones y/o socializaciones dirigidas a comunidad y comerciantes sobre las normas de protección al consumidor realizadas.</t>
  </si>
  <si>
    <t>Número de estrategias de Reacción Inmediata Municipal (RIMB) mantenidos y fortalecidos.</t>
  </si>
  <si>
    <t>Número de estrategias mantenidas promover y mantener la Escuela de Convivencia, Tolerancia y Seguridad Ciudadana institucionalizada por el Decreto 0269 de 2012.</t>
  </si>
  <si>
    <t>Número de estrategias de promoción comunitaria de los mecanismos alternativos de solución de conflictos a través de la unidad móvil de la conciliación mantenidas.</t>
  </si>
  <si>
    <t>Número de observatorios del delito mantenidos y fortalecidos.</t>
  </si>
  <si>
    <t>Número de programas de Tolerancia en Movimiento mantenidos institucionalizados por el Acierdo Municipal 026 del 2014.</t>
  </si>
  <si>
    <t>Número de conversatorios realizados para la promoción de los derechos humanos con enfoque diferencial.</t>
  </si>
  <si>
    <t>Porcentaje de víctimas de la trata de personas con asistencia y apoyo.</t>
  </si>
  <si>
    <t>Número de campañas comunitarias desarrolladas para la prevención de la trata de personas adelantadas a nivel masivo en barrios, colegios y sitios de concurrencia pública.</t>
  </si>
  <si>
    <t>Número de políticas públicas de derechos humanos, formuladas e implementadas.</t>
  </si>
  <si>
    <t>Número de planes realizados de protección de la labor de líderes sociales, comunales, políticos y defensores de derechos humanos en coordinación con autoridades de policía y organismos nacionales e internacionales de protección de los derechos humanos.</t>
  </si>
  <si>
    <t>Número de planes realizados para la reactivación, fortalecimiento y funcionamiento del Consejo Municipal de Paz.</t>
  </si>
  <si>
    <t>Número de observatorios de paz de Bucaramanga implementados.</t>
  </si>
  <si>
    <t>Porcentaje de avance en la creación de la organización "Empresa madre" para impulsar la innovación y el emprendimiento social.</t>
  </si>
  <si>
    <t>Número de convocatorias realizadas para el apoyo a proyectos con apalancamiento financiero a través de  la bolsa de recursos destinada al programa de capital semilla (empresas de economía solidaria).</t>
  </si>
  <si>
    <t>Número de convocatorias realizadas para los proyectos de emprendimiento presentados a través del  programa  IMEBU - Fondo Emprender en alianza con el SENA.</t>
  </si>
  <si>
    <t>Número de emprendedores apoyados mediante el otorgamiento de crédito.</t>
  </si>
  <si>
    <t>Número de empresas o proyectos de innovación social de alto impacto creadas en los sectores priorizados.</t>
  </si>
  <si>
    <t>Porcentaje de avance en la creación del laboratorio de creatividad e innovación social para la región.</t>
  </si>
  <si>
    <t>Número de eventos de emprendimiento y/o innovación de gran formato realizados para los jóvenes empresarios.</t>
  </si>
  <si>
    <t>Porcentaje de avance en la construcción de la visión prospectiva empresarial de la ciudad región  homologada por los actores del ecosistema de innovación.</t>
  </si>
  <si>
    <t>Porcentaje de avance en la optimización del ecosistema de innovación de la ciudad integrando los diferentes actores.</t>
  </si>
  <si>
    <t>Porcentaje de avance en el diseño e implementación del megaportal del emprendimiento y la innovación.</t>
  </si>
  <si>
    <t>Número de programas virtuales apoyados en la creación con enfoque en: liderazgo de principios lógica, ética y estética, emprendimiento e innovación.</t>
  </si>
  <si>
    <t>Número de aplicaciones de georreferenciación implementadas como prueba piloto para brindar información de mercado a los emprendedores.</t>
  </si>
  <si>
    <t>Número de planes estratégicos empresariales con herramientas gerenciales para la innovación con acompañamiento en la formulación.</t>
  </si>
  <si>
    <t>Número de sectores empresariales priorizados con modelos de innovación desarrollados.</t>
  </si>
  <si>
    <t>Número de planes estratégicos empresariales compañados en la implementación para el mejoramiento de la productividad y competitividad.</t>
  </si>
  <si>
    <t>Número de créditos otorgados a micro y famiempresas de la zona urbana y rural.</t>
  </si>
  <si>
    <t>Número de Planes estratégicos exportadores formulados.</t>
  </si>
  <si>
    <t>Porcentaje de avance en el diseño, implementación y mantenimiento de una estrategia de comercialización de productos en nuevos mercados nacionales o internacionales por sector priorizado.</t>
  </si>
  <si>
    <t>Número de grupos de dirección y formulación de proyectos (estándar PMI) implementados y mantenidos para consecución de recursos de cooperación nacional e internacional.</t>
  </si>
  <si>
    <t>Número de estrategias de trabajo implementadas y mantenidas con la Oficina de Asuntos Internacionales.</t>
  </si>
  <si>
    <t>Número de personas del transporte público legal formadas en sector turístico (hoteles, centros comerciales, parques, museos, bibliotecas, monumentos, etc).</t>
  </si>
  <si>
    <t>Número de participaciones de las Empresas Industriales del municipio de bucaramanga en eventos de comercialización de productos locales en mercados regionales y nacionales.</t>
  </si>
  <si>
    <t>Número de personas del transporte público legal capacitados integralmente en una segunda lengua.</t>
  </si>
  <si>
    <t>Número de ventanillas únicas del constructor fortalecidas y mantenidas.</t>
  </si>
  <si>
    <t>Número de sistemas de inspección, vigilancia y control - IVC de establecimientos comerciales, industriales y dotacionales fortalecidos y mantenidos.</t>
  </si>
  <si>
    <t>Porcentaje de la capacidad instalada de Instituto Municipal de Empleo y Fomento Empresarial de Bucaramanga - IMEBU mantenida.</t>
  </si>
  <si>
    <t>Número de personas vinculados en empleos formales, dignos y decentes.</t>
  </si>
  <si>
    <t>Número de empresas sensibilizadas para el fomento del empleo y trabajo decente.</t>
  </si>
  <si>
    <t>Número de estrategias de comunicaciones implementadas y mantenidas para la socialización del servicio público de empleo.</t>
  </si>
  <si>
    <t>Número de estrategias de vinculación del sector empresarial al servicio público de empleo implementadas y mantenidas.</t>
  </si>
  <si>
    <t>Número de comités de articulación del servicio público de empelo creados y mantenidos.</t>
  </si>
  <si>
    <t>Número de personas formadas en competencias laborales específicas.</t>
  </si>
  <si>
    <t>Número de personas en condición de vulnerabilidad que aceden a una vacante laboral.</t>
  </si>
  <si>
    <t>Número de Observatorios del Empleo mantenidos y fortalecidos.</t>
  </si>
  <si>
    <t>Número de becas otorgadas para cursar programas profesionales en instituciones educativas públicas que operen en la ciudad para los sectores priorizados.</t>
  </si>
  <si>
    <t>Número de becas otorgadas para cursar programas técnico profesional en instituciones educativas públicas que operen en la ciudad para los sectores priorizados.</t>
  </si>
  <si>
    <t>Número de becas otorgadas para cursar programas tecnológicos en instituciones educativas públicas que operen en la ciudad para los sectores priorizados.</t>
  </si>
  <si>
    <t>Número de becas otorgadas para cursar programas técnico laboral en instituciones educativas públicas que operen en la ciudad para los sectores priorizados.</t>
  </si>
  <si>
    <t>Número de investigaciones realizadas sobre el mercado laboral.</t>
  </si>
  <si>
    <t>Número de boletines generados sobre los indicadores de empleo que genera el observatorio.</t>
  </si>
  <si>
    <t>Número de revisiones realizadas al diseño del portal norte.</t>
  </si>
  <si>
    <t>Porcentaje de avance en la gestión contractual para la construcción del portal norte.</t>
  </si>
  <si>
    <t>Número de estrategias de cultura "METROLÍNEA como un bien de todos" implementadas y mantenidas.</t>
  </si>
  <si>
    <t>Número de reestructuraciones operativas, financieras y jurídicas del SITM realizados.</t>
  </si>
  <si>
    <t>Número de contratos de concesión con seguimiento y control realizados y mantenidos.</t>
  </si>
  <si>
    <t>Número de rutas de vías alimentadoras adecuadas en el norte de la ciudad para el ingreso del sistema.</t>
  </si>
  <si>
    <t>Número de Sistemas Integrados de Transporte Público Metropolitano con apoyo para la evaluación de viabilidad.</t>
  </si>
  <si>
    <t>Número de puentes peatonales construidos.</t>
  </si>
  <si>
    <t>Número de oficinas de la bicicleta creadas y matenidas.</t>
  </si>
  <si>
    <t>Número de planes piloto de sistema de bicicletas públicas implementados y puestos en marcha.</t>
  </si>
  <si>
    <t>7. Energía asequible y no contaminante</t>
  </si>
  <si>
    <t>Número de kms de ciclorutas para transporte urbano implementados.</t>
  </si>
  <si>
    <t>Número de corredores peatonales incentivados.</t>
  </si>
  <si>
    <t>Porcentaje de avance de los estudios y diseños para la implementación de escaleras eléctricas.</t>
  </si>
  <si>
    <t>Porcentaje de avance en la evaluación del sistema de transporte alternativo para el norte.</t>
  </si>
  <si>
    <t>Porcentaje de avance en el diseño y en la implementación del centro de investigación del tránsito vehicular y peatonal.</t>
  </si>
  <si>
    <t>Número de estrategias de control vial formulados e implementados.</t>
  </si>
  <si>
    <t>Porcentaje de avance de la actualización de la red semafórica de la ciudad.</t>
  </si>
  <si>
    <t>Número de sistemas georeferenciados de información de la red semafórica y señales de tránsito implementados y mantenidos.</t>
  </si>
  <si>
    <t>Porcentaje de la señalización horizontal mantenida.</t>
  </si>
  <si>
    <t>Número de M2 de señalización horizontal nueva demarcada.</t>
  </si>
  <si>
    <t>Número de acciones de mantenimiento realizadas a la señalización vertical y/o elevada.</t>
  </si>
  <si>
    <t>Número de señales de tránsito verticales y/o elevadas repuestas y/o instaladas.</t>
  </si>
  <si>
    <t>Número de señales de tránsito verticales repuestas.</t>
  </si>
  <si>
    <t>Número de señales de tránsito verticales instaladas.</t>
  </si>
  <si>
    <t>Número de estudios del plan especial de parqueaderos elaborados.</t>
  </si>
  <si>
    <t>Número de operativos de control al transporte informal realizados.</t>
  </si>
  <si>
    <t>Número de cruces peatonales demarcadas.</t>
  </si>
  <si>
    <t>Número de zonas de estacionamiento transitorio implementadas y demarcadas.</t>
  </si>
  <si>
    <t>Número de programas integrales de cultura vial.</t>
  </si>
  <si>
    <t>Número de puentes peatonales construido.</t>
  </si>
  <si>
    <t>Número de M2 de malla vial urbana mejorados y/o construidos.</t>
  </si>
  <si>
    <t>Porcentaje de avance en la actualización de los estudios y diseños para la construcción conexión Oriente-Occidente.</t>
  </si>
  <si>
    <t>Porcentaje de avance en la construcción de un tramo de la Conexión Oriente - Occidente</t>
  </si>
  <si>
    <t>Número de megaobras terminadas.</t>
  </si>
  <si>
    <t>Porcentaje de gestión apoyada para  la estructuración de la nueva concesión vial de la Zona Metropolitana de Bucaramanga (ZMB).</t>
  </si>
  <si>
    <t>Porcentaje de avance en la construcción de la Transversal del Cristal (una calzada doble vía) en el sur de la ciudad, en coordinación con el Área Metropolitana de Bucaramanga y el municipio de Floridablanca.</t>
  </si>
  <si>
    <t>Número de proyectos gestionados de infraestructura vial urbana estructurados y financiados y/o APP.</t>
  </si>
  <si>
    <t>Número de kms de vías rurales con transitabilidad mantenida.</t>
  </si>
  <si>
    <t>Número de ML de placa huella construidas.</t>
  </si>
  <si>
    <t>Número de unidades familiares beneficiadas con gas (sector rural).</t>
  </si>
  <si>
    <t>Servicios Públicos</t>
  </si>
  <si>
    <t>Número de plantas de potabilización (sector rural) adquiridas.</t>
  </si>
  <si>
    <t>Número de acueductos (sector rural) repotenciados.</t>
  </si>
  <si>
    <t>Número de Plnatas de Tratamiento de Agua Residuales - PTAR compactas adquiridas para el sector rural.</t>
  </si>
  <si>
    <t>Número de pozos sépticos construidos para el sector rural.</t>
  </si>
  <si>
    <t>Número de redes de acueducto y alcantarillado gestionados y/o construidos en barrios legalizados.</t>
  </si>
  <si>
    <t>Número de usuarios beneficiados con la cobertura de electrificación rural en los tres corregimientos.</t>
  </si>
  <si>
    <t>Número de acueductos veredales construidos.</t>
  </si>
  <si>
    <t>Porcentaje de cobertura del servicio de gas del sector urbano garantizado.</t>
  </si>
  <si>
    <t>Porcentaje de proyectos complementarios de obras de conducción para el embalse de Bucaramanga gestionados.</t>
  </si>
  <si>
    <t>Número de luminarias sustituidas a LED.</t>
  </si>
  <si>
    <t>Número de luminarias expandidas.</t>
  </si>
  <si>
    <t>Número de proyectos de acuerdos municipales elaborados para la exención del alumbrado público de la zona residencial rural.</t>
  </si>
  <si>
    <t>Número de puntos de telemedida instalados y puestos en marcha.</t>
  </si>
  <si>
    <t>Número de proyectos pilotos de energía solar puestos en funcionamiento.</t>
  </si>
  <si>
    <t>Número de parques y/o escenarios públicos modernizados en su alumbrado público.</t>
  </si>
  <si>
    <t>Porcentaje de nuevos espacios públicos con alumbrado público instalado.</t>
  </si>
  <si>
    <t>Porcentaje de luminarias que se encuentran en funcionamiento.</t>
  </si>
  <si>
    <t>Número de redes de plataforma de carpooling (carro compartido) implementados y mantenidos.</t>
  </si>
  <si>
    <t>Fortalecimiento institucional</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</si>
  <si>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</si>
  <si>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</si>
  <si>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</si>
  <si>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</si>
  <si>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</si>
  <si>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</si>
  <si>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 xml:space="preserve"> </t>
  </si>
  <si>
    <t>Número de proyectos elaborados por adolescentes y/o jóvenes estudiantes de los colegios oficiales, universidades y otros grupos poblacionales priorizados con acompañamiento.</t>
  </si>
  <si>
    <t>Acompañar  la formulación de 700 proyectos elaborados por  adolescentes y/o jóvenes estudiantes de los instituciones educativas oficiales, universidades y otros grupos poblacionales priorizados.</t>
  </si>
  <si>
    <t>PROMEDIO
2016 - 2017</t>
  </si>
  <si>
    <t>Cumplimiento Acumulado</t>
  </si>
  <si>
    <t>Número de espacios garantizados del centro de convenciones de Bucaramanga como eje central del desarrollo del turismo de reuniones en el municipio.</t>
  </si>
  <si>
    <t>META A JUNIO 2017: 27%</t>
  </si>
  <si>
    <t>FECHA DE CORTE: 31/05/2017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</si>
</sst>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164" formatCode="0.0%"/>
    <numFmt numFmtId="165" formatCode="#,##0.0"/>
    <numFmt numFmtId="166" formatCode="#,##0.000"/>
    <numFmt numFmtId="167" formatCode="0.0"/>
  </numFmts>
  <fonts count="34" x14ac:knownFonts="1">
    <font>
      <sz val="11"/>
      <color theme="1"/>
      <name val="Arial"/>
      <family val="2"/>
    </font>
    <font>
      <sz val="11"/>
      <color indexed="8"/>
      <name val="Arial"/>
      <family val="2"/>
    </font>
    <font>
      <b/>
      <sz val="12"/>
      <name val="Arial"/>
    </font>
    <font>
      <sz val="12"/>
      <name val="Arial"/>
    </font>
    <font>
      <b/>
      <sz val="12"/>
      <color indexed="10"/>
      <name val="Arial"/>
      <family val="2"/>
    </font>
    <font>
      <sz val="12"/>
      <color indexed="8"/>
      <name val="Arial"/>
      <family val="2"/>
    </font>
    <font>
      <b/>
      <sz val="12"/>
      <color indexed="8"/>
      <name val="Arial"/>
      <family val="2"/>
    </font>
    <font>
      <b/>
      <sz val="12"/>
      <name val="Arial"/>
    </font>
    <font>
      <sz val="11"/>
      <name val="Arial"/>
      <family val="2"/>
    </font>
    <font>
      <sz val="12"/>
      <color theme="1"/>
      <name val="Arial"/>
    </font>
    <font>
      <b/>
      <sz val="12"/>
      <color theme="1"/>
      <name val="Arial"/>
      <family val="2"/>
    </font>
    <font>
      <sz val="12"/>
      <color rgb="FF000000"/>
      <name val="Arial"/>
      <family val="2"/>
    </font>
    <font>
      <b/>
      <sz val="12"/>
      <color theme="0"/>
      <name val="Arial"/>
      <family val="2"/>
    </font>
    <font>
      <i/>
      <sz val="12"/>
      <color theme="1"/>
      <name val="Arial"/>
      <family val="2"/>
    </font>
    <font>
      <sz val="11"/>
      <color rgb="FF000000"/>
      <name val="Arial"/>
      <family val="2"/>
    </font>
    <font>
      <u/>
      <sz val="11"/>
      <color theme="10"/>
      <name val="Arial"/>
      <family val="2"/>
    </font>
    <font>
      <u/>
      <sz val="11"/>
      <color theme="11"/>
      <name val="Arial"/>
      <family val="2"/>
    </font>
    <font>
      <sz val="12"/>
      <color theme="9"/>
      <name val="Arial"/>
    </font>
    <font>
      <sz val="12"/>
      <color rgb="FFFF0000"/>
      <name val="Arial"/>
    </font>
    <font>
      <b/>
      <sz val="16"/>
      <color theme="1"/>
      <name val="Arial"/>
    </font>
    <font>
      <b/>
      <sz val="12"/>
      <color rgb="FF000000"/>
      <name val="Arial"/>
    </font>
    <font>
      <b/>
      <sz val="14"/>
      <color theme="1"/>
      <name val="Arial"/>
    </font>
    <font>
      <sz val="14"/>
      <color theme="1"/>
      <name val="Arial"/>
    </font>
    <font>
      <b/>
      <sz val="14"/>
      <color theme="0"/>
      <name val="Arial"/>
    </font>
    <font>
      <i/>
      <sz val="14"/>
      <color theme="1"/>
      <name val="Arial"/>
    </font>
    <font>
      <sz val="16"/>
      <color theme="1"/>
      <name val="Arial"/>
    </font>
    <font>
      <b/>
      <sz val="14"/>
      <color indexed="8"/>
      <name val="Arial"/>
    </font>
    <font>
      <b/>
      <sz val="22"/>
      <name val="Arial"/>
    </font>
    <font>
      <sz val="22"/>
      <name val="Arial"/>
    </font>
    <font>
      <sz val="22"/>
      <color indexed="8"/>
      <name val="Arial"/>
    </font>
    <font>
      <sz val="22"/>
      <color theme="1"/>
      <name val="Arial"/>
    </font>
    <font>
      <sz val="12"/>
      <color theme="0"/>
      <name val="Arial"/>
    </font>
    <font>
      <b/>
      <sz val="18"/>
      <color theme="0"/>
      <name val="Arial"/>
    </font>
    <font>
      <b/>
      <sz val="18"/>
      <color theme="1"/>
      <name val="Arial"/>
    </font>
  </fonts>
  <fills count="21">
    <fill>
      <patternFill patternType="none"/>
    </fill>
    <fill>
      <patternFill patternType="gray125"/>
    </fill>
    <fill>
      <patternFill patternType="solid">
        <fgColor rgb="FFFF6600"/>
        <bgColor indexed="64"/>
      </patternFill>
    </fill>
    <fill>
      <patternFill patternType="solid">
        <fgColor rgb="FF0070C0"/>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rgb="FF008000"/>
        <bgColor indexed="64"/>
      </patternFill>
    </fill>
    <fill>
      <patternFill patternType="solid">
        <fgColor theme="3" tint="0.399975585192419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660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4"/>
        <bgColor indexed="64"/>
      </patternFill>
    </fill>
    <fill>
      <patternFill patternType="solid">
        <fgColor theme="9" tint="0.59999389629810485"/>
        <bgColor indexed="64"/>
      </patternFill>
    </fill>
  </fills>
  <borders count="81">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medium">
        <color auto="1"/>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right/>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bottom style="medium">
        <color auto="1"/>
      </bottom>
      <diagonal/>
    </border>
    <border>
      <left style="thin">
        <color auto="1"/>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thin">
        <color auto="1"/>
      </left>
      <right/>
      <top style="medium">
        <color auto="1"/>
      </top>
      <bottom style="medium">
        <color auto="1"/>
      </bottom>
      <diagonal/>
    </border>
    <border>
      <left style="thin">
        <color auto="1"/>
      </left>
      <right style="medium">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thin">
        <color auto="1"/>
      </left>
      <right style="medium">
        <color auto="1"/>
      </right>
      <top/>
      <bottom style="medium">
        <color auto="1"/>
      </bottom>
      <diagonal/>
    </border>
    <border>
      <left style="medium">
        <color auto="1"/>
      </left>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s>
  <cellStyleXfs count="74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245">
    <xf numFmtId="0" fontId="0" fillId="0" borderId="0" xfId="0"/>
    <xf numFmtId="0" fontId="2" fillId="0" borderId="0" xfId="0" applyFont="1" applyAlignment="1"/>
    <xf numFmtId="0" fontId="9" fillId="0" borderId="0" xfId="0" applyFont="1"/>
    <xf numFmtId="0" fontId="2" fillId="0" borderId="0" xfId="0" applyFont="1" applyAlignment="1">
      <alignment horizontal="center"/>
    </xf>
    <xf numFmtId="0" fontId="3" fillId="0" borderId="0" xfId="0" applyFont="1"/>
    <xf numFmtId="0" fontId="4" fillId="0" borderId="0" xfId="0" applyFont="1"/>
    <xf numFmtId="0" fontId="3" fillId="0" borderId="0" xfId="0" applyFont="1" applyFill="1" applyAlignment="1">
      <alignment horizontal="justify" vertical="center" wrapText="1"/>
    </xf>
    <xf numFmtId="0" fontId="3" fillId="0" borderId="0" xfId="0" applyFont="1" applyAlignment="1">
      <alignment horizontal="center"/>
    </xf>
    <xf numFmtId="164" fontId="3" fillId="0" borderId="0" xfId="0" applyNumberFormat="1" applyFont="1"/>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justify" vertical="center" wrapText="1"/>
    </xf>
    <xf numFmtId="3" fontId="9" fillId="2" borderId="12"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wrapText="1"/>
    </xf>
    <xf numFmtId="0" fontId="10" fillId="2" borderId="13" xfId="0" applyFont="1" applyFill="1" applyBorder="1" applyAlignment="1">
      <alignment horizontal="center" vertical="center" wrapText="1"/>
    </xf>
    <xf numFmtId="0" fontId="9" fillId="3" borderId="14" xfId="0" applyFont="1" applyFill="1" applyBorder="1"/>
    <xf numFmtId="0" fontId="9" fillId="3" borderId="12" xfId="0" applyFont="1" applyFill="1" applyBorder="1"/>
    <xf numFmtId="0" fontId="9" fillId="3" borderId="12" xfId="0" applyFont="1" applyFill="1" applyBorder="1" applyAlignment="1">
      <alignment horizontal="center" vertical="center" wrapText="1"/>
    </xf>
    <xf numFmtId="0" fontId="9" fillId="3" borderId="12" xfId="0" applyFont="1" applyFill="1" applyBorder="1" applyAlignment="1">
      <alignment horizontal="justify" vertical="center" wrapText="1"/>
    </xf>
    <xf numFmtId="3" fontId="9" fillId="3" borderId="12"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0" fontId="3" fillId="0" borderId="19"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22" xfId="0" applyFont="1" applyBorder="1" applyAlignment="1">
      <alignment horizontal="center"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justify" vertical="center" wrapText="1"/>
    </xf>
    <xf numFmtId="3" fontId="9" fillId="2" borderId="23" xfId="0" applyNumberFormat="1" applyFont="1" applyFill="1" applyBorder="1" applyAlignment="1">
      <alignment horizontal="center" vertical="center" wrapText="1"/>
    </xf>
    <xf numFmtId="3" fontId="10" fillId="2" borderId="23"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5" fillId="0" borderId="24"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27" xfId="0" applyNumberFormat="1" applyFont="1" applyFill="1" applyBorder="1" applyAlignment="1">
      <alignment horizontal="center" vertical="center" wrapText="1"/>
    </xf>
    <xf numFmtId="3" fontId="5" fillId="0" borderId="28"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3" fontId="5" fillId="0" borderId="33"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3" fontId="5" fillId="0" borderId="35" xfId="0" applyNumberFormat="1" applyFont="1" applyFill="1" applyBorder="1" applyAlignment="1">
      <alignment horizontal="center" vertical="center" wrapText="1"/>
    </xf>
    <xf numFmtId="3" fontId="11" fillId="0" borderId="28" xfId="0" applyNumberFormat="1" applyFont="1" applyBorder="1" applyAlignment="1">
      <alignment horizontal="center" vertical="center" wrapText="1"/>
    </xf>
    <xf numFmtId="3" fontId="11" fillId="0" borderId="29" xfId="0" applyNumberFormat="1" applyFont="1" applyBorder="1" applyAlignment="1">
      <alignment horizontal="center" vertical="center" wrapText="1"/>
    </xf>
    <xf numFmtId="3" fontId="11" fillId="0" borderId="2" xfId="0" applyNumberFormat="1" applyFont="1" applyBorder="1" applyAlignment="1">
      <alignment horizontal="center" vertical="center" wrapText="1"/>
    </xf>
    <xf numFmtId="9" fontId="3" fillId="0" borderId="8" xfId="0" applyNumberFormat="1"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9" fontId="5" fillId="0" borderId="37" xfId="0" applyNumberFormat="1" applyFont="1" applyFill="1" applyBorder="1" applyAlignment="1">
      <alignment horizontal="center" vertical="center" wrapText="1"/>
    </xf>
    <xf numFmtId="9" fontId="5" fillId="0" borderId="36"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164" fontId="3" fillId="0" borderId="19" xfId="0" applyNumberFormat="1"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5" fillId="0" borderId="25"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justify" vertical="center" wrapText="1"/>
    </xf>
    <xf numFmtId="3" fontId="9"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3" fontId="5" fillId="0" borderId="2" xfId="0" quotePrefix="1"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10" fillId="2" borderId="38" xfId="0" applyFont="1" applyFill="1" applyBorder="1" applyAlignment="1">
      <alignment horizontal="center" vertical="center" wrapText="1"/>
    </xf>
    <xf numFmtId="3" fontId="5" fillId="0" borderId="19" xfId="0" applyNumberFormat="1" applyFont="1" applyFill="1" applyBorder="1" applyAlignment="1">
      <alignment horizontal="center" vertical="center" wrapText="1"/>
    </xf>
    <xf numFmtId="3" fontId="11" fillId="0" borderId="3" xfId="0" applyNumberFormat="1" applyFont="1" applyBorder="1" applyAlignment="1">
      <alignment horizontal="center" vertical="center" wrapText="1"/>
    </xf>
    <xf numFmtId="3" fontId="5" fillId="0" borderId="3"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3" fontId="11" fillId="0" borderId="35" xfId="0" applyNumberFormat="1" applyFont="1" applyBorder="1" applyAlignment="1">
      <alignment horizontal="center" vertical="center" wrapText="1"/>
    </xf>
    <xf numFmtId="3" fontId="11" fillId="0" borderId="25" xfId="0" applyNumberFormat="1" applyFont="1" applyBorder="1" applyAlignment="1">
      <alignment horizontal="center" vertical="center" wrapText="1"/>
    </xf>
    <xf numFmtId="3" fontId="11" fillId="0" borderId="37" xfId="0" applyNumberFormat="1" applyFont="1" applyBorder="1" applyAlignment="1">
      <alignment horizontal="center" vertical="center" wrapText="1"/>
    </xf>
    <xf numFmtId="3" fontId="11" fillId="0" borderId="34" xfId="0" applyNumberFormat="1"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9" xfId="0" applyFont="1" applyBorder="1" applyAlignment="1">
      <alignment horizontal="left" vertical="center" wrapText="1"/>
    </xf>
    <xf numFmtId="0" fontId="9" fillId="0" borderId="18" xfId="0" applyFont="1" applyBorder="1" applyAlignment="1">
      <alignment horizontal="left" vertical="center" wrapText="1"/>
    </xf>
    <xf numFmtId="0" fontId="9" fillId="0" borderId="5" xfId="0" applyFont="1" applyBorder="1" applyAlignment="1">
      <alignment horizontal="left" vertical="center" wrapText="1"/>
    </xf>
    <xf numFmtId="0" fontId="10" fillId="2" borderId="40" xfId="0"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left" vertical="center" wrapText="1"/>
    </xf>
    <xf numFmtId="0" fontId="9" fillId="0" borderId="6" xfId="0" applyFont="1" applyBorder="1" applyAlignment="1">
      <alignment horizontal="center" vertical="center" wrapText="1"/>
    </xf>
    <xf numFmtId="9" fontId="5" fillId="0" borderId="3" xfId="0" applyNumberFormat="1" applyFont="1" applyFill="1" applyBorder="1" applyAlignment="1">
      <alignment horizontal="center" vertical="center" wrapText="1"/>
    </xf>
    <xf numFmtId="9" fontId="11" fillId="0" borderId="19" xfId="0" applyNumberFormat="1" applyFont="1" applyBorder="1" applyAlignment="1">
      <alignment horizontal="center" vertical="center" wrapText="1"/>
    </xf>
    <xf numFmtId="3" fontId="11" fillId="0" borderId="27"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26" xfId="0" applyNumberFormat="1" applyFont="1" applyBorder="1" applyAlignment="1">
      <alignment horizontal="center" vertical="center" wrapText="1"/>
    </xf>
    <xf numFmtId="9" fontId="5" fillId="0" borderId="8" xfId="0" applyNumberFormat="1"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9"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1" fillId="0" borderId="3" xfId="0" applyFont="1" applyFill="1" applyBorder="1" applyAlignment="1">
      <alignment horizontal="justify" vertical="center" wrapText="1"/>
    </xf>
    <xf numFmtId="9" fontId="5" fillId="0" borderId="17"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11" fillId="0" borderId="24"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5" fillId="0" borderId="8" xfId="0" applyFont="1" applyFill="1" applyBorder="1" applyAlignment="1">
      <alignment horizontal="justify" vertical="center" wrapText="1"/>
    </xf>
    <xf numFmtId="3" fontId="11" fillId="0" borderId="2" xfId="2" applyNumberFormat="1" applyFont="1" applyBorder="1" applyAlignment="1">
      <alignment horizontal="center" vertical="center" wrapText="1"/>
    </xf>
    <xf numFmtId="0" fontId="5" fillId="0" borderId="2" xfId="0" applyNumberFormat="1" applyFont="1" applyFill="1" applyBorder="1" applyAlignment="1">
      <alignment horizontal="justify" vertical="center" wrapText="1"/>
    </xf>
    <xf numFmtId="0" fontId="9"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 fillId="0" borderId="2" xfId="0" applyFont="1" applyFill="1" applyBorder="1" applyAlignment="1">
      <alignment horizontal="left" vertical="center" wrapText="1"/>
    </xf>
    <xf numFmtId="9" fontId="11" fillId="0" borderId="2" xfId="2"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3" fontId="11" fillId="0" borderId="29" xfId="0" applyNumberFormat="1" applyFont="1" applyFill="1" applyBorder="1" applyAlignment="1">
      <alignment horizontal="center" vertical="center" wrapText="1"/>
    </xf>
    <xf numFmtId="3" fontId="11" fillId="0" borderId="28" xfId="0" applyNumberFormat="1" applyFont="1" applyFill="1" applyBorder="1" applyAlignment="1">
      <alignment horizontal="center" vertical="center" wrapText="1"/>
    </xf>
    <xf numFmtId="9" fontId="5" fillId="0" borderId="6"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0" borderId="4" xfId="0" applyNumberFormat="1" applyFont="1" applyFill="1" applyBorder="1" applyAlignment="1">
      <alignment horizontal="center" vertical="center" wrapText="1"/>
    </xf>
    <xf numFmtId="3" fontId="11" fillId="0" borderId="17"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16" xfId="0" applyFont="1" applyFill="1" applyBorder="1" applyAlignment="1">
      <alignment horizontal="center" vertical="center" wrapText="1"/>
    </xf>
    <xf numFmtId="0" fontId="5" fillId="0" borderId="16"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11" fillId="0" borderId="2" xfId="0" applyFont="1" applyBorder="1" applyAlignment="1">
      <alignment horizontal="justify" vertical="center" wrapText="1"/>
    </xf>
    <xf numFmtId="3" fontId="3" fillId="0" borderId="2" xfId="0" applyNumberFormat="1" applyFont="1" applyBorder="1" applyAlignment="1">
      <alignment horizontal="center" vertical="center" wrapText="1"/>
    </xf>
    <xf numFmtId="0" fontId="11" fillId="0" borderId="3" xfId="0" applyFont="1" applyBorder="1" applyAlignment="1">
      <alignment horizontal="justify" vertical="center" wrapText="1"/>
    </xf>
    <xf numFmtId="3" fontId="3" fillId="0" borderId="3" xfId="0" applyNumberFormat="1" applyFont="1" applyBorder="1" applyAlignment="1">
      <alignment horizontal="center" vertical="center" wrapText="1"/>
    </xf>
    <xf numFmtId="0" fontId="9" fillId="2" borderId="44" xfId="0" applyFont="1" applyFill="1" applyBorder="1" applyAlignment="1">
      <alignment horizontal="center" vertical="center"/>
    </xf>
    <xf numFmtId="3" fontId="11" fillId="0" borderId="9" xfId="0" applyNumberFormat="1" applyFont="1" applyBorder="1" applyAlignment="1">
      <alignment horizontal="center" vertical="center" wrapText="1"/>
    </xf>
    <xf numFmtId="0" fontId="11" fillId="0" borderId="19" xfId="0" applyFont="1" applyFill="1" applyBorder="1" applyAlignment="1">
      <alignment horizontal="justify" vertical="center" wrapText="1"/>
    </xf>
    <xf numFmtId="0" fontId="11" fillId="0" borderId="19" xfId="0" applyFont="1" applyBorder="1" applyAlignment="1">
      <alignment horizontal="justify" vertical="center" wrapText="1"/>
    </xf>
    <xf numFmtId="3" fontId="11" fillId="0" borderId="4" xfId="0" applyNumberFormat="1" applyFont="1" applyBorder="1" applyAlignment="1">
      <alignment horizontal="center" vertical="center" wrapText="1"/>
    </xf>
    <xf numFmtId="3" fontId="11" fillId="0" borderId="20" xfId="0" applyNumberFormat="1" applyFont="1" applyBorder="1" applyAlignment="1">
      <alignment horizontal="center" vertical="center" wrapText="1"/>
    </xf>
    <xf numFmtId="0" fontId="9" fillId="0" borderId="16" xfId="0"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 fontId="5" fillId="0" borderId="49" xfId="0" applyNumberFormat="1" applyFont="1" applyFill="1" applyBorder="1" applyAlignment="1">
      <alignment horizontal="center" vertical="center" wrapText="1"/>
    </xf>
    <xf numFmtId="0" fontId="9" fillId="0" borderId="43" xfId="0" applyFont="1" applyFill="1" applyBorder="1" applyAlignment="1">
      <alignment horizontal="left" vertical="center" wrapText="1"/>
    </xf>
    <xf numFmtId="0" fontId="9" fillId="0" borderId="0" xfId="0" applyFont="1" applyFill="1"/>
    <xf numFmtId="0" fontId="9"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3" fontId="3" fillId="0" borderId="50" xfId="0" applyNumberFormat="1" applyFont="1" applyFill="1" applyBorder="1" applyAlignment="1">
      <alignment horizontal="center" vertical="center" wrapText="1"/>
    </xf>
    <xf numFmtId="3" fontId="11" fillId="0" borderId="50" xfId="0" applyNumberFormat="1" applyFont="1" applyFill="1" applyBorder="1" applyAlignment="1">
      <alignment horizontal="center" vertical="center" wrapText="1"/>
    </xf>
    <xf numFmtId="3" fontId="11" fillId="0" borderId="51"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22" xfId="0" applyFont="1" applyFill="1" applyBorder="1" applyAlignment="1">
      <alignment horizontal="left" vertical="center" wrapText="1"/>
    </xf>
    <xf numFmtId="1" fontId="3" fillId="0" borderId="3" xfId="0" applyNumberFormat="1" applyFont="1" applyFill="1" applyBorder="1" applyAlignment="1">
      <alignment horizontal="center" vertical="center" wrapText="1"/>
    </xf>
    <xf numFmtId="1" fontId="5" fillId="0" borderId="37" xfId="0" applyNumberFormat="1" applyFont="1" applyFill="1" applyBorder="1" applyAlignment="1">
      <alignment horizontal="center" vertical="center" wrapText="1"/>
    </xf>
    <xf numFmtId="0" fontId="9" fillId="0" borderId="43" xfId="0" applyFont="1" applyBorder="1" applyAlignment="1">
      <alignment horizontal="left" vertical="center" wrapText="1"/>
    </xf>
    <xf numFmtId="0" fontId="9" fillId="2" borderId="14" xfId="0" applyFont="1" applyFill="1" applyBorder="1" applyAlignment="1">
      <alignment horizontal="center" vertical="center"/>
    </xf>
    <xf numFmtId="0" fontId="9" fillId="2" borderId="14" xfId="0" applyFont="1" applyFill="1" applyBorder="1" applyAlignment="1">
      <alignment horizontal="center" vertical="center" wrapText="1"/>
    </xf>
    <xf numFmtId="0" fontId="5" fillId="0" borderId="50" xfId="0" applyFont="1" applyFill="1" applyBorder="1" applyAlignment="1">
      <alignment horizontal="justify" vertical="center" wrapText="1"/>
    </xf>
    <xf numFmtId="3" fontId="5" fillId="0" borderId="47" xfId="0" applyNumberFormat="1" applyFont="1" applyFill="1" applyBorder="1" applyAlignment="1">
      <alignment horizontal="center" vertical="center" wrapText="1"/>
    </xf>
    <xf numFmtId="0" fontId="9" fillId="0" borderId="16" xfId="0" applyFont="1" applyBorder="1" applyAlignment="1">
      <alignment horizontal="left" vertical="center" wrapText="1"/>
    </xf>
    <xf numFmtId="1" fontId="5" fillId="0" borderId="3" xfId="0" applyNumberFormat="1" applyFont="1" applyFill="1" applyBorder="1" applyAlignment="1">
      <alignment horizontal="center" vertical="center" wrapText="1"/>
    </xf>
    <xf numFmtId="0" fontId="9" fillId="0" borderId="50" xfId="0" applyFont="1" applyBorder="1" applyAlignment="1">
      <alignment horizontal="left" vertical="center" wrapText="1"/>
    </xf>
    <xf numFmtId="0" fontId="9" fillId="0" borderId="50" xfId="0" applyFont="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52"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3" fontId="5" fillId="4" borderId="28" xfId="0" applyNumberFormat="1" applyFont="1" applyFill="1" applyBorder="1" applyAlignment="1">
      <alignment horizontal="center" vertical="center" wrapText="1"/>
    </xf>
    <xf numFmtId="3" fontId="5" fillId="4" borderId="2" xfId="0" applyNumberFormat="1" applyFont="1" applyFill="1" applyBorder="1" applyAlignment="1">
      <alignment horizontal="center" vertical="center" wrapText="1"/>
    </xf>
    <xf numFmtId="3" fontId="5" fillId="4" borderId="29" xfId="0" applyNumberFormat="1" applyFont="1" applyFill="1" applyBorder="1" applyAlignment="1">
      <alignment horizontal="center" vertical="center" wrapText="1"/>
    </xf>
    <xf numFmtId="0" fontId="9" fillId="0" borderId="54" xfId="0" applyFont="1" applyBorder="1" applyAlignment="1">
      <alignment horizontal="center" vertical="center" wrapText="1"/>
    </xf>
    <xf numFmtId="0" fontId="9" fillId="0" borderId="22" xfId="0" applyFont="1" applyBorder="1" applyAlignment="1">
      <alignment horizontal="left" vertical="center" wrapText="1"/>
    </xf>
    <xf numFmtId="0" fontId="9" fillId="0" borderId="41"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0" xfId="0" applyFont="1"/>
    <xf numFmtId="0" fontId="10"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xf numFmtId="0" fontId="7" fillId="0" borderId="0" xfId="0" applyFont="1" applyAlignment="1">
      <alignment horizontal="center"/>
    </xf>
    <xf numFmtId="0" fontId="7" fillId="0" borderId="0" xfId="0" applyFont="1"/>
    <xf numFmtId="3" fontId="10" fillId="2" borderId="23" xfId="0" applyNumberFormat="1" applyFont="1" applyFill="1" applyBorder="1" applyAlignment="1">
      <alignment horizontal="center" vertical="center" wrapText="1"/>
    </xf>
    <xf numFmtId="3" fontId="10" fillId="3" borderId="12" xfId="0" applyNumberFormat="1" applyFont="1" applyFill="1" applyBorder="1" applyAlignment="1">
      <alignment horizontal="center" vertical="center" wrapText="1"/>
    </xf>
    <xf numFmtId="0" fontId="10" fillId="0" borderId="0" xfId="0" applyFont="1"/>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4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0" xfId="0" applyFont="1" applyAlignment="1">
      <alignment horizontal="center"/>
    </xf>
    <xf numFmtId="0" fontId="4" fillId="0" borderId="0" xfId="0" applyFont="1" applyAlignment="1">
      <alignment horizontal="center"/>
    </xf>
    <xf numFmtId="0" fontId="9" fillId="3" borderId="14" xfId="0" applyFont="1" applyFill="1" applyBorder="1" applyAlignment="1">
      <alignment horizontal="center"/>
    </xf>
    <xf numFmtId="10" fontId="9" fillId="0" borderId="51" xfId="0" applyNumberFormat="1" applyFont="1" applyBorder="1" applyAlignment="1">
      <alignment horizontal="center" vertical="center"/>
    </xf>
    <xf numFmtId="10" fontId="9" fillId="0" borderId="48" xfId="0" applyNumberFormat="1" applyFont="1" applyFill="1" applyBorder="1" applyAlignment="1">
      <alignment horizontal="center" vertical="center"/>
    </xf>
    <xf numFmtId="10" fontId="9" fillId="0" borderId="51" xfId="0" applyNumberFormat="1" applyFont="1" applyFill="1" applyBorder="1" applyAlignment="1">
      <alignment horizontal="center" vertical="center"/>
    </xf>
    <xf numFmtId="10" fontId="9" fillId="0" borderId="48" xfId="0" applyNumberFormat="1" applyFont="1" applyBorder="1" applyAlignment="1">
      <alignment horizontal="center" vertical="center"/>
    </xf>
    <xf numFmtId="0" fontId="3" fillId="11" borderId="19" xfId="0" applyFont="1" applyFill="1" applyBorder="1" applyAlignment="1">
      <alignment horizontal="justify" vertical="center" wrapText="1"/>
    </xf>
    <xf numFmtId="0" fontId="9" fillId="11" borderId="19" xfId="0" applyFont="1" applyFill="1" applyBorder="1" applyAlignment="1">
      <alignment horizontal="center" vertical="center" wrapText="1"/>
    </xf>
    <xf numFmtId="0" fontId="3" fillId="11" borderId="2" xfId="0" applyFont="1" applyFill="1" applyBorder="1" applyAlignment="1">
      <alignment horizontal="justify" vertical="center" wrapText="1"/>
    </xf>
    <xf numFmtId="0" fontId="9" fillId="11" borderId="2" xfId="0" applyFont="1" applyFill="1" applyBorder="1" applyAlignment="1">
      <alignment horizontal="center" vertical="center" wrapText="1"/>
    </xf>
    <xf numFmtId="0" fontId="3" fillId="11" borderId="8" xfId="0" applyFont="1" applyFill="1" applyBorder="1" applyAlignment="1">
      <alignment horizontal="justify" vertical="center" wrapText="1"/>
    </xf>
    <xf numFmtId="0" fontId="9" fillId="11" borderId="8" xfId="0" applyFont="1" applyFill="1" applyBorder="1" applyAlignment="1">
      <alignment horizontal="center" vertical="center" wrapText="1"/>
    </xf>
    <xf numFmtId="0" fontId="3" fillId="11" borderId="9" xfId="0" applyFont="1" applyFill="1" applyBorder="1" applyAlignment="1">
      <alignment horizontal="justify" vertical="center" wrapText="1"/>
    </xf>
    <xf numFmtId="0" fontId="9" fillId="11" borderId="9" xfId="0" applyFont="1" applyFill="1" applyBorder="1" applyAlignment="1">
      <alignment horizontal="center" vertical="center" wrapText="1"/>
    </xf>
    <xf numFmtId="0" fontId="5" fillId="11" borderId="2" xfId="0" applyFont="1" applyFill="1" applyBorder="1" applyAlignment="1">
      <alignment horizontal="justify" vertical="center" wrapText="1"/>
    </xf>
    <xf numFmtId="0" fontId="5" fillId="11" borderId="19" xfId="0" applyFont="1" applyFill="1" applyBorder="1" applyAlignment="1">
      <alignment horizontal="justify" vertical="center" wrapText="1"/>
    </xf>
    <xf numFmtId="0" fontId="5" fillId="11" borderId="8" xfId="0" applyFont="1" applyFill="1" applyBorder="1" applyAlignment="1">
      <alignment horizontal="justify" vertical="center" wrapText="1"/>
    </xf>
    <xf numFmtId="0" fontId="5" fillId="11" borderId="9" xfId="0" applyFont="1" applyFill="1" applyBorder="1" applyAlignment="1">
      <alignment horizontal="justify" vertical="center" wrapText="1"/>
    </xf>
    <xf numFmtId="0" fontId="3" fillId="11" borderId="2"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11" fillId="11" borderId="19" xfId="0" applyFont="1" applyFill="1" applyBorder="1" applyAlignment="1">
      <alignment horizontal="left" vertical="center" wrapText="1"/>
    </xf>
    <xf numFmtId="0" fontId="11" fillId="11" borderId="2" xfId="0" applyFont="1" applyFill="1" applyBorder="1" applyAlignment="1">
      <alignment horizontal="left" vertical="center" wrapText="1"/>
    </xf>
    <xf numFmtId="0" fontId="5" fillId="2" borderId="2" xfId="0" applyFont="1" applyFill="1" applyBorder="1" applyAlignment="1">
      <alignment horizontal="justify" vertical="center" wrapText="1"/>
    </xf>
    <xf numFmtId="0" fontId="3" fillId="11" borderId="19" xfId="0" applyFont="1" applyFill="1" applyBorder="1" applyAlignment="1">
      <alignment horizontal="justify" vertical="center" wrapText="1"/>
    </xf>
    <xf numFmtId="0" fontId="3" fillId="11" borderId="2" xfId="0" applyFont="1" applyFill="1" applyBorder="1" applyAlignment="1">
      <alignment horizontal="justify" vertical="center" wrapText="1"/>
    </xf>
    <xf numFmtId="0" fontId="3" fillId="11" borderId="2" xfId="0" applyFont="1" applyFill="1" applyBorder="1" applyAlignment="1">
      <alignment horizontal="center" vertical="center" wrapText="1"/>
    </xf>
    <xf numFmtId="0" fontId="3" fillId="11" borderId="8" xfId="0" applyFont="1" applyFill="1" applyBorder="1" applyAlignment="1">
      <alignment horizontal="justify"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justify" vertical="center" wrapText="1"/>
    </xf>
    <xf numFmtId="0" fontId="5" fillId="11" borderId="8" xfId="0" applyFont="1" applyFill="1" applyBorder="1" applyAlignment="1">
      <alignment horizontal="justify" vertical="center" wrapText="1"/>
    </xf>
    <xf numFmtId="0" fontId="5" fillId="11" borderId="3" xfId="0" applyFont="1" applyFill="1" applyBorder="1" applyAlignment="1">
      <alignment horizontal="justify" vertical="center" wrapText="1"/>
    </xf>
    <xf numFmtId="0" fontId="9" fillId="11" borderId="3" xfId="0" applyFont="1" applyFill="1" applyBorder="1" applyAlignment="1">
      <alignment horizontal="center" vertical="center" wrapText="1"/>
    </xf>
    <xf numFmtId="0" fontId="5" fillId="11" borderId="2" xfId="0" applyFont="1" applyFill="1" applyBorder="1" applyAlignment="1">
      <alignment horizontal="justify" vertical="center" wrapText="1"/>
    </xf>
    <xf numFmtId="0" fontId="9" fillId="11" borderId="2" xfId="0" applyFont="1" applyFill="1" applyBorder="1" applyAlignment="1">
      <alignment horizontal="center" vertical="center" wrapText="1"/>
    </xf>
    <xf numFmtId="0" fontId="3" fillId="11" borderId="2" xfId="0" applyFont="1" applyFill="1" applyBorder="1" applyAlignment="1">
      <alignment horizontal="justify" vertical="center" wrapText="1"/>
    </xf>
    <xf numFmtId="49" fontId="3" fillId="0" borderId="2" xfId="0" applyNumberFormat="1" applyFont="1" applyFill="1" applyBorder="1" applyAlignment="1">
      <alignment horizontal="center" vertical="center" wrapText="1"/>
    </xf>
    <xf numFmtId="49" fontId="3" fillId="11" borderId="2" xfId="0" applyNumberFormat="1" applyFont="1" applyFill="1" applyBorder="1" applyAlignment="1">
      <alignment horizontal="center" vertical="center" wrapText="1"/>
    </xf>
    <xf numFmtId="49" fontId="9" fillId="11" borderId="2" xfId="0" applyNumberFormat="1"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9" fillId="11" borderId="2" xfId="0" applyFont="1" applyFill="1" applyBorder="1" applyAlignment="1" applyProtection="1">
      <alignment horizontal="center" vertical="center" wrapText="1"/>
      <protection locked="0"/>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11" borderId="2" xfId="0" applyFont="1" applyFill="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3" fontId="5" fillId="12" borderId="19" xfId="0" applyNumberFormat="1" applyFont="1" applyFill="1" applyBorder="1" applyAlignment="1">
      <alignment horizontal="center" vertical="center" wrapText="1"/>
    </xf>
    <xf numFmtId="3" fontId="5" fillId="12" borderId="29" xfId="0" applyNumberFormat="1" applyFont="1" applyFill="1" applyBorder="1" applyAlignment="1">
      <alignment horizontal="center" vertical="center" wrapText="1"/>
    </xf>
    <xf numFmtId="3" fontId="5" fillId="12" borderId="2" xfId="0" applyNumberFormat="1" applyFont="1" applyFill="1" applyBorder="1" applyAlignment="1">
      <alignment horizontal="center" vertical="center" wrapText="1"/>
    </xf>
    <xf numFmtId="3" fontId="5" fillId="12" borderId="33" xfId="0" applyNumberFormat="1" applyFont="1" applyFill="1" applyBorder="1" applyAlignment="1">
      <alignment horizontal="center" vertical="center" wrapText="1"/>
    </xf>
    <xf numFmtId="3" fontId="5" fillId="12" borderId="8" xfId="0" applyNumberFormat="1" applyFont="1" applyFill="1" applyBorder="1" applyAlignment="1">
      <alignment horizontal="center" vertical="center" wrapText="1"/>
    </xf>
    <xf numFmtId="3" fontId="5" fillId="12" borderId="3" xfId="0" applyNumberFormat="1" applyFont="1" applyFill="1" applyBorder="1" applyAlignment="1">
      <alignment horizontal="center" vertical="center" wrapText="1"/>
    </xf>
    <xf numFmtId="3" fontId="5" fillId="12" borderId="9" xfId="0" applyNumberFormat="1"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2"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3" fillId="11"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9" fillId="11" borderId="8" xfId="0" applyFont="1" applyFill="1" applyBorder="1" applyAlignment="1">
      <alignment horizontal="center" vertical="center" wrapText="1"/>
    </xf>
    <xf numFmtId="0" fontId="3" fillId="11" borderId="19" xfId="0"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0" fontId="8" fillId="0" borderId="1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0" fontId="0" fillId="0" borderId="8" xfId="0" quotePrefix="1" applyFont="1" applyBorder="1" applyAlignment="1">
      <alignment horizontal="center" vertical="center" wrapText="1"/>
    </xf>
    <xf numFmtId="0" fontId="0" fillId="0" borderId="19" xfId="0" quotePrefix="1" applyFont="1" applyBorder="1" applyAlignment="1">
      <alignment horizontal="center" vertical="center" wrapText="1"/>
    </xf>
    <xf numFmtId="0" fontId="8" fillId="11" borderId="3" xfId="0" applyFont="1" applyFill="1" applyBorder="1" applyAlignment="1">
      <alignment horizontal="center" vertical="center" wrapText="1"/>
    </xf>
    <xf numFmtId="0" fontId="0" fillId="0" borderId="19" xfId="0" applyFont="1" applyBorder="1" applyAlignment="1">
      <alignment horizontal="center" vertical="center" wrapText="1"/>
    </xf>
    <xf numFmtId="0" fontId="3" fillId="13" borderId="9"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3" fillId="11" borderId="2" xfId="0" applyFont="1" applyFill="1" applyBorder="1" applyAlignment="1">
      <alignment horizontal="justify" vertical="center" wrapText="1"/>
    </xf>
    <xf numFmtId="0" fontId="3" fillId="11" borderId="2" xfId="0" applyFont="1" applyFill="1" applyBorder="1" applyAlignment="1">
      <alignment horizontal="center" vertical="center" wrapText="1"/>
    </xf>
    <xf numFmtId="0" fontId="3" fillId="11" borderId="3" xfId="0" applyFont="1" applyFill="1" applyBorder="1" applyAlignment="1">
      <alignment horizontal="justify" vertical="center" wrapText="1"/>
    </xf>
    <xf numFmtId="0" fontId="3" fillId="11" borderId="3"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3" fontId="9" fillId="2" borderId="0"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0" fontId="9" fillId="2" borderId="23" xfId="0" applyFont="1" applyFill="1" applyBorder="1" applyAlignment="1">
      <alignment horizontal="center" vertical="center"/>
    </xf>
    <xf numFmtId="9" fontId="11" fillId="0" borderId="24" xfId="0" applyNumberFormat="1" applyFont="1" applyBorder="1" applyAlignment="1">
      <alignment horizontal="center" vertical="center" wrapText="1"/>
    </xf>
    <xf numFmtId="1" fontId="5" fillId="0" borderId="17" xfId="0" applyNumberFormat="1" applyFont="1" applyFill="1" applyBorder="1" applyAlignment="1">
      <alignment horizontal="center" vertical="center" wrapText="1"/>
    </xf>
    <xf numFmtId="0" fontId="2" fillId="0" borderId="0" xfId="0" applyFont="1" applyAlignment="1">
      <alignment horizontal="center"/>
    </xf>
    <xf numFmtId="0" fontId="2" fillId="0" borderId="21" xfId="0" applyFont="1" applyFill="1" applyBorder="1" applyAlignment="1">
      <alignment horizontal="center" vertical="center" wrapText="1"/>
    </xf>
    <xf numFmtId="9" fontId="5" fillId="0" borderId="29" xfId="0" applyNumberFormat="1" applyFont="1" applyFill="1" applyBorder="1" applyAlignment="1">
      <alignment horizontal="center" vertical="center" wrapText="1"/>
    </xf>
    <xf numFmtId="9" fontId="5" fillId="0" borderId="26" xfId="0" applyNumberFormat="1" applyFont="1" applyFill="1" applyBorder="1" applyAlignment="1">
      <alignment horizontal="center" vertical="center" wrapText="1"/>
    </xf>
    <xf numFmtId="9" fontId="5" fillId="0" borderId="34" xfId="0" applyNumberFormat="1" applyFont="1" applyFill="1" applyBorder="1" applyAlignment="1">
      <alignment horizontal="center" vertical="center" wrapText="1"/>
    </xf>
    <xf numFmtId="9" fontId="11" fillId="0" borderId="26" xfId="0" applyNumberFormat="1" applyFont="1" applyBorder="1" applyAlignment="1">
      <alignment horizontal="center" vertical="center" wrapText="1"/>
    </xf>
    <xf numFmtId="9" fontId="11" fillId="0" borderId="36" xfId="0" applyNumberFormat="1" applyFont="1" applyBorder="1" applyAlignment="1">
      <alignment horizontal="center" vertical="center" wrapText="1"/>
    </xf>
    <xf numFmtId="9" fontId="5" fillId="0" borderId="28"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1" fontId="5" fillId="0" borderId="34"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top"/>
    </xf>
    <xf numFmtId="3" fontId="6" fillId="0" borderId="2"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34"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9" fontId="5" fillId="14" borderId="26" xfId="0" applyNumberFormat="1" applyFont="1" applyFill="1" applyBorder="1" applyAlignment="1">
      <alignment horizontal="center" vertical="center" wrapText="1"/>
    </xf>
    <xf numFmtId="9" fontId="5" fillId="14" borderId="19" xfId="0" applyNumberFormat="1" applyFont="1" applyFill="1" applyBorder="1" applyAlignment="1">
      <alignment horizontal="center" vertical="center" wrapText="1"/>
    </xf>
    <xf numFmtId="9" fontId="5" fillId="14" borderId="34" xfId="0" applyNumberFormat="1" applyFont="1" applyFill="1" applyBorder="1" applyAlignment="1">
      <alignment horizontal="center" vertical="center" wrapText="1"/>
    </xf>
    <xf numFmtId="9" fontId="5" fillId="14" borderId="3" xfId="0" applyNumberFormat="1" applyFont="1" applyFill="1" applyBorder="1" applyAlignment="1">
      <alignment horizontal="center" vertical="center" wrapText="1"/>
    </xf>
    <xf numFmtId="9" fontId="5" fillId="14" borderId="28" xfId="0" applyNumberFormat="1" applyFont="1" applyFill="1" applyBorder="1" applyAlignment="1">
      <alignment horizontal="center" vertical="center" wrapText="1"/>
    </xf>
    <xf numFmtId="9" fontId="5" fillId="14" borderId="2" xfId="0" applyNumberFormat="1" applyFont="1" applyFill="1" applyBorder="1" applyAlignment="1">
      <alignment horizontal="center" vertical="center" wrapText="1"/>
    </xf>
    <xf numFmtId="9" fontId="11" fillId="0" borderId="17" xfId="2" applyFont="1" applyBorder="1" applyAlignment="1">
      <alignment horizontal="center" vertical="center" wrapText="1"/>
    </xf>
    <xf numFmtId="3" fontId="11" fillId="0" borderId="17" xfId="2" applyNumberFormat="1" applyFont="1" applyBorder="1" applyAlignment="1">
      <alignment horizontal="center" vertical="center" wrapText="1"/>
    </xf>
    <xf numFmtId="9" fontId="11" fillId="0" borderId="29" xfId="2" applyFont="1" applyBorder="1" applyAlignment="1">
      <alignment horizontal="center" vertical="center" wrapText="1"/>
    </xf>
    <xf numFmtId="3" fontId="11" fillId="0" borderId="29" xfId="2" applyNumberFormat="1" applyFont="1" applyBorder="1" applyAlignment="1">
      <alignment horizontal="center" vertical="center" wrapText="1"/>
    </xf>
    <xf numFmtId="9" fontId="5" fillId="0" borderId="27" xfId="0" applyNumberFormat="1" applyFont="1" applyFill="1" applyBorder="1" applyAlignment="1">
      <alignment horizontal="center" vertical="center" wrapText="1"/>
    </xf>
    <xf numFmtId="9" fontId="5" fillId="0" borderId="35"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9" fontId="5" fillId="0" borderId="64" xfId="0" applyNumberFormat="1" applyFont="1" applyFill="1" applyBorder="1" applyAlignment="1">
      <alignment horizontal="center" vertical="center" wrapText="1"/>
    </xf>
    <xf numFmtId="3" fontId="5" fillId="0" borderId="78" xfId="0" applyNumberFormat="1" applyFont="1" applyFill="1" applyBorder="1" applyAlignment="1">
      <alignment horizontal="center" vertical="center" wrapText="1"/>
    </xf>
    <xf numFmtId="3" fontId="11" fillId="0" borderId="69" xfId="0" applyNumberFormat="1" applyFont="1" applyBorder="1" applyAlignment="1">
      <alignment horizontal="center" vertical="center" wrapText="1"/>
    </xf>
    <xf numFmtId="3" fontId="11" fillId="0" borderId="64" xfId="0" applyNumberFormat="1" applyFont="1" applyBorder="1" applyAlignment="1">
      <alignment horizontal="center" vertical="center" wrapText="1"/>
    </xf>
    <xf numFmtId="3" fontId="11" fillId="0" borderId="78" xfId="0" applyNumberFormat="1" applyFont="1" applyBorder="1" applyAlignment="1">
      <alignment horizontal="center" vertical="center" wrapText="1"/>
    </xf>
    <xf numFmtId="9" fontId="11" fillId="0" borderId="28" xfId="2" applyFont="1" applyBorder="1" applyAlignment="1">
      <alignment horizontal="center" vertical="center" wrapText="1"/>
    </xf>
    <xf numFmtId="9" fontId="11" fillId="0" borderId="64" xfId="2" applyFont="1" applyBorder="1" applyAlignment="1">
      <alignment horizontal="center" vertical="center" wrapText="1"/>
    </xf>
    <xf numFmtId="3" fontId="11" fillId="0" borderId="28" xfId="2" applyNumberFormat="1" applyFont="1" applyBorder="1" applyAlignment="1">
      <alignment horizontal="center" vertical="center" wrapText="1"/>
    </xf>
    <xf numFmtId="3" fontId="11" fillId="0" borderId="64" xfId="2" applyNumberFormat="1" applyFont="1" applyBorder="1" applyAlignment="1">
      <alignment horizontal="center" vertical="center" wrapText="1"/>
    </xf>
    <xf numFmtId="3" fontId="5" fillId="0" borderId="74" xfId="0" applyNumberFormat="1" applyFont="1" applyFill="1" applyBorder="1" applyAlignment="1">
      <alignment horizontal="center" vertical="center" wrapText="1"/>
    </xf>
    <xf numFmtId="9" fontId="5" fillId="0" borderId="69" xfId="0" applyNumberFormat="1" applyFont="1" applyFill="1" applyBorder="1" applyAlignment="1">
      <alignment horizontal="center" vertical="center" wrapText="1"/>
    </xf>
    <xf numFmtId="9" fontId="5" fillId="0" borderId="78" xfId="0" applyNumberFormat="1" applyFont="1" applyFill="1" applyBorder="1" applyAlignment="1">
      <alignment horizontal="center" vertical="center" wrapText="1"/>
    </xf>
    <xf numFmtId="3" fontId="6" fillId="0" borderId="20"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9" fontId="9" fillId="2" borderId="0" xfId="0" applyNumberFormat="1"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xf>
    <xf numFmtId="3" fontId="11" fillId="0" borderId="47" xfId="0" applyNumberFormat="1" applyFont="1" applyFill="1" applyBorder="1" applyAlignment="1">
      <alignment horizontal="center" vertical="center" wrapText="1"/>
    </xf>
    <xf numFmtId="3" fontId="11" fillId="0" borderId="21" xfId="0" applyNumberFormat="1" applyFont="1" applyBorder="1" applyAlignment="1">
      <alignment horizontal="center" vertical="center" wrapText="1"/>
    </xf>
    <xf numFmtId="3" fontId="11" fillId="0" borderId="36" xfId="0" applyNumberFormat="1" applyFont="1" applyBorder="1" applyAlignment="1">
      <alignment horizontal="center" vertical="center" wrapText="1"/>
    </xf>
    <xf numFmtId="3" fontId="5" fillId="12" borderId="30" xfId="0" applyNumberFormat="1" applyFont="1" applyFill="1" applyBorder="1" applyAlignment="1">
      <alignment horizontal="center" vertical="center" wrapText="1"/>
    </xf>
    <xf numFmtId="9" fontId="5" fillId="14" borderId="9"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2" fillId="0" borderId="4"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9" xfId="0" applyFont="1" applyBorder="1" applyAlignment="1">
      <alignment horizontal="center" vertical="center" wrapText="1"/>
    </xf>
    <xf numFmtId="0" fontId="2" fillId="0" borderId="3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7" xfId="0" applyFont="1" applyFill="1" applyBorder="1" applyAlignment="1">
      <alignment horizontal="center" vertical="center" wrapText="1"/>
    </xf>
    <xf numFmtId="9" fontId="6" fillId="0" borderId="32" xfId="0" applyNumberFormat="1" applyFont="1" applyFill="1" applyBorder="1" applyAlignment="1">
      <alignment horizontal="center" vertical="center" wrapText="1"/>
    </xf>
    <xf numFmtId="9" fontId="6" fillId="0" borderId="25"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9" fontId="6" fillId="0" borderId="21" xfId="0" applyNumberFormat="1" applyFont="1" applyFill="1" applyBorder="1" applyAlignment="1">
      <alignment horizontal="center" vertical="center" wrapText="1"/>
    </xf>
    <xf numFmtId="9" fontId="5" fillId="0" borderId="41" xfId="0" applyNumberFormat="1" applyFont="1" applyFill="1" applyBorder="1" applyAlignment="1">
      <alignment horizontal="center" vertical="center" wrapText="1"/>
    </xf>
    <xf numFmtId="9" fontId="6" fillId="0" borderId="46" xfId="0" applyNumberFormat="1" applyFont="1" applyFill="1" applyBorder="1" applyAlignment="1">
      <alignment horizontal="center" vertical="center" wrapText="1"/>
    </xf>
    <xf numFmtId="9" fontId="6" fillId="0" borderId="36" xfId="0" applyNumberFormat="1" applyFont="1" applyFill="1" applyBorder="1" applyAlignment="1">
      <alignment horizontal="center" vertical="center" wrapText="1"/>
    </xf>
    <xf numFmtId="9" fontId="6" fillId="0" borderId="37" xfId="0" applyNumberFormat="1" applyFont="1" applyFill="1" applyBorder="1" applyAlignment="1">
      <alignment horizontal="center" vertical="center" wrapText="1"/>
    </xf>
    <xf numFmtId="9" fontId="5" fillId="0" borderId="71" xfId="0" applyNumberFormat="1" applyFont="1" applyFill="1" applyBorder="1" applyAlignment="1">
      <alignment horizontal="center" vertical="center" wrapText="1"/>
    </xf>
    <xf numFmtId="9" fontId="6" fillId="0" borderId="75" xfId="0" applyNumberFormat="1"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7" xfId="0" applyFont="1" applyBorder="1" applyAlignment="1">
      <alignment horizontal="center" vertical="center" wrapText="1"/>
    </xf>
    <xf numFmtId="3" fontId="11" fillId="0" borderId="26" xfId="0" applyNumberFormat="1" applyFont="1" applyFill="1" applyBorder="1" applyAlignment="1">
      <alignment horizontal="center" vertical="center" wrapText="1"/>
    </xf>
    <xf numFmtId="3" fontId="11" fillId="0" borderId="19" xfId="0" applyNumberFormat="1" applyFont="1" applyFill="1" applyBorder="1" applyAlignment="1">
      <alignment horizontal="center" vertical="center" wrapText="1"/>
    </xf>
    <xf numFmtId="3" fontId="11" fillId="0" borderId="27" xfId="0" applyNumberFormat="1" applyFont="1" applyFill="1" applyBorder="1" applyAlignment="1">
      <alignment horizontal="center" vertical="center" wrapText="1"/>
    </xf>
    <xf numFmtId="3" fontId="11" fillId="15" borderId="0" xfId="0" applyNumberFormat="1" applyFont="1" applyFill="1" applyAlignment="1">
      <alignment horizontal="center" vertical="center" wrapText="1"/>
    </xf>
    <xf numFmtId="3" fontId="6" fillId="0" borderId="48"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3" fontId="5" fillId="12" borderId="26" xfId="0" applyNumberFormat="1" applyFont="1" applyFill="1" applyBorder="1" applyAlignment="1">
      <alignment horizontal="center" vertical="center" wrapText="1"/>
    </xf>
    <xf numFmtId="3" fontId="5" fillId="12" borderId="28" xfId="0" applyNumberFormat="1" applyFont="1" applyFill="1" applyBorder="1" applyAlignment="1">
      <alignment horizontal="center" vertical="center" wrapText="1"/>
    </xf>
    <xf numFmtId="3" fontId="5" fillId="12" borderId="34" xfId="0" applyNumberFormat="1" applyFont="1" applyFill="1" applyBorder="1" applyAlignment="1">
      <alignment horizontal="center" vertical="center" wrapText="1"/>
    </xf>
    <xf numFmtId="3" fontId="5" fillId="12" borderId="51" xfId="0" applyNumberFormat="1" applyFont="1" applyFill="1" applyBorder="1" applyAlignment="1">
      <alignment horizontal="center" vertical="center" wrapText="1"/>
    </xf>
    <xf numFmtId="3" fontId="5" fillId="12" borderId="50" xfId="0" applyNumberFormat="1" applyFont="1" applyFill="1" applyBorder="1" applyAlignment="1">
      <alignment horizontal="center" vertical="center" wrapText="1"/>
    </xf>
    <xf numFmtId="9" fontId="5" fillId="0" borderId="45" xfId="0" applyNumberFormat="1" applyFont="1" applyFill="1" applyBorder="1" applyAlignment="1">
      <alignment horizontal="center" vertical="center" wrapText="1"/>
    </xf>
    <xf numFmtId="9" fontId="6" fillId="0" borderId="47"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48" xfId="0" applyNumberFormat="1" applyFont="1" applyFill="1" applyBorder="1" applyAlignment="1">
      <alignment horizontal="center" vertical="center" wrapText="1"/>
    </xf>
    <xf numFmtId="3" fontId="11" fillId="0" borderId="35" xfId="0" applyNumberFormat="1" applyFont="1" applyFill="1" applyBorder="1" applyAlignment="1">
      <alignment horizontal="center" vertical="center" wrapText="1"/>
    </xf>
    <xf numFmtId="3"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61" xfId="0" applyNumberFormat="1" applyFont="1" applyFill="1" applyBorder="1" applyAlignment="1">
      <alignment horizontal="center" vertical="center" wrapText="1"/>
    </xf>
    <xf numFmtId="9" fontId="17" fillId="0" borderId="19" xfId="0" applyNumberFormat="1"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7" xfId="0" applyNumberFormat="1" applyFont="1" applyFill="1" applyBorder="1" applyAlignment="1">
      <alignment horizontal="center" vertical="center" wrapText="1"/>
    </xf>
    <xf numFmtId="9" fontId="17" fillId="0" borderId="9" xfId="0" applyNumberFormat="1" applyFont="1" applyFill="1" applyBorder="1" applyAlignment="1">
      <alignment horizontal="center" vertical="center" wrapText="1"/>
    </xf>
    <xf numFmtId="9" fontId="17" fillId="0" borderId="10" xfId="0" applyNumberFormat="1" applyFont="1" applyFill="1" applyBorder="1" applyAlignment="1">
      <alignment horizontal="center" vertical="center" wrapText="1"/>
    </xf>
    <xf numFmtId="3" fontId="5" fillId="0" borderId="9" xfId="0" quotePrefix="1" applyNumberFormat="1" applyFont="1" applyFill="1" applyBorder="1" applyAlignment="1">
      <alignment horizontal="center" vertical="center" wrapText="1"/>
    </xf>
    <xf numFmtId="9" fontId="17" fillId="0" borderId="8" xfId="0" applyNumberFormat="1" applyFont="1" applyFill="1" applyBorder="1" applyAlignment="1">
      <alignment horizontal="center" vertical="center" wrapText="1"/>
    </xf>
    <xf numFmtId="9" fontId="17" fillId="0" borderId="6"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25"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9" fontId="17" fillId="0" borderId="4"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0" fontId="0" fillId="13" borderId="3" xfId="0" applyFont="1" applyFill="1" applyBorder="1" applyAlignment="1">
      <alignment horizontal="center" vertical="center" wrapText="1"/>
    </xf>
    <xf numFmtId="0" fontId="11" fillId="11" borderId="19" xfId="0" applyFont="1" applyFill="1" applyBorder="1" applyAlignment="1">
      <alignment horizontal="justify" vertical="center" wrapText="1"/>
    </xf>
    <xf numFmtId="0" fontId="11" fillId="0" borderId="16" xfId="0" applyFont="1" applyFill="1" applyBorder="1" applyAlignment="1">
      <alignment horizontal="justify" vertical="center" wrapText="1"/>
    </xf>
    <xf numFmtId="9" fontId="17" fillId="0" borderId="16"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3" fontId="11" fillId="0" borderId="41"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5" fillId="11" borderId="50" xfId="0" applyFont="1" applyFill="1" applyBorder="1" applyAlignment="1">
      <alignment horizontal="justify" vertical="center" wrapText="1"/>
    </xf>
    <xf numFmtId="0" fontId="9" fillId="13" borderId="50" xfId="0" applyFont="1" applyFill="1" applyBorder="1" applyAlignment="1">
      <alignment horizontal="center" vertical="center" wrapText="1"/>
    </xf>
    <xf numFmtId="9" fontId="17" fillId="0" borderId="50" xfId="0" applyNumberFormat="1" applyFont="1" applyFill="1" applyBorder="1" applyAlignment="1">
      <alignment horizontal="center" vertical="center" wrapText="1"/>
    </xf>
    <xf numFmtId="9" fontId="17" fillId="0" borderId="45" xfId="0" applyNumberFormat="1" applyFont="1" applyFill="1" applyBorder="1" applyAlignment="1">
      <alignment horizontal="center" vertical="center" wrapText="1"/>
    </xf>
    <xf numFmtId="9" fontId="17" fillId="0" borderId="4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0" fontId="9" fillId="11" borderId="50" xfId="0" applyFont="1" applyFill="1" applyBorder="1" applyAlignment="1">
      <alignment horizontal="center" vertical="center" wrapText="1"/>
    </xf>
    <xf numFmtId="49" fontId="9" fillId="0" borderId="3"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0" fillId="0" borderId="50" xfId="0" applyFont="1" applyBorder="1" applyAlignment="1">
      <alignment horizontal="center" vertical="center" wrapText="1"/>
    </xf>
    <xf numFmtId="0" fontId="8" fillId="0" borderId="59" xfId="0" applyFont="1" applyFill="1" applyBorder="1" applyAlignment="1">
      <alignment horizontal="center" vertical="center" wrapText="1"/>
    </xf>
    <xf numFmtId="0" fontId="10" fillId="0" borderId="0" xfId="0" applyFont="1" applyBorder="1" applyAlignment="1">
      <alignment horizontal="center" vertical="center"/>
    </xf>
    <xf numFmtId="9" fontId="9" fillId="2" borderId="23" xfId="0" applyNumberFormat="1" applyFont="1" applyFill="1" applyBorder="1" applyAlignment="1">
      <alignment horizontal="center" vertical="center" wrapText="1"/>
    </xf>
    <xf numFmtId="0" fontId="9" fillId="18" borderId="2" xfId="0" applyFont="1" applyFill="1" applyBorder="1" applyAlignment="1">
      <alignment horizontal="center" vertical="center" wrapText="1"/>
    </xf>
    <xf numFmtId="0" fontId="3" fillId="18" borderId="2" xfId="0" applyFont="1" applyFill="1" applyBorder="1" applyAlignment="1">
      <alignment horizontal="justify" vertical="center" wrapText="1"/>
    </xf>
    <xf numFmtId="0" fontId="3" fillId="18" borderId="2" xfId="0" applyFont="1" applyFill="1" applyBorder="1" applyAlignment="1">
      <alignment horizontal="center" vertical="center" wrapText="1"/>
    </xf>
    <xf numFmtId="0" fontId="5" fillId="18" borderId="19" xfId="0" applyFont="1" applyFill="1" applyBorder="1" applyAlignment="1">
      <alignment horizontal="justify" vertical="center" wrapText="1"/>
    </xf>
    <xf numFmtId="0" fontId="9" fillId="18" borderId="19" xfId="0" applyFont="1" applyFill="1" applyBorder="1" applyAlignment="1">
      <alignment horizontal="center" vertical="center" wrapText="1"/>
    </xf>
    <xf numFmtId="9" fontId="18" fillId="14" borderId="19" xfId="0" applyNumberFormat="1" applyFont="1" applyFill="1" applyBorder="1" applyAlignment="1">
      <alignment horizontal="center" vertical="center" wrapText="1"/>
    </xf>
    <xf numFmtId="9" fontId="18" fillId="14" borderId="2" xfId="0" applyNumberFormat="1" applyFont="1" applyFill="1" applyBorder="1" applyAlignment="1">
      <alignment horizontal="center" vertical="center" wrapText="1"/>
    </xf>
    <xf numFmtId="0" fontId="3" fillId="18" borderId="19" xfId="0" applyFont="1" applyFill="1" applyBorder="1" applyAlignment="1">
      <alignment horizontal="justify" vertical="center" wrapText="1"/>
    </xf>
    <xf numFmtId="9" fontId="5" fillId="14" borderId="20" xfId="0" applyNumberFormat="1" applyFont="1" applyFill="1" applyBorder="1" applyAlignment="1">
      <alignment horizontal="center" vertical="center" wrapText="1"/>
    </xf>
    <xf numFmtId="9" fontId="18" fillId="14" borderId="9" xfId="0" applyNumberFormat="1" applyFont="1" applyFill="1" applyBorder="1" applyAlignment="1">
      <alignment horizontal="center" vertical="center" wrapText="1"/>
    </xf>
    <xf numFmtId="9" fontId="18" fillId="14" borderId="3" xfId="0" applyNumberFormat="1" applyFont="1" applyFill="1" applyBorder="1" applyAlignment="1">
      <alignment horizontal="center" vertical="center" wrapText="1"/>
    </xf>
    <xf numFmtId="9" fontId="5" fillId="14" borderId="31" xfId="0" applyNumberFormat="1" applyFont="1" applyFill="1" applyBorder="1" applyAlignment="1">
      <alignment horizontal="center" vertical="center" wrapText="1"/>
    </xf>
    <xf numFmtId="9" fontId="18" fillId="14" borderId="8" xfId="0" applyNumberFormat="1" applyFont="1" applyFill="1" applyBorder="1" applyAlignment="1">
      <alignment horizontal="center" vertical="center" wrapText="1"/>
    </xf>
    <xf numFmtId="9" fontId="5" fillId="14" borderId="8" xfId="0" applyNumberFormat="1" applyFont="1" applyFill="1" applyBorder="1" applyAlignment="1">
      <alignment horizontal="center" vertical="center" wrapText="1"/>
    </xf>
    <xf numFmtId="0" fontId="5" fillId="18" borderId="3" xfId="0" applyFont="1" applyFill="1" applyBorder="1" applyAlignment="1">
      <alignment horizontal="justify" vertical="center" wrapText="1"/>
    </xf>
    <xf numFmtId="0" fontId="9" fillId="18" borderId="3" xfId="0" applyFont="1" applyFill="1" applyBorder="1" applyAlignment="1">
      <alignment horizontal="center" vertical="center" wrapText="1"/>
    </xf>
    <xf numFmtId="0" fontId="5" fillId="18" borderId="9" xfId="0" applyFont="1" applyFill="1" applyBorder="1" applyAlignment="1">
      <alignment horizontal="justify" vertical="center" wrapText="1"/>
    </xf>
    <xf numFmtId="0" fontId="9" fillId="18" borderId="9" xfId="0" applyFont="1" applyFill="1" applyBorder="1" applyAlignment="1">
      <alignment horizontal="center" vertical="center" wrapText="1"/>
    </xf>
    <xf numFmtId="0" fontId="3" fillId="18" borderId="3" xfId="0" applyFont="1" applyFill="1" applyBorder="1" applyAlignment="1">
      <alignment horizontal="justify" vertical="center" wrapText="1"/>
    </xf>
    <xf numFmtId="0" fontId="3" fillId="18" borderId="3" xfId="0" applyFont="1" applyFill="1" applyBorder="1" applyAlignment="1">
      <alignment horizontal="center" vertical="center" wrapText="1"/>
    </xf>
    <xf numFmtId="9" fontId="5" fillId="14" borderId="48" xfId="0" applyNumberFormat="1" applyFont="1" applyFill="1" applyBorder="1" applyAlignment="1">
      <alignment horizontal="center" vertical="center" wrapText="1"/>
    </xf>
    <xf numFmtId="9" fontId="18" fillId="14" borderId="16" xfId="0" applyNumberFormat="1" applyFont="1" applyFill="1" applyBorder="1" applyAlignment="1">
      <alignment horizontal="center" vertical="center" wrapText="1"/>
    </xf>
    <xf numFmtId="9" fontId="5" fillId="14" borderId="16" xfId="0" applyNumberFormat="1" applyFont="1" applyFill="1" applyBorder="1" applyAlignment="1">
      <alignment horizontal="center" vertical="center" wrapText="1"/>
    </xf>
    <xf numFmtId="9" fontId="5" fillId="14" borderId="51" xfId="0" applyNumberFormat="1" applyFont="1" applyFill="1" applyBorder="1" applyAlignment="1">
      <alignment horizontal="center" vertical="center" wrapText="1"/>
    </xf>
    <xf numFmtId="9" fontId="18" fillId="14" borderId="50" xfId="0" applyNumberFormat="1" applyFont="1" applyFill="1" applyBorder="1" applyAlignment="1">
      <alignment horizontal="center" vertical="center" wrapText="1"/>
    </xf>
    <xf numFmtId="9" fontId="5" fillId="14" borderId="50" xfId="0" applyNumberFormat="1" applyFont="1" applyFill="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13" fillId="16" borderId="2" xfId="0" applyNumberFormat="1" applyFont="1" applyFill="1" applyBorder="1" applyAlignment="1">
      <alignment horizontal="center" vertical="center" wrapText="1"/>
    </xf>
    <xf numFmtId="9" fontId="13" fillId="16" borderId="17" xfId="0" applyNumberFormat="1" applyFont="1" applyFill="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13" fillId="16" borderId="18" xfId="0" applyNumberFormat="1" applyFont="1" applyFill="1" applyBorder="1" applyAlignment="1">
      <alignment horizontal="center" vertical="center" wrapText="1"/>
    </xf>
    <xf numFmtId="9" fontId="9" fillId="0" borderId="7"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9" fillId="0" borderId="5" xfId="0" applyNumberFormat="1" applyFont="1" applyBorder="1" applyAlignment="1">
      <alignment horizontal="center" vertical="center"/>
    </xf>
    <xf numFmtId="9" fontId="13" fillId="16" borderId="8" xfId="0" applyNumberFormat="1" applyFont="1" applyFill="1" applyBorder="1" applyAlignment="1">
      <alignment horizontal="center" vertical="center" wrapText="1"/>
    </xf>
    <xf numFmtId="9" fontId="13" fillId="16" borderId="6" xfId="0" applyNumberFormat="1" applyFont="1" applyFill="1" applyBorder="1" applyAlignment="1">
      <alignment horizontal="center" vertical="center" wrapText="1"/>
    </xf>
    <xf numFmtId="9" fontId="12" fillId="6" borderId="50" xfId="0" applyNumberFormat="1" applyFont="1" applyFill="1" applyBorder="1" applyAlignment="1">
      <alignment horizontal="center" vertical="center" wrapText="1"/>
    </xf>
    <xf numFmtId="9" fontId="12" fillId="7" borderId="50" xfId="0" applyNumberFormat="1" applyFont="1" applyFill="1" applyBorder="1" applyAlignment="1">
      <alignment horizontal="center" vertical="center" wrapText="1"/>
    </xf>
    <xf numFmtId="9" fontId="12" fillId="8" borderId="50" xfId="0" applyNumberFormat="1" applyFont="1" applyFill="1" applyBorder="1" applyAlignment="1">
      <alignment horizontal="center" vertical="center" wrapText="1"/>
    </xf>
    <xf numFmtId="9" fontId="12" fillId="6" borderId="14" xfId="0" applyNumberFormat="1" applyFont="1" applyFill="1" applyBorder="1" applyAlignment="1">
      <alignment horizontal="center" vertical="center" wrapText="1"/>
    </xf>
    <xf numFmtId="9" fontId="12" fillId="7" borderId="14" xfId="0" applyNumberFormat="1" applyFont="1" applyFill="1" applyBorder="1" applyAlignment="1">
      <alignment horizontal="center" vertical="center" wrapText="1"/>
    </xf>
    <xf numFmtId="9" fontId="12" fillId="8" borderId="14" xfId="0" applyNumberFormat="1" applyFont="1" applyFill="1" applyBorder="1" applyAlignment="1">
      <alignment horizontal="center" vertical="center" wrapText="1"/>
    </xf>
    <xf numFmtId="9" fontId="12" fillId="9" borderId="14" xfId="0" applyNumberFormat="1" applyFont="1" applyFill="1" applyBorder="1" applyAlignment="1">
      <alignment horizontal="center" vertical="center" wrapText="1"/>
    </xf>
    <xf numFmtId="3" fontId="9" fillId="0" borderId="2" xfId="0" applyNumberFormat="1" applyFont="1" applyBorder="1" applyAlignment="1">
      <alignment horizontal="center" vertical="center"/>
    </xf>
    <xf numFmtId="3" fontId="9" fillId="16" borderId="2" xfId="0" applyNumberFormat="1" applyFont="1" applyFill="1" applyBorder="1" applyAlignment="1">
      <alignment horizontal="center" vertical="center"/>
    </xf>
    <xf numFmtId="3" fontId="9" fillId="0" borderId="9" xfId="0" applyNumberFormat="1" applyFont="1" applyBorder="1" applyAlignment="1">
      <alignment horizontal="center" vertical="center"/>
    </xf>
    <xf numFmtId="3" fontId="12" fillId="6" borderId="50" xfId="0" applyNumberFormat="1" applyFont="1" applyFill="1" applyBorder="1" applyAlignment="1">
      <alignment horizontal="center" vertical="center"/>
    </xf>
    <xf numFmtId="3" fontId="9" fillId="16" borderId="8" xfId="0" applyNumberFormat="1" applyFont="1" applyFill="1" applyBorder="1" applyAlignment="1">
      <alignment horizontal="center" vertical="center"/>
    </xf>
    <xf numFmtId="3" fontId="12" fillId="7" borderId="50" xfId="0" applyNumberFormat="1" applyFont="1" applyFill="1" applyBorder="1" applyAlignment="1">
      <alignment horizontal="center" vertical="center"/>
    </xf>
    <xf numFmtId="3" fontId="12" fillId="8" borderId="50" xfId="0" applyNumberFormat="1" applyFont="1" applyFill="1" applyBorder="1" applyAlignment="1">
      <alignment horizontal="center" vertical="center"/>
    </xf>
    <xf numFmtId="9" fontId="6" fillId="0" borderId="24" xfId="0" applyNumberFormat="1"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3" fontId="6" fillId="0" borderId="51" xfId="0" applyNumberFormat="1" applyFont="1" applyFill="1" applyBorder="1" applyAlignment="1">
      <alignment horizontal="center" vertical="center" wrapText="1"/>
    </xf>
    <xf numFmtId="3" fontId="6" fillId="0" borderId="50" xfId="0" applyNumberFormat="1" applyFont="1" applyFill="1" applyBorder="1" applyAlignment="1">
      <alignment horizontal="center" vertical="center" wrapText="1"/>
    </xf>
    <xf numFmtId="9" fontId="6" fillId="0" borderId="45" xfId="0" applyNumberFormat="1" applyFont="1" applyFill="1" applyBorder="1" applyAlignment="1">
      <alignment horizontal="center" vertical="center" wrapText="1"/>
    </xf>
    <xf numFmtId="3" fontId="6" fillId="0" borderId="58"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9" fontId="6" fillId="0" borderId="71" xfId="0" applyNumberFormat="1" applyFont="1" applyFill="1" applyBorder="1" applyAlignment="1">
      <alignment horizontal="center" vertical="center" wrapText="1"/>
    </xf>
    <xf numFmtId="9" fontId="6" fillId="0" borderId="41" xfId="0" applyNumberFormat="1" applyFont="1" applyFill="1" applyBorder="1" applyAlignment="1">
      <alignment horizontal="center" vertical="center" wrapText="1"/>
    </xf>
    <xf numFmtId="3" fontId="10" fillId="0" borderId="31"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3" fontId="10" fillId="0" borderId="28" xfId="0" applyNumberFormat="1" applyFont="1" applyBorder="1" applyAlignment="1">
      <alignment horizontal="center" vertical="center" wrapText="1"/>
    </xf>
    <xf numFmtId="3" fontId="10" fillId="0" borderId="2" xfId="0" applyNumberFormat="1" applyFont="1" applyBorder="1" applyAlignment="1">
      <alignment horizontal="center" vertical="center" wrapText="1"/>
    </xf>
    <xf numFmtId="3" fontId="10" fillId="0" borderId="20"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26" xfId="0" applyNumberFormat="1" applyFont="1" applyBorder="1" applyAlignment="1">
      <alignment horizontal="center" vertical="center" wrapText="1"/>
    </xf>
    <xf numFmtId="3" fontId="10" fillId="0" borderId="19" xfId="0" applyNumberFormat="1" applyFont="1" applyBorder="1" applyAlignment="1">
      <alignment horizontal="center" vertical="center" wrapText="1"/>
    </xf>
    <xf numFmtId="3" fontId="10" fillId="0" borderId="34"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3" fontId="20" fillId="15" borderId="0" xfId="0" applyNumberFormat="1" applyFont="1" applyFill="1" applyAlignment="1">
      <alignment horizontal="center" vertical="center" wrapText="1"/>
    </xf>
    <xf numFmtId="3" fontId="10" fillId="0" borderId="58" xfId="0" applyNumberFormat="1" applyFont="1" applyBorder="1" applyAlignment="1">
      <alignment horizontal="center" vertical="center" wrapText="1"/>
    </xf>
    <xf numFmtId="3" fontId="10" fillId="0" borderId="59" xfId="0" applyNumberFormat="1" applyFont="1" applyBorder="1" applyAlignment="1">
      <alignment horizontal="center" vertical="center" wrapText="1"/>
    </xf>
    <xf numFmtId="3" fontId="10" fillId="0" borderId="48"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3" fontId="12" fillId="5" borderId="50" xfId="0" applyNumberFormat="1" applyFont="1" applyFill="1" applyBorder="1" applyAlignment="1">
      <alignment horizontal="center" vertical="center"/>
    </xf>
    <xf numFmtId="3" fontId="12" fillId="5" borderId="51" xfId="0" applyNumberFormat="1" applyFont="1" applyFill="1" applyBorder="1" applyAlignment="1">
      <alignment horizontal="center" vertical="center"/>
    </xf>
    <xf numFmtId="3" fontId="9" fillId="0" borderId="28" xfId="0" applyNumberFormat="1" applyFont="1" applyBorder="1" applyAlignment="1">
      <alignment horizontal="center" vertical="center"/>
    </xf>
    <xf numFmtId="3" fontId="9" fillId="16" borderId="28" xfId="0" applyNumberFormat="1" applyFont="1" applyFill="1" applyBorder="1" applyAlignment="1">
      <alignment horizontal="center" vertical="center"/>
    </xf>
    <xf numFmtId="3" fontId="9" fillId="0" borderId="20" xfId="0" applyNumberFormat="1" applyFont="1" applyBorder="1" applyAlignment="1">
      <alignment horizontal="center" vertical="center"/>
    </xf>
    <xf numFmtId="3" fontId="12" fillId="6" borderId="51" xfId="0" applyNumberFormat="1" applyFont="1" applyFill="1" applyBorder="1" applyAlignment="1">
      <alignment horizontal="center" vertical="center"/>
    </xf>
    <xf numFmtId="3" fontId="9" fillId="16" borderId="31" xfId="0" applyNumberFormat="1" applyFont="1" applyFill="1" applyBorder="1" applyAlignment="1">
      <alignment horizontal="center" vertical="center"/>
    </xf>
    <xf numFmtId="3" fontId="12" fillId="7" borderId="51" xfId="0" applyNumberFormat="1" applyFont="1" applyFill="1" applyBorder="1" applyAlignment="1">
      <alignment horizontal="center" vertical="center"/>
    </xf>
    <xf numFmtId="3" fontId="12" fillId="8" borderId="51" xfId="0" applyNumberFormat="1" applyFont="1" applyFill="1" applyBorder="1" applyAlignment="1">
      <alignment horizontal="center" vertical="center"/>
    </xf>
    <xf numFmtId="0" fontId="6" fillId="0" borderId="55"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2" fillId="0" borderId="49"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9" fontId="13" fillId="16" borderId="8" xfId="0" applyNumberFormat="1" applyFont="1" applyFill="1" applyBorder="1" applyAlignment="1">
      <alignment horizontal="center" vertical="center"/>
    </xf>
    <xf numFmtId="9" fontId="12" fillId="5" borderId="50" xfId="0" applyNumberFormat="1" applyFont="1" applyFill="1" applyBorder="1" applyAlignment="1">
      <alignment horizontal="center" vertical="center"/>
    </xf>
    <xf numFmtId="9" fontId="12" fillId="5" borderId="14" xfId="0" applyNumberFormat="1" applyFont="1" applyFill="1" applyBorder="1" applyAlignment="1">
      <alignment horizontal="center" vertical="center"/>
    </xf>
    <xf numFmtId="9" fontId="12" fillId="9" borderId="50" xfId="0" applyNumberFormat="1" applyFont="1" applyFill="1" applyBorder="1" applyAlignment="1">
      <alignment horizontal="center" vertical="center" wrapText="1"/>
    </xf>
    <xf numFmtId="3" fontId="12" fillId="9" borderId="51" xfId="0" applyNumberFormat="1" applyFont="1" applyFill="1" applyBorder="1" applyAlignment="1">
      <alignment horizontal="center" vertical="center"/>
    </xf>
    <xf numFmtId="3" fontId="12" fillId="9" borderId="50" xfId="0" applyNumberFormat="1" applyFont="1" applyFill="1" applyBorder="1" applyAlignment="1">
      <alignment horizontal="center" vertical="center"/>
    </xf>
    <xf numFmtId="9" fontId="12" fillId="10" borderId="50" xfId="0" applyNumberFormat="1" applyFont="1" applyFill="1" applyBorder="1" applyAlignment="1">
      <alignment horizontal="center" vertical="center" wrapText="1"/>
    </xf>
    <xf numFmtId="9" fontId="12" fillId="10" borderId="14" xfId="0" applyNumberFormat="1" applyFont="1" applyFill="1" applyBorder="1" applyAlignment="1">
      <alignment horizontal="center" vertical="center" wrapText="1"/>
    </xf>
    <xf numFmtId="3" fontId="12" fillId="10" borderId="51" xfId="0" applyNumberFormat="1" applyFont="1" applyFill="1" applyBorder="1" applyAlignment="1">
      <alignment horizontal="center" vertical="center"/>
    </xf>
    <xf numFmtId="3" fontId="12" fillId="10" borderId="50" xfId="0" applyNumberFormat="1" applyFont="1" applyFill="1" applyBorder="1" applyAlignment="1">
      <alignment horizontal="center" vertical="center"/>
    </xf>
    <xf numFmtId="9" fontId="9" fillId="2" borderId="0" xfId="0" applyNumberFormat="1" applyFont="1" applyFill="1" applyBorder="1" applyAlignment="1">
      <alignment horizontal="center" vertical="center" wrapText="1"/>
    </xf>
    <xf numFmtId="9" fontId="13" fillId="16" borderId="39" xfId="0" applyNumberFormat="1" applyFont="1" applyFill="1" applyBorder="1" applyAlignment="1">
      <alignment horizontal="center" vertical="center" wrapText="1"/>
    </xf>
    <xf numFmtId="9" fontId="13" fillId="16" borderId="6" xfId="0" applyNumberFormat="1" applyFont="1" applyFill="1" applyBorder="1" applyAlignment="1">
      <alignment horizontal="center" vertical="center"/>
    </xf>
    <xf numFmtId="9" fontId="21" fillId="11" borderId="50" xfId="0" applyNumberFormat="1" applyFont="1" applyFill="1" applyBorder="1" applyAlignment="1">
      <alignment horizontal="center" vertical="center" wrapText="1"/>
    </xf>
    <xf numFmtId="9" fontId="21" fillId="11" borderId="14" xfId="0" applyNumberFormat="1" applyFont="1" applyFill="1" applyBorder="1" applyAlignment="1">
      <alignment horizontal="center" vertical="center" wrapText="1"/>
    </xf>
    <xf numFmtId="9" fontId="23" fillId="5" borderId="14" xfId="0" applyNumberFormat="1" applyFont="1" applyFill="1" applyBorder="1" applyAlignment="1">
      <alignment horizontal="center" vertical="center"/>
    </xf>
    <xf numFmtId="9" fontId="24" fillId="16" borderId="60" xfId="0" applyNumberFormat="1" applyFont="1" applyFill="1" applyBorder="1" applyAlignment="1">
      <alignment horizontal="center" vertical="center"/>
    </xf>
    <xf numFmtId="9" fontId="22" fillId="0" borderId="61" xfId="0" applyNumberFormat="1" applyFont="1" applyBorder="1" applyAlignment="1">
      <alignment horizontal="center" vertical="center" wrapText="1"/>
    </xf>
    <xf numFmtId="9" fontId="24" fillId="16" borderId="61" xfId="0" applyNumberFormat="1" applyFont="1" applyFill="1" applyBorder="1" applyAlignment="1">
      <alignment horizontal="center" vertical="center" wrapText="1"/>
    </xf>
    <xf numFmtId="9" fontId="22" fillId="0" borderId="76" xfId="0" applyNumberFormat="1" applyFont="1" applyBorder="1" applyAlignment="1">
      <alignment horizontal="center" vertical="center" wrapText="1"/>
    </xf>
    <xf numFmtId="9" fontId="23" fillId="6" borderId="14" xfId="0" applyNumberFormat="1" applyFont="1" applyFill="1" applyBorder="1" applyAlignment="1">
      <alignment horizontal="center" vertical="center" wrapText="1"/>
    </xf>
    <xf numFmtId="9" fontId="24" fillId="16" borderId="60" xfId="0" applyNumberFormat="1" applyFont="1" applyFill="1" applyBorder="1" applyAlignment="1">
      <alignment horizontal="center" vertical="center" wrapText="1"/>
    </xf>
    <xf numFmtId="9" fontId="23" fillId="7" borderId="14" xfId="0" applyNumberFormat="1" applyFont="1" applyFill="1" applyBorder="1" applyAlignment="1">
      <alignment horizontal="center" vertical="center" wrapText="1"/>
    </xf>
    <xf numFmtId="9" fontId="23" fillId="8" borderId="14" xfId="0" applyNumberFormat="1" applyFont="1" applyFill="1" applyBorder="1" applyAlignment="1">
      <alignment horizontal="center" vertical="center" wrapText="1"/>
    </xf>
    <xf numFmtId="9" fontId="23" fillId="9" borderId="14" xfId="0" applyNumberFormat="1" applyFont="1" applyFill="1" applyBorder="1" applyAlignment="1">
      <alignment horizontal="center" vertical="center" wrapText="1"/>
    </xf>
    <xf numFmtId="9" fontId="23" fillId="10" borderId="14" xfId="0" applyNumberFormat="1" applyFont="1" applyFill="1" applyBorder="1" applyAlignment="1">
      <alignment horizontal="center" vertical="center" wrapText="1"/>
    </xf>
    <xf numFmtId="9" fontId="9" fillId="0" borderId="2" xfId="0" applyNumberFormat="1" applyFont="1" applyBorder="1" applyAlignment="1">
      <alignment horizontal="center" vertical="center"/>
    </xf>
    <xf numFmtId="9" fontId="9" fillId="0" borderId="28" xfId="0" applyNumberFormat="1" applyFont="1" applyBorder="1" applyAlignment="1">
      <alignment horizontal="center" vertical="center"/>
    </xf>
    <xf numFmtId="9" fontId="9" fillId="0" borderId="34" xfId="0" applyNumberFormat="1" applyFont="1" applyBorder="1" applyAlignment="1">
      <alignment horizontal="center" vertical="center"/>
    </xf>
    <xf numFmtId="9" fontId="9" fillId="0" borderId="3" xfId="0" applyNumberFormat="1" applyFont="1" applyBorder="1" applyAlignment="1">
      <alignment horizontal="center" vertical="center"/>
    </xf>
    <xf numFmtId="9" fontId="9" fillId="0" borderId="26" xfId="0" applyNumberFormat="1" applyFont="1" applyBorder="1" applyAlignment="1">
      <alignment horizontal="center" vertical="center"/>
    </xf>
    <xf numFmtId="9" fontId="9" fillId="0" borderId="19" xfId="0" applyNumberFormat="1" applyFont="1" applyBorder="1" applyAlignment="1">
      <alignment horizontal="center" vertical="center"/>
    </xf>
    <xf numFmtId="0" fontId="10" fillId="0" borderId="55" xfId="0" applyFont="1" applyBorder="1" applyAlignment="1">
      <alignment horizontal="center" vertical="center"/>
    </xf>
    <xf numFmtId="0" fontId="10" fillId="0" borderId="53" xfId="0" applyFont="1" applyBorder="1" applyAlignment="1">
      <alignment horizontal="center" vertical="center"/>
    </xf>
    <xf numFmtId="9" fontId="9" fillId="0" borderId="3" xfId="0" applyNumberFormat="1" applyFont="1" applyBorder="1"/>
    <xf numFmtId="9" fontId="9" fillId="0" borderId="29" xfId="0" applyNumberFormat="1" applyFont="1" applyBorder="1" applyAlignment="1">
      <alignment horizontal="center" vertical="center"/>
    </xf>
    <xf numFmtId="9" fontId="9" fillId="0" borderId="35" xfId="0" applyNumberFormat="1" applyFont="1" applyBorder="1" applyAlignment="1">
      <alignment horizontal="center" vertical="center"/>
    </xf>
    <xf numFmtId="9" fontId="9" fillId="0" borderId="34" xfId="0" applyNumberFormat="1" applyFont="1" applyBorder="1"/>
    <xf numFmtId="0" fontId="9" fillId="0" borderId="39" xfId="0" applyFont="1" applyBorder="1" applyAlignment="1">
      <alignment horizontal="justify" vertical="center"/>
    </xf>
    <xf numFmtId="0" fontId="9" fillId="0" borderId="18" xfId="0" applyFont="1" applyBorder="1" applyAlignment="1">
      <alignment horizontal="justify" vertical="center"/>
    </xf>
    <xf numFmtId="0" fontId="9" fillId="0" borderId="5" xfId="0" applyFont="1" applyBorder="1" applyAlignment="1">
      <alignment horizontal="justify" vertical="center"/>
    </xf>
    <xf numFmtId="9" fontId="9" fillId="0" borderId="33" xfId="0" applyNumberFormat="1" applyFont="1" applyBorder="1" applyAlignment="1">
      <alignment horizontal="center" vertical="center"/>
    </xf>
    <xf numFmtId="9" fontId="9" fillId="0" borderId="8" xfId="0" applyNumberFormat="1" applyFont="1" applyBorder="1" applyAlignment="1">
      <alignment horizontal="center" vertical="center"/>
    </xf>
    <xf numFmtId="0" fontId="10" fillId="0" borderId="51" xfId="0" applyFont="1" applyBorder="1" applyAlignment="1">
      <alignment horizontal="center" vertical="center" wrapText="1"/>
    </xf>
    <xf numFmtId="0" fontId="10" fillId="0" borderId="50" xfId="0" applyFont="1" applyBorder="1" applyAlignment="1">
      <alignment horizontal="center" vertical="center" wrapText="1"/>
    </xf>
    <xf numFmtId="3" fontId="9" fillId="0" borderId="27" xfId="0" applyNumberFormat="1" applyFont="1" applyBorder="1" applyAlignment="1">
      <alignment horizontal="justify" vertical="center" wrapText="1"/>
    </xf>
    <xf numFmtId="3" fontId="9" fillId="0" borderId="29" xfId="0" applyNumberFormat="1" applyFont="1" applyBorder="1" applyAlignment="1">
      <alignment horizontal="justify" vertical="center" wrapText="1"/>
    </xf>
    <xf numFmtId="3" fontId="9" fillId="0" borderId="30" xfId="0" applyNumberFormat="1" applyFont="1" applyBorder="1" applyAlignment="1">
      <alignment horizontal="justify" vertical="center" wrapText="1"/>
    </xf>
    <xf numFmtId="3" fontId="9" fillId="0" borderId="35" xfId="0" applyNumberFormat="1" applyFont="1" applyBorder="1" applyAlignment="1">
      <alignment horizontal="justify" vertical="center" wrapText="1"/>
    </xf>
    <xf numFmtId="3" fontId="9" fillId="0" borderId="33" xfId="0" applyNumberFormat="1" applyFont="1" applyBorder="1" applyAlignment="1">
      <alignment horizontal="justify" vertical="center" wrapText="1"/>
    </xf>
    <xf numFmtId="3" fontId="9" fillId="2" borderId="0" xfId="0" applyNumberFormat="1" applyFont="1" applyFill="1" applyBorder="1" applyAlignment="1">
      <alignment horizontal="justify" vertical="center" wrapText="1"/>
    </xf>
    <xf numFmtId="3" fontId="9" fillId="3" borderId="12" xfId="0" applyNumberFormat="1" applyFont="1" applyFill="1" applyBorder="1" applyAlignment="1">
      <alignment horizontal="justify" vertical="center" wrapText="1"/>
    </xf>
    <xf numFmtId="0" fontId="9" fillId="2" borderId="40" xfId="0" applyFont="1" applyFill="1" applyBorder="1" applyAlignment="1">
      <alignment horizontal="center" vertical="center" wrapText="1"/>
    </xf>
    <xf numFmtId="0" fontId="9" fillId="3" borderId="13" xfId="0" applyFont="1" applyFill="1" applyBorder="1" applyAlignment="1">
      <alignment horizontal="center" vertical="center" wrapText="1"/>
    </xf>
    <xf numFmtId="3" fontId="9" fillId="2" borderId="12" xfId="0" applyNumberFormat="1" applyFont="1" applyFill="1" applyBorder="1" applyAlignment="1">
      <alignment horizontal="justify" vertical="center" wrapText="1"/>
    </xf>
    <xf numFmtId="3" fontId="9" fillId="0" borderId="52" xfId="0" applyNumberFormat="1" applyFont="1" applyBorder="1" applyAlignment="1">
      <alignment horizontal="justify" vertical="center" wrapText="1"/>
    </xf>
    <xf numFmtId="0" fontId="9" fillId="2" borderId="13" xfId="0" applyFont="1" applyFill="1" applyBorder="1" applyAlignment="1">
      <alignment horizontal="center" vertical="center" wrapText="1"/>
    </xf>
    <xf numFmtId="3" fontId="9" fillId="0" borderId="57" xfId="0" applyNumberFormat="1" applyFont="1" applyBorder="1" applyAlignment="1">
      <alignment horizontal="justify" vertical="center" wrapText="1"/>
    </xf>
    <xf numFmtId="3" fontId="9" fillId="0" borderId="49" xfId="0" applyNumberFormat="1" applyFont="1" applyBorder="1" applyAlignment="1">
      <alignment horizontal="justify" vertical="center" wrapText="1"/>
    </xf>
    <xf numFmtId="3" fontId="9" fillId="0" borderId="29" xfId="0" applyNumberFormat="1" applyFont="1" applyFill="1" applyBorder="1" applyAlignment="1">
      <alignment horizontal="justify" vertical="center" wrapText="1"/>
    </xf>
    <xf numFmtId="3" fontId="9" fillId="0" borderId="49" xfId="0" applyNumberFormat="1" applyFont="1" applyFill="1" applyBorder="1" applyAlignment="1">
      <alignment horizontal="justify" vertical="center" wrapText="1"/>
    </xf>
    <xf numFmtId="3" fontId="9" fillId="0" borderId="52" xfId="0" applyNumberFormat="1" applyFont="1" applyFill="1" applyBorder="1" applyAlignment="1">
      <alignment horizontal="justify" vertical="center" wrapText="1"/>
    </xf>
    <xf numFmtId="3" fontId="9" fillId="0" borderId="57" xfId="0" applyNumberFormat="1" applyFont="1" applyFill="1" applyBorder="1" applyAlignment="1">
      <alignment horizontal="justify" vertical="center" wrapText="1"/>
    </xf>
    <xf numFmtId="3" fontId="9" fillId="2" borderId="23" xfId="0" applyNumberFormat="1" applyFont="1" applyFill="1" applyBorder="1" applyAlignment="1">
      <alignment horizontal="justify" vertical="center" wrapText="1"/>
    </xf>
    <xf numFmtId="9" fontId="10" fillId="0" borderId="6" xfId="0" applyNumberFormat="1" applyFont="1" applyBorder="1" applyAlignment="1">
      <alignment horizontal="center" vertical="center"/>
    </xf>
    <xf numFmtId="9" fontId="10" fillId="0" borderId="17" xfId="0" applyNumberFormat="1" applyFont="1" applyBorder="1" applyAlignment="1">
      <alignment horizontal="center" vertical="center"/>
    </xf>
    <xf numFmtId="9" fontId="10" fillId="0" borderId="4" xfId="0" applyNumberFormat="1" applyFont="1" applyBorder="1" applyAlignment="1">
      <alignment horizontal="center" vertical="center"/>
    </xf>
    <xf numFmtId="9" fontId="25" fillId="16" borderId="67" xfId="0" applyNumberFormat="1" applyFont="1" applyFill="1" applyBorder="1" applyAlignment="1">
      <alignment horizontal="center" vertical="center"/>
    </xf>
    <xf numFmtId="9" fontId="25" fillId="0" borderId="79" xfId="0" applyNumberFormat="1" applyFont="1" applyBorder="1" applyAlignment="1">
      <alignment horizontal="center" vertical="center" wrapText="1"/>
    </xf>
    <xf numFmtId="9" fontId="25" fillId="16" borderId="79" xfId="0" applyNumberFormat="1" applyFont="1" applyFill="1" applyBorder="1" applyAlignment="1">
      <alignment horizontal="center" vertical="center" wrapText="1"/>
    </xf>
    <xf numFmtId="9" fontId="25" fillId="0" borderId="80" xfId="0" applyNumberFormat="1" applyFont="1" applyBorder="1" applyAlignment="1">
      <alignment horizontal="center" vertical="center" wrapText="1"/>
    </xf>
    <xf numFmtId="9" fontId="25" fillId="16" borderId="67" xfId="0" applyNumberFormat="1" applyFont="1" applyFill="1" applyBorder="1" applyAlignment="1">
      <alignment horizontal="center" vertical="center" wrapText="1"/>
    </xf>
    <xf numFmtId="9" fontId="25" fillId="0" borderId="73" xfId="0" applyNumberFormat="1" applyFont="1" applyBorder="1" applyAlignment="1">
      <alignment horizontal="center" vertical="center"/>
    </xf>
    <xf numFmtId="9" fontId="25" fillId="0" borderId="64" xfId="0" applyNumberFormat="1" applyFont="1" applyBorder="1" applyAlignment="1">
      <alignment horizontal="center" vertical="center"/>
    </xf>
    <xf numFmtId="9" fontId="25" fillId="0" borderId="78" xfId="0" applyNumberFormat="1" applyFont="1" applyBorder="1" applyAlignment="1">
      <alignment horizontal="center" vertical="center"/>
    </xf>
    <xf numFmtId="0" fontId="18" fillId="2" borderId="0" xfId="0" applyFont="1" applyFill="1" applyBorder="1" applyAlignment="1">
      <alignment horizontal="center" vertical="center"/>
    </xf>
    <xf numFmtId="9" fontId="18" fillId="2" borderId="0" xfId="0" applyNumberFormat="1" applyFont="1" applyFill="1" applyBorder="1" applyAlignment="1">
      <alignment horizontal="center" vertical="center"/>
    </xf>
    <xf numFmtId="0" fontId="18" fillId="2" borderId="23" xfId="0" applyFont="1" applyFill="1" applyBorder="1" applyAlignment="1">
      <alignment horizontal="center" vertical="center"/>
    </xf>
    <xf numFmtId="0" fontId="18" fillId="2" borderId="1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2" xfId="0" applyFont="1" applyFill="1" applyBorder="1" applyAlignment="1">
      <alignment horizontal="center" vertical="center"/>
    </xf>
    <xf numFmtId="3" fontId="21" fillId="11" borderId="51" xfId="0" applyNumberFormat="1" applyFont="1" applyFill="1" applyBorder="1" applyAlignment="1">
      <alignment horizontal="center" vertical="center"/>
    </xf>
    <xf numFmtId="3" fontId="21" fillId="11" borderId="50" xfId="0" applyNumberFormat="1" applyFont="1" applyFill="1" applyBorder="1" applyAlignment="1">
      <alignment horizontal="center" vertical="center"/>
    </xf>
    <xf numFmtId="9" fontId="26" fillId="11" borderId="50" xfId="0" applyNumberFormat="1" applyFont="1" applyFill="1" applyBorder="1" applyAlignment="1" applyProtection="1">
      <alignment horizontal="center" vertical="center"/>
    </xf>
    <xf numFmtId="9" fontId="26" fillId="11" borderId="47" xfId="0" applyNumberFormat="1" applyFont="1" applyFill="1" applyBorder="1" applyAlignment="1" applyProtection="1">
      <alignment horizontal="center" vertical="center"/>
    </xf>
    <xf numFmtId="9" fontId="13" fillId="16" borderId="39" xfId="0" applyNumberFormat="1" applyFont="1" applyFill="1" applyBorder="1" applyAlignment="1">
      <alignment horizontal="center" vertical="center"/>
    </xf>
    <xf numFmtId="0" fontId="10" fillId="0" borderId="47" xfId="0" applyFont="1" applyBorder="1" applyAlignment="1">
      <alignment horizontal="center" vertical="center" wrapText="1"/>
    </xf>
    <xf numFmtId="0" fontId="27" fillId="0" borderId="0" xfId="0" applyFont="1" applyAlignment="1"/>
    <xf numFmtId="0" fontId="27" fillId="0" borderId="0" xfId="0" applyFont="1" applyAlignment="1">
      <alignment horizontal="center"/>
    </xf>
    <xf numFmtId="0" fontId="28" fillId="0" borderId="0" xfId="0" applyFont="1"/>
    <xf numFmtId="9" fontId="29" fillId="14" borderId="36" xfId="0" applyNumberFormat="1" applyFont="1" applyFill="1" applyBorder="1" applyAlignment="1">
      <alignment horizontal="center" vertical="center" wrapText="1"/>
    </xf>
    <xf numFmtId="9" fontId="29" fillId="14" borderId="25" xfId="0" applyNumberFormat="1" applyFont="1" applyFill="1" applyBorder="1" applyAlignment="1">
      <alignment horizontal="center" vertical="center" wrapText="1"/>
    </xf>
    <xf numFmtId="9" fontId="29" fillId="14" borderId="37" xfId="0" applyNumberFormat="1" applyFont="1" applyFill="1" applyBorder="1" applyAlignment="1">
      <alignment horizontal="center" vertical="center" wrapText="1"/>
    </xf>
    <xf numFmtId="9" fontId="29" fillId="14" borderId="32" xfId="0" applyNumberFormat="1" applyFont="1" applyFill="1" applyBorder="1" applyAlignment="1">
      <alignment horizontal="center" vertical="center" wrapText="1"/>
    </xf>
    <xf numFmtId="9" fontId="29" fillId="14" borderId="21" xfId="0" applyNumberFormat="1"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0" borderId="0" xfId="0" applyFont="1"/>
    <xf numFmtId="9" fontId="29" fillId="14" borderId="69" xfId="0" applyNumberFormat="1" applyFont="1" applyFill="1" applyBorder="1" applyAlignment="1">
      <alignment horizontal="center" vertical="center" wrapText="1"/>
    </xf>
    <xf numFmtId="9" fontId="29" fillId="14" borderId="64" xfId="0" applyNumberFormat="1" applyFont="1" applyFill="1" applyBorder="1" applyAlignment="1">
      <alignment horizontal="center" vertical="center" wrapText="1"/>
    </xf>
    <xf numFmtId="9" fontId="29" fillId="14" borderId="78" xfId="0" applyNumberFormat="1" applyFont="1" applyFill="1" applyBorder="1" applyAlignment="1">
      <alignment horizontal="center" vertical="center" wrapText="1"/>
    </xf>
    <xf numFmtId="9" fontId="29" fillId="14" borderId="73" xfId="0" applyNumberFormat="1" applyFont="1" applyFill="1" applyBorder="1" applyAlignment="1">
      <alignment horizontal="center" vertical="center" wrapText="1"/>
    </xf>
    <xf numFmtId="9" fontId="29" fillId="14" borderId="74" xfId="0" applyNumberFormat="1" applyFont="1" applyFill="1" applyBorder="1" applyAlignment="1">
      <alignment horizontal="center" vertical="center" wrapText="1"/>
    </xf>
    <xf numFmtId="9" fontId="5" fillId="14" borderId="24" xfId="0" applyNumberFormat="1" applyFont="1" applyFill="1" applyBorder="1" applyAlignment="1">
      <alignment horizontal="center" vertical="center" wrapText="1"/>
    </xf>
    <xf numFmtId="9" fontId="5" fillId="14" borderId="17" xfId="0" applyNumberFormat="1" applyFont="1" applyFill="1" applyBorder="1" applyAlignment="1">
      <alignment horizontal="center" vertical="center" wrapText="1"/>
    </xf>
    <xf numFmtId="9" fontId="5" fillId="14" borderId="4" xfId="0" applyNumberFormat="1" applyFont="1" applyFill="1" applyBorder="1" applyAlignment="1">
      <alignment horizontal="center" vertical="center" wrapText="1"/>
    </xf>
    <xf numFmtId="9" fontId="5" fillId="14" borderId="6" xfId="0" applyNumberFormat="1" applyFont="1" applyFill="1" applyBorder="1" applyAlignment="1">
      <alignment horizontal="center" vertical="center" wrapText="1"/>
    </xf>
    <xf numFmtId="9" fontId="5" fillId="14" borderId="10" xfId="0" applyNumberFormat="1" applyFont="1" applyFill="1" applyBorder="1" applyAlignment="1">
      <alignment horizontal="center" vertical="center" wrapText="1"/>
    </xf>
    <xf numFmtId="9" fontId="18" fillId="14" borderId="68" xfId="0" applyNumberFormat="1" applyFont="1" applyFill="1" applyBorder="1" applyAlignment="1">
      <alignment horizontal="center" vertical="center" wrapText="1"/>
    </xf>
    <xf numFmtId="9" fontId="18" fillId="14" borderId="79" xfId="0" applyNumberFormat="1" applyFont="1" applyFill="1" applyBorder="1" applyAlignment="1">
      <alignment horizontal="center" vertical="center" wrapText="1"/>
    </xf>
    <xf numFmtId="9" fontId="18" fillId="14" borderId="77" xfId="0" applyNumberFormat="1" applyFont="1" applyFill="1" applyBorder="1" applyAlignment="1">
      <alignment horizontal="center" vertical="center" wrapText="1"/>
    </xf>
    <xf numFmtId="9" fontId="18" fillId="14" borderId="67" xfId="0" applyNumberFormat="1" applyFont="1" applyFill="1" applyBorder="1" applyAlignment="1">
      <alignment horizontal="center" vertical="center" wrapText="1"/>
    </xf>
    <xf numFmtId="9" fontId="18" fillId="14" borderId="80" xfId="0" applyNumberFormat="1" applyFont="1" applyFill="1" applyBorder="1" applyAlignment="1">
      <alignment horizontal="center" vertical="center" wrapText="1"/>
    </xf>
    <xf numFmtId="9" fontId="26" fillId="14" borderId="24" xfId="0" applyNumberFormat="1" applyFont="1" applyFill="1" applyBorder="1" applyAlignment="1">
      <alignment horizontal="center" vertical="center" wrapText="1"/>
    </xf>
    <xf numFmtId="9" fontId="26" fillId="14" borderId="17" xfId="0" applyNumberFormat="1" applyFont="1" applyFill="1" applyBorder="1" applyAlignment="1">
      <alignment horizontal="center" vertical="center" wrapText="1"/>
    </xf>
    <xf numFmtId="9" fontId="26" fillId="14" borderId="4" xfId="0" applyNumberFormat="1" applyFont="1" applyFill="1" applyBorder="1" applyAlignment="1">
      <alignment horizontal="center" vertical="center" wrapText="1"/>
    </xf>
    <xf numFmtId="9" fontId="26" fillId="14" borderId="6" xfId="0" applyNumberFormat="1" applyFont="1" applyFill="1" applyBorder="1" applyAlignment="1">
      <alignment horizontal="center" vertical="center" wrapText="1"/>
    </xf>
    <xf numFmtId="9" fontId="26" fillId="14" borderId="10" xfId="0" applyNumberFormat="1" applyFont="1" applyFill="1" applyBorder="1" applyAlignment="1">
      <alignment horizontal="center" vertical="center" wrapText="1"/>
    </xf>
    <xf numFmtId="9" fontId="21" fillId="2" borderId="0" xfId="0" applyNumberFormat="1" applyFont="1" applyFill="1" applyBorder="1" applyAlignment="1">
      <alignment horizontal="center" vertical="center" wrapText="1"/>
    </xf>
    <xf numFmtId="9" fontId="18" fillId="14" borderId="12" xfId="0" applyNumberFormat="1" applyFont="1" applyFill="1" applyBorder="1" applyAlignment="1">
      <alignment horizontal="center" vertical="center" wrapText="1"/>
    </xf>
    <xf numFmtId="9" fontId="29" fillId="14" borderId="13" xfId="0" applyNumberFormat="1" applyFont="1" applyFill="1" applyBorder="1" applyAlignment="1">
      <alignment horizontal="center" vertical="center" wrapText="1"/>
    </xf>
    <xf numFmtId="9" fontId="26" fillId="14" borderId="45" xfId="0" applyNumberFormat="1" applyFont="1" applyFill="1" applyBorder="1" applyAlignment="1">
      <alignment horizontal="center" vertical="center" wrapText="1"/>
    </xf>
    <xf numFmtId="0" fontId="10" fillId="0" borderId="0" xfId="0" applyFont="1" applyBorder="1" applyAlignment="1">
      <alignment wrapText="1"/>
    </xf>
    <xf numFmtId="9" fontId="10" fillId="0" borderId="0" xfId="0" applyNumberFormat="1" applyFont="1" applyBorder="1" applyAlignment="1"/>
    <xf numFmtId="9" fontId="9" fillId="0" borderId="31" xfId="0" applyNumberFormat="1" applyFont="1" applyBorder="1"/>
    <xf numFmtId="9" fontId="9" fillId="0" borderId="8" xfId="0" applyNumberFormat="1" applyFont="1" applyBorder="1"/>
    <xf numFmtId="0" fontId="10" fillId="0" borderId="51" xfId="0" applyFont="1" applyBorder="1" applyAlignment="1">
      <alignment horizontal="center" vertical="center"/>
    </xf>
    <xf numFmtId="0" fontId="10" fillId="0" borderId="50" xfId="0" applyFont="1" applyBorder="1" applyAlignment="1">
      <alignment horizontal="center" vertical="center"/>
    </xf>
    <xf numFmtId="9" fontId="10" fillId="0" borderId="32" xfId="0" applyNumberFormat="1" applyFont="1" applyBorder="1" applyAlignment="1">
      <alignment horizontal="center" vertical="center"/>
    </xf>
    <xf numFmtId="9" fontId="10" fillId="0" borderId="37" xfId="0" applyNumberFormat="1" applyFont="1" applyBorder="1" applyAlignment="1">
      <alignment horizontal="center" vertical="center"/>
    </xf>
    <xf numFmtId="9" fontId="10" fillId="0" borderId="0" xfId="0" applyNumberFormat="1" applyFont="1" applyBorder="1" applyAlignment="1">
      <alignment vertical="center"/>
    </xf>
    <xf numFmtId="9" fontId="9" fillId="0" borderId="31" xfId="0" applyNumberFormat="1" applyFont="1" applyBorder="1" applyAlignment="1">
      <alignment horizontal="center" vertical="center"/>
    </xf>
    <xf numFmtId="9" fontId="10" fillId="0" borderId="25" xfId="0" applyNumberFormat="1" applyFont="1" applyBorder="1" applyAlignment="1">
      <alignment horizontal="center" vertical="center"/>
    </xf>
    <xf numFmtId="0" fontId="10" fillId="0" borderId="44" xfId="0" applyFont="1" applyBorder="1" applyAlignment="1">
      <alignment wrapText="1"/>
    </xf>
    <xf numFmtId="9" fontId="10" fillId="0" borderId="44" xfId="0" applyNumberFormat="1" applyFont="1" applyBorder="1" applyAlignment="1">
      <alignment vertical="center"/>
    </xf>
    <xf numFmtId="9" fontId="5" fillId="14" borderId="41" xfId="0" applyNumberFormat="1" applyFont="1" applyFill="1" applyBorder="1" applyAlignment="1">
      <alignment horizontal="center" vertical="center" wrapText="1"/>
    </xf>
    <xf numFmtId="9" fontId="18" fillId="14" borderId="0" xfId="0" applyNumberFormat="1" applyFont="1" applyFill="1" applyBorder="1" applyAlignment="1">
      <alignment horizontal="center" vertical="center" wrapText="1"/>
    </xf>
    <xf numFmtId="9" fontId="29" fillId="14" borderId="38" xfId="0" applyNumberFormat="1" applyFont="1" applyFill="1" applyBorder="1" applyAlignment="1">
      <alignment horizontal="center" vertical="center" wrapText="1"/>
    </xf>
    <xf numFmtId="9" fontId="26" fillId="14" borderId="41" xfId="0" applyNumberFormat="1" applyFont="1" applyFill="1" applyBorder="1" applyAlignment="1">
      <alignment horizontal="center" vertical="center" wrapText="1"/>
    </xf>
    <xf numFmtId="9" fontId="10" fillId="0" borderId="36" xfId="0" applyNumberFormat="1" applyFont="1" applyBorder="1" applyAlignment="1">
      <alignment horizontal="center" vertical="center"/>
    </xf>
    <xf numFmtId="0" fontId="10" fillId="0" borderId="44" xfId="0" applyFont="1" applyBorder="1" applyAlignment="1">
      <alignment vertical="center"/>
    </xf>
    <xf numFmtId="9" fontId="26" fillId="14" borderId="19" xfId="0" applyNumberFormat="1" applyFont="1" applyFill="1" applyBorder="1" applyAlignment="1">
      <alignment horizontal="center" vertical="center" wrapText="1"/>
    </xf>
    <xf numFmtId="9" fontId="26" fillId="14" borderId="2" xfId="0" applyNumberFormat="1" applyFont="1" applyFill="1" applyBorder="1" applyAlignment="1">
      <alignment horizontal="center" vertical="center" wrapText="1"/>
    </xf>
    <xf numFmtId="9" fontId="26" fillId="14" borderId="3" xfId="0" applyNumberFormat="1" applyFont="1" applyFill="1" applyBorder="1" applyAlignment="1">
      <alignment horizontal="center" vertical="center" wrapText="1"/>
    </xf>
    <xf numFmtId="9" fontId="26" fillId="14" borderId="8" xfId="0" applyNumberFormat="1" applyFont="1" applyFill="1" applyBorder="1" applyAlignment="1">
      <alignment horizontal="center" vertical="center" wrapText="1"/>
    </xf>
    <xf numFmtId="9" fontId="26" fillId="14" borderId="9" xfId="0" applyNumberFormat="1" applyFont="1" applyFill="1" applyBorder="1" applyAlignment="1">
      <alignment horizontal="center" vertical="center" wrapText="1"/>
    </xf>
    <xf numFmtId="9" fontId="31" fillId="5" borderId="45" xfId="0" applyNumberFormat="1" applyFont="1" applyFill="1" applyBorder="1" applyAlignment="1" applyProtection="1">
      <alignment horizontal="center" vertical="center"/>
    </xf>
    <xf numFmtId="9" fontId="31" fillId="5" borderId="47" xfId="0" applyNumberFormat="1" applyFont="1" applyFill="1" applyBorder="1" applyAlignment="1" applyProtection="1">
      <alignment horizontal="center" vertical="center"/>
    </xf>
    <xf numFmtId="9" fontId="5" fillId="16" borderId="6" xfId="0" applyNumberFormat="1" applyFont="1" applyFill="1" applyBorder="1" applyAlignment="1" applyProtection="1">
      <alignment horizontal="center" vertical="center"/>
    </xf>
    <xf numFmtId="9" fontId="5" fillId="16" borderId="32" xfId="0" applyNumberFormat="1" applyFont="1" applyFill="1" applyBorder="1" applyAlignment="1" applyProtection="1">
      <alignment horizontal="center" vertical="center"/>
    </xf>
    <xf numFmtId="9" fontId="5" fillId="0" borderId="17" xfId="0" applyNumberFormat="1" applyFont="1" applyBorder="1" applyAlignment="1" applyProtection="1">
      <alignment horizontal="center" vertical="center"/>
    </xf>
    <xf numFmtId="9" fontId="5" fillId="0" borderId="25" xfId="0" applyNumberFormat="1" applyFont="1" applyBorder="1" applyAlignment="1" applyProtection="1">
      <alignment horizontal="center" vertical="center"/>
    </xf>
    <xf numFmtId="9" fontId="5" fillId="16" borderId="17" xfId="0" applyNumberFormat="1" applyFont="1" applyFill="1" applyBorder="1" applyAlignment="1" applyProtection="1">
      <alignment horizontal="center" vertical="center"/>
    </xf>
    <xf numFmtId="9" fontId="5" fillId="16" borderId="25" xfId="0" applyNumberFormat="1" applyFont="1" applyFill="1" applyBorder="1" applyAlignment="1" applyProtection="1">
      <alignment horizontal="center" vertical="center"/>
    </xf>
    <xf numFmtId="9" fontId="5" fillId="0" borderId="10" xfId="0" applyNumberFormat="1" applyFont="1" applyBorder="1" applyAlignment="1" applyProtection="1">
      <alignment horizontal="center" vertical="center"/>
    </xf>
    <xf numFmtId="9" fontId="5" fillId="0" borderId="21" xfId="0" applyNumberFormat="1" applyFont="1" applyBorder="1" applyAlignment="1" applyProtection="1">
      <alignment horizontal="center" vertical="center"/>
    </xf>
    <xf numFmtId="9" fontId="31" fillId="6" borderId="45" xfId="0" applyNumberFormat="1" applyFont="1" applyFill="1" applyBorder="1" applyAlignment="1" applyProtection="1">
      <alignment horizontal="center" vertical="center"/>
    </xf>
    <xf numFmtId="9" fontId="31" fillId="6" borderId="47" xfId="0" applyNumberFormat="1" applyFont="1" applyFill="1" applyBorder="1" applyAlignment="1" applyProtection="1">
      <alignment horizontal="center" vertical="center"/>
    </xf>
    <xf numFmtId="9" fontId="12" fillId="7" borderId="45" xfId="0" applyNumberFormat="1" applyFont="1" applyFill="1" applyBorder="1" applyAlignment="1" applyProtection="1">
      <alignment horizontal="center" vertical="center"/>
    </xf>
    <xf numFmtId="9" fontId="12" fillId="7" borderId="47" xfId="0" applyNumberFormat="1" applyFont="1" applyFill="1" applyBorder="1" applyAlignment="1" applyProtection="1">
      <alignment horizontal="center" vertical="center"/>
    </xf>
    <xf numFmtId="9" fontId="12" fillId="19" borderId="45" xfId="0" applyNumberFormat="1" applyFont="1" applyFill="1" applyBorder="1" applyAlignment="1" applyProtection="1">
      <alignment horizontal="center" vertical="center"/>
    </xf>
    <xf numFmtId="9" fontId="12" fillId="19" borderId="47" xfId="0" applyNumberFormat="1" applyFont="1" applyFill="1" applyBorder="1" applyAlignment="1" applyProtection="1">
      <alignment horizontal="center" vertical="center"/>
    </xf>
    <xf numFmtId="9" fontId="12" fillId="9" borderId="45" xfId="0" applyNumberFormat="1" applyFont="1" applyFill="1" applyBorder="1" applyAlignment="1" applyProtection="1">
      <alignment horizontal="center" vertical="center"/>
    </xf>
    <xf numFmtId="9" fontId="12" fillId="9" borderId="47" xfId="0" applyNumberFormat="1" applyFont="1" applyFill="1" applyBorder="1" applyAlignment="1" applyProtection="1">
      <alignment horizontal="center" vertical="center"/>
    </xf>
    <xf numFmtId="9" fontId="12" fillId="10" borderId="45" xfId="0" applyNumberFormat="1" applyFont="1" applyFill="1" applyBorder="1" applyAlignment="1" applyProtection="1">
      <alignment horizontal="center" vertical="center"/>
    </xf>
    <xf numFmtId="9" fontId="12" fillId="10" borderId="47" xfId="0" applyNumberFormat="1" applyFont="1" applyFill="1" applyBorder="1" applyAlignment="1" applyProtection="1">
      <alignment horizontal="center" vertical="center"/>
    </xf>
    <xf numFmtId="0" fontId="21" fillId="0" borderId="0" xfId="0" applyFont="1"/>
    <xf numFmtId="0" fontId="22" fillId="0" borderId="0" xfId="0" applyFont="1"/>
    <xf numFmtId="0" fontId="21" fillId="0" borderId="0" xfId="0" applyFont="1" applyAlignment="1">
      <alignment vertical="center"/>
    </xf>
    <xf numFmtId="9" fontId="32" fillId="5" borderId="12" xfId="0" applyNumberFormat="1" applyFont="1" applyFill="1" applyBorder="1" applyAlignment="1">
      <alignment horizontal="center" vertical="center"/>
    </xf>
    <xf numFmtId="9" fontId="32" fillId="6" borderId="12" xfId="0" applyNumberFormat="1" applyFont="1" applyFill="1" applyBorder="1" applyAlignment="1">
      <alignment horizontal="center" vertical="center" wrapText="1"/>
    </xf>
    <xf numFmtId="9" fontId="32" fillId="7" borderId="12" xfId="0" applyNumberFormat="1" applyFont="1" applyFill="1" applyBorder="1" applyAlignment="1">
      <alignment horizontal="center" vertical="center" wrapText="1"/>
    </xf>
    <xf numFmtId="9" fontId="32" fillId="8" borderId="12" xfId="0" applyNumberFormat="1" applyFont="1" applyFill="1" applyBorder="1" applyAlignment="1">
      <alignment horizontal="center" vertical="center" wrapText="1"/>
    </xf>
    <xf numFmtId="9" fontId="32" fillId="9" borderId="12" xfId="0" applyNumberFormat="1" applyFont="1" applyFill="1" applyBorder="1" applyAlignment="1">
      <alignment horizontal="center" vertical="center" wrapText="1"/>
    </xf>
    <xf numFmtId="9" fontId="32" fillId="10" borderId="12" xfId="0" applyNumberFormat="1" applyFont="1" applyFill="1" applyBorder="1" applyAlignment="1">
      <alignment horizontal="center" vertical="center" wrapText="1"/>
    </xf>
    <xf numFmtId="9" fontId="33" fillId="11" borderId="12" xfId="0" applyNumberFormat="1" applyFont="1" applyFill="1" applyBorder="1" applyAlignment="1">
      <alignment horizontal="center" vertical="center" wrapText="1"/>
    </xf>
    <xf numFmtId="9" fontId="9" fillId="2" borderId="12" xfId="0" applyNumberFormat="1" applyFont="1" applyFill="1" applyBorder="1" applyAlignment="1">
      <alignment horizontal="center" vertical="center"/>
    </xf>
    <xf numFmtId="9" fontId="18" fillId="2" borderId="12" xfId="0"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9" fontId="17" fillId="0" borderId="21"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165" fontId="5" fillId="0" borderId="28" xfId="0" applyNumberFormat="1" applyFont="1" applyFill="1" applyBorder="1" applyAlignment="1">
      <alignment horizontal="center" vertical="center" wrapText="1"/>
    </xf>
    <xf numFmtId="167" fontId="5" fillId="0" borderId="28"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14" borderId="65"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2" fillId="14" borderId="72" xfId="0" applyFont="1" applyFill="1" applyBorder="1" applyAlignment="1">
      <alignment horizontal="center" vertical="center" wrapText="1"/>
    </xf>
    <xf numFmtId="0" fontId="2" fillId="14" borderId="60" xfId="0" applyFont="1" applyFill="1" applyBorder="1" applyAlignment="1">
      <alignment horizontal="center" vertical="center" wrapText="1"/>
    </xf>
    <xf numFmtId="0" fontId="2" fillId="14" borderId="67" xfId="0" applyFont="1" applyFill="1" applyBorder="1" applyAlignment="1">
      <alignment horizontal="center" vertical="center" wrapText="1"/>
    </xf>
    <xf numFmtId="0" fontId="2" fillId="14" borderId="73"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21" xfId="0" applyFont="1" applyFill="1" applyBorder="1" applyAlignment="1">
      <alignment horizontal="center" vertical="center" wrapText="1"/>
    </xf>
    <xf numFmtId="9" fontId="18" fillId="14" borderId="9" xfId="0" applyNumberFormat="1" applyFont="1" applyFill="1" applyBorder="1" applyAlignment="1">
      <alignment horizontal="center" vertical="center" wrapText="1"/>
    </xf>
    <xf numFmtId="9" fontId="18" fillId="14" borderId="16" xfId="0" applyNumberFormat="1" applyFont="1" applyFill="1" applyBorder="1" applyAlignment="1">
      <alignment horizontal="center" vertical="center" wrapText="1"/>
    </xf>
    <xf numFmtId="9" fontId="9" fillId="14" borderId="21" xfId="0" applyNumberFormat="1" applyFont="1" applyFill="1" applyBorder="1" applyAlignment="1">
      <alignment horizontal="center" vertical="center" wrapText="1"/>
    </xf>
    <xf numFmtId="9" fontId="9" fillId="14" borderId="46" xfId="0" applyNumberFormat="1" applyFont="1" applyFill="1" applyBorder="1" applyAlignment="1">
      <alignment horizontal="center" vertical="center" wrapText="1"/>
    </xf>
    <xf numFmtId="9" fontId="18" fillId="14" borderId="8" xfId="0" applyNumberFormat="1" applyFont="1" applyFill="1" applyBorder="1" applyAlignment="1">
      <alignment horizontal="center" vertical="center" wrapText="1"/>
    </xf>
    <xf numFmtId="9" fontId="9" fillId="14" borderId="32" xfId="0" applyNumberFormat="1" applyFont="1" applyFill="1" applyBorder="1" applyAlignment="1">
      <alignment horizontal="center" vertical="center" wrapText="1"/>
    </xf>
    <xf numFmtId="9" fontId="18" fillId="14" borderId="59" xfId="0" applyNumberFormat="1" applyFont="1" applyFill="1" applyBorder="1" applyAlignment="1">
      <alignment horizontal="center" vertical="center" wrapText="1"/>
    </xf>
    <xf numFmtId="9" fontId="9" fillId="14" borderId="75" xfId="0" applyNumberFormat="1" applyFont="1" applyFill="1" applyBorder="1" applyAlignment="1">
      <alignment horizontal="center" vertical="center" wrapText="1"/>
    </xf>
    <xf numFmtId="9" fontId="18" fillId="14" borderId="53" xfId="0" applyNumberFormat="1" applyFont="1" applyFill="1" applyBorder="1" applyAlignment="1">
      <alignment horizontal="center" vertical="center" wrapText="1"/>
    </xf>
    <xf numFmtId="9" fontId="9" fillId="14" borderId="56" xfId="0" applyNumberFormat="1" applyFont="1" applyFill="1" applyBorder="1" applyAlignment="1">
      <alignment horizontal="center" vertical="center" wrapText="1"/>
    </xf>
    <xf numFmtId="9" fontId="9" fillId="14" borderId="9" xfId="0" applyNumberFormat="1" applyFont="1" applyFill="1" applyBorder="1" applyAlignment="1">
      <alignment horizontal="center" vertical="center" wrapText="1"/>
    </xf>
    <xf numFmtId="9" fontId="9" fillId="14" borderId="16" xfId="0" applyNumberFormat="1" applyFont="1" applyFill="1" applyBorder="1" applyAlignment="1">
      <alignment horizontal="center" vertical="center" wrapText="1"/>
    </xf>
    <xf numFmtId="9" fontId="9" fillId="14" borderId="8" xfId="0" applyNumberFormat="1" applyFont="1" applyFill="1" applyBorder="1" applyAlignment="1">
      <alignment horizontal="center" vertical="center" wrapText="1"/>
    </xf>
    <xf numFmtId="9" fontId="18" fillId="14" borderId="2" xfId="0" applyNumberFormat="1" applyFont="1" applyFill="1" applyBorder="1" applyAlignment="1">
      <alignment horizontal="center" vertical="center" wrapText="1"/>
    </xf>
    <xf numFmtId="9" fontId="18" fillId="14" borderId="3" xfId="0" applyNumberFormat="1" applyFont="1" applyFill="1" applyBorder="1" applyAlignment="1">
      <alignment horizontal="center" vertical="center" wrapText="1"/>
    </xf>
    <xf numFmtId="9" fontId="9" fillId="14" borderId="25" xfId="0" applyNumberFormat="1" applyFont="1" applyFill="1" applyBorder="1" applyAlignment="1">
      <alignment horizontal="center" vertical="center" wrapText="1"/>
    </xf>
    <xf numFmtId="9" fontId="9" fillId="14" borderId="37" xfId="0" applyNumberFormat="1" applyFont="1" applyFill="1" applyBorder="1" applyAlignment="1">
      <alignment horizontal="center" vertical="center" wrapText="1"/>
    </xf>
    <xf numFmtId="9" fontId="9" fillId="14" borderId="20" xfId="0" applyNumberFormat="1" applyFont="1" applyFill="1" applyBorder="1" applyAlignment="1">
      <alignment horizontal="center" vertical="center" wrapText="1"/>
    </xf>
    <xf numFmtId="9" fontId="9" fillId="14" borderId="48" xfId="0" applyNumberFormat="1" applyFont="1" applyFill="1" applyBorder="1" applyAlignment="1">
      <alignment horizontal="center" vertical="center" wrapText="1"/>
    </xf>
    <xf numFmtId="9" fontId="9" fillId="14" borderId="28" xfId="0" applyNumberFormat="1" applyFont="1" applyFill="1" applyBorder="1" applyAlignment="1">
      <alignment horizontal="center" vertical="center" wrapText="1"/>
    </xf>
    <xf numFmtId="9" fontId="9" fillId="14" borderId="34" xfId="0" applyNumberFormat="1" applyFont="1" applyFill="1" applyBorder="1" applyAlignment="1">
      <alignment horizontal="center" vertical="center" wrapText="1"/>
    </xf>
    <xf numFmtId="9" fontId="9" fillId="14" borderId="2" xfId="0" applyNumberFormat="1" applyFont="1" applyFill="1" applyBorder="1" applyAlignment="1">
      <alignment horizontal="center" vertical="center" wrapText="1"/>
    </xf>
    <xf numFmtId="9" fontId="9" fillId="14" borderId="3" xfId="0" applyNumberFormat="1" applyFont="1" applyFill="1" applyBorder="1" applyAlignment="1">
      <alignment horizontal="center" vertical="center" wrapText="1"/>
    </xf>
    <xf numFmtId="9" fontId="9" fillId="14" borderId="31" xfId="0" applyNumberFormat="1" applyFont="1" applyFill="1" applyBorder="1" applyAlignment="1">
      <alignment horizontal="center" vertical="center" wrapText="1"/>
    </xf>
    <xf numFmtId="9" fontId="9" fillId="14" borderId="55" xfId="0" applyNumberFormat="1" applyFont="1" applyFill="1" applyBorder="1" applyAlignment="1">
      <alignment horizontal="center" vertical="center" wrapText="1"/>
    </xf>
    <xf numFmtId="9" fontId="9" fillId="14" borderId="53" xfId="0" applyNumberFormat="1" applyFont="1" applyFill="1" applyBorder="1" applyAlignment="1">
      <alignment horizontal="center" vertical="center" wrapText="1"/>
    </xf>
    <xf numFmtId="9" fontId="9" fillId="14" borderId="58" xfId="0" applyNumberFormat="1" applyFont="1" applyFill="1" applyBorder="1" applyAlignment="1">
      <alignment horizontal="center" vertical="center" wrapText="1"/>
    </xf>
    <xf numFmtId="9" fontId="9" fillId="14" borderId="59" xfId="0" applyNumberFormat="1" applyFont="1" applyFill="1" applyBorder="1" applyAlignment="1">
      <alignment horizontal="center" vertical="center" wrapText="1"/>
    </xf>
    <xf numFmtId="0" fontId="2" fillId="14" borderId="26"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36" xfId="0" applyFont="1" applyFill="1" applyBorder="1" applyAlignment="1">
      <alignment horizontal="center" vertical="center" wrapText="1"/>
    </xf>
    <xf numFmtId="0" fontId="2" fillId="14" borderId="28" xfId="0" applyFont="1" applyFill="1" applyBorder="1" applyAlignment="1">
      <alignment horizontal="center" vertical="center" wrapText="1"/>
    </xf>
    <xf numFmtId="0" fontId="2" fillId="14" borderId="2" xfId="0" applyFont="1" applyFill="1" applyBorder="1" applyAlignment="1">
      <alignment horizontal="center" vertical="center" wrapText="1"/>
    </xf>
    <xf numFmtId="0" fontId="2" fillId="14" borderId="25"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14" borderId="3" xfId="0" applyFont="1" applyFill="1" applyBorder="1" applyAlignment="1">
      <alignment horizontal="center" vertical="center" wrapText="1"/>
    </xf>
    <xf numFmtId="0" fontId="2" fillId="14" borderId="3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77" xfId="0" applyFont="1" applyFill="1" applyBorder="1" applyAlignment="1">
      <alignment horizontal="center" vertical="center" wrapText="1"/>
    </xf>
    <xf numFmtId="0" fontId="2" fillId="14" borderId="78" xfId="0" applyFont="1" applyFill="1" applyBorder="1" applyAlignment="1">
      <alignment horizontal="center" vertical="center" wrapText="1"/>
    </xf>
    <xf numFmtId="9" fontId="9" fillId="14" borderId="26" xfId="0" applyNumberFormat="1" applyFont="1" applyFill="1" applyBorder="1" applyAlignment="1">
      <alignment horizontal="center" vertical="center" wrapText="1"/>
    </xf>
    <xf numFmtId="3" fontId="18" fillId="0" borderId="8" xfId="0" applyNumberFormat="1" applyFont="1" applyBorder="1" applyAlignment="1">
      <alignment horizontal="center" vertical="center" wrapText="1"/>
    </xf>
    <xf numFmtId="3" fontId="18" fillId="0" borderId="2" xfId="0" applyNumberFormat="1" applyFont="1" applyBorder="1" applyAlignment="1">
      <alignment horizontal="center" vertical="center" wrapText="1"/>
    </xf>
    <xf numFmtId="3" fontId="3" fillId="0" borderId="8"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3" fontId="18" fillId="0" borderId="67"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18" fillId="0" borderId="41" xfId="0" applyNumberFormat="1" applyFont="1" applyBorder="1" applyAlignment="1">
      <alignment horizontal="center" vertical="center" wrapText="1"/>
    </xf>
    <xf numFmtId="9" fontId="18" fillId="0" borderId="6" xfId="0" applyNumberFormat="1" applyFont="1" applyBorder="1" applyAlignment="1">
      <alignment horizontal="center" vertical="center" wrapText="1"/>
    </xf>
    <xf numFmtId="3" fontId="18" fillId="0" borderId="3"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3" fontId="18" fillId="0" borderId="41" xfId="0" applyNumberFormat="1" applyFont="1" applyBorder="1" applyAlignment="1">
      <alignment horizontal="center" vertical="center" wrapText="1"/>
    </xf>
    <xf numFmtId="3" fontId="18" fillId="0" borderId="6" xfId="0" applyNumberFormat="1"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8" fillId="0" borderId="9" xfId="0" applyNumberFormat="1" applyFont="1" applyBorder="1" applyAlignment="1">
      <alignment horizontal="center" vertical="center" wrapText="1"/>
    </xf>
    <xf numFmtId="3" fontId="3" fillId="0" borderId="9" xfId="0" applyNumberFormat="1" applyFont="1" applyBorder="1" applyAlignment="1">
      <alignment horizontal="center" vertical="center" wrapText="1"/>
    </xf>
    <xf numFmtId="3" fontId="18" fillId="0" borderId="71" xfId="0" applyNumberFormat="1" applyFont="1" applyBorder="1" applyAlignment="1">
      <alignment horizontal="center" vertical="center" wrapText="1"/>
    </xf>
    <xf numFmtId="9" fontId="18" fillId="0" borderId="8" xfId="0" applyNumberFormat="1" applyFont="1" applyBorder="1" applyAlignment="1">
      <alignment horizontal="center" vertical="center" wrapText="1"/>
    </xf>
    <xf numFmtId="9" fontId="18" fillId="0" borderId="2" xfId="0" applyNumberFormat="1" applyFont="1" applyBorder="1" applyAlignment="1">
      <alignment horizontal="center" vertical="center" wrapText="1"/>
    </xf>
    <xf numFmtId="9" fontId="3" fillId="0" borderId="8"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9" fontId="18" fillId="0" borderId="54"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18" fillId="0" borderId="17" xfId="0" applyNumberFormat="1" applyFont="1" applyBorder="1" applyAlignment="1">
      <alignment horizontal="center" vertical="center" wrapText="1"/>
    </xf>
    <xf numFmtId="3" fontId="18" fillId="0" borderId="4" xfId="0" applyNumberFormat="1" applyFont="1" applyBorder="1" applyAlignment="1">
      <alignment horizontal="center" vertical="center" wrapText="1"/>
    </xf>
    <xf numFmtId="3" fontId="9" fillId="0" borderId="28" xfId="0" applyNumberFormat="1" applyFont="1" applyBorder="1" applyAlignment="1">
      <alignment horizontal="center" vertical="center" wrapText="1"/>
    </xf>
    <xf numFmtId="3" fontId="9" fillId="0" borderId="34" xfId="0" applyNumberFormat="1" applyFont="1" applyBorder="1" applyAlignment="1">
      <alignment horizontal="center" vertical="center" wrapText="1"/>
    </xf>
    <xf numFmtId="3" fontId="9" fillId="0" borderId="76" xfId="0" applyNumberFormat="1" applyFont="1" applyBorder="1" applyAlignment="1">
      <alignment horizontal="center" vertical="center" wrapText="1"/>
    </xf>
    <xf numFmtId="3" fontId="9" fillId="0" borderId="44"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9" fontId="9" fillId="0" borderId="2" xfId="0" applyNumberFormat="1" applyFont="1" applyBorder="1" applyAlignment="1">
      <alignment horizontal="center" vertical="center" wrapText="1"/>
    </xf>
    <xf numFmtId="9" fontId="9" fillId="0" borderId="76" xfId="0" applyNumberFormat="1" applyFont="1" applyBorder="1" applyAlignment="1">
      <alignment horizontal="center" vertical="center" wrapText="1"/>
    </xf>
    <xf numFmtId="9" fontId="9" fillId="0" borderId="44" xfId="0" applyNumberFormat="1" applyFont="1" applyBorder="1" applyAlignment="1">
      <alignment horizontal="center" vertical="center" wrapText="1"/>
    </xf>
    <xf numFmtId="9" fontId="9" fillId="0" borderId="60" xfId="0" applyNumberFormat="1" applyFont="1" applyBorder="1" applyAlignment="1">
      <alignment horizontal="center" vertical="center" wrapText="1"/>
    </xf>
    <xf numFmtId="3" fontId="9" fillId="0" borderId="60" xfId="0" applyNumberFormat="1" applyFont="1" applyBorder="1" applyAlignment="1">
      <alignment horizontal="center" vertical="center" wrapText="1"/>
    </xf>
    <xf numFmtId="3" fontId="18" fillId="0" borderId="54"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9" fontId="18" fillId="0" borderId="9"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9" fontId="18" fillId="0" borderId="71" xfId="0" applyNumberFormat="1" applyFont="1" applyBorder="1" applyAlignment="1">
      <alignment horizontal="center" vertical="center" wrapText="1"/>
    </xf>
    <xf numFmtId="3" fontId="9" fillId="0" borderId="70" xfId="0" applyNumberFormat="1" applyFont="1" applyBorder="1" applyAlignment="1">
      <alignment horizontal="center" vertical="center" wrapText="1"/>
    </xf>
    <xf numFmtId="9" fontId="9" fillId="0" borderId="65" xfId="0" applyNumberFormat="1" applyFont="1" applyBorder="1" applyAlignment="1">
      <alignment horizontal="center" vertical="center" wrapText="1"/>
    </xf>
    <xf numFmtId="9" fontId="9" fillId="0" borderId="8" xfId="0" applyNumberFormat="1" applyFont="1" applyBorder="1" applyAlignment="1">
      <alignment horizontal="center" vertical="center" wrapText="1"/>
    </xf>
    <xf numFmtId="9" fontId="9" fillId="0" borderId="70" xfId="0" applyNumberFormat="1" applyFont="1" applyBorder="1" applyAlignment="1">
      <alignment horizontal="center" vertical="center" wrapText="1"/>
    </xf>
    <xf numFmtId="0" fontId="18" fillId="0" borderId="2"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center" vertical="center" wrapText="1"/>
    </xf>
    <xf numFmtId="3" fontId="9" fillId="0" borderId="21" xfId="0" applyNumberFormat="1" applyFont="1" applyBorder="1" applyAlignment="1">
      <alignment horizontal="center" vertical="center" wrapText="1"/>
    </xf>
    <xf numFmtId="3" fontId="9" fillId="0" borderId="46" xfId="0" applyNumberFormat="1" applyFont="1" applyBorder="1" applyAlignment="1">
      <alignment horizontal="center" vertical="center" wrapText="1"/>
    </xf>
    <xf numFmtId="3" fontId="9" fillId="0" borderId="32" xfId="0" applyNumberFormat="1" applyFont="1" applyBorder="1" applyAlignment="1">
      <alignment horizontal="center" vertical="center" wrapText="1"/>
    </xf>
    <xf numFmtId="3" fontId="18" fillId="0" borderId="16"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3" fontId="18" fillId="0" borderId="59" xfId="0" applyNumberFormat="1" applyFont="1" applyBorder="1" applyAlignment="1">
      <alignment horizontal="center" vertical="center" wrapText="1"/>
    </xf>
    <xf numFmtId="3" fontId="9" fillId="0" borderId="75" xfId="0" applyNumberFormat="1" applyFont="1" applyBorder="1" applyAlignment="1">
      <alignment horizontal="center" vertical="center" wrapText="1"/>
    </xf>
    <xf numFmtId="3" fontId="9" fillId="0" borderId="56" xfId="0" applyNumberFormat="1" applyFont="1" applyBorder="1" applyAlignment="1">
      <alignment horizontal="center" vertical="center" wrapText="1"/>
    </xf>
    <xf numFmtId="3" fontId="18" fillId="0" borderId="53"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9" fillId="0" borderId="46" xfId="0" applyNumberFormat="1" applyFont="1" applyBorder="1" applyAlignment="1">
      <alignment horizontal="center" vertical="center" wrapText="1"/>
    </xf>
    <xf numFmtId="9" fontId="9" fillId="0" borderId="75" xfId="0" applyNumberFormat="1" applyFont="1" applyBorder="1" applyAlignment="1">
      <alignment horizontal="center" vertical="center" wrapText="1"/>
    </xf>
    <xf numFmtId="3" fontId="9" fillId="0" borderId="59" xfId="0" applyNumberFormat="1" applyFont="1" applyBorder="1" applyAlignment="1">
      <alignment horizontal="center" vertical="center" wrapText="1"/>
    </xf>
    <xf numFmtId="9" fontId="9" fillId="0" borderId="32" xfId="0" applyNumberFormat="1" applyFont="1" applyBorder="1" applyAlignment="1">
      <alignment horizontal="center" vertical="center" wrapText="1"/>
    </xf>
    <xf numFmtId="9" fontId="18" fillId="0" borderId="16" xfId="0" applyNumberFormat="1" applyFont="1" applyBorder="1" applyAlignment="1">
      <alignment horizontal="center" vertical="center" wrapText="1"/>
    </xf>
    <xf numFmtId="9" fontId="9" fillId="0" borderId="16"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3" fontId="9" fillId="0" borderId="41" xfId="0" applyNumberFormat="1" applyFont="1" applyBorder="1" applyAlignment="1">
      <alignment horizontal="center" vertical="center" wrapText="1"/>
    </xf>
    <xf numFmtId="3" fontId="9" fillId="0" borderId="71" xfId="0" applyNumberFormat="1" applyFont="1" applyBorder="1" applyAlignment="1">
      <alignment horizontal="center" vertical="center" wrapText="1"/>
    </xf>
    <xf numFmtId="9" fontId="9" fillId="0" borderId="56" xfId="0" applyNumberFormat="1" applyFont="1" applyBorder="1" applyAlignment="1">
      <alignment horizontal="center" vertical="center" wrapText="1"/>
    </xf>
    <xf numFmtId="9" fontId="18" fillId="0" borderId="53" xfId="0" applyNumberFormat="1" applyFont="1" applyBorder="1" applyAlignment="1">
      <alignment horizontal="center" vertical="center" wrapText="1"/>
    </xf>
    <xf numFmtId="9" fontId="9" fillId="0" borderId="53" xfId="0" applyNumberFormat="1" applyFont="1" applyBorder="1" applyAlignment="1">
      <alignment horizontal="center" vertical="center" wrapText="1"/>
    </xf>
    <xf numFmtId="9" fontId="18" fillId="0" borderId="59" xfId="0" applyNumberFormat="1" applyFont="1" applyBorder="1" applyAlignment="1">
      <alignment horizontal="center" vertical="center" wrapText="1"/>
    </xf>
    <xf numFmtId="9" fontId="9" fillId="0" borderId="59"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165" fontId="18" fillId="0" borderId="9" xfId="0" applyNumberFormat="1" applyFont="1" applyBorder="1" applyAlignment="1">
      <alignment horizontal="center" vertical="center" wrapText="1"/>
    </xf>
    <xf numFmtId="165" fontId="18" fillId="0" borderId="16" xfId="0" applyNumberFormat="1" applyFont="1" applyBorder="1" applyAlignment="1">
      <alignment horizontal="center" vertical="center" wrapText="1"/>
    </xf>
    <xf numFmtId="165" fontId="18" fillId="0" borderId="8" xfId="0" applyNumberFormat="1" applyFont="1" applyBorder="1" applyAlignment="1">
      <alignment horizontal="center" vertical="center" wrapText="1"/>
    </xf>
    <xf numFmtId="9" fontId="9" fillId="0" borderId="17"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165" fontId="9" fillId="0" borderId="16"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3" fontId="9" fillId="0" borderId="54"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0" fontId="2" fillId="0" borderId="0" xfId="0" applyFont="1" applyAlignment="1">
      <alignment horizontal="center"/>
    </xf>
    <xf numFmtId="0" fontId="2" fillId="0" borderId="2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6" xfId="0" applyFont="1" applyFill="1" applyBorder="1" applyAlignment="1">
      <alignment horizontal="center" vertical="center" wrapText="1"/>
    </xf>
    <xf numFmtId="164" fontId="2" fillId="0" borderId="12" xfId="0" applyNumberFormat="1" applyFont="1" applyFill="1" applyBorder="1" applyAlignment="1">
      <alignment horizontal="center" vertical="top"/>
    </xf>
    <xf numFmtId="0" fontId="2" fillId="0" borderId="38" xfId="0" applyFont="1" applyFill="1" applyBorder="1" applyAlignment="1">
      <alignment horizontal="center" vertical="center" wrapText="1"/>
    </xf>
    <xf numFmtId="1" fontId="2" fillId="0" borderId="66" xfId="0" applyNumberFormat="1" applyFont="1" applyFill="1" applyBorder="1" applyAlignment="1">
      <alignment horizontal="center" vertical="top"/>
    </xf>
    <xf numFmtId="1" fontId="2" fillId="0" borderId="68" xfId="0" applyNumberFormat="1" applyFont="1" applyFill="1" applyBorder="1" applyAlignment="1">
      <alignment horizontal="center" vertical="top"/>
    </xf>
    <xf numFmtId="1" fontId="2" fillId="0" borderId="69" xfId="0" applyNumberFormat="1" applyFont="1" applyFill="1" applyBorder="1" applyAlignment="1">
      <alignment horizontal="center" vertical="top"/>
    </xf>
    <xf numFmtId="0" fontId="2" fillId="0" borderId="41"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14" borderId="20" xfId="0" applyFont="1" applyFill="1" applyBorder="1" applyAlignment="1">
      <alignment horizontal="center" vertical="center" wrapText="1"/>
    </xf>
    <xf numFmtId="10" fontId="9" fillId="0" borderId="27"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8" xfId="0" applyFont="1" applyBorder="1" applyAlignment="1">
      <alignment horizontal="lef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19" xfId="0" applyFont="1" applyBorder="1" applyAlignment="1">
      <alignment horizontal="left" vertical="center" wrapText="1"/>
    </xf>
    <xf numFmtId="0" fontId="9" fillId="0" borderId="3" xfId="0" applyFont="1" applyBorder="1" applyAlignment="1">
      <alignment horizontal="left" vertical="center" wrapText="1"/>
    </xf>
    <xf numFmtId="10" fontId="10" fillId="0" borderId="66" xfId="0" applyNumberFormat="1" applyFont="1" applyBorder="1" applyAlignment="1">
      <alignment horizontal="center" vertical="center" wrapText="1"/>
    </xf>
    <xf numFmtId="10" fontId="10" fillId="0" borderId="61" xfId="0" applyNumberFormat="1" applyFont="1" applyBorder="1" applyAlignment="1">
      <alignment horizontal="center" vertical="center" wrapText="1"/>
    </xf>
    <xf numFmtId="10" fontId="10" fillId="0" borderId="62" xfId="0" applyNumberFormat="1" applyFont="1" applyBorder="1" applyAlignment="1">
      <alignment horizontal="center" vertical="center" wrapText="1"/>
    </xf>
    <xf numFmtId="0" fontId="10" fillId="0" borderId="3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 xfId="0" applyFont="1" applyBorder="1" applyAlignment="1">
      <alignment horizontal="center" vertical="center" wrapText="1"/>
    </xf>
    <xf numFmtId="10" fontId="9" fillId="0" borderId="31" xfId="0" applyNumberFormat="1"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10" fontId="9" fillId="0" borderId="26" xfId="0" applyNumberFormat="1" applyFont="1" applyBorder="1" applyAlignment="1">
      <alignment horizontal="center" vertical="center"/>
    </xf>
    <xf numFmtId="0" fontId="9" fillId="0" borderId="34" xfId="0" applyFont="1" applyBorder="1" applyAlignment="1">
      <alignment horizontal="center" vertical="center"/>
    </xf>
    <xf numFmtId="10" fontId="9" fillId="0" borderId="33" xfId="0" applyNumberFormat="1" applyFont="1" applyBorder="1" applyAlignment="1">
      <alignment horizontal="center" vertical="center"/>
    </xf>
    <xf numFmtId="165" fontId="9" fillId="0" borderId="53" xfId="0" applyNumberFormat="1" applyFont="1" applyBorder="1" applyAlignment="1">
      <alignment horizontal="center" vertical="center" wrapText="1"/>
    </xf>
    <xf numFmtId="0" fontId="9" fillId="0" borderId="29"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7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5" xfId="0" applyFont="1" applyBorder="1" applyAlignment="1">
      <alignment horizontal="center" vertical="center"/>
    </xf>
    <xf numFmtId="165" fontId="18" fillId="0" borderId="59" xfId="0" applyNumberFormat="1" applyFont="1" applyBorder="1" applyAlignment="1">
      <alignment horizontal="center" vertical="center" wrapText="1"/>
    </xf>
    <xf numFmtId="165" fontId="9" fillId="0" borderId="59"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3" fontId="9" fillId="0" borderId="17" xfId="0" applyNumberFormat="1" applyFont="1" applyBorder="1" applyAlignment="1">
      <alignment horizontal="center" vertical="center" wrapText="1"/>
    </xf>
    <xf numFmtId="0" fontId="9" fillId="0" borderId="27" xfId="0" applyFont="1" applyBorder="1" applyAlignment="1">
      <alignment horizontal="justify" vertical="center" wrapText="1"/>
    </xf>
    <xf numFmtId="165" fontId="9" fillId="0" borderId="19" xfId="0" applyNumberFormat="1" applyFont="1" applyBorder="1" applyAlignment="1">
      <alignment horizontal="center" vertical="center" wrapText="1"/>
    </xf>
    <xf numFmtId="9" fontId="9" fillId="0" borderId="19"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10" fontId="9" fillId="0" borderId="2" xfId="0" applyNumberFormat="1" applyFont="1" applyBorder="1" applyAlignment="1">
      <alignment horizontal="center" vertical="center" wrapText="1"/>
    </xf>
    <xf numFmtId="10" fontId="9" fillId="0" borderId="3" xfId="0" applyNumberFormat="1" applyFont="1" applyBorder="1" applyAlignment="1">
      <alignment horizontal="center" vertical="center" wrapText="1"/>
    </xf>
    <xf numFmtId="0" fontId="9" fillId="0" borderId="27" xfId="0" applyFont="1" applyFill="1" applyBorder="1" applyAlignment="1">
      <alignment horizontal="justify" vertical="center" wrapText="1"/>
    </xf>
    <xf numFmtId="0" fontId="9" fillId="0" borderId="29" xfId="0" applyFont="1" applyFill="1" applyBorder="1" applyAlignment="1">
      <alignment horizontal="justify" vertical="center" wrapText="1"/>
    </xf>
    <xf numFmtId="3" fontId="9" fillId="0" borderId="19" xfId="0" applyNumberFormat="1" applyFont="1" applyBorder="1" applyAlignment="1">
      <alignment horizontal="center" vertical="center" wrapText="1"/>
    </xf>
    <xf numFmtId="0" fontId="9" fillId="0" borderId="34" xfId="0" applyFont="1" applyBorder="1" applyAlignment="1">
      <alignment horizontal="justify" vertical="center"/>
    </xf>
    <xf numFmtId="0" fontId="9" fillId="0" borderId="3" xfId="0" applyFont="1" applyBorder="1" applyAlignment="1">
      <alignment horizontal="justify" vertical="center"/>
    </xf>
    <xf numFmtId="0" fontId="9" fillId="0" borderId="37" xfId="0" applyFont="1" applyBorder="1" applyAlignment="1">
      <alignment horizontal="justify" vertical="center"/>
    </xf>
    <xf numFmtId="0" fontId="9" fillId="0" borderId="28" xfId="0" applyFont="1" applyBorder="1" applyAlignment="1">
      <alignment horizontal="justify" vertical="center"/>
    </xf>
    <xf numFmtId="0" fontId="9" fillId="0" borderId="2" xfId="0" applyFont="1" applyBorder="1" applyAlignment="1">
      <alignment horizontal="justify" vertical="center"/>
    </xf>
    <xf numFmtId="0" fontId="9" fillId="0" borderId="25" xfId="0" applyFont="1" applyBorder="1" applyAlignment="1">
      <alignment horizontal="justify" vertical="center"/>
    </xf>
    <xf numFmtId="164" fontId="2" fillId="0" borderId="22" xfId="0" applyNumberFormat="1" applyFont="1" applyFill="1" applyBorder="1" applyAlignment="1">
      <alignment horizontal="center" vertical="center"/>
    </xf>
    <xf numFmtId="164" fontId="2" fillId="0" borderId="43" xfId="0" applyNumberFormat="1" applyFont="1" applyFill="1" applyBorder="1" applyAlignment="1">
      <alignment horizontal="center" vertical="center"/>
    </xf>
    <xf numFmtId="164" fontId="2" fillId="0" borderId="42" xfId="0" applyNumberFormat="1" applyFont="1" applyFill="1" applyBorder="1" applyAlignment="1">
      <alignment horizontal="center" vertical="center"/>
    </xf>
    <xf numFmtId="0" fontId="10" fillId="0" borderId="6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2" xfId="0" applyFont="1" applyBorder="1" applyAlignment="1">
      <alignment horizontal="center" vertical="center" wrapText="1"/>
    </xf>
    <xf numFmtId="10" fontId="10" fillId="0" borderId="22" xfId="0" applyNumberFormat="1" applyFont="1" applyBorder="1" applyAlignment="1">
      <alignment horizontal="center" vertical="center" wrapText="1"/>
    </xf>
    <xf numFmtId="10" fontId="10" fillId="0" borderId="43" xfId="0" applyNumberFormat="1" applyFont="1" applyBorder="1" applyAlignment="1">
      <alignment horizontal="center" vertical="center" wrapText="1"/>
    </xf>
    <xf numFmtId="10" fontId="10" fillId="0" borderId="42" xfId="0" applyNumberFormat="1" applyFont="1" applyBorder="1" applyAlignment="1">
      <alignment horizontal="center" vertical="center" wrapText="1"/>
    </xf>
    <xf numFmtId="0" fontId="9" fillId="0" borderId="26" xfId="0" applyFont="1" applyBorder="1" applyAlignment="1">
      <alignment horizontal="justify" vertical="center"/>
    </xf>
    <xf numFmtId="0" fontId="9" fillId="0" borderId="19" xfId="0" applyFont="1" applyBorder="1" applyAlignment="1">
      <alignment horizontal="justify" vertical="center"/>
    </xf>
    <xf numFmtId="0" fontId="9" fillId="0" borderId="36" xfId="0" applyFont="1" applyBorder="1" applyAlignment="1">
      <alignment horizontal="justify" vertical="center"/>
    </xf>
    <xf numFmtId="164" fontId="2" fillId="0" borderId="55" xfId="0" applyNumberFormat="1" applyFont="1" applyFill="1" applyBorder="1" applyAlignment="1">
      <alignment horizontal="center" vertical="center"/>
    </xf>
    <xf numFmtId="164" fontId="2" fillId="0" borderId="48" xfId="0" applyNumberFormat="1" applyFont="1" applyFill="1" applyBorder="1" applyAlignment="1">
      <alignment horizontal="center" vertical="center"/>
    </xf>
    <xf numFmtId="164" fontId="2" fillId="0" borderId="58" xfId="0" applyNumberFormat="1" applyFont="1" applyFill="1" applyBorder="1" applyAlignment="1">
      <alignment horizontal="center" vertical="center"/>
    </xf>
    <xf numFmtId="0" fontId="10" fillId="0" borderId="2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164" fontId="9" fillId="0" borderId="16" xfId="0" applyNumberFormat="1" applyFont="1" applyBorder="1" applyAlignment="1">
      <alignment horizontal="center" vertical="center" wrapText="1"/>
    </xf>
    <xf numFmtId="164" fontId="9" fillId="0" borderId="59"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9" fillId="0" borderId="41" xfId="0" applyNumberFormat="1" applyFont="1" applyBorder="1" applyAlignment="1">
      <alignment horizontal="center" vertical="center" wrapText="1"/>
    </xf>
    <xf numFmtId="164" fontId="9" fillId="0" borderId="71"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165" fontId="18" fillId="0" borderId="19" xfId="0" applyNumberFormat="1" applyFont="1" applyBorder="1" applyAlignment="1">
      <alignment horizontal="center" vertical="center" wrapText="1"/>
    </xf>
    <xf numFmtId="165" fontId="18" fillId="0" borderId="2" xfId="0" applyNumberFormat="1" applyFont="1" applyBorder="1" applyAlignment="1">
      <alignment horizontal="center" vertical="center" wrapText="1"/>
    </xf>
    <xf numFmtId="3" fontId="18" fillId="0" borderId="19" xfId="0" applyNumberFormat="1" applyFont="1" applyBorder="1" applyAlignment="1">
      <alignment horizontal="center" vertical="center" wrapText="1"/>
    </xf>
    <xf numFmtId="10" fontId="10" fillId="0" borderId="39" xfId="0" applyNumberFormat="1" applyFont="1" applyBorder="1" applyAlignment="1">
      <alignment horizontal="center" vertical="center" wrapText="1"/>
    </xf>
    <xf numFmtId="10" fontId="10" fillId="0" borderId="18" xfId="0" applyNumberFormat="1" applyFont="1" applyBorder="1" applyAlignment="1">
      <alignment horizontal="center" vertical="center" wrapText="1"/>
    </xf>
    <xf numFmtId="10" fontId="10" fillId="0" borderId="5" xfId="0" applyNumberFormat="1" applyFont="1" applyBorder="1" applyAlignment="1">
      <alignment horizontal="center" vertical="center" wrapText="1"/>
    </xf>
    <xf numFmtId="9" fontId="9" fillId="14" borderId="19" xfId="0" applyNumberFormat="1" applyFont="1" applyFill="1" applyBorder="1" applyAlignment="1">
      <alignment horizontal="center" vertical="center" wrapText="1"/>
    </xf>
    <xf numFmtId="9" fontId="18" fillId="14" borderId="19" xfId="0" applyNumberFormat="1" applyFont="1" applyFill="1" applyBorder="1" applyAlignment="1">
      <alignment horizontal="center" vertical="center" wrapText="1"/>
    </xf>
    <xf numFmtId="9" fontId="9" fillId="14" borderId="27" xfId="0" applyNumberFormat="1" applyFont="1" applyFill="1" applyBorder="1" applyAlignment="1">
      <alignment horizontal="center" vertical="center" wrapText="1"/>
    </xf>
    <xf numFmtId="9" fontId="9" fillId="14" borderId="29" xfId="0" applyNumberFormat="1" applyFont="1" applyFill="1" applyBorder="1" applyAlignment="1">
      <alignment horizontal="center" vertical="center" wrapText="1"/>
    </xf>
    <xf numFmtId="9" fontId="9" fillId="14" borderId="35" xfId="0" applyNumberFormat="1" applyFont="1" applyFill="1" applyBorder="1" applyAlignment="1">
      <alignment horizontal="center" vertical="center" wrapText="1"/>
    </xf>
    <xf numFmtId="3" fontId="9" fillId="0" borderId="36" xfId="0" applyNumberFormat="1" applyFont="1" applyBorder="1" applyAlignment="1">
      <alignment horizontal="center" vertical="center" wrapText="1"/>
    </xf>
    <xf numFmtId="3" fontId="9" fillId="0" borderId="25" xfId="0" applyNumberFormat="1" applyFont="1" applyBorder="1" applyAlignment="1">
      <alignment horizontal="center" vertical="center" wrapText="1"/>
    </xf>
    <xf numFmtId="3" fontId="9" fillId="0" borderId="37" xfId="0" applyNumberFormat="1" applyFont="1" applyBorder="1" applyAlignment="1">
      <alignment horizontal="center" vertical="center" wrapText="1"/>
    </xf>
    <xf numFmtId="3" fontId="18" fillId="0" borderId="69" xfId="0" applyNumberFormat="1" applyFont="1" applyBorder="1" applyAlignment="1">
      <alignment horizontal="center" vertical="center" wrapText="1"/>
    </xf>
    <xf numFmtId="3" fontId="18" fillId="0" borderId="64" xfId="0" applyNumberFormat="1" applyFont="1" applyBorder="1" applyAlignment="1">
      <alignment horizontal="center" vertical="center" wrapText="1"/>
    </xf>
    <xf numFmtId="3" fontId="18" fillId="0" borderId="78" xfId="0" applyNumberFormat="1" applyFont="1" applyBorder="1" applyAlignment="1">
      <alignment horizontal="center" vertical="center" wrapText="1"/>
    </xf>
    <xf numFmtId="0" fontId="9" fillId="20" borderId="29" xfId="0" applyFont="1" applyFill="1" applyBorder="1" applyAlignment="1">
      <alignment horizontal="justify" vertical="center" wrapText="1"/>
    </xf>
    <xf numFmtId="0" fontId="9" fillId="0" borderId="35" xfId="0" applyFont="1" applyFill="1" applyBorder="1" applyAlignment="1">
      <alignment horizontal="justify" vertical="center" wrapText="1"/>
    </xf>
    <xf numFmtId="3" fontId="9" fillId="0" borderId="24"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164" fontId="9" fillId="0" borderId="19" xfId="0" applyNumberFormat="1" applyFont="1" applyBorder="1" applyAlignment="1">
      <alignment horizontal="center" vertical="center" wrapText="1"/>
    </xf>
    <xf numFmtId="166" fontId="18" fillId="0" borderId="2" xfId="0" applyNumberFormat="1" applyFont="1" applyBorder="1" applyAlignment="1">
      <alignment horizontal="center" vertical="center" wrapText="1"/>
    </xf>
    <xf numFmtId="166" fontId="9" fillId="0" borderId="17" xfId="0" applyNumberFormat="1" applyFont="1" applyBorder="1" applyAlignment="1">
      <alignment horizontal="center" vertical="center" wrapText="1"/>
    </xf>
    <xf numFmtId="164" fontId="9" fillId="0" borderId="26" xfId="0" applyNumberFormat="1" applyFont="1" applyBorder="1" applyAlignment="1">
      <alignment horizontal="center" vertical="center" wrapText="1"/>
    </xf>
    <xf numFmtId="164" fontId="9" fillId="0" borderId="28" xfId="0" applyNumberFormat="1" applyFont="1" applyBorder="1" applyAlignment="1">
      <alignment horizontal="center" vertical="center" wrapText="1"/>
    </xf>
    <xf numFmtId="164" fontId="18" fillId="0" borderId="19" xfId="0" applyNumberFormat="1" applyFont="1" applyBorder="1" applyAlignment="1">
      <alignment horizontal="center" vertical="center" wrapText="1"/>
    </xf>
    <xf numFmtId="164" fontId="18" fillId="0" borderId="2" xfId="0" applyNumberFormat="1"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4" xfId="0" applyFont="1" applyFill="1" applyBorder="1" applyAlignment="1">
      <alignment horizontal="center" vertical="center" wrapText="1"/>
    </xf>
    <xf numFmtId="164" fontId="2" fillId="0" borderId="14" xfId="0" applyNumberFormat="1" applyFont="1" applyFill="1" applyBorder="1" applyAlignment="1">
      <alignment horizontal="center" vertical="top"/>
    </xf>
    <xf numFmtId="164" fontId="2" fillId="0" borderId="1" xfId="0" applyNumberFormat="1" applyFont="1" applyFill="1" applyBorder="1" applyAlignment="1">
      <alignment horizontal="center" vertical="top"/>
    </xf>
    <xf numFmtId="164" fontId="2" fillId="0" borderId="72" xfId="0" applyNumberFormat="1" applyFont="1" applyFill="1" applyBorder="1" applyAlignment="1">
      <alignment horizontal="center" vertical="top"/>
    </xf>
    <xf numFmtId="0" fontId="2" fillId="0" borderId="5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78" xfId="0" applyFont="1" applyFill="1" applyBorder="1" applyAlignment="1">
      <alignment horizontal="center" vertical="center" wrapText="1"/>
    </xf>
    <xf numFmtId="164" fontId="9" fillId="0" borderId="36"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164" fontId="18" fillId="0" borderId="69" xfId="0" applyNumberFormat="1" applyFont="1" applyBorder="1" applyAlignment="1">
      <alignment horizontal="center" vertical="center" wrapText="1"/>
    </xf>
    <xf numFmtId="164" fontId="18" fillId="0" borderId="64" xfId="0" applyNumberFormat="1" applyFont="1" applyBorder="1" applyAlignment="1">
      <alignment horizontal="center" vertical="center" wrapText="1"/>
    </xf>
    <xf numFmtId="164" fontId="9" fillId="0" borderId="24" xfId="0" applyNumberFormat="1" applyFont="1" applyBorder="1" applyAlignment="1">
      <alignment horizontal="center" vertical="center" wrapText="1"/>
    </xf>
    <xf numFmtId="164" fontId="9" fillId="0" borderId="17" xfId="0" applyNumberFormat="1" applyFont="1" applyBorder="1" applyAlignment="1">
      <alignment horizontal="center" vertical="center" wrapText="1"/>
    </xf>
    <xf numFmtId="164" fontId="9" fillId="14" borderId="19" xfId="0" applyNumberFormat="1" applyFont="1" applyFill="1" applyBorder="1" applyAlignment="1">
      <alignment horizontal="center" vertical="center" wrapText="1"/>
    </xf>
    <xf numFmtId="164" fontId="9" fillId="14" borderId="2" xfId="0" applyNumberFormat="1" applyFont="1" applyFill="1" applyBorder="1" applyAlignment="1">
      <alignment horizontal="center" vertical="center" wrapText="1"/>
    </xf>
    <xf numFmtId="166" fontId="9" fillId="0" borderId="28" xfId="0" applyNumberFormat="1" applyFont="1" applyBorder="1" applyAlignment="1">
      <alignment horizontal="center" vertical="center" wrapText="1"/>
    </xf>
    <xf numFmtId="166" fontId="9" fillId="0" borderId="25" xfId="0" applyNumberFormat="1" applyFont="1" applyBorder="1" applyAlignment="1">
      <alignment horizontal="center" vertical="center" wrapText="1"/>
    </xf>
    <xf numFmtId="166" fontId="18" fillId="0" borderId="6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9" fillId="0" borderId="4" xfId="0" applyNumberFormat="1"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48" xfId="0" applyNumberFormat="1" applyFont="1" applyBorder="1" applyAlignment="1">
      <alignment horizontal="center" vertical="center" wrapText="1"/>
    </xf>
    <xf numFmtId="9" fontId="9" fillId="0" borderId="58" xfId="0" applyNumberFormat="1" applyFont="1" applyBorder="1" applyAlignment="1">
      <alignment horizontal="center" vertical="center" wrapText="1"/>
    </xf>
    <xf numFmtId="9" fontId="9" fillId="0" borderId="25" xfId="0" applyNumberFormat="1" applyFont="1" applyBorder="1" applyAlignment="1">
      <alignment horizontal="center" vertical="center" wrapText="1"/>
    </xf>
    <xf numFmtId="9" fontId="9" fillId="0" borderId="37" xfId="0" applyNumberFormat="1" applyFont="1" applyBorder="1" applyAlignment="1">
      <alignment horizontal="center" vertical="center" wrapText="1"/>
    </xf>
    <xf numFmtId="9" fontId="18" fillId="0" borderId="64" xfId="0" applyNumberFormat="1" applyFont="1" applyBorder="1" applyAlignment="1">
      <alignment horizontal="center" vertical="center" wrapText="1"/>
    </xf>
    <xf numFmtId="9" fontId="18" fillId="0" borderId="78" xfId="0" applyNumberFormat="1" applyFont="1" applyBorder="1" applyAlignment="1">
      <alignment horizontal="center" vertical="center" wrapText="1"/>
    </xf>
    <xf numFmtId="9" fontId="9" fillId="14" borderId="30" xfId="0" applyNumberFormat="1" applyFont="1" applyFill="1" applyBorder="1" applyAlignment="1">
      <alignment horizontal="center" vertical="center" wrapText="1"/>
    </xf>
    <xf numFmtId="164" fontId="18" fillId="0" borderId="3" xfId="0" applyNumberFormat="1" applyFont="1" applyBorder="1" applyAlignment="1">
      <alignment horizontal="center" vertical="center" wrapText="1"/>
    </xf>
    <xf numFmtId="164" fontId="18" fillId="0" borderId="9" xfId="0" applyNumberFormat="1" applyFont="1" applyBorder="1" applyAlignment="1">
      <alignment horizontal="center" vertical="center" wrapText="1"/>
    </xf>
    <xf numFmtId="164" fontId="18" fillId="0" borderId="16" xfId="0" applyNumberFormat="1" applyFont="1" applyBorder="1" applyAlignment="1">
      <alignment horizontal="center" vertical="center" wrapText="1"/>
    </xf>
    <xf numFmtId="164" fontId="18" fillId="0" borderId="59" xfId="0" applyNumberFormat="1" applyFont="1" applyBorder="1" applyAlignment="1">
      <alignment horizontal="center" vertical="center" wrapText="1"/>
    </xf>
    <xf numFmtId="4" fontId="18" fillId="0" borderId="2" xfId="0" applyNumberFormat="1" applyFont="1" applyBorder="1" applyAlignment="1">
      <alignment horizontal="center" vertical="center" wrapText="1"/>
    </xf>
    <xf numFmtId="9" fontId="9" fillId="0" borderId="28" xfId="0" applyNumberFormat="1" applyFont="1" applyBorder="1" applyAlignment="1">
      <alignment horizontal="center" vertical="center" wrapText="1"/>
    </xf>
    <xf numFmtId="164" fontId="9" fillId="0" borderId="20" xfId="0" applyNumberFormat="1" applyFont="1" applyBorder="1" applyAlignment="1">
      <alignment horizontal="center" vertical="center" wrapText="1"/>
    </xf>
    <xf numFmtId="164" fontId="9" fillId="0" borderId="48" xfId="0" applyNumberFormat="1" applyFont="1" applyBorder="1" applyAlignment="1">
      <alignment horizontal="center" vertical="center" wrapText="1"/>
    </xf>
    <xf numFmtId="164" fontId="9" fillId="0" borderId="58"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46" xfId="0" applyNumberFormat="1" applyFont="1" applyBorder="1" applyAlignment="1">
      <alignment horizontal="center" vertical="center" wrapText="1"/>
    </xf>
    <xf numFmtId="164" fontId="9" fillId="0" borderId="75" xfId="0" applyNumberFormat="1" applyFont="1" applyBorder="1" applyAlignment="1">
      <alignment horizontal="center" vertical="center" wrapText="1"/>
    </xf>
    <xf numFmtId="164" fontId="18" fillId="0" borderId="74" xfId="0" applyNumberFormat="1" applyFont="1" applyBorder="1" applyAlignment="1">
      <alignment horizontal="center" vertical="center" wrapText="1"/>
    </xf>
    <xf numFmtId="164" fontId="18" fillId="0" borderId="38" xfId="0" applyNumberFormat="1" applyFont="1" applyBorder="1" applyAlignment="1">
      <alignment horizontal="center" vertical="center" wrapText="1"/>
    </xf>
    <xf numFmtId="164" fontId="18" fillId="0" borderId="40" xfId="0" applyNumberFormat="1" applyFont="1" applyBorder="1" applyAlignment="1">
      <alignment horizontal="center" vertical="center" wrapText="1"/>
    </xf>
    <xf numFmtId="9" fontId="9" fillId="14" borderId="49" xfId="0" applyNumberFormat="1" applyFont="1" applyFill="1" applyBorder="1" applyAlignment="1">
      <alignment horizontal="center" vertical="center" wrapText="1"/>
    </xf>
    <xf numFmtId="9" fontId="9" fillId="14" borderId="63"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3" fontId="2" fillId="0" borderId="26"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36" xfId="0" applyNumberFormat="1" applyFont="1" applyFill="1" applyBorder="1" applyAlignment="1">
      <alignment horizontal="center" vertical="center" wrapText="1"/>
    </xf>
    <xf numFmtId="9" fontId="18" fillId="0" borderId="74" xfId="0" applyNumberFormat="1" applyFont="1" applyBorder="1" applyAlignment="1">
      <alignment horizontal="center" vertical="center" wrapText="1"/>
    </xf>
    <xf numFmtId="9" fontId="18" fillId="0" borderId="38" xfId="0" applyNumberFormat="1" applyFont="1" applyBorder="1" applyAlignment="1">
      <alignment horizontal="center" vertical="center" wrapText="1"/>
    </xf>
    <xf numFmtId="9" fontId="18" fillId="0" borderId="40" xfId="0" applyNumberFormat="1" applyFont="1" applyBorder="1" applyAlignment="1">
      <alignment horizontal="center" vertical="center" wrapText="1"/>
    </xf>
    <xf numFmtId="3" fontId="9" fillId="0" borderId="53"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8" xfId="0" applyNumberFormat="1" applyFont="1" applyFill="1" applyBorder="1" applyAlignment="1">
      <alignment horizontal="center" vertical="center" wrapText="1"/>
    </xf>
    <xf numFmtId="3" fontId="18" fillId="0" borderId="53" xfId="0" applyNumberFormat="1" applyFont="1" applyFill="1" applyBorder="1" applyAlignment="1">
      <alignment horizontal="center" vertical="center" wrapText="1"/>
    </xf>
    <xf numFmtId="3" fontId="18" fillId="0" borderId="16" xfId="0" applyNumberFormat="1" applyFont="1" applyFill="1" applyBorder="1" applyAlignment="1">
      <alignment horizontal="center" vertical="center" wrapText="1"/>
    </xf>
    <xf numFmtId="3" fontId="18" fillId="0" borderId="8" xfId="0" applyNumberFormat="1" applyFont="1" applyFill="1" applyBorder="1" applyAlignment="1">
      <alignment horizontal="center" vertical="center" wrapText="1"/>
    </xf>
    <xf numFmtId="3" fontId="9" fillId="0" borderId="56" xfId="0" applyNumberFormat="1" applyFont="1" applyFill="1" applyBorder="1" applyAlignment="1">
      <alignment horizontal="center" vertical="center" wrapText="1"/>
    </xf>
    <xf numFmtId="3" fontId="9" fillId="0" borderId="46" xfId="0" applyNumberFormat="1" applyFont="1" applyFill="1" applyBorder="1" applyAlignment="1">
      <alignment horizontal="center" vertical="center" wrapText="1"/>
    </xf>
    <xf numFmtId="3" fontId="9" fillId="0" borderId="32" xfId="0" applyNumberFormat="1" applyFont="1" applyFill="1" applyBorder="1" applyAlignment="1">
      <alignment horizontal="center" vertical="center" wrapText="1"/>
    </xf>
    <xf numFmtId="3" fontId="18" fillId="0" borderId="72" xfId="0" applyNumberFormat="1" applyFont="1" applyBorder="1" applyAlignment="1">
      <alignment horizontal="center" vertical="center" wrapText="1"/>
    </xf>
    <xf numFmtId="3" fontId="18" fillId="0" borderId="38" xfId="0" applyNumberFormat="1" applyFont="1" applyBorder="1" applyAlignment="1">
      <alignment horizontal="center" vertical="center" wrapText="1"/>
    </xf>
    <xf numFmtId="3" fontId="18" fillId="0" borderId="73" xfId="0" applyNumberFormat="1" applyFont="1" applyBorder="1" applyAlignment="1">
      <alignment horizontal="center" vertical="center" wrapText="1"/>
    </xf>
    <xf numFmtId="9" fontId="9" fillId="14" borderId="57" xfId="0" applyNumberFormat="1" applyFont="1" applyFill="1" applyBorder="1" applyAlignment="1">
      <alignment horizontal="center" vertical="center" wrapText="1"/>
    </xf>
    <xf numFmtId="9" fontId="9" fillId="14" borderId="33" xfId="0" applyNumberFormat="1" applyFont="1" applyFill="1" applyBorder="1" applyAlignment="1">
      <alignment horizontal="center" vertical="center" wrapText="1"/>
    </xf>
    <xf numFmtId="4" fontId="9" fillId="0" borderId="9" xfId="0" applyNumberFormat="1" applyFont="1" applyBorder="1" applyAlignment="1">
      <alignment horizontal="center" vertical="center" wrapText="1"/>
    </xf>
    <xf numFmtId="4" fontId="9" fillId="0" borderId="16" xfId="0" applyNumberFormat="1" applyFont="1" applyBorder="1" applyAlignment="1">
      <alignment horizontal="center" vertical="center" wrapText="1"/>
    </xf>
    <xf numFmtId="4" fontId="9" fillId="0" borderId="59" xfId="0" applyNumberFormat="1" applyFont="1" applyBorder="1" applyAlignment="1">
      <alignment horizontal="center" vertical="center" wrapText="1"/>
    </xf>
    <xf numFmtId="4" fontId="18" fillId="0" borderId="9" xfId="0" applyNumberFormat="1" applyFont="1" applyBorder="1" applyAlignment="1">
      <alignment horizontal="center" vertical="center" wrapText="1"/>
    </xf>
    <xf numFmtId="4" fontId="18" fillId="0" borderId="16" xfId="0" applyNumberFormat="1" applyFont="1" applyBorder="1" applyAlignment="1">
      <alignment horizontal="center" vertical="center" wrapText="1"/>
    </xf>
    <xf numFmtId="4" fontId="18" fillId="0" borderId="59" xfId="0" applyNumberFormat="1" applyFont="1" applyBorder="1" applyAlignment="1">
      <alignment horizontal="center" vertical="center" wrapText="1"/>
    </xf>
    <xf numFmtId="4" fontId="9" fillId="0" borderId="21" xfId="0" applyNumberFormat="1" applyFont="1" applyBorder="1" applyAlignment="1">
      <alignment horizontal="center" vertical="center" wrapText="1"/>
    </xf>
    <xf numFmtId="4" fontId="9" fillId="0" borderId="46" xfId="0" applyNumberFormat="1" applyFont="1" applyBorder="1" applyAlignment="1">
      <alignment horizontal="center" vertical="center" wrapText="1"/>
    </xf>
    <xf numFmtId="4" fontId="9" fillId="0" borderId="75" xfId="0" applyNumberFormat="1" applyFont="1" applyBorder="1" applyAlignment="1">
      <alignment horizontal="center" vertical="center" wrapText="1"/>
    </xf>
    <xf numFmtId="3" fontId="18" fillId="0" borderId="57" xfId="0" applyNumberFormat="1" applyFont="1" applyBorder="1" applyAlignment="1">
      <alignment horizontal="center" vertical="center" wrapText="1"/>
    </xf>
    <xf numFmtId="3" fontId="18" fillId="0" borderId="49" xfId="0" applyNumberFormat="1" applyFont="1" applyBorder="1" applyAlignment="1">
      <alignment horizontal="center" vertical="center" wrapText="1"/>
    </xf>
    <xf numFmtId="3" fontId="18" fillId="0" borderId="33" xfId="0" applyNumberFormat="1" applyFont="1" applyBorder="1" applyAlignment="1">
      <alignment horizontal="center" vertical="center" wrapText="1"/>
    </xf>
    <xf numFmtId="3" fontId="9" fillId="0" borderId="57" xfId="0" applyNumberFormat="1" applyFont="1" applyBorder="1" applyAlignment="1">
      <alignment horizontal="center" vertical="center" wrapText="1"/>
    </xf>
    <xf numFmtId="3" fontId="9" fillId="0" borderId="49" xfId="0" applyNumberFormat="1" applyFont="1" applyBorder="1" applyAlignment="1">
      <alignment horizontal="center" vertical="center" wrapText="1"/>
    </xf>
    <xf numFmtId="3" fontId="9" fillId="0" borderId="33" xfId="0" applyNumberFormat="1" applyFont="1" applyBorder="1" applyAlignment="1">
      <alignment horizontal="center" vertical="center" wrapText="1"/>
    </xf>
    <xf numFmtId="3" fontId="9" fillId="0" borderId="72"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73" xfId="0" applyNumberFormat="1" applyFont="1" applyBorder="1" applyAlignment="1">
      <alignment horizontal="center" vertical="center" wrapText="1"/>
    </xf>
    <xf numFmtId="9" fontId="18" fillId="14" borderId="57" xfId="0" applyNumberFormat="1" applyFont="1" applyFill="1" applyBorder="1" applyAlignment="1">
      <alignment horizontal="center" vertical="center" wrapText="1"/>
    </xf>
    <xf numFmtId="9" fontId="18" fillId="14" borderId="49" xfId="0" applyNumberFormat="1" applyFont="1" applyFill="1" applyBorder="1" applyAlignment="1">
      <alignment horizontal="center" vertical="center" wrapText="1"/>
    </xf>
    <xf numFmtId="9" fontId="18" fillId="14" borderId="33" xfId="0" applyNumberFormat="1" applyFont="1" applyFill="1" applyBorder="1" applyAlignment="1">
      <alignment horizontal="center" vertical="center" wrapText="1"/>
    </xf>
    <xf numFmtId="3" fontId="18" fillId="0" borderId="74" xfId="0" applyNumberFormat="1" applyFont="1" applyBorder="1" applyAlignment="1">
      <alignment horizontal="center" vertical="center" wrapText="1"/>
    </xf>
    <xf numFmtId="3" fontId="18" fillId="0" borderId="40" xfId="0" applyNumberFormat="1" applyFont="1" applyBorder="1" applyAlignment="1">
      <alignment horizontal="center" vertical="center" wrapText="1"/>
    </xf>
    <xf numFmtId="4" fontId="9" fillId="0" borderId="20" xfId="0" applyNumberFormat="1" applyFont="1" applyBorder="1" applyAlignment="1">
      <alignment horizontal="center" vertical="center" wrapText="1"/>
    </xf>
    <xf numFmtId="4" fontId="9" fillId="0" borderId="48" xfId="0" applyNumberFormat="1" applyFont="1" applyBorder="1" applyAlignment="1">
      <alignment horizontal="center" vertical="center" wrapText="1"/>
    </xf>
    <xf numFmtId="4" fontId="9" fillId="0" borderId="58" xfId="0" applyNumberFormat="1" applyFont="1" applyBorder="1" applyAlignment="1">
      <alignment horizontal="center" vertical="center" wrapText="1"/>
    </xf>
    <xf numFmtId="9" fontId="9" fillId="0" borderId="55" xfId="0" applyNumberFormat="1" applyFont="1" applyBorder="1" applyAlignment="1">
      <alignment horizontal="center" vertical="center" wrapText="1"/>
    </xf>
    <xf numFmtId="9" fontId="9" fillId="0" borderId="31"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48" xfId="0" applyNumberFormat="1" applyFont="1" applyBorder="1" applyAlignment="1">
      <alignment horizontal="center" vertical="center" wrapText="1"/>
    </xf>
    <xf numFmtId="3" fontId="9" fillId="0" borderId="58" xfId="0" applyNumberFormat="1" applyFont="1" applyBorder="1" applyAlignment="1">
      <alignment horizontal="center" vertical="center" wrapText="1"/>
    </xf>
    <xf numFmtId="9" fontId="18" fillId="0" borderId="72" xfId="0" applyNumberFormat="1" applyFont="1" applyBorder="1" applyAlignment="1">
      <alignment horizontal="center" vertical="center" wrapText="1"/>
    </xf>
    <xf numFmtId="9" fontId="18" fillId="0" borderId="73" xfId="0" applyNumberFormat="1" applyFont="1" applyBorder="1" applyAlignment="1">
      <alignment horizontal="center" vertical="center" wrapText="1"/>
    </xf>
    <xf numFmtId="4" fontId="18" fillId="0" borderId="74" xfId="0" applyNumberFormat="1" applyFont="1" applyBorder="1" applyAlignment="1">
      <alignment horizontal="center" vertical="center" wrapText="1"/>
    </xf>
    <xf numFmtId="4" fontId="18" fillId="0" borderId="38" xfId="0" applyNumberFormat="1" applyFont="1" applyBorder="1" applyAlignment="1">
      <alignment horizontal="center" vertical="center" wrapText="1"/>
    </xf>
    <xf numFmtId="4" fontId="18" fillId="0" borderId="40" xfId="0" applyNumberFormat="1" applyFont="1" applyBorder="1" applyAlignment="1">
      <alignment horizontal="center" vertical="center" wrapText="1"/>
    </xf>
    <xf numFmtId="3" fontId="9" fillId="0" borderId="55" xfId="0" applyNumberFormat="1" applyFont="1" applyBorder="1" applyAlignment="1">
      <alignment horizontal="center" vertical="center" wrapText="1"/>
    </xf>
    <xf numFmtId="3" fontId="9" fillId="0" borderId="31" xfId="0" applyNumberFormat="1" applyFont="1" applyBorder="1" applyAlignment="1">
      <alignment horizontal="center" vertical="center" wrapText="1"/>
    </xf>
    <xf numFmtId="9" fontId="18" fillId="0" borderId="19" xfId="0" applyNumberFormat="1" applyFont="1" applyBorder="1" applyAlignment="1">
      <alignment horizontal="center" vertical="center" wrapText="1"/>
    </xf>
    <xf numFmtId="9" fontId="9" fillId="0" borderId="24" xfId="0" applyNumberFormat="1" applyFont="1" applyBorder="1" applyAlignment="1">
      <alignment horizontal="center" vertical="center" wrapText="1"/>
    </xf>
    <xf numFmtId="4" fontId="18" fillId="0" borderId="3"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17"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9" fillId="20" borderId="26" xfId="0" applyFont="1" applyFill="1" applyBorder="1" applyAlignment="1">
      <alignment horizontal="justify" vertical="center" wrapText="1"/>
    </xf>
    <xf numFmtId="0" fontId="9" fillId="20" borderId="28" xfId="0" applyFont="1" applyFill="1" applyBorder="1" applyAlignment="1">
      <alignment horizontal="justify" vertical="center" wrapText="1"/>
    </xf>
    <xf numFmtId="0" fontId="9" fillId="0" borderId="28" xfId="0" applyFont="1" applyBorder="1" applyAlignment="1">
      <alignment horizontal="justify" vertical="center" wrapText="1"/>
    </xf>
    <xf numFmtId="0" fontId="9" fillId="0" borderId="34" xfId="0" applyFont="1" applyBorder="1" applyAlignment="1">
      <alignment horizontal="justify" vertical="center" wrapText="1"/>
    </xf>
    <xf numFmtId="0" fontId="10" fillId="0" borderId="70" xfId="0" applyFont="1" applyBorder="1" applyAlignment="1">
      <alignment horizontal="center" vertical="center" wrapText="1"/>
    </xf>
    <xf numFmtId="3" fontId="9" fillId="0" borderId="55"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0" fontId="9" fillId="0" borderId="26" xfId="0" applyFont="1" applyBorder="1" applyAlignment="1">
      <alignment horizontal="justify" vertical="center" wrapText="1"/>
    </xf>
    <xf numFmtId="0" fontId="9" fillId="0" borderId="19" xfId="0" applyFont="1" applyBorder="1" applyAlignment="1">
      <alignment horizontal="center" vertical="center" wrapText="1"/>
    </xf>
    <xf numFmtId="3" fontId="9" fillId="14" borderId="2" xfId="0" applyNumberFormat="1" applyFont="1" applyFill="1" applyBorder="1" applyAlignment="1">
      <alignment horizontal="center" vertical="center" wrapText="1"/>
    </xf>
    <xf numFmtId="3" fontId="9" fillId="14" borderId="3" xfId="0" applyNumberFormat="1" applyFont="1" applyFill="1" applyBorder="1" applyAlignment="1">
      <alignment horizontal="center" vertical="center" wrapText="1"/>
    </xf>
    <xf numFmtId="3" fontId="9" fillId="14" borderId="19" xfId="0" applyNumberFormat="1" applyFont="1" applyFill="1" applyBorder="1" applyAlignment="1">
      <alignment horizontal="center" vertical="center" wrapText="1"/>
    </xf>
    <xf numFmtId="165" fontId="9" fillId="14" borderId="2"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3" fontId="9" fillId="0" borderId="28" xfId="0" applyNumberFormat="1" applyFont="1" applyFill="1" applyBorder="1" applyAlignment="1">
      <alignment horizontal="center" vertical="center" wrapText="1"/>
    </xf>
    <xf numFmtId="3" fontId="9" fillId="0" borderId="34"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36"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37" xfId="0" applyNumberFormat="1" applyFont="1" applyFill="1" applyBorder="1" applyAlignment="1">
      <alignment horizontal="center" vertical="center" wrapText="1"/>
    </xf>
    <xf numFmtId="3" fontId="18" fillId="0" borderId="69" xfId="0" applyNumberFormat="1" applyFont="1" applyFill="1" applyBorder="1" applyAlignment="1">
      <alignment horizontal="center" vertical="center" wrapText="1"/>
    </xf>
    <xf numFmtId="3" fontId="18" fillId="0" borderId="64" xfId="0" applyNumberFormat="1" applyFont="1" applyFill="1" applyBorder="1" applyAlignment="1">
      <alignment horizontal="center" vertical="center" wrapText="1"/>
    </xf>
    <xf numFmtId="3" fontId="18" fillId="0" borderId="78" xfId="0" applyNumberFormat="1" applyFont="1" applyFill="1" applyBorder="1" applyAlignment="1">
      <alignment horizontal="center" vertical="center" wrapText="1"/>
    </xf>
    <xf numFmtId="9" fontId="9" fillId="0" borderId="34" xfId="0" applyNumberFormat="1" applyFont="1" applyBorder="1" applyAlignment="1">
      <alignment horizontal="center" vertical="center" wrapText="1"/>
    </xf>
    <xf numFmtId="165" fontId="18" fillId="0" borderId="9" xfId="0" applyNumberFormat="1" applyFont="1" applyFill="1" applyBorder="1" applyAlignment="1">
      <alignment horizontal="center" vertical="center" wrapText="1"/>
    </xf>
    <xf numFmtId="165" fontId="18" fillId="0" borderId="16" xfId="0" applyNumberFormat="1" applyFont="1" applyFill="1" applyBorder="1" applyAlignment="1">
      <alignment horizontal="center" vertical="center" wrapText="1"/>
    </xf>
    <xf numFmtId="165" fontId="18" fillId="0" borderId="8" xfId="0" applyNumberFormat="1" applyFont="1" applyFill="1" applyBorder="1" applyAlignment="1">
      <alignment horizontal="center" vertical="center" wrapText="1"/>
    </xf>
    <xf numFmtId="165" fontId="18" fillId="0" borderId="2" xfId="0" applyNumberFormat="1" applyFont="1" applyFill="1" applyBorder="1" applyAlignment="1">
      <alignment horizontal="center" vertical="center" wrapText="1"/>
    </xf>
    <xf numFmtId="165" fontId="18" fillId="0" borderId="64" xfId="0" applyNumberFormat="1" applyFont="1" applyFill="1" applyBorder="1" applyAlignment="1">
      <alignment horizontal="center" vertical="center" wrapText="1"/>
    </xf>
    <xf numFmtId="9" fontId="18" fillId="0" borderId="9" xfId="0" applyNumberFormat="1" applyFont="1" applyFill="1" applyBorder="1" applyAlignment="1">
      <alignment horizontal="center" vertical="center" wrapText="1"/>
    </xf>
    <xf numFmtId="9" fontId="18" fillId="0" borderId="16" xfId="0" applyNumberFormat="1" applyFont="1" applyFill="1" applyBorder="1" applyAlignment="1">
      <alignment horizontal="center" vertical="center" wrapText="1"/>
    </xf>
    <xf numFmtId="9" fontId="18" fillId="0" borderId="8" xfId="0" applyNumberFormat="1" applyFont="1" applyFill="1" applyBorder="1" applyAlignment="1">
      <alignment horizontal="center" vertical="center" wrapText="1"/>
    </xf>
    <xf numFmtId="9" fontId="18" fillId="0" borderId="2" xfId="0" applyNumberFormat="1" applyFont="1" applyFill="1" applyBorder="1" applyAlignment="1">
      <alignment horizontal="center" vertical="center" wrapText="1"/>
    </xf>
    <xf numFmtId="9" fontId="18" fillId="0" borderId="64" xfId="0" applyNumberFormat="1" applyFont="1" applyFill="1" applyBorder="1" applyAlignment="1">
      <alignment horizontal="center" vertical="center" wrapText="1"/>
    </xf>
    <xf numFmtId="165" fontId="9" fillId="0" borderId="28"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5" fontId="9" fillId="0" borderId="25" xfId="0" applyNumberFormat="1" applyFont="1" applyFill="1" applyBorder="1" applyAlignment="1">
      <alignment horizontal="center" vertical="center" wrapText="1"/>
    </xf>
    <xf numFmtId="9" fontId="9" fillId="0" borderId="26" xfId="0" applyNumberFormat="1" applyFont="1" applyBorder="1" applyAlignment="1">
      <alignment horizontal="center" vertical="center" wrapText="1"/>
    </xf>
    <xf numFmtId="9" fontId="9" fillId="0" borderId="36" xfId="0" applyNumberFormat="1" applyFont="1" applyBorder="1" applyAlignment="1">
      <alignment horizontal="center" vertical="center" wrapText="1"/>
    </xf>
    <xf numFmtId="9" fontId="18" fillId="0" borderId="69"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164" fontId="18" fillId="0" borderId="8"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41" xfId="0" applyNumberFormat="1" applyFont="1" applyBorder="1" applyAlignment="1">
      <alignment horizontal="center" vertical="center" wrapText="1"/>
    </xf>
    <xf numFmtId="9" fontId="9" fillId="0" borderId="6" xfId="0" applyNumberFormat="1" applyFont="1" applyBorder="1" applyAlignment="1">
      <alignment horizontal="center" vertical="center" wrapText="1"/>
    </xf>
    <xf numFmtId="3" fontId="9" fillId="0" borderId="24"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164" fontId="9" fillId="0" borderId="8" xfId="0" applyNumberFormat="1" applyFont="1" applyBorder="1" applyAlignment="1">
      <alignment horizontal="center" vertical="center" wrapText="1"/>
    </xf>
    <xf numFmtId="10" fontId="10" fillId="0" borderId="65"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10" fontId="10" fillId="0" borderId="70" xfId="0" applyNumberFormat="1" applyFont="1" applyBorder="1" applyAlignment="1">
      <alignment horizontal="center" vertical="center" wrapText="1"/>
    </xf>
    <xf numFmtId="0" fontId="10" fillId="0" borderId="3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5" xfId="0" applyFont="1" applyFill="1" applyBorder="1" applyAlignment="1">
      <alignment horizontal="center" vertical="center" wrapText="1"/>
    </xf>
    <xf numFmtId="10" fontId="10" fillId="0" borderId="65"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70"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9" fillId="0" borderId="24" xfId="0" applyFont="1" applyBorder="1" applyAlignment="1">
      <alignment horizontal="justify" vertical="center"/>
    </xf>
    <xf numFmtId="0" fontId="9" fillId="0" borderId="4" xfId="0" applyFont="1" applyBorder="1" applyAlignment="1">
      <alignment horizontal="justify" vertical="center"/>
    </xf>
    <xf numFmtId="0" fontId="2" fillId="0" borderId="74" xfId="0" applyFont="1" applyFill="1" applyBorder="1" applyAlignment="1">
      <alignment horizontal="center" vertical="center" wrapText="1"/>
    </xf>
    <xf numFmtId="9" fontId="18" fillId="0" borderId="36" xfId="0" applyNumberFormat="1" applyFont="1" applyBorder="1" applyAlignment="1">
      <alignment horizontal="center" vertical="center" wrapText="1"/>
    </xf>
    <xf numFmtId="9" fontId="18" fillId="0" borderId="25" xfId="0" applyNumberFormat="1" applyFont="1" applyBorder="1" applyAlignment="1">
      <alignment horizontal="center" vertical="center" wrapText="1"/>
    </xf>
    <xf numFmtId="3" fontId="18" fillId="0" borderId="25" xfId="0" applyNumberFormat="1" applyFont="1" applyBorder="1" applyAlignment="1">
      <alignment horizontal="center" vertical="center" wrapText="1"/>
    </xf>
    <xf numFmtId="3" fontId="18" fillId="0" borderId="37"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3" fontId="18" fillId="0" borderId="36" xfId="0" applyNumberFormat="1" applyFont="1" applyBorder="1" applyAlignment="1">
      <alignment horizontal="center" vertical="center" wrapText="1"/>
    </xf>
    <xf numFmtId="0" fontId="9" fillId="0" borderId="17" xfId="0" applyFont="1" applyBorder="1" applyAlignment="1">
      <alignment horizontal="justify" vertical="center"/>
    </xf>
    <xf numFmtId="0" fontId="12" fillId="5" borderId="14" xfId="0" applyFont="1" applyFill="1" applyBorder="1" applyAlignment="1">
      <alignment horizontal="justify" vertical="center"/>
    </xf>
    <xf numFmtId="0" fontId="12" fillId="5" borderId="52" xfId="0" applyFont="1" applyFill="1" applyBorder="1" applyAlignment="1">
      <alignment horizontal="justify" vertical="center"/>
    </xf>
    <xf numFmtId="0" fontId="9" fillId="0" borderId="61" xfId="0" applyFont="1" applyBorder="1" applyAlignment="1">
      <alignment horizontal="justify" vertical="center"/>
    </xf>
    <xf numFmtId="0" fontId="9" fillId="0" borderId="29" xfId="0" applyFont="1" applyBorder="1" applyAlignment="1">
      <alignment horizontal="justify" vertical="center"/>
    </xf>
    <xf numFmtId="0" fontId="6" fillId="0" borderId="65"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 fillId="17" borderId="65" xfId="0" applyFont="1" applyFill="1" applyBorder="1" applyAlignment="1" applyProtection="1">
      <alignment horizontal="center" vertical="center" wrapText="1"/>
      <protection locked="0"/>
    </xf>
    <xf numFmtId="0" fontId="2" fillId="17" borderId="1" xfId="0" applyFont="1" applyFill="1" applyBorder="1" applyAlignment="1" applyProtection="1">
      <alignment horizontal="center" vertical="center" wrapText="1"/>
      <protection locked="0"/>
    </xf>
    <xf numFmtId="0" fontId="2" fillId="17" borderId="70" xfId="0" applyFont="1" applyFill="1" applyBorder="1" applyAlignment="1" applyProtection="1">
      <alignment horizontal="center" vertical="center" wrapText="1"/>
      <protection locked="0"/>
    </xf>
    <xf numFmtId="0" fontId="2" fillId="17" borderId="23" xfId="0" applyFont="1" applyFill="1" applyBorder="1" applyAlignment="1" applyProtection="1">
      <alignment horizontal="center" vertical="center" wrapText="1"/>
      <protection locked="0"/>
    </xf>
    <xf numFmtId="0" fontId="6" fillId="17" borderId="65" xfId="0" applyFont="1" applyFill="1" applyBorder="1" applyAlignment="1" applyProtection="1">
      <alignment horizontal="center" vertical="center" wrapText="1"/>
      <protection locked="0"/>
    </xf>
    <xf numFmtId="0" fontId="6" fillId="17" borderId="72" xfId="0" applyFont="1" applyFill="1" applyBorder="1" applyAlignment="1" applyProtection="1">
      <alignment horizontal="center" vertical="center" wrapText="1"/>
      <protection locked="0"/>
    </xf>
    <xf numFmtId="0" fontId="6" fillId="17" borderId="70" xfId="0" applyFont="1" applyFill="1" applyBorder="1" applyAlignment="1" applyProtection="1">
      <alignment horizontal="center" vertical="center" wrapText="1"/>
      <protection locked="0"/>
    </xf>
    <xf numFmtId="0" fontId="6" fillId="17" borderId="40" xfId="0" applyFont="1" applyFill="1" applyBorder="1" applyAlignment="1" applyProtection="1">
      <alignment horizontal="center" vertical="center" wrapText="1"/>
      <protection locked="0"/>
    </xf>
    <xf numFmtId="0" fontId="6" fillId="0" borderId="27"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13" fillId="16" borderId="66" xfId="0" applyFont="1" applyFill="1" applyBorder="1" applyAlignment="1">
      <alignment horizontal="justify" vertical="center"/>
    </xf>
    <xf numFmtId="0" fontId="13" fillId="16" borderId="27" xfId="0" applyFont="1" applyFill="1" applyBorder="1" applyAlignment="1">
      <alignment horizontal="justify" vertical="center"/>
    </xf>
    <xf numFmtId="0" fontId="13" fillId="16" borderId="61" xfId="0" applyFont="1" applyFill="1" applyBorder="1" applyAlignment="1">
      <alignment horizontal="justify" vertical="center"/>
    </xf>
    <xf numFmtId="0" fontId="13" fillId="16" borderId="29" xfId="0" applyFont="1" applyFill="1" applyBorder="1" applyAlignment="1">
      <alignment horizontal="justify" vertical="center"/>
    </xf>
    <xf numFmtId="0" fontId="12" fillId="6" borderId="14" xfId="0" applyFont="1" applyFill="1" applyBorder="1" applyAlignment="1">
      <alignment horizontal="justify" vertical="center"/>
    </xf>
    <xf numFmtId="0" fontId="12" fillId="6" borderId="52" xfId="0" applyFont="1" applyFill="1" applyBorder="1" applyAlignment="1">
      <alignment horizontal="justify" vertical="center"/>
    </xf>
    <xf numFmtId="0" fontId="9" fillId="0" borderId="62" xfId="0" applyFont="1" applyBorder="1" applyAlignment="1">
      <alignment horizontal="justify" vertical="center"/>
    </xf>
    <xf numFmtId="0" fontId="9" fillId="0" borderId="35" xfId="0" applyFont="1" applyBorder="1" applyAlignment="1">
      <alignment horizontal="justify" vertical="center"/>
    </xf>
    <xf numFmtId="0" fontId="12" fillId="7" borderId="14" xfId="0" applyFont="1" applyFill="1" applyBorder="1" applyAlignment="1">
      <alignment horizontal="justify" vertical="center"/>
    </xf>
    <xf numFmtId="0" fontId="12" fillId="7" borderId="52" xfId="0" applyFont="1" applyFill="1" applyBorder="1" applyAlignment="1">
      <alignment horizontal="justify" vertical="center"/>
    </xf>
    <xf numFmtId="0" fontId="12" fillId="8" borderId="14" xfId="0" applyFont="1" applyFill="1" applyBorder="1" applyAlignment="1">
      <alignment horizontal="justify" vertical="center"/>
    </xf>
    <xf numFmtId="0" fontId="12" fillId="8" borderId="52" xfId="0" applyFont="1" applyFill="1" applyBorder="1" applyAlignment="1">
      <alignment horizontal="justify" vertical="center"/>
    </xf>
    <xf numFmtId="0" fontId="21" fillId="11" borderId="14" xfId="0" applyFont="1" applyFill="1" applyBorder="1" applyAlignment="1">
      <alignment horizontal="justify" vertical="center"/>
    </xf>
    <xf numFmtId="0" fontId="21" fillId="11" borderId="52" xfId="0" applyFont="1" applyFill="1" applyBorder="1" applyAlignment="1">
      <alignment horizontal="justify" vertical="center"/>
    </xf>
    <xf numFmtId="0" fontId="12" fillId="10" borderId="14" xfId="0" applyFont="1" applyFill="1" applyBorder="1" applyAlignment="1">
      <alignment horizontal="justify" vertical="center"/>
    </xf>
    <xf numFmtId="0" fontId="12" fillId="10" borderId="52" xfId="0" applyFont="1" applyFill="1" applyBorder="1" applyAlignment="1">
      <alignment horizontal="justify" vertical="center"/>
    </xf>
    <xf numFmtId="0" fontId="12" fillId="9" borderId="14" xfId="0" applyFont="1" applyFill="1" applyBorder="1" applyAlignment="1">
      <alignment horizontal="justify" vertical="center"/>
    </xf>
    <xf numFmtId="0" fontId="12" fillId="9" borderId="52" xfId="0" applyFont="1" applyFill="1" applyBorder="1" applyAlignment="1">
      <alignment horizontal="justify" vertical="center"/>
    </xf>
    <xf numFmtId="0" fontId="10" fillId="0" borderId="5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23" xfId="0" applyFont="1" applyBorder="1" applyAlignment="1">
      <alignment horizontal="center" vertical="center"/>
    </xf>
    <xf numFmtId="0" fontId="10" fillId="0" borderId="40" xfId="0" applyFont="1" applyBorder="1" applyAlignment="1">
      <alignment horizontal="center" vertical="center"/>
    </xf>
  </cellXfs>
  <cellStyles count="745">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5" builtinId="8" hidden="1"/>
    <cellStyle name="Hipervínculo" xfId="23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49" builtinId="8" hidden="1"/>
    <cellStyle name="Hipervínculo" xfId="351"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7"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3"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399"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1" builtinId="8" hidden="1"/>
    <cellStyle name="Hipervínculo" xfId="413" builtinId="8" hidden="1"/>
    <cellStyle name="Hipervínculo" xfId="415" builtinId="8" hidden="1"/>
    <cellStyle name="Hipervínculo" xfId="417" builtinId="8" hidden="1"/>
    <cellStyle name="Hipervínculo" xfId="419" builtinId="8" hidden="1"/>
    <cellStyle name="Hipervínculo" xfId="421" builtinId="8" hidden="1"/>
    <cellStyle name="Hipervínculo" xfId="423" builtinId="8" hidden="1"/>
    <cellStyle name="Hipervínculo" xfId="425" builtinId="8" hidden="1"/>
    <cellStyle name="Hipervínculo" xfId="427" builtinId="8" hidden="1"/>
    <cellStyle name="Hipervínculo" xfId="429" builtinId="8" hidden="1"/>
    <cellStyle name="Hipervínculo" xfId="431" builtinId="8" hidden="1"/>
    <cellStyle name="Hipervínculo" xfId="433" builtinId="8" hidden="1"/>
    <cellStyle name="Hipervínculo" xfId="435" builtinId="8" hidden="1"/>
    <cellStyle name="Hipervínculo" xfId="437" builtinId="8" hidden="1"/>
    <cellStyle name="Hipervínculo" xfId="439" builtinId="8" hidden="1"/>
    <cellStyle name="Hipervínculo" xfId="441" builtinId="8" hidden="1"/>
    <cellStyle name="Hipervínculo" xfId="443" builtinId="8" hidden="1"/>
    <cellStyle name="Hipervínculo" xfId="445" builtinId="8" hidden="1"/>
    <cellStyle name="Hipervínculo" xfId="447" builtinId="8" hidden="1"/>
    <cellStyle name="Hipervínculo" xfId="449" builtinId="8" hidden="1"/>
    <cellStyle name="Hipervínculo" xfId="451" builtinId="8" hidden="1"/>
    <cellStyle name="Hipervínculo" xfId="453" builtinId="8" hidden="1"/>
    <cellStyle name="Hipervínculo" xfId="455" builtinId="8" hidden="1"/>
    <cellStyle name="Hipervínculo" xfId="457" builtinId="8" hidden="1"/>
    <cellStyle name="Hipervínculo" xfId="459" builtinId="8" hidden="1"/>
    <cellStyle name="Hipervínculo" xfId="461" builtinId="8" hidden="1"/>
    <cellStyle name="Hipervínculo" xfId="463" builtinId="8" hidden="1"/>
    <cellStyle name="Hipervínculo" xfId="465" builtinId="8" hidden="1"/>
    <cellStyle name="Hipervínculo" xfId="467" builtinId="8" hidden="1"/>
    <cellStyle name="Hipervínculo" xfId="469" builtinId="8" hidden="1"/>
    <cellStyle name="Hipervínculo" xfId="471" builtinId="8" hidden="1"/>
    <cellStyle name="Hipervínculo" xfId="473" builtinId="8" hidden="1"/>
    <cellStyle name="Hipervínculo" xfId="475" builtinId="8" hidden="1"/>
    <cellStyle name="Hipervínculo" xfId="477" builtinId="8" hidden="1"/>
    <cellStyle name="Hipervínculo" xfId="479" builtinId="8" hidden="1"/>
    <cellStyle name="Hipervínculo" xfId="481" builtinId="8" hidden="1"/>
    <cellStyle name="Hipervínculo" xfId="483" builtinId="8" hidden="1"/>
    <cellStyle name="Hipervínculo" xfId="485" builtinId="8" hidden="1"/>
    <cellStyle name="Hipervínculo" xfId="487" builtinId="8" hidden="1"/>
    <cellStyle name="Hipervínculo" xfId="489" builtinId="8" hidden="1"/>
    <cellStyle name="Hipervínculo" xfId="491" builtinId="8" hidden="1"/>
    <cellStyle name="Hipervínculo" xfId="493" builtinId="8" hidden="1"/>
    <cellStyle name="Hipervínculo" xfId="495" builtinId="8" hidden="1"/>
    <cellStyle name="Hipervínculo" xfId="497" builtinId="8" hidden="1"/>
    <cellStyle name="Hipervínculo" xfId="499" builtinId="8" hidden="1"/>
    <cellStyle name="Hipervínculo" xfId="501" builtinId="8" hidden="1"/>
    <cellStyle name="Hipervínculo" xfId="503" builtinId="8" hidden="1"/>
    <cellStyle name="Hipervínculo" xfId="505" builtinId="8" hidden="1"/>
    <cellStyle name="Hipervínculo" xfId="507" builtinId="8" hidden="1"/>
    <cellStyle name="Hipervínculo" xfId="509" builtinId="8" hidden="1"/>
    <cellStyle name="Hipervínculo" xfId="511" builtinId="8" hidden="1"/>
    <cellStyle name="Hipervínculo" xfId="513" builtinId="8" hidden="1"/>
    <cellStyle name="Hipervínculo" xfId="515" builtinId="8" hidden="1"/>
    <cellStyle name="Hipervínculo" xfId="517" builtinId="8" hidden="1"/>
    <cellStyle name="Hipervínculo" xfId="519" builtinId="8" hidden="1"/>
    <cellStyle name="Hipervínculo" xfId="521" builtinId="8" hidden="1"/>
    <cellStyle name="Hipervínculo" xfId="523" builtinId="8" hidden="1"/>
    <cellStyle name="Hipervínculo" xfId="525" builtinId="8" hidden="1"/>
    <cellStyle name="Hipervínculo" xfId="527" builtinId="8" hidden="1"/>
    <cellStyle name="Hipervínculo" xfId="529" builtinId="8" hidden="1"/>
    <cellStyle name="Hipervínculo" xfId="531" builtinId="8" hidden="1"/>
    <cellStyle name="Hipervínculo" xfId="533" builtinId="8" hidden="1"/>
    <cellStyle name="Hipervínculo" xfId="535" builtinId="8" hidden="1"/>
    <cellStyle name="Hipervínculo" xfId="537" builtinId="8" hidden="1"/>
    <cellStyle name="Hipervínculo" xfId="539" builtinId="8" hidden="1"/>
    <cellStyle name="Hipervínculo" xfId="541" builtinId="8" hidden="1"/>
    <cellStyle name="Hipervínculo" xfId="543" builtinId="8" hidden="1"/>
    <cellStyle name="Hipervínculo" xfId="545" builtinId="8" hidden="1"/>
    <cellStyle name="Hipervínculo" xfId="547" builtinId="8" hidden="1"/>
    <cellStyle name="Hipervínculo" xfId="549" builtinId="8" hidden="1"/>
    <cellStyle name="Hipervínculo" xfId="551" builtinId="8" hidden="1"/>
    <cellStyle name="Hipervínculo" xfId="553" builtinId="8" hidden="1"/>
    <cellStyle name="Hipervínculo" xfId="555" builtinId="8" hidden="1"/>
    <cellStyle name="Hipervínculo" xfId="557" builtinId="8" hidden="1"/>
    <cellStyle name="Hipervínculo" xfId="559" builtinId="8" hidden="1"/>
    <cellStyle name="Hipervínculo" xfId="561" builtinId="8" hidden="1"/>
    <cellStyle name="Hipervínculo" xfId="563" builtinId="8" hidden="1"/>
    <cellStyle name="Hipervínculo" xfId="565" builtinId="8" hidden="1"/>
    <cellStyle name="Hipervínculo" xfId="567" builtinId="8" hidden="1"/>
    <cellStyle name="Hipervínculo" xfId="569" builtinId="8" hidden="1"/>
    <cellStyle name="Hipervínculo" xfId="571" builtinId="8" hidden="1"/>
    <cellStyle name="Hipervínculo" xfId="573" builtinId="8" hidden="1"/>
    <cellStyle name="Hipervínculo" xfId="575" builtinId="8" hidden="1"/>
    <cellStyle name="Hipervínculo" xfId="577" builtinId="8" hidden="1"/>
    <cellStyle name="Hipervínculo" xfId="579" builtinId="8" hidden="1"/>
    <cellStyle name="Hipervínculo" xfId="581" builtinId="8" hidden="1"/>
    <cellStyle name="Hipervínculo" xfId="583" builtinId="8" hidden="1"/>
    <cellStyle name="Hipervínculo" xfId="585" builtinId="8" hidden="1"/>
    <cellStyle name="Hipervínculo" xfId="587" builtinId="8" hidden="1"/>
    <cellStyle name="Hipervínculo" xfId="589" builtinId="8" hidden="1"/>
    <cellStyle name="Hipervínculo" xfId="591" builtinId="8" hidden="1"/>
    <cellStyle name="Hipervínculo" xfId="593" builtinId="8" hidden="1"/>
    <cellStyle name="Hipervínculo" xfId="595" builtinId="8" hidden="1"/>
    <cellStyle name="Hipervínculo" xfId="597" builtinId="8" hidden="1"/>
    <cellStyle name="Hipervínculo" xfId="599" builtinId="8" hidden="1"/>
    <cellStyle name="Hipervínculo" xfId="601" builtinId="8" hidden="1"/>
    <cellStyle name="Hipervínculo" xfId="603" builtinId="8" hidden="1"/>
    <cellStyle name="Hipervínculo" xfId="605" builtinId="8" hidden="1"/>
    <cellStyle name="Hipervínculo" xfId="607" builtinId="8" hidden="1"/>
    <cellStyle name="Hipervínculo" xfId="609" builtinId="8" hidden="1"/>
    <cellStyle name="Hipervínculo" xfId="611" builtinId="8" hidden="1"/>
    <cellStyle name="Hipervínculo" xfId="613" builtinId="8" hidden="1"/>
    <cellStyle name="Hipervínculo" xfId="615" builtinId="8" hidden="1"/>
    <cellStyle name="Hipervínculo" xfId="617" builtinId="8" hidden="1"/>
    <cellStyle name="Hipervínculo" xfId="619" builtinId="8" hidden="1"/>
    <cellStyle name="Hipervínculo" xfId="621" builtinId="8" hidden="1"/>
    <cellStyle name="Hipervínculo" xfId="623" builtinId="8" hidden="1"/>
    <cellStyle name="Hipervínculo" xfId="625" builtinId="8" hidden="1"/>
    <cellStyle name="Hipervínculo" xfId="627" builtinId="8" hidden="1"/>
    <cellStyle name="Hipervínculo" xfId="629" builtinId="8" hidden="1"/>
    <cellStyle name="Hipervínculo" xfId="631" builtinId="8" hidden="1"/>
    <cellStyle name="Hipervínculo" xfId="633" builtinId="8" hidden="1"/>
    <cellStyle name="Hipervínculo" xfId="635" builtinId="8" hidden="1"/>
    <cellStyle name="Hipervínculo" xfId="637" builtinId="8" hidden="1"/>
    <cellStyle name="Hipervínculo" xfId="639" builtinId="8" hidden="1"/>
    <cellStyle name="Hipervínculo" xfId="641" builtinId="8" hidden="1"/>
    <cellStyle name="Hipervínculo" xfId="643" builtinId="8" hidden="1"/>
    <cellStyle name="Hipervínculo" xfId="645" builtinId="8" hidden="1"/>
    <cellStyle name="Hipervínculo" xfId="647" builtinId="8" hidden="1"/>
    <cellStyle name="Hipervínculo" xfId="649" builtinId="8" hidden="1"/>
    <cellStyle name="Hipervínculo" xfId="651" builtinId="8" hidden="1"/>
    <cellStyle name="Hipervínculo" xfId="653" builtinId="8" hidden="1"/>
    <cellStyle name="Hipervínculo" xfId="655" builtinId="8" hidden="1"/>
    <cellStyle name="Hipervínculo" xfId="657" builtinId="8" hidden="1"/>
    <cellStyle name="Hipervínculo" xfId="659" builtinId="8" hidden="1"/>
    <cellStyle name="Hipervínculo" xfId="661" builtinId="8" hidden="1"/>
    <cellStyle name="Hipervínculo" xfId="663" builtinId="8" hidden="1"/>
    <cellStyle name="Hipervínculo" xfId="665" builtinId="8" hidden="1"/>
    <cellStyle name="Hipervínculo" xfId="667" builtinId="8" hidden="1"/>
    <cellStyle name="Hipervínculo" xfId="669" builtinId="8" hidden="1"/>
    <cellStyle name="Hipervínculo" xfId="671" builtinId="8" hidden="1"/>
    <cellStyle name="Hipervínculo" xfId="673" builtinId="8" hidden="1"/>
    <cellStyle name="Hipervínculo" xfId="675" builtinId="8" hidden="1"/>
    <cellStyle name="Hipervínculo" xfId="677" builtinId="8" hidden="1"/>
    <cellStyle name="Hipervínculo" xfId="679" builtinId="8" hidden="1"/>
    <cellStyle name="Hipervínculo" xfId="681" builtinId="8" hidden="1"/>
    <cellStyle name="Hipervínculo" xfId="683" builtinId="8" hidden="1"/>
    <cellStyle name="Hipervínculo" xfId="685" builtinId="8" hidden="1"/>
    <cellStyle name="Hipervínculo" xfId="687" builtinId="8" hidden="1"/>
    <cellStyle name="Hipervínculo" xfId="689" builtinId="8" hidden="1"/>
    <cellStyle name="Hipervínculo" xfId="691" builtinId="8" hidden="1"/>
    <cellStyle name="Hipervínculo" xfId="693" builtinId="8" hidden="1"/>
    <cellStyle name="Hipervínculo" xfId="695" builtinId="8" hidden="1"/>
    <cellStyle name="Hipervínculo" xfId="697" builtinId="8" hidden="1"/>
    <cellStyle name="Hipervínculo" xfId="699" builtinId="8" hidden="1"/>
    <cellStyle name="Hipervínculo" xfId="701" builtinId="8" hidden="1"/>
    <cellStyle name="Hipervínculo" xfId="703" builtinId="8" hidden="1"/>
    <cellStyle name="Hipervínculo" xfId="705" builtinId="8" hidden="1"/>
    <cellStyle name="Hipervínculo" xfId="707" builtinId="8" hidden="1"/>
    <cellStyle name="Hipervínculo" xfId="709" builtinId="8" hidden="1"/>
    <cellStyle name="Hipervínculo" xfId="711" builtinId="8" hidden="1"/>
    <cellStyle name="Hipervínculo" xfId="713" builtinId="8" hidden="1"/>
    <cellStyle name="Hipervínculo" xfId="715" builtinId="8" hidden="1"/>
    <cellStyle name="Hipervínculo" xfId="717" builtinId="8" hidden="1"/>
    <cellStyle name="Hipervínculo" xfId="719" builtinId="8" hidden="1"/>
    <cellStyle name="Hipervínculo" xfId="721" builtinId="8" hidden="1"/>
    <cellStyle name="Hipervínculo" xfId="723" builtinId="8" hidden="1"/>
    <cellStyle name="Hipervínculo" xfId="725" builtinId="8" hidden="1"/>
    <cellStyle name="Hipervínculo" xfId="727" builtinId="8" hidden="1"/>
    <cellStyle name="Hipervínculo" xfId="729" builtinId="8" hidden="1"/>
    <cellStyle name="Hipervínculo" xfId="731" builtinId="8" hidden="1"/>
    <cellStyle name="Hipervínculo" xfId="733" builtinId="8" hidden="1"/>
    <cellStyle name="Hipervínculo" xfId="735" builtinId="8" hidden="1"/>
    <cellStyle name="Hipervínculo" xfId="737" builtinId="8" hidden="1"/>
    <cellStyle name="Hipervínculo" xfId="739" builtinId="8" hidden="1"/>
    <cellStyle name="Hipervínculo" xfId="741" builtinId="8" hidden="1"/>
    <cellStyle name="Hipervínculo" xfId="743"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36" builtinId="9" hidden="1"/>
    <cellStyle name="Hipervínculo visitado" xfId="238" builtinId="9" hidden="1"/>
    <cellStyle name="Hipervínculo visitado" xfId="240"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Hipervínculo visitado" xfId="328" builtinId="9" hidden="1"/>
    <cellStyle name="Hipervínculo visitado" xfId="330" builtinId="9" hidden="1"/>
    <cellStyle name="Hipervínculo visitado" xfId="332" builtinId="9" hidden="1"/>
    <cellStyle name="Hipervínculo visitado" xfId="334" builtinId="9" hidden="1"/>
    <cellStyle name="Hipervínculo visitado" xfId="336" builtinId="9" hidden="1"/>
    <cellStyle name="Hipervínculo visitado" xfId="338" builtinId="9" hidden="1"/>
    <cellStyle name="Hipervínculo visitado" xfId="340" builtinId="9" hidden="1"/>
    <cellStyle name="Hipervínculo visitado" xfId="342" builtinId="9" hidden="1"/>
    <cellStyle name="Hipervínculo visitado" xfId="344" builtinId="9" hidden="1"/>
    <cellStyle name="Hipervínculo visitado" xfId="346" builtinId="9" hidden="1"/>
    <cellStyle name="Hipervínculo visitado" xfId="348" builtinId="9" hidden="1"/>
    <cellStyle name="Hipervínculo visitado" xfId="350" builtinId="9" hidden="1"/>
    <cellStyle name="Hipervínculo visitado" xfId="352" builtinId="9" hidden="1"/>
    <cellStyle name="Hipervínculo visitado" xfId="354" builtinId="9" hidden="1"/>
    <cellStyle name="Hipervínculo visitado" xfId="356" builtinId="9" hidden="1"/>
    <cellStyle name="Hipervínculo visitado" xfId="358" builtinId="9" hidden="1"/>
    <cellStyle name="Hipervínculo visitado" xfId="360" builtinId="9" hidden="1"/>
    <cellStyle name="Hipervínculo visitado" xfId="362" builtinId="9" hidden="1"/>
    <cellStyle name="Hipervínculo visitado" xfId="364" builtinId="9" hidden="1"/>
    <cellStyle name="Hipervínculo visitado" xfId="366" builtinId="9" hidden="1"/>
    <cellStyle name="Hipervínculo visitado" xfId="368" builtinId="9" hidden="1"/>
    <cellStyle name="Hipervínculo visitado" xfId="370" builtinId="9" hidden="1"/>
    <cellStyle name="Hipervínculo visitado" xfId="372" builtinId="9" hidden="1"/>
    <cellStyle name="Hipervínculo visitado" xfId="374" builtinId="9" hidden="1"/>
    <cellStyle name="Hipervínculo visitado" xfId="376" builtinId="9" hidden="1"/>
    <cellStyle name="Hipervínculo visitado" xfId="378" builtinId="9" hidden="1"/>
    <cellStyle name="Hipervínculo visitado" xfId="380" builtinId="9" hidden="1"/>
    <cellStyle name="Hipervínculo visitado" xfId="382" builtinId="9" hidden="1"/>
    <cellStyle name="Hipervínculo visitado" xfId="384" builtinId="9" hidden="1"/>
    <cellStyle name="Hipervínculo visitado" xfId="386" builtinId="9" hidden="1"/>
    <cellStyle name="Hipervínculo visitado" xfId="388" builtinId="9" hidden="1"/>
    <cellStyle name="Hipervínculo visitado" xfId="390" builtinId="9" hidden="1"/>
    <cellStyle name="Hipervínculo visitado" xfId="392" builtinId="9" hidden="1"/>
    <cellStyle name="Hipervínculo visitado" xfId="394" builtinId="9" hidden="1"/>
    <cellStyle name="Hipervínculo visitado" xfId="396" builtinId="9" hidden="1"/>
    <cellStyle name="Hipervínculo visitado" xfId="398" builtinId="9" hidden="1"/>
    <cellStyle name="Hipervínculo visitado" xfId="400" builtinId="9" hidden="1"/>
    <cellStyle name="Hipervínculo visitado" xfId="402" builtinId="9" hidden="1"/>
    <cellStyle name="Hipervínculo visitado" xfId="404" builtinId="9" hidden="1"/>
    <cellStyle name="Hipervínculo visitado" xfId="406" builtinId="9" hidden="1"/>
    <cellStyle name="Hipervínculo visitado" xfId="408" builtinId="9" hidden="1"/>
    <cellStyle name="Hipervínculo visitado" xfId="410" builtinId="9" hidden="1"/>
    <cellStyle name="Hipervínculo visitado" xfId="412" builtinId="9" hidden="1"/>
    <cellStyle name="Hipervínculo visitado" xfId="414" builtinId="9" hidden="1"/>
    <cellStyle name="Hipervínculo visitado" xfId="416" builtinId="9" hidden="1"/>
    <cellStyle name="Hipervínculo visitado" xfId="418" builtinId="9" hidden="1"/>
    <cellStyle name="Hipervínculo visitado" xfId="420" builtinId="9" hidden="1"/>
    <cellStyle name="Hipervínculo visitado" xfId="422" builtinId="9" hidden="1"/>
    <cellStyle name="Hipervínculo visitado" xfId="424" builtinId="9" hidden="1"/>
    <cellStyle name="Hipervínculo visitado" xfId="426" builtinId="9" hidden="1"/>
    <cellStyle name="Hipervínculo visitado" xfId="428" builtinId="9" hidden="1"/>
    <cellStyle name="Hipervínculo visitado" xfId="430" builtinId="9" hidden="1"/>
    <cellStyle name="Hipervínculo visitado" xfId="432" builtinId="9" hidden="1"/>
    <cellStyle name="Hipervínculo visitado" xfId="434" builtinId="9" hidden="1"/>
    <cellStyle name="Hipervínculo visitado" xfId="436" builtinId="9" hidden="1"/>
    <cellStyle name="Hipervínculo visitado" xfId="438" builtinId="9" hidden="1"/>
    <cellStyle name="Hipervínculo visitado" xfId="440" builtinId="9" hidden="1"/>
    <cellStyle name="Hipervínculo visitado" xfId="442" builtinId="9" hidden="1"/>
    <cellStyle name="Hipervínculo visitado" xfId="444" builtinId="9" hidden="1"/>
    <cellStyle name="Hipervínculo visitado" xfId="446" builtinId="9" hidden="1"/>
    <cellStyle name="Hipervínculo visitado" xfId="448" builtinId="9" hidden="1"/>
    <cellStyle name="Hipervínculo visitado" xfId="450" builtinId="9" hidden="1"/>
    <cellStyle name="Hipervínculo visitado" xfId="452" builtinId="9" hidden="1"/>
    <cellStyle name="Hipervínculo visitado" xfId="454" builtinId="9" hidden="1"/>
    <cellStyle name="Hipervínculo visitado" xfId="456" builtinId="9" hidden="1"/>
    <cellStyle name="Hipervínculo visitado" xfId="458" builtinId="9" hidden="1"/>
    <cellStyle name="Hipervínculo visitado" xfId="460" builtinId="9" hidden="1"/>
    <cellStyle name="Hipervínculo visitado" xfId="462" builtinId="9" hidden="1"/>
    <cellStyle name="Hipervínculo visitado" xfId="464" builtinId="9" hidden="1"/>
    <cellStyle name="Hipervínculo visitado" xfId="466" builtinId="9" hidden="1"/>
    <cellStyle name="Hipervínculo visitado" xfId="468" builtinId="9" hidden="1"/>
    <cellStyle name="Hipervínculo visitado" xfId="470" builtinId="9" hidden="1"/>
    <cellStyle name="Hipervínculo visitado" xfId="472" builtinId="9" hidden="1"/>
    <cellStyle name="Hipervínculo visitado" xfId="474" builtinId="9" hidden="1"/>
    <cellStyle name="Hipervínculo visitado" xfId="476" builtinId="9" hidden="1"/>
    <cellStyle name="Hipervínculo visitado" xfId="478" builtinId="9" hidden="1"/>
    <cellStyle name="Hipervínculo visitado" xfId="480" builtinId="9" hidden="1"/>
    <cellStyle name="Hipervínculo visitado" xfId="482" builtinId="9" hidden="1"/>
    <cellStyle name="Hipervínculo visitado" xfId="484" builtinId="9" hidden="1"/>
    <cellStyle name="Hipervínculo visitado" xfId="486" builtinId="9" hidden="1"/>
    <cellStyle name="Hipervínculo visitado" xfId="488" builtinId="9" hidden="1"/>
    <cellStyle name="Hipervínculo visitado" xfId="490" builtinId="9" hidden="1"/>
    <cellStyle name="Hipervínculo visitado" xfId="492" builtinId="9" hidden="1"/>
    <cellStyle name="Hipervínculo visitado" xfId="494" builtinId="9" hidden="1"/>
    <cellStyle name="Hipervínculo visitado" xfId="496" builtinId="9" hidden="1"/>
    <cellStyle name="Hipervínculo visitado" xfId="498" builtinId="9" hidden="1"/>
    <cellStyle name="Hipervínculo visitado" xfId="500" builtinId="9" hidden="1"/>
    <cellStyle name="Hipervínculo visitado" xfId="502" builtinId="9" hidden="1"/>
    <cellStyle name="Hipervínculo visitado" xfId="504" builtinId="9" hidden="1"/>
    <cellStyle name="Hipervínculo visitado" xfId="506" builtinId="9" hidden="1"/>
    <cellStyle name="Hipervínculo visitado" xfId="508" builtinId="9" hidden="1"/>
    <cellStyle name="Hipervínculo visitado" xfId="510" builtinId="9" hidden="1"/>
    <cellStyle name="Hipervínculo visitado" xfId="512" builtinId="9" hidden="1"/>
    <cellStyle name="Hipervínculo visitado" xfId="514" builtinId="9" hidden="1"/>
    <cellStyle name="Hipervínculo visitado" xfId="516" builtinId="9" hidden="1"/>
    <cellStyle name="Hipervínculo visitado" xfId="518" builtinId="9" hidden="1"/>
    <cellStyle name="Hipervínculo visitado" xfId="520" builtinId="9" hidden="1"/>
    <cellStyle name="Hipervínculo visitado" xfId="522" builtinId="9" hidden="1"/>
    <cellStyle name="Hipervínculo visitado" xfId="524" builtinId="9" hidden="1"/>
    <cellStyle name="Hipervínculo visitado" xfId="526" builtinId="9" hidden="1"/>
    <cellStyle name="Hipervínculo visitado" xfId="528" builtinId="9" hidden="1"/>
    <cellStyle name="Hipervínculo visitado" xfId="530" builtinId="9" hidden="1"/>
    <cellStyle name="Hipervínculo visitado" xfId="532" builtinId="9" hidden="1"/>
    <cellStyle name="Hipervínculo visitado" xfId="534" builtinId="9" hidden="1"/>
    <cellStyle name="Hipervínculo visitado" xfId="536" builtinId="9" hidden="1"/>
    <cellStyle name="Hipervínculo visitado" xfId="538" builtinId="9" hidden="1"/>
    <cellStyle name="Hipervínculo visitado" xfId="540" builtinId="9" hidden="1"/>
    <cellStyle name="Hipervínculo visitado" xfId="542" builtinId="9" hidden="1"/>
    <cellStyle name="Hipervínculo visitado" xfId="544" builtinId="9" hidden="1"/>
    <cellStyle name="Hipervínculo visitado" xfId="546" builtinId="9" hidden="1"/>
    <cellStyle name="Hipervínculo visitado" xfId="548" builtinId="9" hidden="1"/>
    <cellStyle name="Hipervínculo visitado" xfId="550" builtinId="9" hidden="1"/>
    <cellStyle name="Hipervínculo visitado" xfId="552" builtinId="9" hidden="1"/>
    <cellStyle name="Hipervínculo visitado" xfId="554" builtinId="9" hidden="1"/>
    <cellStyle name="Hipervínculo visitado" xfId="556" builtinId="9" hidden="1"/>
    <cellStyle name="Hipervínculo visitado" xfId="558" builtinId="9" hidden="1"/>
    <cellStyle name="Hipervínculo visitado" xfId="560" builtinId="9" hidden="1"/>
    <cellStyle name="Hipervínculo visitado" xfId="562" builtinId="9" hidden="1"/>
    <cellStyle name="Hipervínculo visitado" xfId="564" builtinId="9" hidden="1"/>
    <cellStyle name="Hipervínculo visitado" xfId="566" builtinId="9" hidden="1"/>
    <cellStyle name="Hipervínculo visitado" xfId="568" builtinId="9" hidden="1"/>
    <cellStyle name="Hipervínculo visitado" xfId="570" builtinId="9" hidden="1"/>
    <cellStyle name="Hipervínculo visitado" xfId="572" builtinId="9" hidden="1"/>
    <cellStyle name="Hipervínculo visitado" xfId="574" builtinId="9" hidden="1"/>
    <cellStyle name="Hipervínculo visitado" xfId="576" builtinId="9" hidden="1"/>
    <cellStyle name="Hipervínculo visitado" xfId="578" builtinId="9" hidden="1"/>
    <cellStyle name="Hipervínculo visitado" xfId="580" builtinId="9" hidden="1"/>
    <cellStyle name="Hipervínculo visitado" xfId="582" builtinId="9" hidden="1"/>
    <cellStyle name="Hipervínculo visitado" xfId="584" builtinId="9" hidden="1"/>
    <cellStyle name="Hipervínculo visitado" xfId="586" builtinId="9" hidden="1"/>
    <cellStyle name="Hipervínculo visitado" xfId="588" builtinId="9" hidden="1"/>
    <cellStyle name="Hipervínculo visitado" xfId="590" builtinId="9" hidden="1"/>
    <cellStyle name="Hipervínculo visitado" xfId="592" builtinId="9" hidden="1"/>
    <cellStyle name="Hipervínculo visitado" xfId="594" builtinId="9" hidden="1"/>
    <cellStyle name="Hipervínculo visitado" xfId="596" builtinId="9" hidden="1"/>
    <cellStyle name="Hipervínculo visitado" xfId="598" builtinId="9" hidden="1"/>
    <cellStyle name="Hipervínculo visitado" xfId="600" builtinId="9" hidden="1"/>
    <cellStyle name="Hipervínculo visitado" xfId="602" builtinId="9" hidden="1"/>
    <cellStyle name="Hipervínculo visitado" xfId="604" builtinId="9" hidden="1"/>
    <cellStyle name="Hipervínculo visitado" xfId="606" builtinId="9" hidden="1"/>
    <cellStyle name="Hipervínculo visitado" xfId="608" builtinId="9" hidden="1"/>
    <cellStyle name="Hipervínculo visitado" xfId="610" builtinId="9" hidden="1"/>
    <cellStyle name="Hipervínculo visitado" xfId="612" builtinId="9" hidden="1"/>
    <cellStyle name="Hipervínculo visitado" xfId="614" builtinId="9" hidden="1"/>
    <cellStyle name="Hipervínculo visitado" xfId="616" builtinId="9" hidden="1"/>
    <cellStyle name="Hipervínculo visitado" xfId="618" builtinId="9" hidden="1"/>
    <cellStyle name="Hipervínculo visitado" xfId="620" builtinId="9" hidden="1"/>
    <cellStyle name="Hipervínculo visitado" xfId="622" builtinId="9" hidden="1"/>
    <cellStyle name="Hipervínculo visitado" xfId="624" builtinId="9" hidden="1"/>
    <cellStyle name="Hipervínculo visitado" xfId="626" builtinId="9" hidden="1"/>
    <cellStyle name="Hipervínculo visitado" xfId="628" builtinId="9" hidden="1"/>
    <cellStyle name="Hipervínculo visitado" xfId="630" builtinId="9" hidden="1"/>
    <cellStyle name="Hipervínculo visitado" xfId="632" builtinId="9" hidden="1"/>
    <cellStyle name="Hipervínculo visitado" xfId="634" builtinId="9" hidden="1"/>
    <cellStyle name="Hipervínculo visitado" xfId="636" builtinId="9" hidden="1"/>
    <cellStyle name="Hipervínculo visitado" xfId="638" builtinId="9" hidden="1"/>
    <cellStyle name="Hipervínculo visitado" xfId="640" builtinId="9" hidden="1"/>
    <cellStyle name="Hipervínculo visitado" xfId="642" builtinId="9" hidden="1"/>
    <cellStyle name="Hipervínculo visitado" xfId="644" builtinId="9" hidden="1"/>
    <cellStyle name="Hipervínculo visitado" xfId="646" builtinId="9" hidden="1"/>
    <cellStyle name="Hipervínculo visitado" xfId="648" builtinId="9" hidden="1"/>
    <cellStyle name="Hipervínculo visitado" xfId="650" builtinId="9" hidden="1"/>
    <cellStyle name="Hipervínculo visitado" xfId="652" builtinId="9" hidden="1"/>
    <cellStyle name="Hipervínculo visitado" xfId="654" builtinId="9" hidden="1"/>
    <cellStyle name="Hipervínculo visitado" xfId="656" builtinId="9" hidden="1"/>
    <cellStyle name="Hipervínculo visitado" xfId="658" builtinId="9" hidden="1"/>
    <cellStyle name="Hipervínculo visitado" xfId="660" builtinId="9" hidden="1"/>
    <cellStyle name="Hipervínculo visitado" xfId="662" builtinId="9" hidden="1"/>
    <cellStyle name="Hipervínculo visitado" xfId="664" builtinId="9" hidden="1"/>
    <cellStyle name="Hipervínculo visitado" xfId="666" builtinId="9" hidden="1"/>
    <cellStyle name="Hipervínculo visitado" xfId="668" builtinId="9" hidden="1"/>
    <cellStyle name="Hipervínculo visitado" xfId="670" builtinId="9" hidden="1"/>
    <cellStyle name="Hipervínculo visitado" xfId="672" builtinId="9" hidden="1"/>
    <cellStyle name="Hipervínculo visitado" xfId="674" builtinId="9" hidden="1"/>
    <cellStyle name="Hipervínculo visitado" xfId="676" builtinId="9" hidden="1"/>
    <cellStyle name="Hipervínculo visitado" xfId="678" builtinId="9" hidden="1"/>
    <cellStyle name="Hipervínculo visitado" xfId="680" builtinId="9" hidden="1"/>
    <cellStyle name="Hipervínculo visitado" xfId="682" builtinId="9" hidden="1"/>
    <cellStyle name="Hipervínculo visitado" xfId="684" builtinId="9" hidden="1"/>
    <cellStyle name="Hipervínculo visitado" xfId="686" builtinId="9" hidden="1"/>
    <cellStyle name="Hipervínculo visitado" xfId="688" builtinId="9" hidden="1"/>
    <cellStyle name="Hipervínculo visitado" xfId="690" builtinId="9" hidden="1"/>
    <cellStyle name="Hipervínculo visitado" xfId="692" builtinId="9" hidden="1"/>
    <cellStyle name="Hipervínculo visitado" xfId="694" builtinId="9" hidden="1"/>
    <cellStyle name="Hipervínculo visitado" xfId="696" builtinId="9" hidden="1"/>
    <cellStyle name="Hipervínculo visitado" xfId="698" builtinId="9" hidden="1"/>
    <cellStyle name="Hipervínculo visitado" xfId="700" builtinId="9" hidden="1"/>
    <cellStyle name="Hipervínculo visitado" xfId="702" builtinId="9" hidden="1"/>
    <cellStyle name="Hipervínculo visitado" xfId="704" builtinId="9" hidden="1"/>
    <cellStyle name="Hipervínculo visitado" xfId="706" builtinId="9" hidden="1"/>
    <cellStyle name="Hipervínculo visitado" xfId="708" builtinId="9" hidden="1"/>
    <cellStyle name="Hipervínculo visitado" xfId="710" builtinId="9" hidden="1"/>
    <cellStyle name="Hipervínculo visitado" xfId="712" builtinId="9" hidden="1"/>
    <cellStyle name="Hipervínculo visitado" xfId="714" builtinId="9" hidden="1"/>
    <cellStyle name="Hipervínculo visitado" xfId="716" builtinId="9" hidden="1"/>
    <cellStyle name="Hipervínculo visitado" xfId="718" builtinId="9" hidden="1"/>
    <cellStyle name="Hipervínculo visitado" xfId="720" builtinId="9" hidden="1"/>
    <cellStyle name="Hipervínculo visitado" xfId="722" builtinId="9" hidden="1"/>
    <cellStyle name="Hipervínculo visitado" xfId="724" builtinId="9" hidden="1"/>
    <cellStyle name="Hipervínculo visitado" xfId="726" builtinId="9" hidden="1"/>
    <cellStyle name="Hipervínculo visitado" xfId="728" builtinId="9" hidden="1"/>
    <cellStyle name="Hipervínculo visitado" xfId="730" builtinId="9" hidden="1"/>
    <cellStyle name="Hipervínculo visitado" xfId="732" builtinId="9" hidden="1"/>
    <cellStyle name="Hipervínculo visitado" xfId="734" builtinId="9" hidden="1"/>
    <cellStyle name="Hipervínculo visitado" xfId="736" builtinId="9" hidden="1"/>
    <cellStyle name="Hipervínculo visitado" xfId="738" builtinId="9" hidden="1"/>
    <cellStyle name="Hipervínculo visitado" xfId="740" builtinId="9" hidden="1"/>
    <cellStyle name="Hipervínculo visitado" xfId="742" builtinId="9" hidden="1"/>
    <cellStyle name="Hipervínculo visitado" xfId="744" builtinId="9" hidden="1"/>
    <cellStyle name="Moneda" xfId="1" builtinId="4"/>
    <cellStyle name="Normal" xfId="0" builtinId="0"/>
    <cellStyle name="Porcentaje" xfId="2" builtinId="5"/>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BC8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ES"/>
              <a:t>CUMPLIMIENTO ACUMULADO PDM 2016</a:t>
            </a:r>
            <a:r>
              <a:rPr lang="es-ES" baseline="0"/>
              <a:t> - 2019</a:t>
            </a:r>
            <a:endParaRPr lang="es-ES"/>
          </a:p>
        </c:rich>
      </c:tx>
      <c:overlay val="0"/>
    </c:title>
    <c:autoTitleDeleted val="0"/>
    <c:plotArea>
      <c:layout/>
      <c:barChart>
        <c:barDir val="bar"/>
        <c:grouping val="clustered"/>
        <c:varyColors val="0"/>
        <c:ser>
          <c:idx val="0"/>
          <c:order val="0"/>
          <c:invertIfNegative val="0"/>
          <c:dPt>
            <c:idx val="1"/>
            <c:invertIfNegative val="0"/>
            <c:bubble3D val="0"/>
            <c:spPr>
              <a:solidFill>
                <a:srgbClr val="953735"/>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RESUMEN!$I$5:$K$6</c:f>
              <c:strCache>
                <c:ptCount val="2"/>
                <c:pt idx="0">
                  <c:v>META</c:v>
                </c:pt>
                <c:pt idx="1">
                  <c:v>AVANCE EN CUMPLIMIENTO</c:v>
                </c:pt>
              </c:strCache>
            </c:strRef>
          </c:cat>
          <c:val>
            <c:numRef>
              <c:f>RESUMEN!$I$148:$J$148</c:f>
              <c:numCache>
                <c:formatCode>0%</c:formatCode>
                <c:ptCount val="2"/>
                <c:pt idx="0">
                  <c:v>0.41127468058518746</c:v>
                </c:pt>
                <c:pt idx="1">
                  <c:v>0.22560060050554698</c:v>
                </c:pt>
              </c:numCache>
            </c:numRef>
          </c:val>
        </c:ser>
        <c:dLbls>
          <c:showLegendKey val="0"/>
          <c:showVal val="0"/>
          <c:showCatName val="0"/>
          <c:showSerName val="0"/>
          <c:showPercent val="0"/>
          <c:showBubbleSize val="0"/>
        </c:dLbls>
        <c:gapWidth val="150"/>
        <c:axId val="658642208"/>
        <c:axId val="658646128"/>
      </c:barChart>
      <c:catAx>
        <c:axId val="658642208"/>
        <c:scaling>
          <c:orientation val="minMax"/>
        </c:scaling>
        <c:delete val="0"/>
        <c:axPos val="l"/>
        <c:numFmt formatCode="General" sourceLinked="0"/>
        <c:majorTickMark val="out"/>
        <c:minorTickMark val="none"/>
        <c:tickLblPos val="nextTo"/>
        <c:crossAx val="658646128"/>
        <c:crosses val="autoZero"/>
        <c:auto val="1"/>
        <c:lblAlgn val="ctr"/>
        <c:lblOffset val="100"/>
        <c:noMultiLvlLbl val="0"/>
      </c:catAx>
      <c:valAx>
        <c:axId val="658646128"/>
        <c:scaling>
          <c:orientation val="minMax"/>
        </c:scaling>
        <c:delete val="0"/>
        <c:axPos val="b"/>
        <c:majorGridlines/>
        <c:numFmt formatCode="0%" sourceLinked="1"/>
        <c:majorTickMark val="out"/>
        <c:minorTickMark val="none"/>
        <c:tickLblPos val="nextTo"/>
        <c:crossAx val="658642208"/>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EJECUCIÓN PRESUPUESTAL Y NIVEL DE GESTIÓN POR</a:t>
            </a:r>
            <a:r>
              <a:rPr lang="es-ES" baseline="0"/>
              <a:t> LÍNEAS ESTRATÉGICAS</a:t>
            </a:r>
            <a:endParaRPr lang="es-ES"/>
          </a:p>
        </c:rich>
      </c:tx>
      <c:overlay val="0"/>
    </c:title>
    <c:autoTitleDeleted val="0"/>
    <c:plotArea>
      <c:layout/>
      <c:barChart>
        <c:barDir val="col"/>
        <c:grouping val="clustered"/>
        <c:varyColors val="0"/>
        <c:ser>
          <c:idx val="0"/>
          <c:order val="0"/>
          <c:tx>
            <c:strRef>
              <c:f>RESUMEN!$O$7</c:f>
              <c:strCache>
                <c:ptCount val="1"/>
                <c:pt idx="0">
                  <c:v>PORCENTAJE EJECUCIÓN</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(RESUMEN!$O$8,RESUMEN!$O$38,RESUMEN!$O$65,RESUMEN!$O$80,RESUMEN!$O$121,RESUMEN!$O$136)</c:f>
              <c:numCache>
                <c:formatCode>0%</c:formatCode>
                <c:ptCount val="6"/>
                <c:pt idx="0">
                  <c:v>0.56831671158309205</c:v>
                </c:pt>
                <c:pt idx="1">
                  <c:v>0.39721309399786409</c:v>
                </c:pt>
                <c:pt idx="2">
                  <c:v>0.42779084013706703</c:v>
                </c:pt>
                <c:pt idx="3">
                  <c:v>0.55723284131904116</c:v>
                </c:pt>
                <c:pt idx="4">
                  <c:v>0.5521826955300958</c:v>
                </c:pt>
                <c:pt idx="5">
                  <c:v>0.42214351496475749</c:v>
                </c:pt>
              </c:numCache>
            </c:numRef>
          </c:val>
        </c:ser>
        <c:ser>
          <c:idx val="1"/>
          <c:order val="1"/>
          <c:tx>
            <c:strRef>
              <c:f>RESUMEN!$P$7</c:f>
              <c:strCache>
                <c:ptCount val="1"/>
                <c:pt idx="0">
                  <c:v>NIVEL DE GESTIÓN</c:v>
                </c:pt>
              </c:strCache>
            </c:strRef>
          </c:tx>
          <c:spPr>
            <a:solidFill>
              <a:schemeClr val="accent2">
                <a:lumMod val="75000"/>
              </a:schemeClr>
            </a:solidFill>
          </c:spPr>
          <c:invertIfNegative val="0"/>
          <c:dLbls>
            <c:dLbl>
              <c:idx val="0"/>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(RESUMEN!$P$8,RESUMEN!$P$38,RESUMEN!$P$65,RESUMEN!$P$80,RESUMEN!$P$121,RESUMEN!$P$136)</c:f>
              <c:numCache>
                <c:formatCode>0%</c:formatCode>
                <c:ptCount val="6"/>
                <c:pt idx="0">
                  <c:v>4.4755391889174687E-4</c:v>
                </c:pt>
                <c:pt idx="1">
                  <c:v>0.10532182895818812</c:v>
                </c:pt>
                <c:pt idx="2">
                  <c:v>4.1691788792109212E-2</c:v>
                </c:pt>
                <c:pt idx="3">
                  <c:v>9.5654803688700971E-3</c:v>
                </c:pt>
                <c:pt idx="4">
                  <c:v>0.11416419340187166</c:v>
                </c:pt>
                <c:pt idx="5">
                  <c:v>1.2478457273521057E-2</c:v>
                </c:pt>
              </c:numCache>
            </c:numRef>
          </c:val>
        </c:ser>
        <c:dLbls>
          <c:showLegendKey val="0"/>
          <c:showVal val="0"/>
          <c:showCatName val="0"/>
          <c:showSerName val="0"/>
          <c:showPercent val="0"/>
          <c:showBubbleSize val="0"/>
        </c:dLbls>
        <c:gapWidth val="150"/>
        <c:axId val="790226704"/>
        <c:axId val="790227264"/>
      </c:barChart>
      <c:catAx>
        <c:axId val="790226704"/>
        <c:scaling>
          <c:orientation val="minMax"/>
        </c:scaling>
        <c:delete val="0"/>
        <c:axPos val="b"/>
        <c:numFmt formatCode="General" sourceLinked="0"/>
        <c:majorTickMark val="out"/>
        <c:minorTickMark val="none"/>
        <c:tickLblPos val="nextTo"/>
        <c:crossAx val="790227264"/>
        <c:crosses val="autoZero"/>
        <c:auto val="1"/>
        <c:lblAlgn val="ctr"/>
        <c:lblOffset val="100"/>
        <c:noMultiLvlLbl val="0"/>
      </c:catAx>
      <c:valAx>
        <c:axId val="790227264"/>
        <c:scaling>
          <c:orientation val="minMax"/>
        </c:scaling>
        <c:delete val="0"/>
        <c:axPos val="l"/>
        <c:majorGridlines/>
        <c:numFmt formatCode="0%" sourceLinked="1"/>
        <c:majorTickMark val="out"/>
        <c:minorTickMark val="none"/>
        <c:tickLblPos val="nextTo"/>
        <c:crossAx val="79022670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7"/>
    </mc:Choice>
    <mc:Fallback>
      <c:style val="37"/>
    </mc:Fallback>
  </mc:AlternateContent>
  <c:chart>
    <c:title>
      <c:tx>
        <c:rich>
          <a:bodyPr/>
          <a:lstStyle/>
          <a:p>
            <a:pPr>
              <a:defRPr/>
            </a:pPr>
            <a:r>
              <a:rPr lang="es-ES"/>
              <a:t>CUMPLIMIENTO ACUMULADO DEL PDM POR DEPENDENCIAS </a:t>
            </a:r>
          </a:p>
        </c:rich>
      </c:tx>
      <c:overlay val="0"/>
    </c:title>
    <c:autoTitleDeleted val="0"/>
    <c:plotArea>
      <c:layout/>
      <c:barChart>
        <c:barDir val="bar"/>
        <c:grouping val="clustered"/>
        <c:varyColors val="0"/>
        <c:ser>
          <c:idx val="0"/>
          <c:order val="0"/>
          <c:tx>
            <c:strRef>
              <c:f>RESUMEN!$J$156</c:f>
              <c:strCache>
                <c:ptCount val="1"/>
                <c:pt idx="0">
                  <c:v>Cumplimiento Acumulado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RESUMEN!$D$157:$D$181</c:f>
              <c:strCache>
                <c:ptCount val="25"/>
                <c:pt idx="0">
                  <c:v>Administrativa</c:v>
                </c:pt>
                <c:pt idx="1">
                  <c:v>AMB</c:v>
                </c:pt>
                <c:pt idx="2">
                  <c:v>Bomberos</c:v>
                </c:pt>
                <c:pt idx="3">
                  <c:v>Control Interno</c:v>
                </c:pt>
                <c:pt idx="4">
                  <c:v>Control Interno Disciplinario</c:v>
                </c:pt>
                <c:pt idx="5">
                  <c:v>DADEP</c:v>
                </c:pt>
                <c:pt idx="6">
                  <c:v>Desarrollo Social</c:v>
                </c:pt>
                <c:pt idx="7">
                  <c:v>Educación</c:v>
                </c:pt>
                <c:pt idx="8">
                  <c:v>EMAB</c:v>
                </c:pt>
                <c:pt idx="9">
                  <c:v>Hacienda</c:v>
                </c:pt>
                <c:pt idx="10">
                  <c:v>IMCT</c:v>
                </c:pt>
                <c:pt idx="11">
                  <c:v>IMEBU</c:v>
                </c:pt>
                <c:pt idx="12">
                  <c:v>INDERBU</c:v>
                </c:pt>
                <c:pt idx="13">
                  <c:v>Infraestructura</c:v>
                </c:pt>
                <c:pt idx="14">
                  <c:v>Interior</c:v>
                </c:pt>
                <c:pt idx="15">
                  <c:v>INVISBU</c:v>
                </c:pt>
                <c:pt idx="16">
                  <c:v>ISABU</c:v>
                </c:pt>
                <c:pt idx="17">
                  <c:v>Jurídica</c:v>
                </c:pt>
                <c:pt idx="18">
                  <c:v>Metrolínea</c:v>
                </c:pt>
                <c:pt idx="19">
                  <c:v>Planeación</c:v>
                </c:pt>
                <c:pt idx="20">
                  <c:v>Prensa</c:v>
                </c:pt>
                <c:pt idx="21">
                  <c:v>Salud y Ambiente</c:v>
                </c:pt>
                <c:pt idx="22">
                  <c:v>Sistemas</c:v>
                </c:pt>
                <c:pt idx="23">
                  <c:v>Tránsito</c:v>
                </c:pt>
                <c:pt idx="24">
                  <c:v>UTSP</c:v>
                </c:pt>
              </c:strCache>
            </c:strRef>
          </c:cat>
          <c:val>
            <c:numRef>
              <c:f>RESUMEN!$J$157:$J$181</c:f>
              <c:numCache>
                <c:formatCode>0%</c:formatCode>
                <c:ptCount val="25"/>
                <c:pt idx="0">
                  <c:v>0.20879629629629631</c:v>
                </c:pt>
                <c:pt idx="1">
                  <c:v>0.13333333333333333</c:v>
                </c:pt>
                <c:pt idx="2">
                  <c:v>0.19444444444444442</c:v>
                </c:pt>
                <c:pt idx="3">
                  <c:v>0.5</c:v>
                </c:pt>
                <c:pt idx="4">
                  <c:v>0.4375</c:v>
                </c:pt>
                <c:pt idx="5">
                  <c:v>0.392594</c:v>
                </c:pt>
                <c:pt idx="6">
                  <c:v>0.32870480546096204</c:v>
                </c:pt>
                <c:pt idx="7">
                  <c:v>0.26681462962207531</c:v>
                </c:pt>
                <c:pt idx="8">
                  <c:v>0.3723635763151687</c:v>
                </c:pt>
                <c:pt idx="9">
                  <c:v>0.3970238095238095</c:v>
                </c:pt>
                <c:pt idx="10">
                  <c:v>0.29364011838501636</c:v>
                </c:pt>
                <c:pt idx="11">
                  <c:v>0.12052417701432894</c:v>
                </c:pt>
                <c:pt idx="12">
                  <c:v>0.39877275683108665</c:v>
                </c:pt>
                <c:pt idx="13">
                  <c:v>0.13830414230019494</c:v>
                </c:pt>
                <c:pt idx="14">
                  <c:v>0.1741789525936957</c:v>
                </c:pt>
                <c:pt idx="15">
                  <c:v>0.40691176470588236</c:v>
                </c:pt>
                <c:pt idx="16">
                  <c:v>0.60499999999999998</c:v>
                </c:pt>
                <c:pt idx="17">
                  <c:v>0.48901515151515151</c:v>
                </c:pt>
                <c:pt idx="18">
                  <c:v>0.44285714285714289</c:v>
                </c:pt>
                <c:pt idx="19">
                  <c:v>0.2178030303030303</c:v>
                </c:pt>
                <c:pt idx="20">
                  <c:v>0.5357142857142857</c:v>
                </c:pt>
                <c:pt idx="21">
                  <c:v>0.26424499578996363</c:v>
                </c:pt>
                <c:pt idx="22">
                  <c:v>0.16393987941429802</c:v>
                </c:pt>
                <c:pt idx="23">
                  <c:v>0.41505518784090212</c:v>
                </c:pt>
                <c:pt idx="24">
                  <c:v>0.5</c:v>
                </c:pt>
              </c:numCache>
            </c:numRef>
          </c:val>
        </c:ser>
        <c:dLbls>
          <c:showLegendKey val="0"/>
          <c:showVal val="0"/>
          <c:showCatName val="0"/>
          <c:showSerName val="0"/>
          <c:showPercent val="0"/>
          <c:showBubbleSize val="0"/>
        </c:dLbls>
        <c:gapWidth val="150"/>
        <c:axId val="790230064"/>
        <c:axId val="790230624"/>
      </c:barChart>
      <c:catAx>
        <c:axId val="790230064"/>
        <c:scaling>
          <c:orientation val="minMax"/>
        </c:scaling>
        <c:delete val="0"/>
        <c:axPos val="l"/>
        <c:numFmt formatCode="General" sourceLinked="0"/>
        <c:majorTickMark val="out"/>
        <c:minorTickMark val="none"/>
        <c:tickLblPos val="nextTo"/>
        <c:crossAx val="790230624"/>
        <c:crosses val="autoZero"/>
        <c:auto val="1"/>
        <c:lblAlgn val="ctr"/>
        <c:lblOffset val="100"/>
        <c:noMultiLvlLbl val="0"/>
      </c:catAx>
      <c:valAx>
        <c:axId val="790230624"/>
        <c:scaling>
          <c:orientation val="minMax"/>
        </c:scaling>
        <c:delete val="0"/>
        <c:axPos val="b"/>
        <c:majorGridlines/>
        <c:numFmt formatCode="0%" sourceLinked="1"/>
        <c:majorTickMark val="out"/>
        <c:minorTickMark val="none"/>
        <c:tickLblPos val="nextTo"/>
        <c:crossAx val="79023006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6"/>
    </mc:Choice>
    <mc:Fallback>
      <c:style val="36"/>
    </mc:Fallback>
  </mc:AlternateContent>
  <c:chart>
    <c:title>
      <c:tx>
        <c:rich>
          <a:bodyPr/>
          <a:lstStyle/>
          <a:p>
            <a:pPr>
              <a:defRPr/>
            </a:pPr>
            <a:r>
              <a:rPr lang="es-ES"/>
              <a:t>CUMPLIMIENTO PDM VIGENCIA 2016 POR DEPENDENCIAS</a:t>
            </a:r>
          </a:p>
        </c:rich>
      </c:tx>
      <c:overlay val="0"/>
    </c:title>
    <c:autoTitleDeleted val="0"/>
    <c:plotArea>
      <c:layout/>
      <c:barChart>
        <c:barDir val="bar"/>
        <c:grouping val="clustered"/>
        <c:varyColors val="0"/>
        <c:ser>
          <c:idx val="0"/>
          <c:order val="0"/>
          <c:tx>
            <c:strRef>
              <c:f>RESUMEN!$J$156</c:f>
              <c:strCache>
                <c:ptCount val="1"/>
                <c:pt idx="0">
                  <c:v>Cumplimiento Acumulado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RESUMEN!$D$157:$D$181</c:f>
              <c:strCache>
                <c:ptCount val="25"/>
                <c:pt idx="0">
                  <c:v>Administrativa</c:v>
                </c:pt>
                <c:pt idx="1">
                  <c:v>AMB</c:v>
                </c:pt>
                <c:pt idx="2">
                  <c:v>Bomberos</c:v>
                </c:pt>
                <c:pt idx="3">
                  <c:v>Control Interno</c:v>
                </c:pt>
                <c:pt idx="4">
                  <c:v>Control Interno Disciplinario</c:v>
                </c:pt>
                <c:pt idx="5">
                  <c:v>DADEP</c:v>
                </c:pt>
                <c:pt idx="6">
                  <c:v>Desarrollo Social</c:v>
                </c:pt>
                <c:pt idx="7">
                  <c:v>Educación</c:v>
                </c:pt>
                <c:pt idx="8">
                  <c:v>EMAB</c:v>
                </c:pt>
                <c:pt idx="9">
                  <c:v>Hacienda</c:v>
                </c:pt>
                <c:pt idx="10">
                  <c:v>IMCT</c:v>
                </c:pt>
                <c:pt idx="11">
                  <c:v>IMEBU</c:v>
                </c:pt>
                <c:pt idx="12">
                  <c:v>INDERBU</c:v>
                </c:pt>
                <c:pt idx="13">
                  <c:v>Infraestructura</c:v>
                </c:pt>
                <c:pt idx="14">
                  <c:v>Interior</c:v>
                </c:pt>
                <c:pt idx="15">
                  <c:v>INVISBU</c:v>
                </c:pt>
                <c:pt idx="16">
                  <c:v>ISABU</c:v>
                </c:pt>
                <c:pt idx="17">
                  <c:v>Jurídica</c:v>
                </c:pt>
                <c:pt idx="18">
                  <c:v>Metrolínea</c:v>
                </c:pt>
                <c:pt idx="19">
                  <c:v>Planeación</c:v>
                </c:pt>
                <c:pt idx="20">
                  <c:v>Prensa</c:v>
                </c:pt>
                <c:pt idx="21">
                  <c:v>Salud y Ambiente</c:v>
                </c:pt>
                <c:pt idx="22">
                  <c:v>Sistemas</c:v>
                </c:pt>
                <c:pt idx="23">
                  <c:v>Tránsito</c:v>
                </c:pt>
                <c:pt idx="24">
                  <c:v>UTSP</c:v>
                </c:pt>
              </c:strCache>
            </c:strRef>
          </c:cat>
          <c:val>
            <c:numRef>
              <c:f>RESUMEN!$E$157:$E$181</c:f>
              <c:numCache>
                <c:formatCode>0%</c:formatCode>
                <c:ptCount val="25"/>
                <c:pt idx="0">
                  <c:v>1</c:v>
                </c:pt>
                <c:pt idx="1">
                  <c:v>0</c:v>
                </c:pt>
                <c:pt idx="2">
                  <c:v>1</c:v>
                </c:pt>
                <c:pt idx="3">
                  <c:v>1</c:v>
                </c:pt>
                <c:pt idx="4">
                  <c:v>1</c:v>
                </c:pt>
                <c:pt idx="5">
                  <c:v>0.96250000000000002</c:v>
                </c:pt>
                <c:pt idx="6">
                  <c:v>0.72985046813651477</c:v>
                </c:pt>
                <c:pt idx="7">
                  <c:v>0.78017304706615587</c:v>
                </c:pt>
                <c:pt idx="8">
                  <c:v>0.93277777777777771</c:v>
                </c:pt>
                <c:pt idx="9">
                  <c:v>0.8666666666666667</c:v>
                </c:pt>
                <c:pt idx="10">
                  <c:v>0.76388888888888884</c:v>
                </c:pt>
                <c:pt idx="11">
                  <c:v>0.92285714285714282</c:v>
                </c:pt>
                <c:pt idx="12">
                  <c:v>0.95419999999999994</c:v>
                </c:pt>
                <c:pt idx="13">
                  <c:v>0.75263157894736843</c:v>
                </c:pt>
                <c:pt idx="14">
                  <c:v>0.79148837209302325</c:v>
                </c:pt>
                <c:pt idx="15">
                  <c:v>1</c:v>
                </c:pt>
                <c:pt idx="16">
                  <c:v>1</c:v>
                </c:pt>
                <c:pt idx="17">
                  <c:v>0.84499999999999997</c:v>
                </c:pt>
                <c:pt idx="18">
                  <c:v>0.85</c:v>
                </c:pt>
                <c:pt idx="19">
                  <c:v>0.90999999999999992</c:v>
                </c:pt>
                <c:pt idx="20">
                  <c:v>1</c:v>
                </c:pt>
                <c:pt idx="21">
                  <c:v>0.76906710410223522</c:v>
                </c:pt>
                <c:pt idx="22">
                  <c:v>0.99848484848484853</c:v>
                </c:pt>
                <c:pt idx="23">
                  <c:v>0.95555555555555549</c:v>
                </c:pt>
                <c:pt idx="24">
                  <c:v>1</c:v>
                </c:pt>
              </c:numCache>
            </c:numRef>
          </c:val>
        </c:ser>
        <c:dLbls>
          <c:showLegendKey val="0"/>
          <c:showVal val="0"/>
          <c:showCatName val="0"/>
          <c:showSerName val="0"/>
          <c:showPercent val="0"/>
          <c:showBubbleSize val="0"/>
        </c:dLbls>
        <c:gapWidth val="150"/>
        <c:axId val="790821808"/>
        <c:axId val="790822368"/>
      </c:barChart>
      <c:catAx>
        <c:axId val="790821808"/>
        <c:scaling>
          <c:orientation val="minMax"/>
        </c:scaling>
        <c:delete val="0"/>
        <c:axPos val="l"/>
        <c:numFmt formatCode="General" sourceLinked="0"/>
        <c:majorTickMark val="out"/>
        <c:minorTickMark val="none"/>
        <c:tickLblPos val="nextTo"/>
        <c:crossAx val="790822368"/>
        <c:crosses val="autoZero"/>
        <c:auto val="1"/>
        <c:lblAlgn val="ctr"/>
        <c:lblOffset val="100"/>
        <c:noMultiLvlLbl val="0"/>
      </c:catAx>
      <c:valAx>
        <c:axId val="790822368"/>
        <c:scaling>
          <c:orientation val="minMax"/>
        </c:scaling>
        <c:delete val="0"/>
        <c:axPos val="b"/>
        <c:majorGridlines/>
        <c:numFmt formatCode="0%" sourceLinked="1"/>
        <c:majorTickMark val="out"/>
        <c:minorTickMark val="none"/>
        <c:tickLblPos val="nextTo"/>
        <c:crossAx val="79082180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PDM 2016-2019 </a:t>
            </a:r>
          </a:p>
          <a:p>
            <a:pPr>
              <a:defRPr/>
            </a:pPr>
            <a:r>
              <a:rPr lang="es-ES"/>
              <a:t>POR LINEA ESTRATÉGICA</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(RESUMEN!$I$8,RESUMEN!$I$38,RESUMEN!$I$65,RESUMEN!$I$80,RESUMEN!$I$121,RESUMEN!$I$136)</c:f>
              <c:numCache>
                <c:formatCode>0%</c:formatCode>
                <c:ptCount val="6"/>
                <c:pt idx="0">
                  <c:v>0.50579054976659144</c:v>
                </c:pt>
                <c:pt idx="1">
                  <c:v>0.45591792226149719</c:v>
                </c:pt>
                <c:pt idx="2">
                  <c:v>0.42426554022175039</c:v>
                </c:pt>
                <c:pt idx="3">
                  <c:v>0.48808895362840893</c:v>
                </c:pt>
                <c:pt idx="4">
                  <c:v>0.18679995228854676</c:v>
                </c:pt>
                <c:pt idx="5">
                  <c:v>0.40678516534433012</c:v>
                </c:pt>
              </c:numCache>
            </c:numRef>
          </c:val>
        </c:ser>
        <c:ser>
          <c:idx val="1"/>
          <c:order val="1"/>
          <c:tx>
            <c:strRef>
              <c:f>RESUMEN!$J$5</c:f>
              <c:strCache>
                <c:ptCount val="1"/>
                <c:pt idx="0">
                  <c:v>AVANCE EN CUMPLIMIENTO</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(RESUMEN!$C$8,RESUMEN!$C$38,RESUMEN!$C$65,RESUMEN!$C$80,RESUMEN!$C$121,RESUMEN!$C$136)</c:f>
              <c:strCache>
                <c:ptCount val="6"/>
                <c:pt idx="0">
                  <c:v>LÍNEA ESTRATÉGICA 1: GOBERNANZA DEMOCRÁTICA</c:v>
                </c:pt>
                <c:pt idx="1">
                  <c:v>LÍNEA ESTRATÉGICA 2: INCLUSIÓN SOCIAL</c:v>
                </c:pt>
                <c:pt idx="2">
                  <c:v>LÍNEA ESTRATÉGICA 3: SOSTENIBILIDAD AMBIENTAL</c:v>
                </c:pt>
                <c:pt idx="3">
                  <c:v>LÍNEA ESTRATÉGICA 4: CALIDAD DE VIDA</c:v>
                </c:pt>
                <c:pt idx="4">
                  <c:v>LÍNEA ESTRATÉGICA 5: PRODUCTIVIDAD Y GENERACIÓN DE OPORTUNIDADES</c:v>
                </c:pt>
                <c:pt idx="5">
                  <c:v>LÍNEA ESTRATÉGICA 6: INFRAESTRUCTURA Y CONECTIVIDAD</c:v>
                </c:pt>
              </c:strCache>
            </c:strRef>
          </c:cat>
          <c:val>
            <c:numRef>
              <c:f>(RESUMEN!$J$8,RESUMEN!$J$38,RESUMEN!$J$65,RESUMEN!$J$80,RESUMEN!$J$121,RESUMEN!$J$136)</c:f>
              <c:numCache>
                <c:formatCode>0%</c:formatCode>
                <c:ptCount val="6"/>
                <c:pt idx="0">
                  <c:v>0.29822859783734784</c:v>
                </c:pt>
                <c:pt idx="1">
                  <c:v>0.2775934172785276</c:v>
                </c:pt>
                <c:pt idx="2">
                  <c:v>0.16692064795156089</c:v>
                </c:pt>
                <c:pt idx="3">
                  <c:v>0.30159780671153685</c:v>
                </c:pt>
                <c:pt idx="4">
                  <c:v>0.12869203943727725</c:v>
                </c:pt>
                <c:pt idx="5">
                  <c:v>0.18057109381703132</c:v>
                </c:pt>
              </c:numCache>
            </c:numRef>
          </c:val>
        </c:ser>
        <c:dLbls>
          <c:showLegendKey val="0"/>
          <c:showVal val="0"/>
          <c:showCatName val="0"/>
          <c:showSerName val="0"/>
          <c:showPercent val="0"/>
          <c:showBubbleSize val="0"/>
        </c:dLbls>
        <c:gapWidth val="150"/>
        <c:axId val="658638848"/>
        <c:axId val="658650608"/>
      </c:barChart>
      <c:catAx>
        <c:axId val="658638848"/>
        <c:scaling>
          <c:orientation val="minMax"/>
        </c:scaling>
        <c:delete val="0"/>
        <c:axPos val="b"/>
        <c:numFmt formatCode="General" sourceLinked="0"/>
        <c:majorTickMark val="out"/>
        <c:minorTickMark val="none"/>
        <c:tickLblPos val="nextTo"/>
        <c:crossAx val="658650608"/>
        <c:crosses val="autoZero"/>
        <c:auto val="1"/>
        <c:lblAlgn val="ctr"/>
        <c:lblOffset val="100"/>
        <c:noMultiLvlLbl val="0"/>
      </c:catAx>
      <c:valAx>
        <c:axId val="658650608"/>
        <c:scaling>
          <c:orientation val="minMax"/>
        </c:scaling>
        <c:delete val="0"/>
        <c:axPos val="l"/>
        <c:majorGridlines/>
        <c:numFmt formatCode="0%" sourceLinked="1"/>
        <c:majorTickMark val="out"/>
        <c:minorTickMark val="none"/>
        <c:tickLblPos val="nextTo"/>
        <c:crossAx val="658638848"/>
        <c:crosses val="autoZero"/>
        <c:crossBetween val="between"/>
      </c:valAx>
    </c:plotArea>
    <c:legend>
      <c:legendPos val="r"/>
      <c:overlay val="0"/>
    </c:legend>
    <c:plotVisOnly val="1"/>
    <c:dispBlanksAs val="gap"/>
    <c:showDLblsOverMax val="0"/>
  </c:chart>
  <c:printSettings>
    <c:headerFooter/>
    <c:pageMargins b="1" l="0.75" r="0.75" t="1" header="0.5" footer="0.5"/>
    <c:pageSetup paperSize="0"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1 GOBERNANZA DEMOCRÁTICA</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(RESUMEN!$C$9,RESUMEN!$C$18,RESUMEN!$C$27,RESUMEN!$C$32)</c:f>
              <c:strCache>
                <c:ptCount val="4"/>
                <c:pt idx="0">
                  <c:v>GOBIERNO PARTICIPATIVO Y ABIERTO</c:v>
                </c:pt>
                <c:pt idx="1">
                  <c:v>GOBIERNO LEGAL Y EFECTIVO</c:v>
                </c:pt>
                <c:pt idx="2">
                  <c:v>GOBIERNO MUNICIPAL EN LÍNEA</c:v>
                </c:pt>
                <c:pt idx="3">
                  <c:v>GOBERNANZA URBANA</c:v>
                </c:pt>
              </c:strCache>
            </c:strRef>
          </c:cat>
          <c:val>
            <c:numRef>
              <c:f>(RESUMEN!$I$9,RESUMEN!$I$18,RESUMEN!$I$27,RESUMEN!$I$32)</c:f>
              <c:numCache>
                <c:formatCode>0%</c:formatCode>
                <c:ptCount val="4"/>
                <c:pt idx="0">
                  <c:v>0.49650843600843592</c:v>
                </c:pt>
                <c:pt idx="1">
                  <c:v>0.51567598528015202</c:v>
                </c:pt>
                <c:pt idx="2">
                  <c:v>0.45383333333333337</c:v>
                </c:pt>
                <c:pt idx="3">
                  <c:v>0.55714444444444444</c:v>
                </c:pt>
              </c:numCache>
            </c:numRef>
          </c:val>
        </c:ser>
        <c:ser>
          <c:idx val="1"/>
          <c:order val="1"/>
          <c:tx>
            <c:strRef>
              <c:f>RESUMEN!$J$5</c:f>
              <c:strCache>
                <c:ptCount val="1"/>
                <c:pt idx="0">
                  <c:v>AVANCE EN CUMPLIMIENTO</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(RESUMEN!$C$9,RESUMEN!$C$18,RESUMEN!$C$27,RESUMEN!$C$32)</c:f>
              <c:strCache>
                <c:ptCount val="4"/>
                <c:pt idx="0">
                  <c:v>GOBIERNO PARTICIPATIVO Y ABIERTO</c:v>
                </c:pt>
                <c:pt idx="1">
                  <c:v>GOBIERNO LEGAL Y EFECTIVO</c:v>
                </c:pt>
                <c:pt idx="2">
                  <c:v>GOBIERNO MUNICIPAL EN LÍNEA</c:v>
                </c:pt>
                <c:pt idx="3">
                  <c:v>GOBERNANZA URBANA</c:v>
                </c:pt>
              </c:strCache>
            </c:strRef>
          </c:cat>
          <c:val>
            <c:numRef>
              <c:f>(RESUMEN!$J$9,RESUMEN!$J$18,RESUMEN!$J$27,RESUMEN!$J$32)</c:f>
              <c:numCache>
                <c:formatCode>0%</c:formatCode>
                <c:ptCount val="4"/>
                <c:pt idx="0">
                  <c:v>0.30491954804454807</c:v>
                </c:pt>
                <c:pt idx="1">
                  <c:v>0.29989512108262106</c:v>
                </c:pt>
                <c:pt idx="2">
                  <c:v>0.33026638888888887</c:v>
                </c:pt>
                <c:pt idx="3">
                  <c:v>0.2578333333333333</c:v>
                </c:pt>
              </c:numCache>
            </c:numRef>
          </c:val>
        </c:ser>
        <c:dLbls>
          <c:showLegendKey val="0"/>
          <c:showVal val="0"/>
          <c:showCatName val="0"/>
          <c:showSerName val="0"/>
          <c:showPercent val="0"/>
          <c:showBubbleSize val="0"/>
        </c:dLbls>
        <c:gapWidth val="150"/>
        <c:axId val="658651728"/>
        <c:axId val="658617744"/>
      </c:barChart>
      <c:catAx>
        <c:axId val="658651728"/>
        <c:scaling>
          <c:orientation val="minMax"/>
        </c:scaling>
        <c:delete val="0"/>
        <c:axPos val="b"/>
        <c:numFmt formatCode="General" sourceLinked="0"/>
        <c:majorTickMark val="out"/>
        <c:minorTickMark val="none"/>
        <c:tickLblPos val="nextTo"/>
        <c:crossAx val="658617744"/>
        <c:crosses val="autoZero"/>
        <c:auto val="1"/>
        <c:lblAlgn val="ctr"/>
        <c:lblOffset val="100"/>
        <c:noMultiLvlLbl val="0"/>
      </c:catAx>
      <c:valAx>
        <c:axId val="658617744"/>
        <c:scaling>
          <c:orientation val="minMax"/>
        </c:scaling>
        <c:delete val="0"/>
        <c:axPos val="l"/>
        <c:majorGridlines/>
        <c:numFmt formatCode="0%" sourceLinked="1"/>
        <c:majorTickMark val="out"/>
        <c:minorTickMark val="none"/>
        <c:tickLblPos val="nextTo"/>
        <c:crossAx val="658651728"/>
        <c:crosses val="autoZero"/>
        <c:crossBetween val="between"/>
      </c:valAx>
    </c:plotArea>
    <c:legend>
      <c:legendPos val="r"/>
      <c:overlay val="0"/>
    </c:legend>
    <c:plotVisOnly val="1"/>
    <c:dispBlanksAs val="gap"/>
    <c:showDLblsOverMax val="0"/>
  </c:chart>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ACUMULADOLÍNEA ESTRATÉGICA 2 INCLUSIÓN SOCIAL</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(RESUMEN!$C$39,RESUMEN!$C$49,RESUMEN!$C$56,RESUMEN!$C$60)</c:f>
              <c:strCache>
                <c:ptCount val="4"/>
                <c:pt idx="0">
                  <c:v>ATENCIÓN PRIORITARIA Y FOCALIZADA A GRUPOS DE POBLACIÓN VULNERABLE</c:v>
                </c:pt>
                <c:pt idx="1">
                  <c:v>LOS CAMINOS DE LA VIDA</c:v>
                </c:pt>
                <c:pt idx="2">
                  <c:v>MUJERES Y EQUIDAD DE GÉNERO</c:v>
                </c:pt>
                <c:pt idx="3">
                  <c:v>HOGARES FELICES</c:v>
                </c:pt>
              </c:strCache>
            </c:strRef>
          </c:cat>
          <c:val>
            <c:numRef>
              <c:f>(RESUMEN!$I$39,RESUMEN!$I$49,RESUMEN!$I$56,RESUMEN!$I$60)</c:f>
              <c:numCache>
                <c:formatCode>0%</c:formatCode>
                <c:ptCount val="4"/>
                <c:pt idx="0">
                  <c:v>0.46542195767195771</c:v>
                </c:pt>
                <c:pt idx="1">
                  <c:v>0.48067549797696857</c:v>
                </c:pt>
                <c:pt idx="2">
                  <c:v>0.46709254071999168</c:v>
                </c:pt>
                <c:pt idx="3">
                  <c:v>0.4104816926770708</c:v>
                </c:pt>
              </c:numCache>
            </c:numRef>
          </c:val>
        </c:ser>
        <c:ser>
          <c:idx val="1"/>
          <c:order val="1"/>
          <c:tx>
            <c:strRef>
              <c:f>RESUMEN!$J$5</c:f>
              <c:strCache>
                <c:ptCount val="1"/>
                <c:pt idx="0">
                  <c:v>AVANCE EN CUMPLIMIENTO</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(RESUMEN!$C$39,RESUMEN!$C$49,RESUMEN!$C$56,RESUMEN!$C$60)</c:f>
              <c:strCache>
                <c:ptCount val="4"/>
                <c:pt idx="0">
                  <c:v>ATENCIÓN PRIORITARIA Y FOCALIZADA A GRUPOS DE POBLACIÓN VULNERABLE</c:v>
                </c:pt>
                <c:pt idx="1">
                  <c:v>LOS CAMINOS DE LA VIDA</c:v>
                </c:pt>
                <c:pt idx="2">
                  <c:v>MUJERES Y EQUIDAD DE GÉNERO</c:v>
                </c:pt>
                <c:pt idx="3">
                  <c:v>HOGARES FELICES</c:v>
                </c:pt>
              </c:strCache>
            </c:strRef>
          </c:cat>
          <c:val>
            <c:numRef>
              <c:f>(RESUMEN!$J$39,RESUMEN!$J$49,RESUMEN!$J$56,RESUMEN!$J$60)</c:f>
              <c:numCache>
                <c:formatCode>0%</c:formatCode>
                <c:ptCount val="4"/>
                <c:pt idx="0">
                  <c:v>0.22693452380952384</c:v>
                </c:pt>
                <c:pt idx="1">
                  <c:v>0.31518879516453047</c:v>
                </c:pt>
                <c:pt idx="2">
                  <c:v>0.24616946778711488</c:v>
                </c:pt>
                <c:pt idx="3">
                  <c:v>0.32208088235294119</c:v>
                </c:pt>
              </c:numCache>
            </c:numRef>
          </c:val>
        </c:ser>
        <c:dLbls>
          <c:showLegendKey val="0"/>
          <c:showVal val="0"/>
          <c:showCatName val="0"/>
          <c:showSerName val="0"/>
          <c:showPercent val="0"/>
          <c:showBubbleSize val="0"/>
        </c:dLbls>
        <c:gapWidth val="150"/>
        <c:axId val="658620544"/>
        <c:axId val="658621104"/>
      </c:barChart>
      <c:catAx>
        <c:axId val="658620544"/>
        <c:scaling>
          <c:orientation val="minMax"/>
        </c:scaling>
        <c:delete val="0"/>
        <c:axPos val="b"/>
        <c:numFmt formatCode="General" sourceLinked="0"/>
        <c:majorTickMark val="out"/>
        <c:minorTickMark val="none"/>
        <c:tickLblPos val="nextTo"/>
        <c:crossAx val="658621104"/>
        <c:crosses val="autoZero"/>
        <c:auto val="1"/>
        <c:lblAlgn val="ctr"/>
        <c:lblOffset val="100"/>
        <c:noMultiLvlLbl val="0"/>
      </c:catAx>
      <c:valAx>
        <c:axId val="658621104"/>
        <c:scaling>
          <c:orientation val="minMax"/>
        </c:scaling>
        <c:delete val="0"/>
        <c:axPos val="l"/>
        <c:majorGridlines/>
        <c:numFmt formatCode="0%" sourceLinked="1"/>
        <c:majorTickMark val="out"/>
        <c:minorTickMark val="none"/>
        <c:tickLblPos val="nextTo"/>
        <c:crossAx val="6586205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3 SOSTENIBILIDAD AMBIENTAL</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(RESUMEN!$C$66,RESUMEN!$C$69,RESUMEN!$C$73,RESUMEN!$C$77)</c:f>
              <c:strCache>
                <c:ptCount val="4"/>
                <c:pt idx="0">
                  <c:v>ESPACIOS VERDES PARA LA DEMOCRACIA</c:v>
                </c:pt>
                <c:pt idx="1">
                  <c:v>GESTIÓN DEL RIESGO</c:v>
                </c:pt>
                <c:pt idx="2">
                  <c:v>AMBIENTE PARA LA CIUDADANÍA</c:v>
                </c:pt>
                <c:pt idx="3">
                  <c:v>RURALIDAD CON EQUIDAD</c:v>
                </c:pt>
              </c:strCache>
            </c:strRef>
          </c:cat>
          <c:val>
            <c:numRef>
              <c:f>(RESUMEN!$I$66,RESUMEN!$I$69,RESUMEN!$I$73,RESUMEN!$I$77)</c:f>
              <c:numCache>
                <c:formatCode>0%</c:formatCode>
                <c:ptCount val="4"/>
                <c:pt idx="0">
                  <c:v>0.41388888888888886</c:v>
                </c:pt>
                <c:pt idx="1">
                  <c:v>0.37348148148148147</c:v>
                </c:pt>
                <c:pt idx="2">
                  <c:v>0.47487697570181647</c:v>
                </c:pt>
                <c:pt idx="3">
                  <c:v>0.43481481481481477</c:v>
                </c:pt>
              </c:numCache>
            </c:numRef>
          </c:val>
        </c:ser>
        <c:ser>
          <c:idx val="1"/>
          <c:order val="1"/>
          <c:tx>
            <c:strRef>
              <c:f>RESUMEN!$J$5</c:f>
              <c:strCache>
                <c:ptCount val="1"/>
                <c:pt idx="0">
                  <c:v>AVANCE EN CUMPLIMIENTO</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(RESUMEN!$C$66,RESUMEN!$C$69,RESUMEN!$C$73,RESUMEN!$C$77)</c:f>
              <c:strCache>
                <c:ptCount val="4"/>
                <c:pt idx="0">
                  <c:v>ESPACIOS VERDES PARA LA DEMOCRACIA</c:v>
                </c:pt>
                <c:pt idx="1">
                  <c:v>GESTIÓN DEL RIESGO</c:v>
                </c:pt>
                <c:pt idx="2">
                  <c:v>AMBIENTE PARA LA CIUDADANÍA</c:v>
                </c:pt>
                <c:pt idx="3">
                  <c:v>RURALIDAD CON EQUIDAD</c:v>
                </c:pt>
              </c:strCache>
            </c:strRef>
          </c:cat>
          <c:val>
            <c:numRef>
              <c:f>(RESUMEN!$J$66,RESUMEN!$J$69,RESUMEN!$J$73,RESUMEN!$J$77)</c:f>
              <c:numCache>
                <c:formatCode>0%</c:formatCode>
                <c:ptCount val="4"/>
                <c:pt idx="0">
                  <c:v>0.20231481481481484</c:v>
                </c:pt>
                <c:pt idx="1">
                  <c:v>0.16532407407407404</c:v>
                </c:pt>
                <c:pt idx="2">
                  <c:v>0.21257456711488557</c:v>
                </c:pt>
                <c:pt idx="3">
                  <c:v>8.7469135802469136E-2</c:v>
                </c:pt>
              </c:numCache>
            </c:numRef>
          </c:val>
        </c:ser>
        <c:dLbls>
          <c:showLegendKey val="0"/>
          <c:showVal val="0"/>
          <c:showCatName val="0"/>
          <c:showSerName val="0"/>
          <c:showPercent val="0"/>
          <c:showBubbleSize val="0"/>
        </c:dLbls>
        <c:gapWidth val="150"/>
        <c:axId val="658624464"/>
        <c:axId val="658625024"/>
      </c:barChart>
      <c:catAx>
        <c:axId val="658624464"/>
        <c:scaling>
          <c:orientation val="minMax"/>
        </c:scaling>
        <c:delete val="0"/>
        <c:axPos val="b"/>
        <c:numFmt formatCode="General" sourceLinked="0"/>
        <c:majorTickMark val="out"/>
        <c:minorTickMark val="none"/>
        <c:tickLblPos val="nextTo"/>
        <c:crossAx val="658625024"/>
        <c:crosses val="autoZero"/>
        <c:auto val="1"/>
        <c:lblAlgn val="ctr"/>
        <c:lblOffset val="100"/>
        <c:noMultiLvlLbl val="0"/>
      </c:catAx>
      <c:valAx>
        <c:axId val="658625024"/>
        <c:scaling>
          <c:orientation val="minMax"/>
        </c:scaling>
        <c:delete val="0"/>
        <c:axPos val="l"/>
        <c:majorGridlines/>
        <c:numFmt formatCode="0%" sourceLinked="1"/>
        <c:majorTickMark val="out"/>
        <c:minorTickMark val="none"/>
        <c:tickLblPos val="nextTo"/>
        <c:crossAx val="65862446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4 </a:t>
            </a:r>
          </a:p>
          <a:p>
            <a:pPr>
              <a:defRPr/>
            </a:pPr>
            <a:r>
              <a:rPr lang="es-ES"/>
              <a:t>CALIDAD DE VIDA</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rgbClr val="77933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(RESUMEN!$C$81,RESUMEN!$C$86,RESUMEN!$C$96,RESUMEN!$C$103,RESUMEN!$C$112,RESUMEN!$C$115)</c:f>
              <c:strCache>
                <c:ptCount val="6"/>
                <c:pt idx="0">
                  <c:v>EDUCACIÓN: BUCARAMANGA EDUCADA, CULTA E INNOVADORA</c:v>
                </c:pt>
                <c:pt idx="1">
                  <c:v>SALUD PÚBLICA: SALUD PARA TODOS Y CON TODOS</c:v>
                </c:pt>
                <c:pt idx="2">
                  <c:v>ACTIVIDAD FÍSICA, EDUCACIÓN FÍSICA, RECREACIÓN Y DEPORTE</c:v>
                </c:pt>
                <c:pt idx="3">
                  <c:v>CIUDADANAS Y CIUDADANOS INTELIGENTES</c:v>
                </c:pt>
                <c:pt idx="4">
                  <c:v>RED DE ESPACIO PÚBLICO</c:v>
                </c:pt>
                <c:pt idx="5">
                  <c:v>SEGURIDAD Y CONVIVENCIA</c:v>
                </c:pt>
              </c:strCache>
            </c:strRef>
          </c:cat>
          <c:val>
            <c:numRef>
              <c:f>(RESUMEN!$I$81,RESUMEN!$I$86,RESUMEN!$I$96,RESUMEN!$I$103,RESUMEN!$I$112,RESUMEN!$I$115)</c:f>
              <c:numCache>
                <c:formatCode>0%</c:formatCode>
                <c:ptCount val="6"/>
                <c:pt idx="0">
                  <c:v>0.47466861223870671</c:v>
                </c:pt>
                <c:pt idx="1">
                  <c:v>0.56723956897343997</c:v>
                </c:pt>
                <c:pt idx="2">
                  <c:v>0.38048792738370962</c:v>
                </c:pt>
                <c:pt idx="3">
                  <c:v>0.53856921897546906</c:v>
                </c:pt>
                <c:pt idx="4">
                  <c:v>0.43384531590413944</c:v>
                </c:pt>
                <c:pt idx="5">
                  <c:v>0.53372307829498833</c:v>
                </c:pt>
              </c:numCache>
            </c:numRef>
          </c:val>
        </c:ser>
        <c:ser>
          <c:idx val="1"/>
          <c:order val="1"/>
          <c:tx>
            <c:strRef>
              <c:f>RESUMEN!$J$5</c:f>
              <c:strCache>
                <c:ptCount val="1"/>
                <c:pt idx="0">
                  <c:v>AVANCE EN CUMPLIMIENTO</c:v>
                </c:pt>
              </c:strCache>
            </c:strRef>
          </c:tx>
          <c:spPr>
            <a:solidFill>
              <a:schemeClr val="accent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(RESUMEN!$C$81,RESUMEN!$C$86,RESUMEN!$C$96,RESUMEN!$C$103,RESUMEN!$C$112,RESUMEN!$C$115)</c:f>
              <c:strCache>
                <c:ptCount val="6"/>
                <c:pt idx="0">
                  <c:v>EDUCACIÓN: BUCARAMANGA EDUCADA, CULTA E INNOVADORA</c:v>
                </c:pt>
                <c:pt idx="1">
                  <c:v>SALUD PÚBLICA: SALUD PARA TODOS Y CON TODOS</c:v>
                </c:pt>
                <c:pt idx="2">
                  <c:v>ACTIVIDAD FÍSICA, EDUCACIÓN FÍSICA, RECREACIÓN Y DEPORTE</c:v>
                </c:pt>
                <c:pt idx="3">
                  <c:v>CIUDADANAS Y CIUDADANOS INTELIGENTES</c:v>
                </c:pt>
                <c:pt idx="4">
                  <c:v>RED DE ESPACIO PÚBLICO</c:v>
                </c:pt>
                <c:pt idx="5">
                  <c:v>SEGURIDAD Y CONVIVENCIA</c:v>
                </c:pt>
              </c:strCache>
            </c:strRef>
          </c:cat>
          <c:val>
            <c:numRef>
              <c:f>(RESUMEN!$J$81,RESUMEN!$J$86,RESUMEN!$J$96,RESUMEN!$J$103,RESUMEN!$J$112,RESUMEN!$J$115)</c:f>
              <c:numCache>
                <c:formatCode>0%</c:formatCode>
                <c:ptCount val="6"/>
                <c:pt idx="0">
                  <c:v>0.27358421597897359</c:v>
                </c:pt>
                <c:pt idx="1">
                  <c:v>0.37251137253485661</c:v>
                </c:pt>
                <c:pt idx="2">
                  <c:v>0.4140233839845453</c:v>
                </c:pt>
                <c:pt idx="3">
                  <c:v>0.28032275883838381</c:v>
                </c:pt>
                <c:pt idx="4">
                  <c:v>0.33282010893246189</c:v>
                </c:pt>
                <c:pt idx="5">
                  <c:v>0.13632499999999997</c:v>
                </c:pt>
              </c:numCache>
            </c:numRef>
          </c:val>
        </c:ser>
        <c:dLbls>
          <c:showLegendKey val="0"/>
          <c:showVal val="0"/>
          <c:showCatName val="0"/>
          <c:showSerName val="0"/>
          <c:showPercent val="0"/>
          <c:showBubbleSize val="0"/>
        </c:dLbls>
        <c:gapWidth val="150"/>
        <c:axId val="658628384"/>
        <c:axId val="658628944"/>
      </c:barChart>
      <c:catAx>
        <c:axId val="658628384"/>
        <c:scaling>
          <c:orientation val="minMax"/>
        </c:scaling>
        <c:delete val="0"/>
        <c:axPos val="b"/>
        <c:numFmt formatCode="General" sourceLinked="0"/>
        <c:majorTickMark val="out"/>
        <c:minorTickMark val="none"/>
        <c:tickLblPos val="nextTo"/>
        <c:crossAx val="658628944"/>
        <c:crosses val="autoZero"/>
        <c:auto val="1"/>
        <c:lblAlgn val="ctr"/>
        <c:lblOffset val="100"/>
        <c:noMultiLvlLbl val="0"/>
      </c:catAx>
      <c:valAx>
        <c:axId val="658628944"/>
        <c:scaling>
          <c:orientation val="minMax"/>
        </c:scaling>
        <c:delete val="0"/>
        <c:axPos val="l"/>
        <c:majorGridlines/>
        <c:numFmt formatCode="0%" sourceLinked="1"/>
        <c:majorTickMark val="out"/>
        <c:minorTickMark val="none"/>
        <c:tickLblPos val="nextTo"/>
        <c:crossAx val="65862838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5 PRODUCTIVIDAD Y GENERACIÓN DE OPORTUNIDADES</a:t>
            </a:r>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chemeClr val="accent3">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(RESUMEN!$C$122,RESUMEN!$C$126,RESUMEN!$C$132)</c:f>
              <c:strCache>
                <c:ptCount val="3"/>
                <c:pt idx="0">
                  <c:v>FOMENTO DEL EMPRENDIMIENTO Y LA INNOVACIÓN</c:v>
                </c:pt>
                <c:pt idx="1">
                  <c:v>FORTALECIMIENTO EMPRESARIAL</c:v>
                </c:pt>
                <c:pt idx="2">
                  <c:v>EMPLEABILIDAD, EMPLEO Y TRABAJO DECENTE</c:v>
                </c:pt>
              </c:strCache>
            </c:strRef>
          </c:cat>
          <c:val>
            <c:numRef>
              <c:f>(RESUMEN!$I$122,RESUMEN!$I$126,RESUMEN!$I$132)</c:f>
              <c:numCache>
                <c:formatCode>0%</c:formatCode>
                <c:ptCount val="3"/>
                <c:pt idx="0">
                  <c:v>5.4344193817878028E-2</c:v>
                </c:pt>
                <c:pt idx="1">
                  <c:v>0.25519058368268299</c:v>
                </c:pt>
                <c:pt idx="2">
                  <c:v>0.25086507936507935</c:v>
                </c:pt>
              </c:numCache>
            </c:numRef>
          </c:val>
        </c:ser>
        <c:ser>
          <c:idx val="1"/>
          <c:order val="1"/>
          <c:tx>
            <c:strRef>
              <c:f>RESUMEN!$J$5</c:f>
              <c:strCache>
                <c:ptCount val="1"/>
                <c:pt idx="0">
                  <c:v>AVANCE EN CUMPLIMIENTO</c:v>
                </c:pt>
              </c:strCache>
            </c:strRef>
          </c:tx>
          <c:spPr>
            <a:solidFill>
              <a:srgbClr val="953735"/>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(RESUMEN!$C$122,RESUMEN!$C$126,RESUMEN!$C$132)</c:f>
              <c:strCache>
                <c:ptCount val="3"/>
                <c:pt idx="0">
                  <c:v>FOMENTO DEL EMPRENDIMIENTO Y LA INNOVACIÓN</c:v>
                </c:pt>
                <c:pt idx="1">
                  <c:v>FORTALECIMIENTO EMPRESARIAL</c:v>
                </c:pt>
                <c:pt idx="2">
                  <c:v>EMPLEABILIDAD, EMPLEO Y TRABAJO DECENTE</c:v>
                </c:pt>
              </c:strCache>
            </c:strRef>
          </c:cat>
          <c:val>
            <c:numRef>
              <c:f>(RESUMEN!$J$122,RESUMEN!$J$126,RESUMEN!$J$132)</c:f>
              <c:numCache>
                <c:formatCode>0%</c:formatCode>
                <c:ptCount val="3"/>
                <c:pt idx="0">
                  <c:v>7.3611250348092461E-2</c:v>
                </c:pt>
                <c:pt idx="1">
                  <c:v>9.4877566376437711E-2</c:v>
                </c:pt>
                <c:pt idx="2">
                  <c:v>0.21758730158730158</c:v>
                </c:pt>
              </c:numCache>
            </c:numRef>
          </c:val>
        </c:ser>
        <c:dLbls>
          <c:showLegendKey val="0"/>
          <c:showVal val="0"/>
          <c:showCatName val="0"/>
          <c:showSerName val="0"/>
          <c:showPercent val="0"/>
          <c:showBubbleSize val="0"/>
        </c:dLbls>
        <c:gapWidth val="150"/>
        <c:axId val="790216064"/>
        <c:axId val="790216624"/>
      </c:barChart>
      <c:catAx>
        <c:axId val="790216064"/>
        <c:scaling>
          <c:orientation val="minMax"/>
        </c:scaling>
        <c:delete val="0"/>
        <c:axPos val="b"/>
        <c:numFmt formatCode="General" sourceLinked="0"/>
        <c:majorTickMark val="out"/>
        <c:minorTickMark val="none"/>
        <c:tickLblPos val="nextTo"/>
        <c:crossAx val="790216624"/>
        <c:crosses val="autoZero"/>
        <c:auto val="1"/>
        <c:lblAlgn val="ctr"/>
        <c:lblOffset val="100"/>
        <c:noMultiLvlLbl val="0"/>
      </c:catAx>
      <c:valAx>
        <c:axId val="790216624"/>
        <c:scaling>
          <c:orientation val="minMax"/>
        </c:scaling>
        <c:delete val="0"/>
        <c:axPos val="l"/>
        <c:majorGridlines/>
        <c:numFmt formatCode="0%" sourceLinked="1"/>
        <c:majorTickMark val="out"/>
        <c:minorTickMark val="none"/>
        <c:tickLblPos val="nextTo"/>
        <c:crossAx val="79021606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ES"/>
              <a:t>CUMPLIMIENTO ACUMULADO LÍNEA ESTRATÉGICA 6 INFRAESTRUCTURA</a:t>
            </a:r>
            <a:r>
              <a:rPr lang="es-ES" baseline="0"/>
              <a:t> Y CONECTIVIDAD</a:t>
            </a:r>
            <a:endParaRPr lang="es-ES"/>
          </a:p>
        </c:rich>
      </c:tx>
      <c:overlay val="0"/>
    </c:title>
    <c:autoTitleDeleted val="0"/>
    <c:plotArea>
      <c:layout/>
      <c:barChart>
        <c:barDir val="col"/>
        <c:grouping val="clustered"/>
        <c:varyColors val="0"/>
        <c:ser>
          <c:idx val="0"/>
          <c:order val="0"/>
          <c:tx>
            <c:strRef>
              <c:f>RESUMEN!$I$5</c:f>
              <c:strCache>
                <c:ptCount val="1"/>
                <c:pt idx="0">
                  <c:v>META</c:v>
                </c:pt>
              </c:strCache>
            </c:strRef>
          </c:tx>
          <c:spPr>
            <a:solidFill>
              <a:srgbClr val="77933C"/>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(RESUMEN!$C$137,RESUMEN!$C$143,RESUMEN!$C$146)</c:f>
              <c:strCache>
                <c:ptCount val="3"/>
                <c:pt idx="0">
                  <c:v>MOVILIDAD</c:v>
                </c:pt>
                <c:pt idx="1">
                  <c:v>SERVICIOS PÚBLICOS</c:v>
                </c:pt>
                <c:pt idx="2">
                  <c:v>INFRAESTRUCTURA TECNOLÓGICA</c:v>
                </c:pt>
              </c:strCache>
            </c:strRef>
          </c:cat>
          <c:val>
            <c:numRef>
              <c:f>(RESUMEN!$I$137,RESUMEN!$I$143,RESUMEN!$I$146)</c:f>
              <c:numCache>
                <c:formatCode>0%</c:formatCode>
                <c:ptCount val="3"/>
                <c:pt idx="0">
                  <c:v>0.39249324324324325</c:v>
                </c:pt>
                <c:pt idx="1">
                  <c:v>0.3164336813611755</c:v>
                </c:pt>
                <c:pt idx="2">
                  <c:v>0.51142857142857145</c:v>
                </c:pt>
              </c:numCache>
            </c:numRef>
          </c:val>
        </c:ser>
        <c:ser>
          <c:idx val="1"/>
          <c:order val="1"/>
          <c:tx>
            <c:strRef>
              <c:f>RESUMEN!$J$5</c:f>
              <c:strCache>
                <c:ptCount val="1"/>
                <c:pt idx="0">
                  <c:v>AVANCE EN CUMPLIMIENTO</c:v>
                </c:pt>
              </c:strCache>
            </c:strRef>
          </c:tx>
          <c:spPr>
            <a:solidFill>
              <a:schemeClr val="accent2">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(RESUMEN!$C$137,RESUMEN!$C$143,RESUMEN!$C$146)</c:f>
              <c:strCache>
                <c:ptCount val="3"/>
                <c:pt idx="0">
                  <c:v>MOVILIDAD</c:v>
                </c:pt>
                <c:pt idx="1">
                  <c:v>SERVICIOS PÚBLICOS</c:v>
                </c:pt>
                <c:pt idx="2">
                  <c:v>INFRAESTRUCTURA TECNOLÓGICA</c:v>
                </c:pt>
              </c:strCache>
            </c:strRef>
          </c:cat>
          <c:val>
            <c:numRef>
              <c:f>(RESUMEN!$J$137,RESUMEN!$J$143,RESUMEN!$J$146)</c:f>
              <c:numCache>
                <c:formatCode>0%</c:formatCode>
                <c:ptCount val="3"/>
                <c:pt idx="0">
                  <c:v>0.31043587569712566</c:v>
                </c:pt>
                <c:pt idx="1">
                  <c:v>0.15413454861111112</c:v>
                </c:pt>
                <c:pt idx="2">
                  <c:v>7.7142857142857152E-2</c:v>
                </c:pt>
              </c:numCache>
            </c:numRef>
          </c:val>
        </c:ser>
        <c:dLbls>
          <c:showLegendKey val="0"/>
          <c:showVal val="0"/>
          <c:showCatName val="0"/>
          <c:showSerName val="0"/>
          <c:showPercent val="0"/>
          <c:showBubbleSize val="0"/>
        </c:dLbls>
        <c:gapWidth val="150"/>
        <c:axId val="790219984"/>
        <c:axId val="790220544"/>
      </c:barChart>
      <c:catAx>
        <c:axId val="790219984"/>
        <c:scaling>
          <c:orientation val="minMax"/>
        </c:scaling>
        <c:delete val="0"/>
        <c:axPos val="b"/>
        <c:numFmt formatCode="General" sourceLinked="0"/>
        <c:majorTickMark val="out"/>
        <c:minorTickMark val="none"/>
        <c:tickLblPos val="nextTo"/>
        <c:crossAx val="790220544"/>
        <c:crosses val="autoZero"/>
        <c:auto val="1"/>
        <c:lblAlgn val="ctr"/>
        <c:lblOffset val="100"/>
        <c:noMultiLvlLbl val="0"/>
      </c:catAx>
      <c:valAx>
        <c:axId val="790220544"/>
        <c:scaling>
          <c:orientation val="minMax"/>
        </c:scaling>
        <c:delete val="0"/>
        <c:axPos val="l"/>
        <c:majorGridlines/>
        <c:numFmt formatCode="0%" sourceLinked="1"/>
        <c:majorTickMark val="out"/>
        <c:minorTickMark val="none"/>
        <c:tickLblPos val="nextTo"/>
        <c:crossAx val="79021998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s-ES"/>
              <a:t>RECURSOS</a:t>
            </a:r>
            <a:r>
              <a:rPr lang="es-ES" baseline="0"/>
              <a:t> FINANCIEROS </a:t>
            </a:r>
          </a:p>
          <a:p>
            <a:pPr>
              <a:defRPr/>
            </a:pPr>
            <a:r>
              <a:rPr lang="es-ES" baseline="0"/>
              <a:t>PLAN DE DESARROLLO 2016-2019</a:t>
            </a:r>
            <a:endParaRPr lang="es-ES"/>
          </a:p>
        </c:rich>
      </c:tx>
      <c:layout>
        <c:manualLayout>
          <c:xMode val="edge"/>
          <c:yMode val="edge"/>
          <c:x val="0.249369106639448"/>
          <c:y val="2.0348837209302299E-2"/>
        </c:manualLayout>
      </c:layout>
      <c:overlay val="0"/>
    </c:title>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2">
                  <a:lumMod val="75000"/>
                </a:schemeClr>
              </a:solidFill>
            </c:spPr>
          </c:dPt>
          <c:dPt>
            <c:idx val="2"/>
            <c:invertIfNegative val="0"/>
            <c:bubble3D val="0"/>
            <c:spPr>
              <a:solidFill>
                <a:srgbClr val="EBC81A"/>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RESUMEN!$L$7:$N$7</c:f>
              <c:strCache>
                <c:ptCount val="3"/>
                <c:pt idx="0">
                  <c:v>RECURSOS PROGRAMADOS</c:v>
                </c:pt>
                <c:pt idx="1">
                  <c:v>RECURSOS EJECUTADOS</c:v>
                </c:pt>
                <c:pt idx="2">
                  <c:v>RECURSOS GESTIONADOS</c:v>
                </c:pt>
              </c:strCache>
            </c:strRef>
          </c:cat>
          <c:val>
            <c:numRef>
              <c:f>RESUMEN!$L$148:$N$148</c:f>
              <c:numCache>
                <c:formatCode>#,##0</c:formatCode>
                <c:ptCount val="3"/>
                <c:pt idx="0">
                  <c:v>1263475150.3089769</c:v>
                </c:pt>
                <c:pt idx="1">
                  <c:v>671831598.48399997</c:v>
                </c:pt>
                <c:pt idx="2">
                  <c:v>10019280</c:v>
                </c:pt>
              </c:numCache>
            </c:numRef>
          </c:val>
        </c:ser>
        <c:dLbls>
          <c:showLegendKey val="0"/>
          <c:showVal val="0"/>
          <c:showCatName val="0"/>
          <c:showSerName val="0"/>
          <c:showPercent val="0"/>
          <c:showBubbleSize val="0"/>
        </c:dLbls>
        <c:gapWidth val="150"/>
        <c:axId val="790223344"/>
        <c:axId val="790223904"/>
      </c:barChart>
      <c:catAx>
        <c:axId val="790223344"/>
        <c:scaling>
          <c:orientation val="minMax"/>
        </c:scaling>
        <c:delete val="0"/>
        <c:axPos val="b"/>
        <c:numFmt formatCode="General" sourceLinked="0"/>
        <c:majorTickMark val="out"/>
        <c:minorTickMark val="none"/>
        <c:tickLblPos val="nextTo"/>
        <c:crossAx val="790223904"/>
        <c:crosses val="autoZero"/>
        <c:auto val="1"/>
        <c:lblAlgn val="ctr"/>
        <c:lblOffset val="100"/>
        <c:noMultiLvlLbl val="0"/>
      </c:catAx>
      <c:valAx>
        <c:axId val="790223904"/>
        <c:scaling>
          <c:orientation val="minMax"/>
        </c:scaling>
        <c:delete val="0"/>
        <c:axPos val="l"/>
        <c:majorGridlines/>
        <c:numFmt formatCode="#,##0" sourceLinked="1"/>
        <c:majorTickMark val="out"/>
        <c:minorTickMark val="none"/>
        <c:tickLblPos val="nextTo"/>
        <c:crossAx val="790223344"/>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0515"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50516"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5051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5051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5051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3022600</xdr:colOff>
      <xdr:row>0</xdr:row>
      <xdr:rowOff>114300</xdr:rowOff>
    </xdr:from>
    <xdr:to>
      <xdr:col>42</xdr:col>
      <xdr:colOff>4140200</xdr:colOff>
      <xdr:row>4</xdr:row>
      <xdr:rowOff>165100</xdr:rowOff>
    </xdr:to>
    <xdr:pic>
      <xdr:nvPicPr>
        <xdr:cNvPr id="50520"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570700" y="114300"/>
          <a:ext cx="1117600" cy="1092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53</xdr:col>
      <xdr:colOff>1003300</xdr:colOff>
      <xdr:row>1</xdr:row>
      <xdr:rowOff>114300</xdr:rowOff>
    </xdr:from>
    <xdr:to>
      <xdr:col>56</xdr:col>
      <xdr:colOff>901700</xdr:colOff>
      <xdr:row>4</xdr:row>
      <xdr:rowOff>76200</xdr:rowOff>
    </xdr:to>
    <xdr:pic>
      <xdr:nvPicPr>
        <xdr:cNvPr id="50521"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731200" y="304800"/>
          <a:ext cx="2082800" cy="673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130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5131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5131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5131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51313"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2349500</xdr:colOff>
      <xdr:row>1</xdr:row>
      <xdr:rowOff>0</xdr:rowOff>
    </xdr:from>
    <xdr:to>
      <xdr:col>42</xdr:col>
      <xdr:colOff>3467100</xdr:colOff>
      <xdr:row>6</xdr:row>
      <xdr:rowOff>12700</xdr:rowOff>
    </xdr:to>
    <xdr:pic>
      <xdr:nvPicPr>
        <xdr:cNvPr id="51314"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8897600" y="190500"/>
          <a:ext cx="1117600" cy="1092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53</xdr:col>
      <xdr:colOff>330200</xdr:colOff>
      <xdr:row>2</xdr:row>
      <xdr:rowOff>0</xdr:rowOff>
    </xdr:from>
    <xdr:to>
      <xdr:col>55</xdr:col>
      <xdr:colOff>762003</xdr:colOff>
      <xdr:row>5</xdr:row>
      <xdr:rowOff>101600</xdr:rowOff>
    </xdr:to>
    <xdr:pic>
      <xdr:nvPicPr>
        <xdr:cNvPr id="5131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058100" y="381000"/>
          <a:ext cx="2082800" cy="673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2333"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52334"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52335"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52336"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5233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3213100</xdr:colOff>
      <xdr:row>0</xdr:row>
      <xdr:rowOff>0</xdr:rowOff>
    </xdr:from>
    <xdr:to>
      <xdr:col>42</xdr:col>
      <xdr:colOff>4330700</xdr:colOff>
      <xdr:row>5</xdr:row>
      <xdr:rowOff>139700</xdr:rowOff>
    </xdr:to>
    <xdr:pic>
      <xdr:nvPicPr>
        <xdr:cNvPr id="52338"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761200" y="0"/>
          <a:ext cx="1117600" cy="1092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70</xdr:col>
      <xdr:colOff>139700</xdr:colOff>
      <xdr:row>1</xdr:row>
      <xdr:rowOff>0</xdr:rowOff>
    </xdr:from>
    <xdr:to>
      <xdr:col>71</xdr:col>
      <xdr:colOff>774700</xdr:colOff>
      <xdr:row>4</xdr:row>
      <xdr:rowOff>101600</xdr:rowOff>
    </xdr:to>
    <xdr:pic>
      <xdr:nvPicPr>
        <xdr:cNvPr id="52339"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921700" y="190500"/>
          <a:ext cx="2082800" cy="673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5335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5335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5336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5336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5336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43</xdr:col>
      <xdr:colOff>0</xdr:colOff>
      <xdr:row>1</xdr:row>
      <xdr:rowOff>0</xdr:rowOff>
    </xdr:from>
    <xdr:to>
      <xdr:col>44</xdr:col>
      <xdr:colOff>88900</xdr:colOff>
      <xdr:row>6</xdr:row>
      <xdr:rowOff>12700</xdr:rowOff>
    </xdr:to>
    <xdr:pic>
      <xdr:nvPicPr>
        <xdr:cNvPr id="53363"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21501100" y="190500"/>
          <a:ext cx="1117600" cy="1092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71</xdr:col>
      <xdr:colOff>927100</xdr:colOff>
      <xdr:row>2</xdr:row>
      <xdr:rowOff>0</xdr:rowOff>
    </xdr:from>
    <xdr:to>
      <xdr:col>73</xdr:col>
      <xdr:colOff>114298</xdr:colOff>
      <xdr:row>5</xdr:row>
      <xdr:rowOff>101600</xdr:rowOff>
    </xdr:to>
    <xdr:pic>
      <xdr:nvPicPr>
        <xdr:cNvPr id="5336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661600" y="381000"/>
          <a:ext cx="2082800" cy="673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4951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4951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4952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4952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49522"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3098800</xdr:colOff>
      <xdr:row>0</xdr:row>
      <xdr:rowOff>0</xdr:rowOff>
    </xdr:from>
    <xdr:to>
      <xdr:col>42</xdr:col>
      <xdr:colOff>4216400</xdr:colOff>
      <xdr:row>4</xdr:row>
      <xdr:rowOff>0</xdr:rowOff>
    </xdr:to>
    <xdr:pic>
      <xdr:nvPicPr>
        <xdr:cNvPr id="49523"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19646900" y="0"/>
          <a:ext cx="1117600" cy="1041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70</xdr:col>
      <xdr:colOff>12700</xdr:colOff>
      <xdr:row>0</xdr:row>
      <xdr:rowOff>190500</xdr:rowOff>
    </xdr:from>
    <xdr:to>
      <xdr:col>71</xdr:col>
      <xdr:colOff>622301</xdr:colOff>
      <xdr:row>2</xdr:row>
      <xdr:rowOff>165100</xdr:rowOff>
    </xdr:to>
    <xdr:pic>
      <xdr:nvPicPr>
        <xdr:cNvPr id="4952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794700" y="190500"/>
          <a:ext cx="2057400" cy="635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596900</xdr:colOff>
      <xdr:row>0</xdr:row>
      <xdr:rowOff>50800</xdr:rowOff>
    </xdr:from>
    <xdr:to>
      <xdr:col>1</xdr:col>
      <xdr:colOff>330200</xdr:colOff>
      <xdr:row>6</xdr:row>
      <xdr:rowOff>101600</xdr:rowOff>
    </xdr:to>
    <xdr:pic>
      <xdr:nvPicPr>
        <xdr:cNvPr id="46027"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8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12</xdr:col>
      <xdr:colOff>596900</xdr:colOff>
      <xdr:row>0</xdr:row>
      <xdr:rowOff>50800</xdr:rowOff>
    </xdr:from>
    <xdr:to>
      <xdr:col>12</xdr:col>
      <xdr:colOff>330200</xdr:colOff>
      <xdr:row>6</xdr:row>
      <xdr:rowOff>101600</xdr:rowOff>
    </xdr:to>
    <xdr:pic>
      <xdr:nvPicPr>
        <xdr:cNvPr id="46028"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37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44</xdr:col>
      <xdr:colOff>609600</xdr:colOff>
      <xdr:row>0</xdr:row>
      <xdr:rowOff>50800</xdr:rowOff>
    </xdr:from>
    <xdr:to>
      <xdr:col>44</xdr:col>
      <xdr:colOff>342900</xdr:colOff>
      <xdr:row>6</xdr:row>
      <xdr:rowOff>101600</xdr:rowOff>
    </xdr:to>
    <xdr:pic>
      <xdr:nvPicPr>
        <xdr:cNvPr id="46029"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394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72</xdr:col>
      <xdr:colOff>596900</xdr:colOff>
      <xdr:row>0</xdr:row>
      <xdr:rowOff>50800</xdr:rowOff>
    </xdr:from>
    <xdr:to>
      <xdr:col>72</xdr:col>
      <xdr:colOff>330200</xdr:colOff>
      <xdr:row>6</xdr:row>
      <xdr:rowOff>101600</xdr:rowOff>
    </xdr:to>
    <xdr:pic>
      <xdr:nvPicPr>
        <xdr:cNvPr id="46030"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839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87</xdr:col>
      <xdr:colOff>596900</xdr:colOff>
      <xdr:row>0</xdr:row>
      <xdr:rowOff>50800</xdr:rowOff>
    </xdr:from>
    <xdr:to>
      <xdr:col>87</xdr:col>
      <xdr:colOff>330200</xdr:colOff>
      <xdr:row>6</xdr:row>
      <xdr:rowOff>101600</xdr:rowOff>
    </xdr:to>
    <xdr:pic>
      <xdr:nvPicPr>
        <xdr:cNvPr id="46031" name="Imagen 5"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28200" y="50800"/>
          <a:ext cx="0" cy="1181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42</xdr:col>
      <xdr:colOff>3467100</xdr:colOff>
      <xdr:row>0</xdr:row>
      <xdr:rowOff>88900</xdr:rowOff>
    </xdr:from>
    <xdr:to>
      <xdr:col>42</xdr:col>
      <xdr:colOff>4584700</xdr:colOff>
      <xdr:row>4</xdr:row>
      <xdr:rowOff>88900</xdr:rowOff>
    </xdr:to>
    <xdr:pic>
      <xdr:nvPicPr>
        <xdr:cNvPr id="46032" name="Imagen 6" descr="membrete oficio-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138" t="25862"/>
        <a:stretch>
          <a:fillRect/>
        </a:stretch>
      </xdr:blipFill>
      <xdr:spPr bwMode="auto">
        <a:xfrm>
          <a:off x="20015200" y="88900"/>
          <a:ext cx="1117600" cy="10414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70</xdr:col>
      <xdr:colOff>368300</xdr:colOff>
      <xdr:row>1</xdr:row>
      <xdr:rowOff>76200</xdr:rowOff>
    </xdr:from>
    <xdr:to>
      <xdr:col>71</xdr:col>
      <xdr:colOff>990601</xdr:colOff>
      <xdr:row>4</xdr:row>
      <xdr:rowOff>12700</xdr:rowOff>
    </xdr:to>
    <xdr:pic>
      <xdr:nvPicPr>
        <xdr:cNvPr id="46033"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4150300" y="266700"/>
          <a:ext cx="2070100" cy="647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76200</xdr:colOff>
      <xdr:row>3</xdr:row>
      <xdr:rowOff>76200</xdr:rowOff>
    </xdr:from>
    <xdr:to>
      <xdr:col>9</xdr:col>
      <xdr:colOff>0</xdr:colOff>
      <xdr:row>32</xdr:row>
      <xdr:rowOff>50800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457200</xdr:colOff>
      <xdr:row>3</xdr:row>
      <xdr:rowOff>63500</xdr:rowOff>
    </xdr:from>
    <xdr:to>
      <xdr:col>17</xdr:col>
      <xdr:colOff>381000</xdr:colOff>
      <xdr:row>32</xdr:row>
      <xdr:rowOff>63500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76200</xdr:colOff>
      <xdr:row>34</xdr:row>
      <xdr:rowOff>114300</xdr:rowOff>
    </xdr:from>
    <xdr:to>
      <xdr:col>9</xdr:col>
      <xdr:colOff>12700</xdr:colOff>
      <xdr:row>63</xdr:row>
      <xdr:rowOff>101600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431800</xdr:colOff>
      <xdr:row>34</xdr:row>
      <xdr:rowOff>139700</xdr:rowOff>
    </xdr:from>
    <xdr:to>
      <xdr:col>17</xdr:col>
      <xdr:colOff>406400</xdr:colOff>
      <xdr:row>63</xdr:row>
      <xdr:rowOff>114300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63500</xdr:colOff>
      <xdr:row>65</xdr:row>
      <xdr:rowOff>152400</xdr:rowOff>
    </xdr:from>
    <xdr:to>
      <xdr:col>9</xdr:col>
      <xdr:colOff>0</xdr:colOff>
      <xdr:row>94</xdr:row>
      <xdr:rowOff>152400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419100</xdr:colOff>
      <xdr:row>66</xdr:row>
      <xdr:rowOff>0</xdr:rowOff>
    </xdr:from>
    <xdr:to>
      <xdr:col>17</xdr:col>
      <xdr:colOff>317500</xdr:colOff>
      <xdr:row>94</xdr:row>
      <xdr:rowOff>152400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63500</xdr:colOff>
      <xdr:row>98</xdr:row>
      <xdr:rowOff>0</xdr:rowOff>
    </xdr:from>
    <xdr:to>
      <xdr:col>8</xdr:col>
      <xdr:colOff>927100</xdr:colOff>
      <xdr:row>126</xdr:row>
      <xdr:rowOff>139700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419100</xdr:colOff>
      <xdr:row>98</xdr:row>
      <xdr:rowOff>12700</xdr:rowOff>
    </xdr:from>
    <xdr:to>
      <xdr:col>17</xdr:col>
      <xdr:colOff>330200</xdr:colOff>
      <xdr:row>126</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50800</xdr:colOff>
      <xdr:row>129</xdr:row>
      <xdr:rowOff>114300</xdr:rowOff>
    </xdr:from>
    <xdr:to>
      <xdr:col>8</xdr:col>
      <xdr:colOff>939800</xdr:colOff>
      <xdr:row>158</xdr:row>
      <xdr:rowOff>101600</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406400</xdr:colOff>
      <xdr:row>129</xdr:row>
      <xdr:rowOff>101600</xdr:rowOff>
    </xdr:from>
    <xdr:to>
      <xdr:col>17</xdr:col>
      <xdr:colOff>342900</xdr:colOff>
      <xdr:row>158</xdr:row>
      <xdr:rowOff>101600</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876300</xdr:colOff>
      <xdr:row>162</xdr:row>
      <xdr:rowOff>63500</xdr:rowOff>
    </xdr:from>
    <xdr:to>
      <xdr:col>22</xdr:col>
      <xdr:colOff>749300</xdr:colOff>
      <xdr:row>199</xdr:row>
      <xdr:rowOff>25400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162</xdr:row>
      <xdr:rowOff>12700</xdr:rowOff>
    </xdr:from>
    <xdr:to>
      <xdr:col>11</xdr:col>
      <xdr:colOff>330200</xdr:colOff>
      <xdr:row>198</xdr:row>
      <xdr:rowOff>63500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ndresfarizac\Documents\Alcald&#237;a\Planes%20Indicativos\2016%20-%202019\Plan%20Indicativo%202016%20-%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SISTEM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UTSP.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MC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AMB.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JUR&#205;D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BOMBER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TR&#193;NSIT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SALUD%20Y%20AMBIENT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DADE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CONTROL%20INTERNO%20DISCIPLINAR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NTERIOR.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CONTROL%20INTERNO.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METROL&#205;NEA.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MEBU.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NDERBU.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NVISBU.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EMAB.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SAB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DESARROLLO%20SOCI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EDUCACI&#211;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HACIEND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PLANEACI&#211;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INFRAESTRUCTUR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PRENS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andresfarizac\Documents\Alcald&#237;a\PLANES%20DE%20DESARROLLO\PLAN%20DE%20DESARROLLO%202016%20-%202019\Seguimiento%20y%20Evaluaci&#243;n\Planes%20de%20Acci&#243;n\ADMINISTRAT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ÍNEA 1"/>
      <sheetName val="LÍNEA 2"/>
      <sheetName val="LÍNEA 3"/>
      <sheetName val="LÍNEA 4"/>
      <sheetName val="LÍNEA 5"/>
      <sheetName val="LÍNEA 6"/>
      <sheetName val="RESUMEN"/>
    </sheetNames>
    <sheetDataSet>
      <sheetData sheetId="0">
        <row r="11">
          <cell r="P11">
            <v>2210980</v>
          </cell>
          <cell r="S11">
            <v>1</v>
          </cell>
          <cell r="T11">
            <v>1</v>
          </cell>
          <cell r="U11">
            <v>1</v>
          </cell>
          <cell r="V11">
            <v>1</v>
          </cell>
          <cell r="W11">
            <v>1</v>
          </cell>
          <cell r="AQ11" t="str">
            <v>Sec. Interior</v>
          </cell>
        </row>
        <row r="12">
          <cell r="S12">
            <v>1</v>
          </cell>
          <cell r="T12">
            <v>0</v>
          </cell>
          <cell r="U12">
            <v>1</v>
          </cell>
          <cell r="V12">
            <v>1</v>
          </cell>
          <cell r="W12">
            <v>1</v>
          </cell>
          <cell r="AQ12" t="str">
            <v>Sec. Desarrollo Social</v>
          </cell>
        </row>
        <row r="13">
          <cell r="S13">
            <v>35</v>
          </cell>
          <cell r="T13">
            <v>3</v>
          </cell>
          <cell r="U13">
            <v>12</v>
          </cell>
          <cell r="V13">
            <v>10</v>
          </cell>
          <cell r="W13">
            <v>10</v>
          </cell>
          <cell r="AQ13" t="str">
            <v>Sec. Educación</v>
          </cell>
        </row>
        <row r="14">
          <cell r="P14" t="str">
            <v xml:space="preserve"> -</v>
          </cell>
          <cell r="S14">
            <v>1</v>
          </cell>
          <cell r="T14">
            <v>1</v>
          </cell>
          <cell r="U14">
            <v>1</v>
          </cell>
          <cell r="V14">
            <v>1</v>
          </cell>
          <cell r="W14">
            <v>1</v>
          </cell>
          <cell r="AQ14" t="str">
            <v>Sec. Hacienda</v>
          </cell>
        </row>
        <row r="15">
          <cell r="P15" t="str">
            <v xml:space="preserve"> -</v>
          </cell>
          <cell r="S15">
            <v>4</v>
          </cell>
          <cell r="T15">
            <v>1</v>
          </cell>
          <cell r="U15">
            <v>1</v>
          </cell>
          <cell r="V15">
            <v>1</v>
          </cell>
          <cell r="W15">
            <v>1</v>
          </cell>
          <cell r="AQ15" t="str">
            <v>Sec. Hacienda</v>
          </cell>
        </row>
        <row r="16">
          <cell r="P16" t="str">
            <v xml:space="preserve"> -</v>
          </cell>
          <cell r="S16">
            <v>4</v>
          </cell>
          <cell r="T16">
            <v>1</v>
          </cell>
          <cell r="U16">
            <v>1</v>
          </cell>
          <cell r="V16">
            <v>1</v>
          </cell>
          <cell r="W16">
            <v>1</v>
          </cell>
          <cell r="AQ16" t="str">
            <v>Sec. Hacienda</v>
          </cell>
        </row>
        <row r="17">
          <cell r="P17" t="str">
            <v xml:space="preserve"> -</v>
          </cell>
          <cell r="S17">
            <v>1</v>
          </cell>
          <cell r="T17">
            <v>1</v>
          </cell>
          <cell r="U17">
            <v>1</v>
          </cell>
          <cell r="V17">
            <v>1</v>
          </cell>
          <cell r="W17">
            <v>1</v>
          </cell>
          <cell r="AQ17" t="str">
            <v>Sec. Planeación</v>
          </cell>
        </row>
        <row r="18">
          <cell r="P18">
            <v>2210230</v>
          </cell>
          <cell r="S18">
            <v>1</v>
          </cell>
          <cell r="T18">
            <v>1</v>
          </cell>
          <cell r="U18">
            <v>1</v>
          </cell>
          <cell r="V18">
            <v>1</v>
          </cell>
          <cell r="W18">
            <v>1</v>
          </cell>
          <cell r="AQ18" t="str">
            <v>Sec. Desarrollo Social</v>
          </cell>
        </row>
        <row r="19">
          <cell r="P19" t="str">
            <v xml:space="preserve"> -</v>
          </cell>
          <cell r="S19">
            <v>17</v>
          </cell>
          <cell r="T19">
            <v>17</v>
          </cell>
          <cell r="U19">
            <v>17</v>
          </cell>
          <cell r="V19">
            <v>17</v>
          </cell>
          <cell r="W19">
            <v>17</v>
          </cell>
          <cell r="AQ19" t="str">
            <v>Sec. Infraestructura</v>
          </cell>
        </row>
        <row r="20">
          <cell r="S20">
            <v>1</v>
          </cell>
          <cell r="T20">
            <v>1</v>
          </cell>
          <cell r="U20">
            <v>1</v>
          </cell>
          <cell r="V20">
            <v>1</v>
          </cell>
          <cell r="W20">
            <v>1</v>
          </cell>
          <cell r="AQ20" t="str">
            <v>Ofc. Prensa</v>
          </cell>
        </row>
        <row r="21">
          <cell r="P21" t="str">
            <v xml:space="preserve"> -</v>
          </cell>
          <cell r="S21">
            <v>1</v>
          </cell>
          <cell r="T21">
            <v>1</v>
          </cell>
          <cell r="U21">
            <v>1</v>
          </cell>
          <cell r="V21">
            <v>1</v>
          </cell>
          <cell r="W21">
            <v>1</v>
          </cell>
          <cell r="AQ21" t="str">
            <v>Ofc. Prensa</v>
          </cell>
        </row>
        <row r="22">
          <cell r="S22">
            <v>1</v>
          </cell>
          <cell r="T22">
            <v>1</v>
          </cell>
          <cell r="U22">
            <v>1</v>
          </cell>
          <cell r="V22">
            <v>1</v>
          </cell>
          <cell r="W22">
            <v>1</v>
          </cell>
          <cell r="AQ22" t="str">
            <v>Ofc. Prensa</v>
          </cell>
        </row>
        <row r="23">
          <cell r="P23" t="str">
            <v xml:space="preserve"> -</v>
          </cell>
          <cell r="S23">
            <v>40</v>
          </cell>
          <cell r="T23">
            <v>6</v>
          </cell>
          <cell r="U23">
            <v>12</v>
          </cell>
          <cell r="V23">
            <v>12</v>
          </cell>
          <cell r="W23">
            <v>10</v>
          </cell>
          <cell r="AQ23" t="str">
            <v>Ofc. Prensa</v>
          </cell>
        </row>
        <row r="24">
          <cell r="S24">
            <v>1</v>
          </cell>
          <cell r="T24">
            <v>1</v>
          </cell>
          <cell r="U24">
            <v>1</v>
          </cell>
          <cell r="V24">
            <v>1</v>
          </cell>
          <cell r="W24">
            <v>1</v>
          </cell>
          <cell r="AQ24" t="str">
            <v>Ofc. Prensa</v>
          </cell>
        </row>
        <row r="25">
          <cell r="S25">
            <v>1</v>
          </cell>
          <cell r="T25">
            <v>1</v>
          </cell>
          <cell r="U25">
            <v>1</v>
          </cell>
          <cell r="V25">
            <v>1</v>
          </cell>
          <cell r="W25">
            <v>1</v>
          </cell>
          <cell r="AQ25" t="str">
            <v>Sec. Desarrollo Social</v>
          </cell>
        </row>
        <row r="26">
          <cell r="S26">
            <v>1</v>
          </cell>
          <cell r="T26">
            <v>1</v>
          </cell>
          <cell r="U26">
            <v>1</v>
          </cell>
          <cell r="V26">
            <v>1</v>
          </cell>
          <cell r="W26">
            <v>1</v>
          </cell>
          <cell r="AQ26" t="str">
            <v>Sec. Desarrollo Social</v>
          </cell>
        </row>
        <row r="27">
          <cell r="P27" t="str">
            <v xml:space="preserve"> -</v>
          </cell>
          <cell r="S27">
            <v>1</v>
          </cell>
          <cell r="T27">
            <v>1</v>
          </cell>
          <cell r="U27">
            <v>1</v>
          </cell>
          <cell r="V27">
            <v>1</v>
          </cell>
          <cell r="W27">
            <v>1</v>
          </cell>
          <cell r="AQ27" t="str">
            <v>Sec. Desarrollo Social</v>
          </cell>
        </row>
        <row r="28">
          <cell r="S28">
            <v>1</v>
          </cell>
          <cell r="T28">
            <v>1</v>
          </cell>
          <cell r="U28">
            <v>1</v>
          </cell>
          <cell r="V28">
            <v>1</v>
          </cell>
          <cell r="W28">
            <v>1</v>
          </cell>
          <cell r="AQ28" t="str">
            <v>Sec. Desarrollo Social</v>
          </cell>
        </row>
        <row r="29">
          <cell r="S29">
            <v>1</v>
          </cell>
          <cell r="T29">
            <v>1</v>
          </cell>
          <cell r="U29">
            <v>1</v>
          </cell>
          <cell r="V29">
            <v>1</v>
          </cell>
          <cell r="W29">
            <v>1</v>
          </cell>
          <cell r="AQ29" t="str">
            <v>Sec. Desarrollo Social</v>
          </cell>
        </row>
        <row r="30">
          <cell r="P30" t="str">
            <v xml:space="preserve"> -</v>
          </cell>
          <cell r="S30">
            <v>1</v>
          </cell>
          <cell r="T30">
            <v>0</v>
          </cell>
          <cell r="U30">
            <v>1</v>
          </cell>
          <cell r="V30">
            <v>0</v>
          </cell>
          <cell r="W30">
            <v>0</v>
          </cell>
          <cell r="AQ30" t="str">
            <v>Sec. Administrativa</v>
          </cell>
        </row>
        <row r="31">
          <cell r="P31" t="str">
            <v xml:space="preserve"> -</v>
          </cell>
          <cell r="S31">
            <v>1</v>
          </cell>
          <cell r="T31">
            <v>0</v>
          </cell>
          <cell r="U31">
            <v>1</v>
          </cell>
          <cell r="V31">
            <v>0</v>
          </cell>
          <cell r="W31">
            <v>0</v>
          </cell>
          <cell r="AQ31" t="str">
            <v>Sec. Administrativa</v>
          </cell>
        </row>
        <row r="32">
          <cell r="P32" t="str">
            <v xml:space="preserve"> -</v>
          </cell>
          <cell r="S32">
            <v>48</v>
          </cell>
          <cell r="T32">
            <v>4</v>
          </cell>
          <cell r="U32">
            <v>15</v>
          </cell>
          <cell r="V32">
            <v>14</v>
          </cell>
          <cell r="W32">
            <v>15</v>
          </cell>
          <cell r="AQ32" t="str">
            <v>Sec. Interior</v>
          </cell>
        </row>
        <row r="33">
          <cell r="P33" t="str">
            <v xml:space="preserve"> -</v>
          </cell>
          <cell r="S33">
            <v>1</v>
          </cell>
          <cell r="T33">
            <v>0</v>
          </cell>
          <cell r="U33">
            <v>1</v>
          </cell>
          <cell r="V33">
            <v>1</v>
          </cell>
          <cell r="W33">
            <v>1</v>
          </cell>
          <cell r="AQ33" t="str">
            <v>Asesor TIC</v>
          </cell>
        </row>
        <row r="34">
          <cell r="P34" t="str">
            <v xml:space="preserve"> -</v>
          </cell>
          <cell r="S34">
            <v>1</v>
          </cell>
          <cell r="T34">
            <v>0</v>
          </cell>
          <cell r="U34">
            <v>1</v>
          </cell>
          <cell r="V34">
            <v>1</v>
          </cell>
          <cell r="W34">
            <v>1</v>
          </cell>
          <cell r="AQ34" t="str">
            <v>Asesor TIC</v>
          </cell>
        </row>
        <row r="35">
          <cell r="P35">
            <v>2210216</v>
          </cell>
          <cell r="S35">
            <v>1</v>
          </cell>
          <cell r="T35">
            <v>1</v>
          </cell>
          <cell r="U35">
            <v>1</v>
          </cell>
          <cell r="V35">
            <v>1</v>
          </cell>
          <cell r="W35">
            <v>1</v>
          </cell>
          <cell r="AQ35" t="str">
            <v>Sec. Desarrollo Social</v>
          </cell>
        </row>
        <row r="36">
          <cell r="P36">
            <v>2210706</v>
          </cell>
          <cell r="S36">
            <v>1</v>
          </cell>
          <cell r="T36">
            <v>1</v>
          </cell>
          <cell r="U36">
            <v>1</v>
          </cell>
          <cell r="V36">
            <v>1</v>
          </cell>
          <cell r="W36">
            <v>1</v>
          </cell>
          <cell r="AQ36" t="str">
            <v>Sec. Desarrollo Social</v>
          </cell>
        </row>
        <row r="37">
          <cell r="P37">
            <v>2210706</v>
          </cell>
          <cell r="S37">
            <v>100</v>
          </cell>
          <cell r="T37">
            <v>25</v>
          </cell>
          <cell r="U37">
            <v>25</v>
          </cell>
          <cell r="V37">
            <v>25</v>
          </cell>
          <cell r="W37">
            <v>25</v>
          </cell>
          <cell r="AQ37" t="str">
            <v>Sec. Desarrollo Social</v>
          </cell>
        </row>
        <row r="38">
          <cell r="P38" t="str">
            <v xml:space="preserve"> -</v>
          </cell>
          <cell r="S38">
            <v>1</v>
          </cell>
          <cell r="T38">
            <v>1</v>
          </cell>
          <cell r="U38">
            <v>1</v>
          </cell>
          <cell r="V38">
            <v>1</v>
          </cell>
          <cell r="W38">
            <v>1</v>
          </cell>
          <cell r="AQ38" t="str">
            <v>Sec. Desarrollo Social</v>
          </cell>
        </row>
        <row r="39">
          <cell r="S39">
            <v>2</v>
          </cell>
          <cell r="T39">
            <v>0</v>
          </cell>
          <cell r="U39">
            <v>1</v>
          </cell>
          <cell r="V39">
            <v>0</v>
          </cell>
          <cell r="W39">
            <v>1</v>
          </cell>
          <cell r="AQ39" t="str">
            <v>Sec. Desarrollo Social</v>
          </cell>
        </row>
        <row r="40">
          <cell r="P40">
            <v>2210706</v>
          </cell>
          <cell r="S40">
            <v>4</v>
          </cell>
          <cell r="T40">
            <v>0</v>
          </cell>
          <cell r="U40">
            <v>1</v>
          </cell>
          <cell r="V40">
            <v>1</v>
          </cell>
          <cell r="W40">
            <v>2</v>
          </cell>
          <cell r="AQ40" t="str">
            <v>Sec. Desarrollo Social</v>
          </cell>
        </row>
        <row r="41">
          <cell r="P41">
            <v>2210230</v>
          </cell>
          <cell r="S41">
            <v>10000</v>
          </cell>
          <cell r="T41">
            <v>2500</v>
          </cell>
          <cell r="U41">
            <v>2500</v>
          </cell>
          <cell r="V41">
            <v>2500</v>
          </cell>
          <cell r="W41">
            <v>2500</v>
          </cell>
          <cell r="AQ41" t="str">
            <v>Sec. Desarrollo Social</v>
          </cell>
        </row>
        <row r="42">
          <cell r="P42">
            <v>2210706</v>
          </cell>
          <cell r="S42">
            <v>80</v>
          </cell>
          <cell r="T42">
            <v>20</v>
          </cell>
          <cell r="U42">
            <v>20</v>
          </cell>
          <cell r="V42">
            <v>20</v>
          </cell>
          <cell r="W42">
            <v>20</v>
          </cell>
          <cell r="AQ42" t="str">
            <v>Sec. Desarrollo Social</v>
          </cell>
        </row>
        <row r="43">
          <cell r="P43" t="str">
            <v xml:space="preserve"> -</v>
          </cell>
          <cell r="S43">
            <v>1</v>
          </cell>
          <cell r="T43">
            <v>0</v>
          </cell>
          <cell r="U43">
            <v>1</v>
          </cell>
          <cell r="V43">
            <v>0</v>
          </cell>
          <cell r="W43">
            <v>0</v>
          </cell>
          <cell r="AQ43" t="str">
            <v>Sec. Desarrollo Social</v>
          </cell>
        </row>
        <row r="44">
          <cell r="P44">
            <v>2210842</v>
          </cell>
          <cell r="S44">
            <v>8</v>
          </cell>
          <cell r="T44">
            <v>1</v>
          </cell>
          <cell r="U44">
            <v>3</v>
          </cell>
          <cell r="V44">
            <v>2</v>
          </cell>
          <cell r="W44">
            <v>2</v>
          </cell>
          <cell r="AQ44" t="str">
            <v>Sec. Planeación</v>
          </cell>
        </row>
        <row r="45">
          <cell r="P45" t="str">
            <v xml:space="preserve"> -</v>
          </cell>
          <cell r="S45">
            <v>1</v>
          </cell>
          <cell r="T45">
            <v>0</v>
          </cell>
          <cell r="U45">
            <v>1</v>
          </cell>
          <cell r="V45">
            <v>0</v>
          </cell>
          <cell r="W45">
            <v>0</v>
          </cell>
          <cell r="AQ45" t="str">
            <v>Sec. Desarrollo Social</v>
          </cell>
        </row>
        <row r="46">
          <cell r="P46" t="str">
            <v xml:space="preserve"> -</v>
          </cell>
          <cell r="S46">
            <v>1</v>
          </cell>
          <cell r="T46">
            <v>1</v>
          </cell>
          <cell r="U46">
            <v>1</v>
          </cell>
          <cell r="V46">
            <v>1</v>
          </cell>
          <cell r="W46">
            <v>1</v>
          </cell>
          <cell r="AQ46" t="str">
            <v>Asesor TIC</v>
          </cell>
        </row>
        <row r="47">
          <cell r="P47" t="str">
            <v xml:space="preserve"> -</v>
          </cell>
          <cell r="S47">
            <v>1</v>
          </cell>
          <cell r="T47">
            <v>1</v>
          </cell>
          <cell r="U47">
            <v>1</v>
          </cell>
          <cell r="V47">
            <v>1</v>
          </cell>
          <cell r="W47">
            <v>1</v>
          </cell>
          <cell r="AQ47" t="str">
            <v>UTSP</v>
          </cell>
        </row>
        <row r="48">
          <cell r="P48" t="str">
            <v xml:space="preserve"> -</v>
          </cell>
          <cell r="S48">
            <v>1</v>
          </cell>
          <cell r="T48">
            <v>1</v>
          </cell>
          <cell r="U48">
            <v>1</v>
          </cell>
          <cell r="V48">
            <v>1</v>
          </cell>
          <cell r="W48">
            <v>1</v>
          </cell>
          <cell r="AQ48" t="str">
            <v>Asesor TIC</v>
          </cell>
        </row>
        <row r="49">
          <cell r="P49" t="str">
            <v xml:space="preserve"> -</v>
          </cell>
          <cell r="S49">
            <v>1</v>
          </cell>
          <cell r="T49">
            <v>1</v>
          </cell>
          <cell r="U49">
            <v>1</v>
          </cell>
          <cell r="V49">
            <v>1</v>
          </cell>
          <cell r="W49">
            <v>1</v>
          </cell>
          <cell r="AQ49" t="str">
            <v>Asesor TIC</v>
          </cell>
        </row>
        <row r="50">
          <cell r="P50" t="str">
            <v xml:space="preserve"> -</v>
          </cell>
          <cell r="S50">
            <v>1</v>
          </cell>
          <cell r="T50">
            <v>1</v>
          </cell>
          <cell r="U50">
            <v>1</v>
          </cell>
          <cell r="V50">
            <v>1</v>
          </cell>
          <cell r="W50">
            <v>1</v>
          </cell>
          <cell r="AQ50" t="str">
            <v>Asesor TIC</v>
          </cell>
        </row>
        <row r="51">
          <cell r="P51" t="str">
            <v xml:space="preserve"> -</v>
          </cell>
          <cell r="S51">
            <v>1</v>
          </cell>
          <cell r="T51">
            <v>0</v>
          </cell>
          <cell r="U51">
            <v>1</v>
          </cell>
          <cell r="V51">
            <v>1</v>
          </cell>
          <cell r="W51">
            <v>1</v>
          </cell>
          <cell r="AQ51" t="str">
            <v>Asesor TIC</v>
          </cell>
        </row>
        <row r="52">
          <cell r="P52" t="str">
            <v xml:space="preserve"> -</v>
          </cell>
          <cell r="S52">
            <v>1</v>
          </cell>
          <cell r="T52">
            <v>1</v>
          </cell>
          <cell r="U52">
            <v>1</v>
          </cell>
          <cell r="V52">
            <v>1</v>
          </cell>
          <cell r="W52">
            <v>1</v>
          </cell>
          <cell r="AQ52" t="str">
            <v>Asesor TIC</v>
          </cell>
        </row>
        <row r="53">
          <cell r="P53" t="str">
            <v xml:space="preserve"> -</v>
          </cell>
          <cell r="S53">
            <v>1</v>
          </cell>
          <cell r="T53">
            <v>1</v>
          </cell>
          <cell r="U53">
            <v>1</v>
          </cell>
          <cell r="V53">
            <v>1</v>
          </cell>
          <cell r="W53">
            <v>1</v>
          </cell>
          <cell r="AQ53" t="str">
            <v>Asesor TIC</v>
          </cell>
        </row>
        <row r="54">
          <cell r="P54" t="str">
            <v xml:space="preserve"> -</v>
          </cell>
          <cell r="S54">
            <v>1</v>
          </cell>
          <cell r="T54">
            <v>1</v>
          </cell>
          <cell r="U54">
            <v>1</v>
          </cell>
          <cell r="V54">
            <v>1</v>
          </cell>
          <cell r="W54">
            <v>1</v>
          </cell>
          <cell r="AQ54" t="str">
            <v>Asesor TIC</v>
          </cell>
        </row>
        <row r="55">
          <cell r="P55">
            <v>2210277</v>
          </cell>
          <cell r="S55">
            <v>7</v>
          </cell>
          <cell r="T55">
            <v>1</v>
          </cell>
          <cell r="U55">
            <v>2</v>
          </cell>
          <cell r="V55">
            <v>2</v>
          </cell>
          <cell r="W55">
            <v>2</v>
          </cell>
          <cell r="AQ55" t="str">
            <v>Sec. Hacienda</v>
          </cell>
        </row>
        <row r="56">
          <cell r="P56" t="str">
            <v xml:space="preserve"> -</v>
          </cell>
          <cell r="S56">
            <v>1</v>
          </cell>
          <cell r="T56">
            <v>1</v>
          </cell>
          <cell r="U56">
            <v>1</v>
          </cell>
          <cell r="V56">
            <v>1</v>
          </cell>
          <cell r="W56">
            <v>1</v>
          </cell>
          <cell r="AQ56" t="str">
            <v>IMCT</v>
          </cell>
        </row>
        <row r="57">
          <cell r="P57" t="str">
            <v xml:space="preserve"> -</v>
          </cell>
          <cell r="S57">
            <v>4</v>
          </cell>
          <cell r="T57">
            <v>0</v>
          </cell>
          <cell r="U57">
            <v>1</v>
          </cell>
          <cell r="V57">
            <v>2</v>
          </cell>
          <cell r="W57">
            <v>1</v>
          </cell>
          <cell r="AQ57" t="str">
            <v>AMB</v>
          </cell>
        </row>
        <row r="58">
          <cell r="P58" t="str">
            <v xml:space="preserve"> -</v>
          </cell>
          <cell r="S58">
            <v>4</v>
          </cell>
          <cell r="T58">
            <v>0</v>
          </cell>
          <cell r="U58">
            <v>2</v>
          </cell>
          <cell r="V58">
            <v>1</v>
          </cell>
          <cell r="W58">
            <v>1</v>
          </cell>
          <cell r="AQ58" t="str">
            <v>AMB</v>
          </cell>
        </row>
        <row r="59">
          <cell r="P59" t="str">
            <v xml:space="preserve"> -</v>
          </cell>
          <cell r="S59">
            <v>4</v>
          </cell>
          <cell r="T59">
            <v>0</v>
          </cell>
          <cell r="U59">
            <v>1</v>
          </cell>
          <cell r="V59">
            <v>1</v>
          </cell>
          <cell r="W59">
            <v>2</v>
          </cell>
          <cell r="AQ59" t="str">
            <v>AMB</v>
          </cell>
        </row>
        <row r="60">
          <cell r="P60" t="str">
            <v xml:space="preserve"> -</v>
          </cell>
          <cell r="S60">
            <v>8</v>
          </cell>
          <cell r="T60">
            <v>0</v>
          </cell>
          <cell r="U60">
            <v>2</v>
          </cell>
          <cell r="V60">
            <v>3</v>
          </cell>
          <cell r="W60">
            <v>3</v>
          </cell>
          <cell r="AQ60" t="str">
            <v>AMB</v>
          </cell>
        </row>
        <row r="61">
          <cell r="S61">
            <v>1</v>
          </cell>
          <cell r="T61">
            <v>1</v>
          </cell>
          <cell r="U61">
            <v>1</v>
          </cell>
          <cell r="V61">
            <v>1</v>
          </cell>
          <cell r="W61">
            <v>1</v>
          </cell>
          <cell r="AQ61" t="str">
            <v>Ofc. Prensa</v>
          </cell>
        </row>
        <row r="62">
          <cell r="P62" t="str">
            <v xml:space="preserve"> -</v>
          </cell>
          <cell r="S62">
            <v>16</v>
          </cell>
          <cell r="T62">
            <v>4</v>
          </cell>
          <cell r="U62">
            <v>4</v>
          </cell>
          <cell r="V62">
            <v>4</v>
          </cell>
          <cell r="W62">
            <v>4</v>
          </cell>
          <cell r="AQ62" t="str">
            <v>Sec. Jurídica</v>
          </cell>
        </row>
        <row r="63">
          <cell r="P63" t="str">
            <v xml:space="preserve"> -</v>
          </cell>
          <cell r="S63">
            <v>1</v>
          </cell>
          <cell r="T63">
            <v>1</v>
          </cell>
          <cell r="U63">
            <v>1</v>
          </cell>
          <cell r="V63">
            <v>1</v>
          </cell>
          <cell r="W63">
            <v>1</v>
          </cell>
          <cell r="AQ63" t="str">
            <v>Sec. Jurídica</v>
          </cell>
        </row>
        <row r="64">
          <cell r="S64">
            <v>1</v>
          </cell>
          <cell r="T64">
            <v>0</v>
          </cell>
          <cell r="U64">
            <v>1</v>
          </cell>
          <cell r="V64">
            <v>1</v>
          </cell>
          <cell r="W64">
            <v>1</v>
          </cell>
          <cell r="AQ64" t="str">
            <v>Sec. Jurídica</v>
          </cell>
        </row>
        <row r="65">
          <cell r="P65" t="str">
            <v xml:space="preserve"> -</v>
          </cell>
          <cell r="S65">
            <v>1</v>
          </cell>
          <cell r="T65">
            <v>1</v>
          </cell>
          <cell r="U65">
            <v>1</v>
          </cell>
          <cell r="V65">
            <v>1</v>
          </cell>
          <cell r="W65">
            <v>1</v>
          </cell>
          <cell r="AQ65" t="str">
            <v>Sec. Jurídica</v>
          </cell>
        </row>
        <row r="66">
          <cell r="P66" t="str">
            <v xml:space="preserve"> -</v>
          </cell>
          <cell r="S66">
            <v>1</v>
          </cell>
          <cell r="T66">
            <v>1</v>
          </cell>
          <cell r="U66">
            <v>0</v>
          </cell>
          <cell r="V66">
            <v>0</v>
          </cell>
          <cell r="W66">
            <v>0</v>
          </cell>
          <cell r="AQ66" t="str">
            <v>Sec. Jurídica</v>
          </cell>
        </row>
        <row r="67">
          <cell r="P67" t="str">
            <v xml:space="preserve"> -</v>
          </cell>
          <cell r="S67">
            <v>1</v>
          </cell>
          <cell r="T67">
            <v>0</v>
          </cell>
          <cell r="U67">
            <v>1</v>
          </cell>
          <cell r="V67">
            <v>0</v>
          </cell>
          <cell r="W67">
            <v>0</v>
          </cell>
          <cell r="AQ67" t="str">
            <v>Sec. Administrativa</v>
          </cell>
        </row>
        <row r="68">
          <cell r="P68" t="str">
            <v xml:space="preserve"> -</v>
          </cell>
          <cell r="S68">
            <v>1</v>
          </cell>
          <cell r="T68">
            <v>1</v>
          </cell>
          <cell r="U68">
            <v>1</v>
          </cell>
          <cell r="V68">
            <v>1</v>
          </cell>
          <cell r="W68">
            <v>1</v>
          </cell>
          <cell r="AQ68" t="str">
            <v>Sec. Administrativa</v>
          </cell>
        </row>
        <row r="69">
          <cell r="P69" t="str">
            <v xml:space="preserve"> -</v>
          </cell>
          <cell r="S69">
            <v>1</v>
          </cell>
          <cell r="T69">
            <v>1</v>
          </cell>
          <cell r="U69">
            <v>1</v>
          </cell>
          <cell r="V69">
            <v>1</v>
          </cell>
          <cell r="W69">
            <v>1</v>
          </cell>
          <cell r="AQ69" t="str">
            <v>Asesor TIC</v>
          </cell>
        </row>
        <row r="70">
          <cell r="P70" t="str">
            <v xml:space="preserve"> -</v>
          </cell>
          <cell r="S70">
            <v>1</v>
          </cell>
          <cell r="T70">
            <v>1</v>
          </cell>
          <cell r="U70">
            <v>1</v>
          </cell>
          <cell r="V70">
            <v>1</v>
          </cell>
          <cell r="W70">
            <v>1</v>
          </cell>
          <cell r="AQ70" t="str">
            <v>Asesor TIC</v>
          </cell>
        </row>
        <row r="71">
          <cell r="P71" t="str">
            <v xml:space="preserve"> -</v>
          </cell>
          <cell r="S71">
            <v>1</v>
          </cell>
          <cell r="T71">
            <v>1</v>
          </cell>
          <cell r="U71">
            <v>1</v>
          </cell>
          <cell r="V71">
            <v>1</v>
          </cell>
          <cell r="W71">
            <v>1</v>
          </cell>
          <cell r="AQ71" t="str">
            <v>Sec. Planeación</v>
          </cell>
        </row>
        <row r="72">
          <cell r="P72" t="str">
            <v xml:space="preserve"> -</v>
          </cell>
          <cell r="S72">
            <v>1</v>
          </cell>
          <cell r="T72">
            <v>1</v>
          </cell>
          <cell r="U72">
            <v>1</v>
          </cell>
          <cell r="V72">
            <v>1</v>
          </cell>
          <cell r="W72">
            <v>1</v>
          </cell>
          <cell r="AQ72" t="str">
            <v>Asesor TIC</v>
          </cell>
        </row>
        <row r="73">
          <cell r="P73" t="str">
            <v xml:space="preserve"> -</v>
          </cell>
          <cell r="S73">
            <v>1</v>
          </cell>
          <cell r="T73">
            <v>1</v>
          </cell>
          <cell r="U73">
            <v>1</v>
          </cell>
          <cell r="V73">
            <v>1</v>
          </cell>
          <cell r="W73">
            <v>1</v>
          </cell>
          <cell r="AQ73" t="str">
            <v>Asesor TIC</v>
          </cell>
        </row>
        <row r="74">
          <cell r="P74" t="str">
            <v xml:space="preserve"> -</v>
          </cell>
          <cell r="S74">
            <v>1</v>
          </cell>
          <cell r="T74">
            <v>1</v>
          </cell>
          <cell r="U74">
            <v>1</v>
          </cell>
          <cell r="V74">
            <v>1</v>
          </cell>
          <cell r="W74">
            <v>1</v>
          </cell>
          <cell r="AQ74" t="str">
            <v>Asesor TIC</v>
          </cell>
        </row>
        <row r="75">
          <cell r="P75" t="str">
            <v xml:space="preserve"> -</v>
          </cell>
          <cell r="S75">
            <v>1</v>
          </cell>
          <cell r="T75">
            <v>0</v>
          </cell>
          <cell r="U75">
            <v>1</v>
          </cell>
          <cell r="V75">
            <v>0</v>
          </cell>
          <cell r="W75">
            <v>0</v>
          </cell>
          <cell r="AQ75" t="str">
            <v>Sec. Administrativa</v>
          </cell>
        </row>
        <row r="76">
          <cell r="S76">
            <v>1</v>
          </cell>
          <cell r="T76">
            <v>1</v>
          </cell>
          <cell r="U76">
            <v>1</v>
          </cell>
          <cell r="V76">
            <v>1</v>
          </cell>
          <cell r="W76">
            <v>1</v>
          </cell>
          <cell r="AQ76" t="str">
            <v>Ofc. Prensa</v>
          </cell>
        </row>
        <row r="78">
          <cell r="P78">
            <v>2210289</v>
          </cell>
          <cell r="S78">
            <v>1</v>
          </cell>
          <cell r="T78">
            <v>0</v>
          </cell>
          <cell r="U78">
            <v>1</v>
          </cell>
          <cell r="V78">
            <v>1</v>
          </cell>
          <cell r="W78">
            <v>1</v>
          </cell>
          <cell r="AQ78" t="str">
            <v>Sec. Administrativa</v>
          </cell>
        </row>
        <row r="79">
          <cell r="P79" t="str">
            <v xml:space="preserve"> -</v>
          </cell>
          <cell r="S79">
            <v>1</v>
          </cell>
          <cell r="T79">
            <v>0</v>
          </cell>
          <cell r="U79">
            <v>1</v>
          </cell>
          <cell r="V79">
            <v>0</v>
          </cell>
          <cell r="W79">
            <v>0</v>
          </cell>
          <cell r="AQ79" t="str">
            <v>Sec. Administrativa</v>
          </cell>
        </row>
        <row r="80">
          <cell r="S80">
            <v>1</v>
          </cell>
          <cell r="T80">
            <v>1</v>
          </cell>
          <cell r="U80">
            <v>1</v>
          </cell>
          <cell r="V80">
            <v>1</v>
          </cell>
          <cell r="W80">
            <v>1</v>
          </cell>
          <cell r="AQ80" t="str">
            <v>Sec. Administrativa</v>
          </cell>
        </row>
        <row r="81">
          <cell r="P81">
            <v>2210302</v>
          </cell>
          <cell r="S81">
            <v>2</v>
          </cell>
          <cell r="T81">
            <v>0</v>
          </cell>
          <cell r="U81">
            <v>1</v>
          </cell>
          <cell r="V81">
            <v>1</v>
          </cell>
          <cell r="W81">
            <v>0</v>
          </cell>
          <cell r="AQ81" t="str">
            <v>Sec. Administrativa</v>
          </cell>
        </row>
        <row r="82">
          <cell r="S82">
            <v>1</v>
          </cell>
          <cell r="T82">
            <v>1</v>
          </cell>
          <cell r="U82">
            <v>1</v>
          </cell>
          <cell r="V82">
            <v>1</v>
          </cell>
          <cell r="W82">
            <v>1</v>
          </cell>
          <cell r="AQ82" t="str">
            <v>Sec. Jurídica</v>
          </cell>
        </row>
        <row r="83">
          <cell r="P83" t="str">
            <v xml:space="preserve"> -</v>
          </cell>
          <cell r="S83">
            <v>1</v>
          </cell>
          <cell r="T83">
            <v>1</v>
          </cell>
          <cell r="U83">
            <v>1</v>
          </cell>
          <cell r="V83">
            <v>1</v>
          </cell>
          <cell r="W83">
            <v>1</v>
          </cell>
          <cell r="AQ83" t="str">
            <v>Sec. Jurídica</v>
          </cell>
        </row>
        <row r="84">
          <cell r="S84">
            <v>1</v>
          </cell>
          <cell r="T84">
            <v>1</v>
          </cell>
          <cell r="U84">
            <v>1</v>
          </cell>
          <cell r="V84">
            <v>1</v>
          </cell>
          <cell r="W84">
            <v>1</v>
          </cell>
          <cell r="AQ84" t="str">
            <v>Sec. Jurídica</v>
          </cell>
        </row>
        <row r="85">
          <cell r="P85">
            <v>2210526</v>
          </cell>
          <cell r="S85">
            <v>2</v>
          </cell>
          <cell r="T85">
            <v>2</v>
          </cell>
          <cell r="U85">
            <v>2</v>
          </cell>
          <cell r="V85">
            <v>2</v>
          </cell>
          <cell r="W85">
            <v>2</v>
          </cell>
          <cell r="AQ85" t="str">
            <v>Sec. Administrativa</v>
          </cell>
        </row>
        <row r="86">
          <cell r="P86">
            <v>2210527</v>
          </cell>
          <cell r="S86">
            <v>1</v>
          </cell>
          <cell r="T86">
            <v>1</v>
          </cell>
          <cell r="U86">
            <v>1</v>
          </cell>
          <cell r="V86">
            <v>1</v>
          </cell>
          <cell r="W86">
            <v>1</v>
          </cell>
          <cell r="AQ86" t="str">
            <v>Sec. Administrativa</v>
          </cell>
        </row>
        <row r="87">
          <cell r="P87">
            <v>2210527</v>
          </cell>
          <cell r="S87">
            <v>3</v>
          </cell>
          <cell r="T87">
            <v>1</v>
          </cell>
          <cell r="U87">
            <v>0</v>
          </cell>
          <cell r="V87">
            <v>1</v>
          </cell>
          <cell r="W87">
            <v>1</v>
          </cell>
          <cell r="AQ87" t="str">
            <v>Sec. Administrativa</v>
          </cell>
        </row>
        <row r="88">
          <cell r="P88">
            <v>2210527</v>
          </cell>
          <cell r="S88">
            <v>1</v>
          </cell>
          <cell r="T88">
            <v>0</v>
          </cell>
          <cell r="U88">
            <v>1</v>
          </cell>
          <cell r="V88">
            <v>0</v>
          </cell>
          <cell r="W88">
            <v>0</v>
          </cell>
          <cell r="AQ88" t="str">
            <v>Sec. Administrativa</v>
          </cell>
        </row>
        <row r="89">
          <cell r="P89">
            <v>2210524</v>
          </cell>
          <cell r="S89">
            <v>2</v>
          </cell>
          <cell r="T89">
            <v>2</v>
          </cell>
          <cell r="U89">
            <v>2</v>
          </cell>
          <cell r="V89">
            <v>2</v>
          </cell>
          <cell r="W89">
            <v>2</v>
          </cell>
          <cell r="AQ89" t="str">
            <v>Sec. Administrativa</v>
          </cell>
        </row>
        <row r="90">
          <cell r="P90" t="str">
            <v xml:space="preserve"> -</v>
          </cell>
          <cell r="S90">
            <v>1</v>
          </cell>
          <cell r="T90">
            <v>0</v>
          </cell>
          <cell r="U90">
            <v>1</v>
          </cell>
          <cell r="V90">
            <v>1</v>
          </cell>
          <cell r="W90">
            <v>1</v>
          </cell>
          <cell r="AQ90" t="str">
            <v>Sec. Administrativa</v>
          </cell>
        </row>
        <row r="91">
          <cell r="P91" t="str">
            <v xml:space="preserve"> -</v>
          </cell>
          <cell r="S91">
            <v>1</v>
          </cell>
          <cell r="T91">
            <v>1</v>
          </cell>
          <cell r="U91">
            <v>1</v>
          </cell>
          <cell r="V91">
            <v>1</v>
          </cell>
          <cell r="W91">
            <v>1</v>
          </cell>
          <cell r="AQ91" t="str">
            <v>Sec. Administrativa</v>
          </cell>
        </row>
        <row r="92">
          <cell r="P92">
            <v>2210252</v>
          </cell>
          <cell r="S92">
            <v>1</v>
          </cell>
          <cell r="T92">
            <v>0.1</v>
          </cell>
          <cell r="U92">
            <v>0.2</v>
          </cell>
          <cell r="V92">
            <v>0.35</v>
          </cell>
          <cell r="W92">
            <v>0.35</v>
          </cell>
          <cell r="AQ92" t="str">
            <v>Sec. Administrativa</v>
          </cell>
        </row>
        <row r="93">
          <cell r="P93" t="str">
            <v xml:space="preserve"> -</v>
          </cell>
          <cell r="S93">
            <v>1</v>
          </cell>
          <cell r="T93">
            <v>0</v>
          </cell>
          <cell r="U93">
            <v>1</v>
          </cell>
          <cell r="V93">
            <v>0</v>
          </cell>
          <cell r="W93">
            <v>0</v>
          </cell>
          <cell r="AQ93" t="str">
            <v>Sec. Administrativa</v>
          </cell>
        </row>
        <row r="94">
          <cell r="P94" t="str">
            <v>2210301_x000D_2210313</v>
          </cell>
          <cell r="S94">
            <v>1</v>
          </cell>
          <cell r="T94">
            <v>1</v>
          </cell>
          <cell r="U94">
            <v>1</v>
          </cell>
          <cell r="V94">
            <v>1</v>
          </cell>
          <cell r="W94">
            <v>1</v>
          </cell>
          <cell r="AQ94" t="str">
            <v>Sec. Hacienda</v>
          </cell>
        </row>
        <row r="95">
          <cell r="P95">
            <v>2210289</v>
          </cell>
          <cell r="S95">
            <v>1</v>
          </cell>
          <cell r="T95">
            <v>0</v>
          </cell>
          <cell r="U95">
            <v>0.4</v>
          </cell>
          <cell r="V95">
            <v>0.2</v>
          </cell>
          <cell r="W95">
            <v>0.4</v>
          </cell>
          <cell r="AQ95" t="str">
            <v>Sec. Planeación</v>
          </cell>
        </row>
        <row r="96">
          <cell r="P96" t="str">
            <v xml:space="preserve"> -</v>
          </cell>
          <cell r="S96">
            <v>20</v>
          </cell>
          <cell r="T96">
            <v>20</v>
          </cell>
          <cell r="U96">
            <v>0</v>
          </cell>
          <cell r="V96">
            <v>0</v>
          </cell>
          <cell r="W96">
            <v>0</v>
          </cell>
          <cell r="AQ96" t="str">
            <v>Sec. Desarrollo Social</v>
          </cell>
        </row>
        <row r="97">
          <cell r="P97" t="str">
            <v>22141 22151 22161</v>
          </cell>
          <cell r="S97">
            <v>1</v>
          </cell>
          <cell r="T97">
            <v>0</v>
          </cell>
          <cell r="U97">
            <v>1</v>
          </cell>
          <cell r="V97">
            <v>1</v>
          </cell>
          <cell r="W97">
            <v>1</v>
          </cell>
          <cell r="AQ97" t="str">
            <v>Bomberos</v>
          </cell>
        </row>
        <row r="98">
          <cell r="P98">
            <v>2210237</v>
          </cell>
          <cell r="S98">
            <v>1</v>
          </cell>
          <cell r="T98">
            <v>0</v>
          </cell>
          <cell r="U98">
            <v>0.2</v>
          </cell>
          <cell r="V98">
            <v>0.4</v>
          </cell>
          <cell r="W98">
            <v>0.4</v>
          </cell>
          <cell r="AQ98" t="str">
            <v>Asesor TIC</v>
          </cell>
        </row>
        <row r="99">
          <cell r="P99" t="str">
            <v>O535060101 O535060102 O535060103 O535060104</v>
          </cell>
          <cell r="S99">
            <v>1</v>
          </cell>
          <cell r="T99">
            <v>1</v>
          </cell>
          <cell r="U99">
            <v>1</v>
          </cell>
          <cell r="V99">
            <v>1</v>
          </cell>
          <cell r="W99">
            <v>1</v>
          </cell>
          <cell r="AQ99" t="str">
            <v>Dir. Tránsito</v>
          </cell>
        </row>
        <row r="100">
          <cell r="P100">
            <v>2210844</v>
          </cell>
          <cell r="S100">
            <v>1</v>
          </cell>
          <cell r="T100">
            <v>1</v>
          </cell>
          <cell r="U100">
            <v>1</v>
          </cell>
          <cell r="V100">
            <v>1</v>
          </cell>
          <cell r="W100">
            <v>1</v>
          </cell>
          <cell r="AQ100" t="str">
            <v>Sec. Planeación</v>
          </cell>
        </row>
        <row r="101">
          <cell r="P101">
            <v>2210844</v>
          </cell>
          <cell r="S101">
            <v>1</v>
          </cell>
          <cell r="T101">
            <v>0</v>
          </cell>
          <cell r="U101">
            <v>0</v>
          </cell>
          <cell r="V101">
            <v>0</v>
          </cell>
          <cell r="W101">
            <v>1</v>
          </cell>
          <cell r="AQ101" t="str">
            <v>Sec. Planeación</v>
          </cell>
        </row>
        <row r="102">
          <cell r="P102">
            <v>2210844</v>
          </cell>
          <cell r="S102">
            <v>1</v>
          </cell>
          <cell r="T102">
            <v>0</v>
          </cell>
          <cell r="U102">
            <v>1</v>
          </cell>
          <cell r="V102">
            <v>0</v>
          </cell>
          <cell r="W102">
            <v>0</v>
          </cell>
          <cell r="AQ102" t="str">
            <v>Sec. Planeación</v>
          </cell>
        </row>
        <row r="103">
          <cell r="P103">
            <v>2210844</v>
          </cell>
          <cell r="S103">
            <v>1</v>
          </cell>
          <cell r="T103">
            <v>1</v>
          </cell>
          <cell r="U103">
            <v>1</v>
          </cell>
          <cell r="V103">
            <v>1</v>
          </cell>
          <cell r="W103">
            <v>1</v>
          </cell>
          <cell r="AQ103" t="str">
            <v>Sec. Planeación</v>
          </cell>
        </row>
        <row r="104">
          <cell r="P104">
            <v>2210833</v>
          </cell>
          <cell r="S104">
            <v>1</v>
          </cell>
          <cell r="T104">
            <v>1</v>
          </cell>
          <cell r="U104">
            <v>1</v>
          </cell>
          <cell r="V104">
            <v>1</v>
          </cell>
          <cell r="W104">
            <v>1</v>
          </cell>
          <cell r="AQ104" t="str">
            <v>Sec. Planeación</v>
          </cell>
        </row>
        <row r="105">
          <cell r="P105" t="str">
            <v xml:space="preserve"> -</v>
          </cell>
          <cell r="S105">
            <v>1</v>
          </cell>
          <cell r="T105">
            <v>0</v>
          </cell>
          <cell r="U105">
            <v>1</v>
          </cell>
          <cell r="V105">
            <v>0</v>
          </cell>
          <cell r="W105">
            <v>0</v>
          </cell>
          <cell r="AQ105" t="str">
            <v>Sec. Planeación</v>
          </cell>
        </row>
        <row r="106">
          <cell r="P106">
            <v>2210100</v>
          </cell>
          <cell r="S106">
            <v>1</v>
          </cell>
          <cell r="T106">
            <v>0</v>
          </cell>
          <cell r="U106">
            <v>1</v>
          </cell>
          <cell r="V106">
            <v>1</v>
          </cell>
          <cell r="W106">
            <v>1</v>
          </cell>
          <cell r="AQ106" t="str">
            <v>Sec. Planeación</v>
          </cell>
        </row>
        <row r="107">
          <cell r="P107" t="str">
            <v xml:space="preserve"> -</v>
          </cell>
          <cell r="S107">
            <v>4</v>
          </cell>
          <cell r="T107">
            <v>0</v>
          </cell>
          <cell r="U107">
            <v>0</v>
          </cell>
          <cell r="V107">
            <v>2</v>
          </cell>
          <cell r="W107">
            <v>2</v>
          </cell>
          <cell r="AQ107" t="str">
            <v>Sec. Planeación</v>
          </cell>
        </row>
        <row r="108">
          <cell r="P108">
            <v>2210100</v>
          </cell>
          <cell r="S108">
            <v>4</v>
          </cell>
          <cell r="T108">
            <v>1</v>
          </cell>
          <cell r="U108">
            <v>1</v>
          </cell>
          <cell r="V108">
            <v>1</v>
          </cell>
          <cell r="W108">
            <v>1</v>
          </cell>
          <cell r="AQ108" t="str">
            <v>Sec. Planeación</v>
          </cell>
        </row>
        <row r="109">
          <cell r="S109">
            <v>1</v>
          </cell>
          <cell r="T109">
            <v>0</v>
          </cell>
          <cell r="U109">
            <v>1</v>
          </cell>
          <cell r="V109">
            <v>1</v>
          </cell>
          <cell r="W109">
            <v>1</v>
          </cell>
          <cell r="AQ109" t="str">
            <v>Sec. Salud y Ambiente</v>
          </cell>
        </row>
        <row r="110">
          <cell r="P110" t="str">
            <v>2.2.1.35.2</v>
          </cell>
          <cell r="S110">
            <v>1</v>
          </cell>
          <cell r="T110">
            <v>1</v>
          </cell>
          <cell r="U110">
            <v>1</v>
          </cell>
          <cell r="V110">
            <v>1</v>
          </cell>
          <cell r="W110">
            <v>1</v>
          </cell>
          <cell r="AQ110" t="str">
            <v>IMCT</v>
          </cell>
        </row>
        <row r="111">
          <cell r="P111" t="str">
            <v>2.2.1.35.3</v>
          </cell>
          <cell r="S111">
            <v>1</v>
          </cell>
          <cell r="T111">
            <v>1</v>
          </cell>
          <cell r="U111">
            <v>1</v>
          </cell>
          <cell r="V111">
            <v>1</v>
          </cell>
          <cell r="W111">
            <v>1</v>
          </cell>
          <cell r="AQ111" t="str">
            <v>IMCT</v>
          </cell>
        </row>
        <row r="112">
          <cell r="P112" t="str">
            <v>2.2.1.35.4</v>
          </cell>
          <cell r="S112">
            <v>1</v>
          </cell>
          <cell r="T112">
            <v>1</v>
          </cell>
          <cell r="U112">
            <v>1</v>
          </cell>
          <cell r="V112">
            <v>1</v>
          </cell>
          <cell r="W112">
            <v>1</v>
          </cell>
          <cell r="AQ112" t="str">
            <v>IMCT</v>
          </cell>
        </row>
        <row r="113">
          <cell r="P113" t="str">
            <v xml:space="preserve"> -</v>
          </cell>
          <cell r="S113">
            <v>3</v>
          </cell>
          <cell r="T113">
            <v>3</v>
          </cell>
          <cell r="U113">
            <v>3</v>
          </cell>
          <cell r="V113">
            <v>3</v>
          </cell>
          <cell r="W113">
            <v>3</v>
          </cell>
          <cell r="AQ113" t="str">
            <v>Sec. Hacienda</v>
          </cell>
        </row>
        <row r="114">
          <cell r="P114" t="str">
            <v xml:space="preserve"> -</v>
          </cell>
          <cell r="S114">
            <v>16</v>
          </cell>
          <cell r="T114">
            <v>4</v>
          </cell>
          <cell r="U114">
            <v>4</v>
          </cell>
          <cell r="V114">
            <v>4</v>
          </cell>
          <cell r="W114">
            <v>4</v>
          </cell>
          <cell r="AQ114" t="str">
            <v>Sec. Hacienda</v>
          </cell>
        </row>
        <row r="115">
          <cell r="P115">
            <v>2210277</v>
          </cell>
          <cell r="S115">
            <v>1</v>
          </cell>
          <cell r="T115">
            <v>1</v>
          </cell>
          <cell r="U115">
            <v>1</v>
          </cell>
          <cell r="V115">
            <v>1</v>
          </cell>
          <cell r="W115">
            <v>1</v>
          </cell>
          <cell r="AQ115" t="str">
            <v>Sec. Hacienda</v>
          </cell>
        </row>
        <row r="116">
          <cell r="P116" t="str">
            <v xml:space="preserve"> -</v>
          </cell>
          <cell r="S116">
            <v>1</v>
          </cell>
          <cell r="T116">
            <v>0</v>
          </cell>
          <cell r="U116">
            <v>1</v>
          </cell>
          <cell r="V116">
            <v>0</v>
          </cell>
          <cell r="W116">
            <v>0</v>
          </cell>
          <cell r="AQ116" t="str">
            <v>Sec. Hacienda</v>
          </cell>
        </row>
        <row r="117">
          <cell r="P117">
            <v>2210277</v>
          </cell>
          <cell r="S117">
            <v>5</v>
          </cell>
          <cell r="T117">
            <v>2</v>
          </cell>
          <cell r="U117">
            <v>3</v>
          </cell>
          <cell r="V117">
            <v>0</v>
          </cell>
          <cell r="W117">
            <v>0</v>
          </cell>
          <cell r="AQ117" t="str">
            <v>Sec. Hacienda</v>
          </cell>
        </row>
        <row r="118">
          <cell r="P118" t="str">
            <v xml:space="preserve"> -</v>
          </cell>
          <cell r="S118">
            <v>1</v>
          </cell>
          <cell r="T118">
            <v>1</v>
          </cell>
          <cell r="U118">
            <v>1</v>
          </cell>
          <cell r="V118">
            <v>1</v>
          </cell>
          <cell r="W118">
            <v>1</v>
          </cell>
          <cell r="AQ118" t="str">
            <v>DADEP</v>
          </cell>
        </row>
        <row r="119">
          <cell r="P119" t="str">
            <v xml:space="preserve"> -</v>
          </cell>
          <cell r="S119">
            <v>300</v>
          </cell>
          <cell r="T119">
            <v>0</v>
          </cell>
          <cell r="U119">
            <v>0</v>
          </cell>
          <cell r="V119">
            <v>150</v>
          </cell>
          <cell r="W119">
            <v>150</v>
          </cell>
          <cell r="AQ119" t="str">
            <v>DADEP</v>
          </cell>
        </row>
        <row r="120">
          <cell r="P120" t="str">
            <v xml:space="preserve"> -</v>
          </cell>
          <cell r="S120">
            <v>1</v>
          </cell>
          <cell r="T120">
            <v>1</v>
          </cell>
          <cell r="U120">
            <v>1</v>
          </cell>
          <cell r="V120">
            <v>1</v>
          </cell>
          <cell r="W120">
            <v>1</v>
          </cell>
          <cell r="AQ120" t="str">
            <v>Sec. Infraestructura</v>
          </cell>
        </row>
        <row r="121">
          <cell r="S121">
            <v>1</v>
          </cell>
          <cell r="T121">
            <v>0</v>
          </cell>
          <cell r="U121">
            <v>0.7</v>
          </cell>
          <cell r="V121">
            <v>0.3</v>
          </cell>
          <cell r="W121">
            <v>0</v>
          </cell>
          <cell r="AQ121" t="str">
            <v>Sec. Interior</v>
          </cell>
        </row>
        <row r="122">
          <cell r="P122" t="str">
            <v xml:space="preserve"> -</v>
          </cell>
          <cell r="S122">
            <v>9000</v>
          </cell>
          <cell r="T122">
            <v>3000</v>
          </cell>
          <cell r="U122">
            <v>2000</v>
          </cell>
          <cell r="V122">
            <v>2000</v>
          </cell>
          <cell r="W122">
            <v>2000</v>
          </cell>
          <cell r="AQ122" t="str">
            <v>Sec. Interior</v>
          </cell>
        </row>
        <row r="123">
          <cell r="P123" t="str">
            <v xml:space="preserve"> -</v>
          </cell>
          <cell r="S123">
            <v>1</v>
          </cell>
          <cell r="T123">
            <v>1</v>
          </cell>
          <cell r="U123">
            <v>1</v>
          </cell>
          <cell r="V123">
            <v>1</v>
          </cell>
          <cell r="W123">
            <v>1</v>
          </cell>
          <cell r="AQ123" t="str">
            <v>Sec. Interior</v>
          </cell>
        </row>
        <row r="124">
          <cell r="P124" t="str">
            <v xml:space="preserve"> -</v>
          </cell>
          <cell r="S124">
            <v>1</v>
          </cell>
          <cell r="T124">
            <v>1</v>
          </cell>
          <cell r="U124">
            <v>1</v>
          </cell>
          <cell r="V124">
            <v>1</v>
          </cell>
          <cell r="W124">
            <v>1</v>
          </cell>
          <cell r="AQ124" t="str">
            <v>Sec. Interior</v>
          </cell>
        </row>
        <row r="125">
          <cell r="P125" t="str">
            <v xml:space="preserve"> -</v>
          </cell>
          <cell r="S125">
            <v>4</v>
          </cell>
          <cell r="T125">
            <v>0</v>
          </cell>
          <cell r="U125">
            <v>4</v>
          </cell>
          <cell r="V125">
            <v>0</v>
          </cell>
          <cell r="W125">
            <v>0</v>
          </cell>
          <cell r="AQ125" t="str">
            <v>Sec. Interior</v>
          </cell>
        </row>
        <row r="126">
          <cell r="P126">
            <v>2210264</v>
          </cell>
          <cell r="S126">
            <v>2</v>
          </cell>
          <cell r="T126">
            <v>0</v>
          </cell>
          <cell r="U126">
            <v>0</v>
          </cell>
          <cell r="V126">
            <v>2</v>
          </cell>
          <cell r="W126">
            <v>0</v>
          </cell>
          <cell r="AQ126" t="str">
            <v>Sec. Interior</v>
          </cell>
        </row>
        <row r="127">
          <cell r="P127" t="str">
            <v xml:space="preserve"> -</v>
          </cell>
          <cell r="S127">
            <v>2</v>
          </cell>
          <cell r="T127">
            <v>0</v>
          </cell>
          <cell r="U127">
            <v>0</v>
          </cell>
          <cell r="V127">
            <v>1</v>
          </cell>
          <cell r="W127">
            <v>1</v>
          </cell>
          <cell r="AQ127" t="str">
            <v>Sec. Interior</v>
          </cell>
        </row>
        <row r="128">
          <cell r="S128">
            <v>1</v>
          </cell>
          <cell r="T128">
            <v>0</v>
          </cell>
          <cell r="U128">
            <v>1</v>
          </cell>
          <cell r="V128">
            <v>0</v>
          </cell>
          <cell r="W128">
            <v>0</v>
          </cell>
          <cell r="AQ128" t="str">
            <v>Sec. Interior</v>
          </cell>
        </row>
        <row r="129">
          <cell r="P129" t="str">
            <v xml:space="preserve"> -</v>
          </cell>
          <cell r="S129">
            <v>1</v>
          </cell>
          <cell r="T129">
            <v>0</v>
          </cell>
          <cell r="U129">
            <v>1</v>
          </cell>
          <cell r="V129">
            <v>1</v>
          </cell>
          <cell r="W129">
            <v>1</v>
          </cell>
          <cell r="AQ129" t="str">
            <v>Sec. Interior</v>
          </cell>
        </row>
        <row r="130">
          <cell r="P130" t="str">
            <v xml:space="preserve"> -</v>
          </cell>
          <cell r="S130">
            <v>8</v>
          </cell>
          <cell r="T130">
            <v>2</v>
          </cell>
          <cell r="U130">
            <v>2</v>
          </cell>
          <cell r="V130">
            <v>2</v>
          </cell>
          <cell r="W130">
            <v>2</v>
          </cell>
          <cell r="AQ130" t="str">
            <v>Ofc. Control Interno Disciplinario</v>
          </cell>
        </row>
        <row r="131">
          <cell r="P131" t="str">
            <v xml:space="preserve"> -</v>
          </cell>
          <cell r="S131">
            <v>1</v>
          </cell>
          <cell r="T131">
            <v>1</v>
          </cell>
          <cell r="U131">
            <v>1</v>
          </cell>
          <cell r="V131">
            <v>1</v>
          </cell>
          <cell r="W131">
            <v>1</v>
          </cell>
          <cell r="AQ131" t="str">
            <v>Ofc. Control Interno Disciplinario</v>
          </cell>
        </row>
        <row r="132">
          <cell r="P132" t="str">
            <v xml:space="preserve"> -</v>
          </cell>
          <cell r="S132">
            <v>19</v>
          </cell>
          <cell r="T132">
            <v>19</v>
          </cell>
          <cell r="U132">
            <v>19</v>
          </cell>
          <cell r="V132">
            <v>19</v>
          </cell>
          <cell r="W132">
            <v>19</v>
          </cell>
          <cell r="AQ132" t="str">
            <v>Ofc. Control Interno</v>
          </cell>
        </row>
        <row r="133">
          <cell r="P133" t="str">
            <v xml:space="preserve"> -</v>
          </cell>
          <cell r="S133">
            <v>1</v>
          </cell>
          <cell r="T133">
            <v>1</v>
          </cell>
          <cell r="U133">
            <v>1</v>
          </cell>
          <cell r="V133">
            <v>1</v>
          </cell>
          <cell r="W133">
            <v>1</v>
          </cell>
          <cell r="AQ133" t="str">
            <v>Sec. Jurídica</v>
          </cell>
        </row>
        <row r="134">
          <cell r="S134">
            <v>8</v>
          </cell>
          <cell r="T134">
            <v>2</v>
          </cell>
          <cell r="U134">
            <v>2</v>
          </cell>
          <cell r="V134">
            <v>2</v>
          </cell>
          <cell r="W134">
            <v>2</v>
          </cell>
          <cell r="AQ134" t="str">
            <v>Sec. Jurídica</v>
          </cell>
        </row>
        <row r="135">
          <cell r="P135" t="str">
            <v xml:space="preserve"> -</v>
          </cell>
          <cell r="S135">
            <v>1</v>
          </cell>
          <cell r="T135">
            <v>1</v>
          </cell>
          <cell r="U135">
            <v>1</v>
          </cell>
          <cell r="V135">
            <v>1</v>
          </cell>
          <cell r="W135">
            <v>1</v>
          </cell>
          <cell r="AQ135" t="str">
            <v>Sec. Jurídica</v>
          </cell>
        </row>
        <row r="137">
          <cell r="P137">
            <v>2210237</v>
          </cell>
          <cell r="S137">
            <v>1</v>
          </cell>
          <cell r="T137">
            <v>0.3</v>
          </cell>
          <cell r="U137">
            <v>0.5</v>
          </cell>
          <cell r="V137">
            <v>0.8</v>
          </cell>
          <cell r="W137">
            <v>1</v>
          </cell>
          <cell r="AQ137" t="str">
            <v>Asesor TIC</v>
          </cell>
        </row>
        <row r="138">
          <cell r="P138">
            <v>2210237</v>
          </cell>
          <cell r="S138">
            <v>1</v>
          </cell>
          <cell r="T138">
            <v>0.3</v>
          </cell>
          <cell r="U138">
            <v>0.5</v>
          </cell>
          <cell r="V138">
            <v>0.8</v>
          </cell>
          <cell r="W138">
            <v>1</v>
          </cell>
          <cell r="AQ138" t="str">
            <v>Asesor TIC</v>
          </cell>
        </row>
        <row r="139">
          <cell r="P139">
            <v>2210237</v>
          </cell>
          <cell r="S139">
            <v>1</v>
          </cell>
          <cell r="T139">
            <v>0.3</v>
          </cell>
          <cell r="U139">
            <v>0.5</v>
          </cell>
          <cell r="V139">
            <v>0.8</v>
          </cell>
          <cell r="W139">
            <v>1</v>
          </cell>
          <cell r="AQ139" t="str">
            <v>Asesor TIC</v>
          </cell>
        </row>
        <row r="140">
          <cell r="P140">
            <v>2210237</v>
          </cell>
          <cell r="S140">
            <v>1</v>
          </cell>
          <cell r="T140">
            <v>0.3</v>
          </cell>
          <cell r="U140">
            <v>0.5</v>
          </cell>
          <cell r="V140">
            <v>0.8</v>
          </cell>
          <cell r="W140">
            <v>1</v>
          </cell>
          <cell r="AQ140" t="str">
            <v>Asesor TIC</v>
          </cell>
        </row>
        <row r="141">
          <cell r="P141" t="str">
            <v xml:space="preserve"> -</v>
          </cell>
          <cell r="S141">
            <v>8</v>
          </cell>
          <cell r="T141">
            <v>8</v>
          </cell>
          <cell r="U141">
            <v>8</v>
          </cell>
          <cell r="V141">
            <v>8</v>
          </cell>
          <cell r="W141">
            <v>8</v>
          </cell>
          <cell r="AQ141" t="str">
            <v>Asesor TIC</v>
          </cell>
        </row>
        <row r="142">
          <cell r="P142" t="str">
            <v xml:space="preserve"> -</v>
          </cell>
          <cell r="S142">
            <v>1</v>
          </cell>
          <cell r="T142">
            <v>1</v>
          </cell>
          <cell r="U142">
            <v>1</v>
          </cell>
          <cell r="V142">
            <v>1</v>
          </cell>
          <cell r="W142">
            <v>1</v>
          </cell>
          <cell r="AQ142" t="str">
            <v>Asesor TIC</v>
          </cell>
        </row>
        <row r="143">
          <cell r="P143" t="str">
            <v xml:space="preserve"> -</v>
          </cell>
          <cell r="S143">
            <v>5000</v>
          </cell>
          <cell r="T143">
            <v>250</v>
          </cell>
          <cell r="U143">
            <v>1550</v>
          </cell>
          <cell r="V143">
            <v>1600</v>
          </cell>
          <cell r="W143">
            <v>1600</v>
          </cell>
          <cell r="AQ143" t="str">
            <v>Asesor TIC</v>
          </cell>
        </row>
        <row r="144">
          <cell r="P144" t="str">
            <v xml:space="preserve"> -</v>
          </cell>
          <cell r="S144">
            <v>30000</v>
          </cell>
          <cell r="T144">
            <v>3750</v>
          </cell>
          <cell r="U144">
            <v>8750</v>
          </cell>
          <cell r="V144">
            <v>8750</v>
          </cell>
          <cell r="W144">
            <v>8750</v>
          </cell>
          <cell r="AQ144" t="str">
            <v>Asesor TIC</v>
          </cell>
        </row>
        <row r="145">
          <cell r="P145">
            <v>2210198</v>
          </cell>
          <cell r="S145">
            <v>1</v>
          </cell>
          <cell r="T145">
            <v>0</v>
          </cell>
          <cell r="U145">
            <v>0</v>
          </cell>
          <cell r="V145">
            <v>1</v>
          </cell>
          <cell r="W145">
            <v>1</v>
          </cell>
          <cell r="AQ145" t="str">
            <v>Sec. Infraestructura</v>
          </cell>
        </row>
        <row r="146">
          <cell r="S146">
            <v>4</v>
          </cell>
          <cell r="T146">
            <v>0</v>
          </cell>
          <cell r="U146">
            <v>2</v>
          </cell>
          <cell r="V146">
            <v>1</v>
          </cell>
          <cell r="W146">
            <v>1</v>
          </cell>
          <cell r="AQ146" t="str">
            <v>Asesor TIC</v>
          </cell>
        </row>
        <row r="147">
          <cell r="S147">
            <v>1</v>
          </cell>
          <cell r="T147">
            <v>0</v>
          </cell>
          <cell r="U147">
            <v>0</v>
          </cell>
          <cell r="V147">
            <v>0.5</v>
          </cell>
          <cell r="W147">
            <v>0.5</v>
          </cell>
          <cell r="AQ147" t="str">
            <v>Asesor TIC</v>
          </cell>
        </row>
        <row r="148">
          <cell r="S148">
            <v>10</v>
          </cell>
          <cell r="T148">
            <v>10</v>
          </cell>
          <cell r="U148">
            <v>10</v>
          </cell>
          <cell r="V148">
            <v>10</v>
          </cell>
          <cell r="W148">
            <v>10</v>
          </cell>
          <cell r="AQ148" t="str">
            <v>Asesor TIC</v>
          </cell>
        </row>
        <row r="149">
          <cell r="S149">
            <v>2</v>
          </cell>
          <cell r="T149">
            <v>0</v>
          </cell>
          <cell r="U149">
            <v>2</v>
          </cell>
          <cell r="V149">
            <v>2</v>
          </cell>
          <cell r="W149">
            <v>2</v>
          </cell>
          <cell r="AQ149" t="str">
            <v>Asesor TIC</v>
          </cell>
        </row>
        <row r="150">
          <cell r="P150" t="str">
            <v xml:space="preserve"> -</v>
          </cell>
          <cell r="S150">
            <v>1</v>
          </cell>
          <cell r="T150">
            <v>1</v>
          </cell>
          <cell r="U150">
            <v>0</v>
          </cell>
          <cell r="V150">
            <v>0</v>
          </cell>
          <cell r="W150">
            <v>0</v>
          </cell>
          <cell r="AQ150" t="str">
            <v>Asesor TIC</v>
          </cell>
        </row>
        <row r="152">
          <cell r="P152">
            <v>2210987</v>
          </cell>
          <cell r="S152">
            <v>1</v>
          </cell>
          <cell r="T152">
            <v>1</v>
          </cell>
          <cell r="U152">
            <v>1</v>
          </cell>
          <cell r="V152">
            <v>1</v>
          </cell>
          <cell r="W152">
            <v>1</v>
          </cell>
          <cell r="AQ152" t="str">
            <v>Sec. Planeación</v>
          </cell>
        </row>
        <row r="153">
          <cell r="P153">
            <v>2210987</v>
          </cell>
          <cell r="S153">
            <v>1</v>
          </cell>
          <cell r="T153">
            <v>1</v>
          </cell>
          <cell r="U153">
            <v>1</v>
          </cell>
          <cell r="V153">
            <v>1</v>
          </cell>
          <cell r="W153">
            <v>1</v>
          </cell>
          <cell r="AQ153" t="str">
            <v>Sec. Planeación</v>
          </cell>
        </row>
        <row r="154">
          <cell r="P154">
            <v>2210987</v>
          </cell>
          <cell r="S154">
            <v>1</v>
          </cell>
          <cell r="T154">
            <v>1</v>
          </cell>
          <cell r="U154">
            <v>1</v>
          </cell>
          <cell r="V154">
            <v>1</v>
          </cell>
          <cell r="W154">
            <v>1</v>
          </cell>
          <cell r="AQ154" t="str">
            <v>Sec. Planeación</v>
          </cell>
        </row>
        <row r="155">
          <cell r="P155">
            <v>2210906</v>
          </cell>
          <cell r="S155">
            <v>1</v>
          </cell>
          <cell r="T155">
            <v>0</v>
          </cell>
          <cell r="U155">
            <v>1</v>
          </cell>
          <cell r="V155">
            <v>0</v>
          </cell>
          <cell r="W155">
            <v>0</v>
          </cell>
          <cell r="AQ155" t="str">
            <v>Sec. Planeación</v>
          </cell>
        </row>
        <row r="156">
          <cell r="P156">
            <v>2210906</v>
          </cell>
          <cell r="S156">
            <v>1</v>
          </cell>
          <cell r="T156">
            <v>1</v>
          </cell>
          <cell r="U156">
            <v>0</v>
          </cell>
          <cell r="V156">
            <v>0</v>
          </cell>
          <cell r="W156">
            <v>0</v>
          </cell>
          <cell r="AQ156" t="str">
            <v>Sec. Planeación</v>
          </cell>
        </row>
        <row r="157">
          <cell r="P157">
            <v>2210158</v>
          </cell>
          <cell r="S157">
            <v>1</v>
          </cell>
          <cell r="T157">
            <v>0</v>
          </cell>
          <cell r="U157">
            <v>1</v>
          </cell>
          <cell r="V157">
            <v>0</v>
          </cell>
          <cell r="W157">
            <v>0</v>
          </cell>
          <cell r="AQ157" t="str">
            <v>Sec. Planeación</v>
          </cell>
        </row>
        <row r="158">
          <cell r="P158">
            <v>2210158</v>
          </cell>
          <cell r="S158">
            <v>1</v>
          </cell>
          <cell r="T158">
            <v>0</v>
          </cell>
          <cell r="U158">
            <v>0.6</v>
          </cell>
          <cell r="V158">
            <v>0.4</v>
          </cell>
          <cell r="W158">
            <v>0</v>
          </cell>
          <cell r="AQ158" t="str">
            <v>Sec. Planeación</v>
          </cell>
        </row>
        <row r="159">
          <cell r="P159">
            <v>2210906</v>
          </cell>
          <cell r="S159">
            <v>1</v>
          </cell>
          <cell r="T159">
            <v>1</v>
          </cell>
          <cell r="U159">
            <v>1</v>
          </cell>
          <cell r="V159">
            <v>1</v>
          </cell>
          <cell r="W159">
            <v>1</v>
          </cell>
          <cell r="AQ159" t="str">
            <v>Sec. Planeación</v>
          </cell>
        </row>
        <row r="160">
          <cell r="P160" t="str">
            <v xml:space="preserve"> -</v>
          </cell>
          <cell r="S160">
            <v>1</v>
          </cell>
          <cell r="T160">
            <v>0</v>
          </cell>
          <cell r="U160">
            <v>0</v>
          </cell>
          <cell r="V160">
            <v>0</v>
          </cell>
          <cell r="W160">
            <v>1</v>
          </cell>
          <cell r="AQ160" t="str">
            <v>Sec. Planeación</v>
          </cell>
        </row>
        <row r="161">
          <cell r="P161">
            <v>2210269</v>
          </cell>
          <cell r="S161">
            <v>1</v>
          </cell>
          <cell r="T161">
            <v>1</v>
          </cell>
          <cell r="U161">
            <v>1</v>
          </cell>
          <cell r="V161">
            <v>1</v>
          </cell>
          <cell r="W161">
            <v>1</v>
          </cell>
          <cell r="AQ161" t="str">
            <v>Sec. Infraestructura</v>
          </cell>
        </row>
        <row r="162">
          <cell r="P162" t="str">
            <v xml:space="preserve"> -</v>
          </cell>
          <cell r="S162">
            <v>150</v>
          </cell>
          <cell r="T162">
            <v>15</v>
          </cell>
          <cell r="U162">
            <v>60</v>
          </cell>
          <cell r="V162">
            <v>50</v>
          </cell>
          <cell r="W162">
            <v>25</v>
          </cell>
          <cell r="AQ162" t="str">
            <v>Sec. Infraestructura</v>
          </cell>
        </row>
        <row r="163">
          <cell r="P163">
            <v>2210158</v>
          </cell>
          <cell r="S163">
            <v>1</v>
          </cell>
          <cell r="T163">
            <v>0</v>
          </cell>
          <cell r="U163">
            <v>1</v>
          </cell>
          <cell r="V163">
            <v>0</v>
          </cell>
          <cell r="W163">
            <v>0</v>
          </cell>
          <cell r="AQ163" t="str">
            <v>Sec. Planeación</v>
          </cell>
        </row>
        <row r="164">
          <cell r="P164">
            <v>2210158</v>
          </cell>
          <cell r="S164">
            <v>1</v>
          </cell>
          <cell r="T164">
            <v>0</v>
          </cell>
          <cell r="U164">
            <v>0</v>
          </cell>
          <cell r="V164">
            <v>0.25</v>
          </cell>
          <cell r="W164">
            <v>0.75</v>
          </cell>
          <cell r="AQ164" t="str">
            <v>Sec. Planeación</v>
          </cell>
        </row>
        <row r="165">
          <cell r="P165">
            <v>2210270</v>
          </cell>
          <cell r="S165">
            <v>1</v>
          </cell>
          <cell r="T165">
            <v>0</v>
          </cell>
          <cell r="U165">
            <v>1</v>
          </cell>
          <cell r="V165">
            <v>0</v>
          </cell>
          <cell r="W165">
            <v>0</v>
          </cell>
          <cell r="AQ165" t="str">
            <v>Sec. Infraestructura</v>
          </cell>
        </row>
        <row r="166">
          <cell r="P166">
            <v>2210158</v>
          </cell>
          <cell r="S166">
            <v>1</v>
          </cell>
          <cell r="T166">
            <v>0</v>
          </cell>
          <cell r="U166">
            <v>1</v>
          </cell>
          <cell r="V166">
            <v>0</v>
          </cell>
          <cell r="W166">
            <v>0</v>
          </cell>
          <cell r="AQ166" t="str">
            <v>Sec. Planeación</v>
          </cell>
        </row>
        <row r="167">
          <cell r="P167" t="str">
            <v xml:space="preserve"> -</v>
          </cell>
          <cell r="S167">
            <v>1</v>
          </cell>
          <cell r="T167">
            <v>1</v>
          </cell>
          <cell r="U167">
            <v>1</v>
          </cell>
          <cell r="V167">
            <v>1</v>
          </cell>
          <cell r="W167">
            <v>1</v>
          </cell>
          <cell r="AQ167" t="str">
            <v>Sec. Infraestructura</v>
          </cell>
        </row>
        <row r="168">
          <cell r="P168" t="str">
            <v xml:space="preserve"> -</v>
          </cell>
          <cell r="S168">
            <v>1</v>
          </cell>
          <cell r="T168">
            <v>1</v>
          </cell>
          <cell r="U168">
            <v>0</v>
          </cell>
          <cell r="V168">
            <v>0</v>
          </cell>
          <cell r="W168">
            <v>0</v>
          </cell>
          <cell r="AQ168" t="str">
            <v>Dir. Tránsito</v>
          </cell>
        </row>
        <row r="169">
          <cell r="P169">
            <v>21032501</v>
          </cell>
          <cell r="S169">
            <v>1</v>
          </cell>
          <cell r="T169">
            <v>1</v>
          </cell>
          <cell r="U169">
            <v>1</v>
          </cell>
          <cell r="V169">
            <v>1</v>
          </cell>
          <cell r="W169">
            <v>1</v>
          </cell>
          <cell r="AQ169" t="str">
            <v>METROLÍNEA</v>
          </cell>
        </row>
        <row r="170">
          <cell r="P170" t="str">
            <v>0542900401</v>
          </cell>
          <cell r="S170">
            <v>1</v>
          </cell>
          <cell r="T170">
            <v>1</v>
          </cell>
          <cell r="U170">
            <v>1</v>
          </cell>
          <cell r="V170">
            <v>1</v>
          </cell>
          <cell r="W170">
            <v>1</v>
          </cell>
          <cell r="AQ170" t="str">
            <v>IMEBU</v>
          </cell>
        </row>
        <row r="171">
          <cell r="P171">
            <v>2210159</v>
          </cell>
          <cell r="S171">
            <v>1</v>
          </cell>
          <cell r="T171">
            <v>0.1</v>
          </cell>
          <cell r="U171">
            <v>0.9</v>
          </cell>
          <cell r="V171">
            <v>0</v>
          </cell>
          <cell r="W171">
            <v>0</v>
          </cell>
          <cell r="AQ171" t="str">
            <v>Sec. Planeación</v>
          </cell>
        </row>
        <row r="172">
          <cell r="P172">
            <v>2210159</v>
          </cell>
          <cell r="S172">
            <v>1</v>
          </cell>
          <cell r="T172">
            <v>0.1</v>
          </cell>
          <cell r="U172">
            <v>0.9</v>
          </cell>
          <cell r="V172">
            <v>0</v>
          </cell>
          <cell r="W172">
            <v>0</v>
          </cell>
          <cell r="AQ172" t="str">
            <v>Sec. Planeación</v>
          </cell>
        </row>
        <row r="173">
          <cell r="P173">
            <v>2210159</v>
          </cell>
          <cell r="S173">
            <v>10</v>
          </cell>
          <cell r="T173">
            <v>1</v>
          </cell>
          <cell r="U173">
            <v>3</v>
          </cell>
          <cell r="V173">
            <v>4</v>
          </cell>
          <cell r="W173">
            <v>2</v>
          </cell>
          <cell r="AQ173" t="str">
            <v>Sec. Planeación</v>
          </cell>
        </row>
        <row r="174">
          <cell r="P174" t="str">
            <v xml:space="preserve"> -</v>
          </cell>
          <cell r="S174">
            <v>1</v>
          </cell>
          <cell r="T174">
            <v>0</v>
          </cell>
          <cell r="U174">
            <v>1</v>
          </cell>
          <cell r="V174">
            <v>1</v>
          </cell>
          <cell r="W174">
            <v>1</v>
          </cell>
          <cell r="AQ174" t="str">
            <v>Sec. Planeación</v>
          </cell>
        </row>
        <row r="175">
          <cell r="P175" t="str">
            <v xml:space="preserve"> -</v>
          </cell>
          <cell r="S175">
            <v>20</v>
          </cell>
          <cell r="T175">
            <v>0</v>
          </cell>
          <cell r="U175">
            <v>7</v>
          </cell>
          <cell r="V175">
            <v>7</v>
          </cell>
          <cell r="W175">
            <v>6</v>
          </cell>
          <cell r="AQ175" t="str">
            <v>Sec. Planeación</v>
          </cell>
        </row>
        <row r="176">
          <cell r="P176" t="str">
            <v xml:space="preserve"> -</v>
          </cell>
          <cell r="S176">
            <v>1</v>
          </cell>
          <cell r="T176">
            <v>0</v>
          </cell>
          <cell r="U176">
            <v>0</v>
          </cell>
          <cell r="V176">
            <v>1</v>
          </cell>
          <cell r="W176">
            <v>0</v>
          </cell>
          <cell r="AQ176" t="str">
            <v>Sec. Planeación</v>
          </cell>
        </row>
        <row r="177">
          <cell r="S177">
            <v>1</v>
          </cell>
          <cell r="T177">
            <v>0</v>
          </cell>
          <cell r="U177">
            <v>1</v>
          </cell>
          <cell r="V177">
            <v>0</v>
          </cell>
          <cell r="W177">
            <v>0</v>
          </cell>
          <cell r="AQ177" t="str">
            <v>AMB</v>
          </cell>
        </row>
        <row r="178">
          <cell r="P178" t="str">
            <v xml:space="preserve"> -</v>
          </cell>
          <cell r="S178">
            <v>1</v>
          </cell>
          <cell r="T178">
            <v>0</v>
          </cell>
          <cell r="U178">
            <v>1</v>
          </cell>
          <cell r="V178">
            <v>1</v>
          </cell>
          <cell r="W178">
            <v>1</v>
          </cell>
          <cell r="AQ178" t="str">
            <v>AMB</v>
          </cell>
        </row>
        <row r="179">
          <cell r="P179" t="str">
            <v xml:space="preserve"> -</v>
          </cell>
          <cell r="S179">
            <v>1</v>
          </cell>
          <cell r="T179">
            <v>0</v>
          </cell>
          <cell r="U179">
            <v>1</v>
          </cell>
          <cell r="V179">
            <v>1</v>
          </cell>
          <cell r="W179">
            <v>1</v>
          </cell>
          <cell r="AQ179" t="str">
            <v>AMB</v>
          </cell>
        </row>
        <row r="180">
          <cell r="P180" t="str">
            <v xml:space="preserve"> -</v>
          </cell>
          <cell r="S180">
            <v>8</v>
          </cell>
          <cell r="T180">
            <v>0</v>
          </cell>
          <cell r="U180">
            <v>2</v>
          </cell>
          <cell r="V180">
            <v>3</v>
          </cell>
          <cell r="W180">
            <v>3</v>
          </cell>
          <cell r="AQ180" t="str">
            <v>AMB</v>
          </cell>
        </row>
        <row r="181">
          <cell r="P181" t="str">
            <v xml:space="preserve"> -</v>
          </cell>
          <cell r="S181">
            <v>8</v>
          </cell>
          <cell r="T181">
            <v>0</v>
          </cell>
          <cell r="U181">
            <v>2</v>
          </cell>
          <cell r="V181">
            <v>3</v>
          </cell>
          <cell r="W181">
            <v>3</v>
          </cell>
          <cell r="AQ181" t="str">
            <v>AMB</v>
          </cell>
        </row>
      </sheetData>
      <sheetData sheetId="1">
        <row r="11">
          <cell r="P11">
            <v>2210713</v>
          </cell>
          <cell r="S11">
            <v>16</v>
          </cell>
          <cell r="T11">
            <v>4</v>
          </cell>
          <cell r="U11">
            <v>4</v>
          </cell>
          <cell r="V11">
            <v>4</v>
          </cell>
          <cell r="W11">
            <v>4</v>
          </cell>
          <cell r="AQ11" t="str">
            <v>Sec. Desarrollo Social</v>
          </cell>
        </row>
        <row r="12">
          <cell r="P12">
            <v>2210713</v>
          </cell>
          <cell r="S12">
            <v>500</v>
          </cell>
          <cell r="T12">
            <v>500</v>
          </cell>
          <cell r="U12">
            <v>500</v>
          </cell>
          <cell r="V12">
            <v>500</v>
          </cell>
          <cell r="W12">
            <v>500</v>
          </cell>
          <cell r="AQ12" t="str">
            <v>Sec. Desarrollo Social</v>
          </cell>
        </row>
        <row r="13">
          <cell r="P13">
            <v>2210092</v>
          </cell>
          <cell r="S13">
            <v>1</v>
          </cell>
          <cell r="T13">
            <v>1</v>
          </cell>
          <cell r="U13">
            <v>1</v>
          </cell>
          <cell r="V13">
            <v>1</v>
          </cell>
          <cell r="W13">
            <v>1</v>
          </cell>
          <cell r="AQ13" t="str">
            <v>Sec. Desarrollo Social</v>
          </cell>
        </row>
        <row r="14">
          <cell r="P14">
            <v>2210713</v>
          </cell>
          <cell r="S14">
            <v>1</v>
          </cell>
          <cell r="T14">
            <v>1</v>
          </cell>
          <cell r="U14">
            <v>1</v>
          </cell>
          <cell r="V14">
            <v>1</v>
          </cell>
          <cell r="W14">
            <v>1</v>
          </cell>
          <cell r="AQ14" t="str">
            <v>Sec. Desarrollo Social</v>
          </cell>
        </row>
        <row r="15">
          <cell r="P15">
            <v>2210713</v>
          </cell>
          <cell r="S15">
            <v>1</v>
          </cell>
          <cell r="T15">
            <v>1</v>
          </cell>
          <cell r="U15">
            <v>1</v>
          </cell>
          <cell r="V15">
            <v>1</v>
          </cell>
          <cell r="W15">
            <v>1</v>
          </cell>
          <cell r="AQ15" t="str">
            <v>Sec. Desarrollo Social</v>
          </cell>
        </row>
        <row r="16">
          <cell r="P16">
            <v>2210713</v>
          </cell>
          <cell r="S16">
            <v>1</v>
          </cell>
          <cell r="T16">
            <v>1</v>
          </cell>
          <cell r="U16">
            <v>1</v>
          </cell>
          <cell r="V16">
            <v>1</v>
          </cell>
          <cell r="W16">
            <v>1</v>
          </cell>
          <cell r="AQ16" t="str">
            <v>Sec. Desarrollo Social</v>
          </cell>
        </row>
        <row r="17">
          <cell r="P17">
            <v>2210709</v>
          </cell>
          <cell r="S17">
            <v>200</v>
          </cell>
          <cell r="T17">
            <v>200</v>
          </cell>
          <cell r="U17">
            <v>200</v>
          </cell>
          <cell r="V17">
            <v>200</v>
          </cell>
          <cell r="W17">
            <v>200</v>
          </cell>
          <cell r="AQ17" t="str">
            <v>Sec. Desarrollo Social</v>
          </cell>
        </row>
        <row r="18">
          <cell r="P18">
            <v>2210709</v>
          </cell>
          <cell r="S18">
            <v>210</v>
          </cell>
          <cell r="T18">
            <v>210</v>
          </cell>
          <cell r="U18">
            <v>210</v>
          </cell>
          <cell r="V18">
            <v>210</v>
          </cell>
          <cell r="W18">
            <v>210</v>
          </cell>
          <cell r="AQ18" t="str">
            <v>Sec. Desarrollo Social</v>
          </cell>
        </row>
        <row r="19">
          <cell r="P19">
            <v>2210709</v>
          </cell>
          <cell r="S19">
            <v>1</v>
          </cell>
          <cell r="T19">
            <v>1</v>
          </cell>
          <cell r="U19">
            <v>1</v>
          </cell>
          <cell r="V19">
            <v>1</v>
          </cell>
          <cell r="W19">
            <v>1</v>
          </cell>
          <cell r="AQ19" t="str">
            <v>Sec. Desarrollo Social</v>
          </cell>
        </row>
        <row r="20">
          <cell r="P20" t="str">
            <v xml:space="preserve"> -</v>
          </cell>
          <cell r="S20">
            <v>1</v>
          </cell>
          <cell r="T20">
            <v>0</v>
          </cell>
          <cell r="U20">
            <v>1</v>
          </cell>
          <cell r="V20">
            <v>1</v>
          </cell>
          <cell r="W20">
            <v>1</v>
          </cell>
          <cell r="AQ20" t="str">
            <v>Sec. Desarrollo Social</v>
          </cell>
        </row>
        <row r="21">
          <cell r="P21">
            <v>2210709</v>
          </cell>
          <cell r="S21">
            <v>1</v>
          </cell>
          <cell r="T21">
            <v>1</v>
          </cell>
          <cell r="U21">
            <v>1</v>
          </cell>
          <cell r="V21">
            <v>1</v>
          </cell>
          <cell r="W21">
            <v>1</v>
          </cell>
          <cell r="AQ21" t="str">
            <v>Sec. Desarrollo Social</v>
          </cell>
        </row>
        <row r="22">
          <cell r="P22" t="str">
            <v xml:space="preserve"> -</v>
          </cell>
          <cell r="S22">
            <v>1</v>
          </cell>
          <cell r="T22">
            <v>1</v>
          </cell>
          <cell r="U22">
            <v>1</v>
          </cell>
          <cell r="V22">
            <v>1</v>
          </cell>
          <cell r="W22">
            <v>1</v>
          </cell>
          <cell r="AQ22" t="str">
            <v>Sec. Desarrollo Social</v>
          </cell>
        </row>
        <row r="23">
          <cell r="P23" t="str">
            <v xml:space="preserve"> -</v>
          </cell>
          <cell r="S23">
            <v>1</v>
          </cell>
          <cell r="T23">
            <v>1</v>
          </cell>
          <cell r="U23">
            <v>1</v>
          </cell>
          <cell r="V23">
            <v>1</v>
          </cell>
          <cell r="W23">
            <v>1</v>
          </cell>
          <cell r="AQ23" t="str">
            <v>Sec. Desarrollo Social</v>
          </cell>
        </row>
        <row r="24">
          <cell r="P24">
            <v>2210709</v>
          </cell>
          <cell r="S24">
            <v>4</v>
          </cell>
          <cell r="T24">
            <v>1</v>
          </cell>
          <cell r="U24">
            <v>1</v>
          </cell>
          <cell r="V24">
            <v>1</v>
          </cell>
          <cell r="W24">
            <v>1</v>
          </cell>
          <cell r="AQ24" t="str">
            <v>Sec. Desarrollo Social</v>
          </cell>
        </row>
        <row r="25">
          <cell r="P25" t="str">
            <v xml:space="preserve"> -</v>
          </cell>
          <cell r="S25">
            <v>24000</v>
          </cell>
          <cell r="T25">
            <v>6000</v>
          </cell>
          <cell r="U25">
            <v>6000</v>
          </cell>
          <cell r="V25">
            <v>6000</v>
          </cell>
          <cell r="W25">
            <v>6000</v>
          </cell>
          <cell r="AQ25" t="str">
            <v>Sec. Desarrollo Social</v>
          </cell>
        </row>
        <row r="26">
          <cell r="P26" t="str">
            <v xml:space="preserve"> -</v>
          </cell>
          <cell r="S26">
            <v>400</v>
          </cell>
          <cell r="T26">
            <v>400</v>
          </cell>
          <cell r="U26">
            <v>400</v>
          </cell>
          <cell r="V26">
            <v>400</v>
          </cell>
          <cell r="W26">
            <v>400</v>
          </cell>
          <cell r="AQ26" t="str">
            <v>Sec. Desarrollo Social</v>
          </cell>
        </row>
        <row r="27">
          <cell r="P27">
            <v>2210709</v>
          </cell>
          <cell r="S27">
            <v>11</v>
          </cell>
          <cell r="T27">
            <v>11</v>
          </cell>
          <cell r="U27">
            <v>11</v>
          </cell>
          <cell r="V27">
            <v>11</v>
          </cell>
          <cell r="W27">
            <v>11</v>
          </cell>
          <cell r="AQ27" t="str">
            <v>Sec. Desarrollo Social</v>
          </cell>
        </row>
        <row r="28">
          <cell r="P28" t="str">
            <v xml:space="preserve"> -</v>
          </cell>
          <cell r="S28">
            <v>300</v>
          </cell>
          <cell r="T28">
            <v>300</v>
          </cell>
          <cell r="U28">
            <v>300</v>
          </cell>
          <cell r="V28">
            <v>300</v>
          </cell>
          <cell r="W28">
            <v>300</v>
          </cell>
          <cell r="AQ28" t="str">
            <v>Sec. Desarrollo Social</v>
          </cell>
        </row>
        <row r="29">
          <cell r="P29">
            <v>2210273</v>
          </cell>
          <cell r="S29">
            <v>1</v>
          </cell>
          <cell r="T29">
            <v>1</v>
          </cell>
          <cell r="U29">
            <v>1</v>
          </cell>
          <cell r="V29">
            <v>1</v>
          </cell>
          <cell r="W29">
            <v>1</v>
          </cell>
          <cell r="AQ29" t="str">
            <v>Sec. Salud y Ambiente</v>
          </cell>
        </row>
        <row r="30">
          <cell r="S30">
            <v>4</v>
          </cell>
          <cell r="T30">
            <v>1</v>
          </cell>
          <cell r="U30">
            <v>1</v>
          </cell>
          <cell r="V30">
            <v>1</v>
          </cell>
          <cell r="W30">
            <v>1</v>
          </cell>
          <cell r="AQ30" t="str">
            <v>INDERBU</v>
          </cell>
        </row>
        <row r="31">
          <cell r="P31" t="str">
            <v xml:space="preserve"> -</v>
          </cell>
          <cell r="S31">
            <v>1</v>
          </cell>
          <cell r="T31">
            <v>1</v>
          </cell>
          <cell r="U31">
            <v>1</v>
          </cell>
          <cell r="V31">
            <v>1</v>
          </cell>
          <cell r="W31">
            <v>1</v>
          </cell>
          <cell r="AQ31" t="str">
            <v>Sec. Desarrollo Social</v>
          </cell>
        </row>
        <row r="32">
          <cell r="S32">
            <v>4</v>
          </cell>
          <cell r="T32">
            <v>1</v>
          </cell>
          <cell r="U32">
            <v>1</v>
          </cell>
          <cell r="V32">
            <v>1</v>
          </cell>
          <cell r="W32">
            <v>1</v>
          </cell>
          <cell r="AQ32" t="str">
            <v>Sec. Desarrollo Social</v>
          </cell>
        </row>
        <row r="33">
          <cell r="P33">
            <v>2210233</v>
          </cell>
          <cell r="S33">
            <v>4</v>
          </cell>
          <cell r="T33">
            <v>1</v>
          </cell>
          <cell r="U33">
            <v>1</v>
          </cell>
          <cell r="V33">
            <v>1</v>
          </cell>
          <cell r="W33">
            <v>1</v>
          </cell>
          <cell r="AQ33" t="str">
            <v>Sec. Salud y Ambiente</v>
          </cell>
        </row>
        <row r="34">
          <cell r="S34">
            <v>4</v>
          </cell>
          <cell r="T34">
            <v>1</v>
          </cell>
          <cell r="U34">
            <v>1</v>
          </cell>
          <cell r="V34">
            <v>1</v>
          </cell>
          <cell r="W34">
            <v>1</v>
          </cell>
          <cell r="AQ34" t="str">
            <v>Sec. Desarrollo Social</v>
          </cell>
        </row>
        <row r="35">
          <cell r="P35" t="str">
            <v xml:space="preserve"> -</v>
          </cell>
          <cell r="S35">
            <v>1</v>
          </cell>
          <cell r="T35">
            <v>0</v>
          </cell>
          <cell r="U35">
            <v>1</v>
          </cell>
          <cell r="V35">
            <v>1</v>
          </cell>
          <cell r="W35">
            <v>1</v>
          </cell>
          <cell r="AQ35" t="str">
            <v>Sec. Desarrollo Social</v>
          </cell>
        </row>
        <row r="36">
          <cell r="P36">
            <v>2210262</v>
          </cell>
          <cell r="S36">
            <v>4</v>
          </cell>
          <cell r="T36">
            <v>1</v>
          </cell>
          <cell r="U36">
            <v>1</v>
          </cell>
          <cell r="V36">
            <v>1</v>
          </cell>
          <cell r="W36">
            <v>1</v>
          </cell>
          <cell r="AQ36" t="str">
            <v>Sec. Desarrollo Social</v>
          </cell>
        </row>
        <row r="37">
          <cell r="P37">
            <v>2210262</v>
          </cell>
          <cell r="S37">
            <v>1</v>
          </cell>
          <cell r="T37">
            <v>1</v>
          </cell>
          <cell r="U37">
            <v>1</v>
          </cell>
          <cell r="V37">
            <v>1</v>
          </cell>
          <cell r="W37">
            <v>1</v>
          </cell>
          <cell r="AQ37" t="str">
            <v>Sec. Desarrollo Social</v>
          </cell>
        </row>
        <row r="38">
          <cell r="P38">
            <v>2210262</v>
          </cell>
          <cell r="S38">
            <v>1</v>
          </cell>
          <cell r="T38">
            <v>0</v>
          </cell>
          <cell r="U38">
            <v>1</v>
          </cell>
          <cell r="V38">
            <v>1</v>
          </cell>
          <cell r="W38">
            <v>1</v>
          </cell>
          <cell r="AQ38" t="str">
            <v>Sec. Desarrollo Social</v>
          </cell>
        </row>
        <row r="39">
          <cell r="P39">
            <v>2210263</v>
          </cell>
          <cell r="S39">
            <v>7</v>
          </cell>
          <cell r="T39">
            <v>1</v>
          </cell>
          <cell r="U39">
            <v>2</v>
          </cell>
          <cell r="V39">
            <v>2</v>
          </cell>
          <cell r="W39">
            <v>2</v>
          </cell>
          <cell r="AQ39" t="str">
            <v>Sec. Desarrollo Social</v>
          </cell>
        </row>
        <row r="40">
          <cell r="P40">
            <v>2210263</v>
          </cell>
          <cell r="S40">
            <v>1</v>
          </cell>
          <cell r="T40">
            <v>0</v>
          </cell>
          <cell r="U40">
            <v>1</v>
          </cell>
          <cell r="V40">
            <v>0</v>
          </cell>
          <cell r="W40">
            <v>0</v>
          </cell>
          <cell r="AQ40" t="str">
            <v>Sec. Desarrollo Social</v>
          </cell>
        </row>
        <row r="41">
          <cell r="P41" t="str">
            <v xml:space="preserve"> -</v>
          </cell>
          <cell r="S41">
            <v>1</v>
          </cell>
          <cell r="T41">
            <v>0</v>
          </cell>
          <cell r="U41">
            <v>1</v>
          </cell>
          <cell r="V41">
            <v>1</v>
          </cell>
          <cell r="W41">
            <v>1</v>
          </cell>
          <cell r="AQ41" t="str">
            <v>Sec. Desarrollo Social</v>
          </cell>
        </row>
        <row r="42">
          <cell r="P42" t="str">
            <v xml:space="preserve"> -</v>
          </cell>
          <cell r="S42">
            <v>1</v>
          </cell>
          <cell r="T42">
            <v>0</v>
          </cell>
          <cell r="U42">
            <v>1</v>
          </cell>
          <cell r="V42">
            <v>1</v>
          </cell>
          <cell r="W42">
            <v>1</v>
          </cell>
          <cell r="AQ42" t="str">
            <v>Sec. Desarrollo Social</v>
          </cell>
        </row>
        <row r="43">
          <cell r="S43">
            <v>1</v>
          </cell>
          <cell r="T43">
            <v>1</v>
          </cell>
          <cell r="U43">
            <v>1</v>
          </cell>
          <cell r="V43">
            <v>1</v>
          </cell>
          <cell r="W43">
            <v>1</v>
          </cell>
          <cell r="AQ43" t="str">
            <v>Sec. Interior</v>
          </cell>
        </row>
        <row r="44">
          <cell r="S44">
            <v>4</v>
          </cell>
          <cell r="T44">
            <v>4</v>
          </cell>
          <cell r="U44">
            <v>4</v>
          </cell>
          <cell r="V44">
            <v>4</v>
          </cell>
          <cell r="W44">
            <v>4</v>
          </cell>
          <cell r="AQ44" t="str">
            <v>Sec. Interior</v>
          </cell>
        </row>
        <row r="45">
          <cell r="S45">
            <v>1</v>
          </cell>
          <cell r="T45">
            <v>1</v>
          </cell>
          <cell r="U45">
            <v>1</v>
          </cell>
          <cell r="V45">
            <v>1</v>
          </cell>
          <cell r="W45">
            <v>1</v>
          </cell>
          <cell r="AQ45" t="str">
            <v>Sec. Interior</v>
          </cell>
        </row>
        <row r="46">
          <cell r="S46">
            <v>1</v>
          </cell>
          <cell r="T46">
            <v>1</v>
          </cell>
          <cell r="U46">
            <v>1</v>
          </cell>
          <cell r="V46">
            <v>1</v>
          </cell>
          <cell r="W46">
            <v>1</v>
          </cell>
          <cell r="AQ46" t="str">
            <v>Sec. Interior</v>
          </cell>
        </row>
        <row r="47">
          <cell r="S47">
            <v>1</v>
          </cell>
          <cell r="T47">
            <v>1</v>
          </cell>
          <cell r="U47">
            <v>1</v>
          </cell>
          <cell r="V47">
            <v>1</v>
          </cell>
          <cell r="W47">
            <v>1</v>
          </cell>
          <cell r="AQ47" t="str">
            <v>Sec. Interior</v>
          </cell>
        </row>
        <row r="48">
          <cell r="P48">
            <v>2210979</v>
          </cell>
          <cell r="S48">
            <v>1</v>
          </cell>
          <cell r="T48">
            <v>1</v>
          </cell>
          <cell r="U48">
            <v>1</v>
          </cell>
          <cell r="V48">
            <v>1</v>
          </cell>
          <cell r="W48">
            <v>1</v>
          </cell>
          <cell r="AQ48" t="str">
            <v>Sec. Interior</v>
          </cell>
        </row>
        <row r="49">
          <cell r="P49">
            <v>2210979</v>
          </cell>
          <cell r="S49">
            <v>7</v>
          </cell>
          <cell r="T49">
            <v>0</v>
          </cell>
          <cell r="U49">
            <v>3</v>
          </cell>
          <cell r="V49">
            <v>2</v>
          </cell>
          <cell r="W49">
            <v>2</v>
          </cell>
          <cell r="AQ49" t="str">
            <v>Sec. Interior</v>
          </cell>
        </row>
        <row r="50">
          <cell r="P50">
            <v>2210979</v>
          </cell>
          <cell r="S50">
            <v>1</v>
          </cell>
          <cell r="T50">
            <v>1</v>
          </cell>
          <cell r="U50">
            <v>1</v>
          </cell>
          <cell r="V50">
            <v>1</v>
          </cell>
          <cell r="W50">
            <v>1</v>
          </cell>
          <cell r="AQ50" t="str">
            <v>Sec. Interior</v>
          </cell>
        </row>
        <row r="51">
          <cell r="P51">
            <v>2210979</v>
          </cell>
          <cell r="S51">
            <v>1</v>
          </cell>
          <cell r="T51">
            <v>0</v>
          </cell>
          <cell r="U51">
            <v>1</v>
          </cell>
          <cell r="V51">
            <v>1</v>
          </cell>
          <cell r="W51">
            <v>1</v>
          </cell>
          <cell r="AQ51" t="str">
            <v>Sec. Interior</v>
          </cell>
        </row>
        <row r="52">
          <cell r="P52">
            <v>2210979</v>
          </cell>
          <cell r="S52">
            <v>1</v>
          </cell>
          <cell r="T52">
            <v>1</v>
          </cell>
          <cell r="U52">
            <v>1</v>
          </cell>
          <cell r="V52">
            <v>1</v>
          </cell>
          <cell r="W52">
            <v>1</v>
          </cell>
          <cell r="AQ52" t="str">
            <v>Sec. Interior</v>
          </cell>
        </row>
        <row r="53">
          <cell r="P53">
            <v>2210979</v>
          </cell>
          <cell r="S53">
            <v>1</v>
          </cell>
          <cell r="T53">
            <v>0</v>
          </cell>
          <cell r="U53">
            <v>1</v>
          </cell>
          <cell r="V53">
            <v>1</v>
          </cell>
          <cell r="W53">
            <v>1</v>
          </cell>
          <cell r="AQ53" t="str">
            <v>Sec. Interior</v>
          </cell>
        </row>
        <row r="54">
          <cell r="P54" t="str">
            <v xml:space="preserve"> -</v>
          </cell>
          <cell r="S54">
            <v>1</v>
          </cell>
          <cell r="T54">
            <v>0</v>
          </cell>
          <cell r="U54">
            <v>1</v>
          </cell>
          <cell r="V54">
            <v>0</v>
          </cell>
          <cell r="W54">
            <v>0</v>
          </cell>
          <cell r="AQ54" t="str">
            <v>Sec. Interior</v>
          </cell>
        </row>
        <row r="55">
          <cell r="S55">
            <v>6</v>
          </cell>
          <cell r="T55">
            <v>0</v>
          </cell>
          <cell r="U55">
            <v>2</v>
          </cell>
          <cell r="V55">
            <v>2</v>
          </cell>
          <cell r="W55">
            <v>2</v>
          </cell>
          <cell r="AQ55" t="str">
            <v>Sec. Desarrollo Social</v>
          </cell>
        </row>
        <row r="56">
          <cell r="P56" t="str">
            <v>2210917 2210244</v>
          </cell>
          <cell r="S56">
            <v>1</v>
          </cell>
          <cell r="T56">
            <v>1</v>
          </cell>
          <cell r="U56">
            <v>1</v>
          </cell>
          <cell r="V56">
            <v>1</v>
          </cell>
          <cell r="W56">
            <v>1</v>
          </cell>
          <cell r="AQ56" t="str">
            <v>Sec. Salud y Ambiente</v>
          </cell>
        </row>
        <row r="57">
          <cell r="S57">
            <v>4</v>
          </cell>
          <cell r="T57">
            <v>1</v>
          </cell>
          <cell r="U57">
            <v>1</v>
          </cell>
          <cell r="V57">
            <v>1</v>
          </cell>
          <cell r="W57">
            <v>1</v>
          </cell>
          <cell r="AQ57" t="str">
            <v>INDERBU</v>
          </cell>
        </row>
        <row r="58">
          <cell r="S58">
            <v>7</v>
          </cell>
          <cell r="T58">
            <v>0</v>
          </cell>
          <cell r="U58">
            <v>1</v>
          </cell>
          <cell r="V58">
            <v>3</v>
          </cell>
          <cell r="W58">
            <v>3</v>
          </cell>
          <cell r="AQ58" t="str">
            <v>IMEBU</v>
          </cell>
        </row>
        <row r="59">
          <cell r="S59">
            <v>1</v>
          </cell>
          <cell r="T59">
            <v>1</v>
          </cell>
          <cell r="U59">
            <v>1</v>
          </cell>
          <cell r="V59">
            <v>1</v>
          </cell>
          <cell r="W59">
            <v>1</v>
          </cell>
          <cell r="AQ59" t="str">
            <v>Sec. Interior</v>
          </cell>
        </row>
        <row r="60">
          <cell r="P60">
            <v>2210268</v>
          </cell>
          <cell r="S60">
            <v>1</v>
          </cell>
          <cell r="T60">
            <v>0</v>
          </cell>
          <cell r="U60">
            <v>1</v>
          </cell>
          <cell r="V60">
            <v>1</v>
          </cell>
          <cell r="W60">
            <v>1</v>
          </cell>
          <cell r="AQ60" t="str">
            <v>Sec. Interior</v>
          </cell>
        </row>
        <row r="61">
          <cell r="P61" t="str">
            <v xml:space="preserve"> -</v>
          </cell>
          <cell r="S61">
            <v>1</v>
          </cell>
          <cell r="T61">
            <v>0</v>
          </cell>
          <cell r="U61">
            <v>1</v>
          </cell>
          <cell r="V61">
            <v>1</v>
          </cell>
          <cell r="W61">
            <v>1</v>
          </cell>
          <cell r="AQ61" t="str">
            <v>IMEBU</v>
          </cell>
        </row>
        <row r="62">
          <cell r="P62">
            <v>2210813</v>
          </cell>
          <cell r="S62">
            <v>2</v>
          </cell>
          <cell r="T62">
            <v>2</v>
          </cell>
          <cell r="U62">
            <v>2</v>
          </cell>
          <cell r="V62">
            <v>2</v>
          </cell>
          <cell r="W62">
            <v>2</v>
          </cell>
          <cell r="AQ62" t="str">
            <v>Sec. Desarrollo Social</v>
          </cell>
        </row>
        <row r="63">
          <cell r="P63" t="str">
            <v xml:space="preserve"> -</v>
          </cell>
          <cell r="S63">
            <v>1</v>
          </cell>
          <cell r="T63">
            <v>1</v>
          </cell>
          <cell r="U63">
            <v>1</v>
          </cell>
          <cell r="V63">
            <v>1</v>
          </cell>
          <cell r="W63">
            <v>1</v>
          </cell>
          <cell r="AQ63" t="str">
            <v>Sec. Desarrollo Social</v>
          </cell>
        </row>
        <row r="64">
          <cell r="P64">
            <v>2210266</v>
          </cell>
          <cell r="S64">
            <v>3</v>
          </cell>
          <cell r="T64">
            <v>0</v>
          </cell>
          <cell r="U64">
            <v>1</v>
          </cell>
          <cell r="V64">
            <v>1</v>
          </cell>
          <cell r="W64">
            <v>1</v>
          </cell>
          <cell r="AQ64" t="str">
            <v>Sec. Interior</v>
          </cell>
        </row>
        <row r="65">
          <cell r="P65" t="str">
            <v xml:space="preserve"> -</v>
          </cell>
          <cell r="S65">
            <v>1</v>
          </cell>
          <cell r="T65">
            <v>0</v>
          </cell>
          <cell r="U65">
            <v>1</v>
          </cell>
          <cell r="V65">
            <v>1</v>
          </cell>
          <cell r="W65">
            <v>1</v>
          </cell>
          <cell r="AQ65" t="str">
            <v>Sec. Interior</v>
          </cell>
        </row>
        <row r="66">
          <cell r="S66">
            <v>8</v>
          </cell>
          <cell r="T66">
            <v>2</v>
          </cell>
          <cell r="U66">
            <v>2</v>
          </cell>
          <cell r="V66">
            <v>2</v>
          </cell>
          <cell r="W66">
            <v>2</v>
          </cell>
          <cell r="AQ66" t="str">
            <v>INDERBU</v>
          </cell>
        </row>
        <row r="68">
          <cell r="P68">
            <v>2210707</v>
          </cell>
          <cell r="S68">
            <v>1500</v>
          </cell>
          <cell r="T68">
            <v>300</v>
          </cell>
          <cell r="U68">
            <v>400</v>
          </cell>
          <cell r="V68">
            <v>400</v>
          </cell>
          <cell r="W68">
            <v>400</v>
          </cell>
          <cell r="AQ68" t="str">
            <v>Sec. Desarrollo Social</v>
          </cell>
        </row>
        <row r="69">
          <cell r="P69">
            <v>2210707</v>
          </cell>
          <cell r="S69">
            <v>0.3</v>
          </cell>
          <cell r="T69">
            <v>0.3</v>
          </cell>
          <cell r="U69">
            <v>0.3</v>
          </cell>
          <cell r="V69">
            <v>0.3</v>
          </cell>
          <cell r="W69">
            <v>0.3</v>
          </cell>
          <cell r="AQ69" t="str">
            <v>Sec. Desarrollo Social</v>
          </cell>
        </row>
        <row r="70">
          <cell r="P70">
            <v>2210707</v>
          </cell>
          <cell r="S70">
            <v>1</v>
          </cell>
          <cell r="T70">
            <v>1</v>
          </cell>
          <cell r="U70">
            <v>1</v>
          </cell>
          <cell r="V70">
            <v>1</v>
          </cell>
          <cell r="W70">
            <v>1</v>
          </cell>
          <cell r="AQ70" t="str">
            <v>Sec. Desarrollo Social</v>
          </cell>
        </row>
        <row r="71">
          <cell r="P71">
            <v>2210707</v>
          </cell>
          <cell r="S71">
            <v>4</v>
          </cell>
          <cell r="T71">
            <v>1</v>
          </cell>
          <cell r="U71">
            <v>1</v>
          </cell>
          <cell r="V71">
            <v>1</v>
          </cell>
          <cell r="W71">
            <v>1</v>
          </cell>
          <cell r="AQ71" t="str">
            <v>Sec. Desarrollo Social</v>
          </cell>
        </row>
        <row r="72">
          <cell r="P72">
            <v>2210707</v>
          </cell>
          <cell r="S72">
            <v>8</v>
          </cell>
          <cell r="T72">
            <v>1</v>
          </cell>
          <cell r="U72">
            <v>2</v>
          </cell>
          <cell r="V72">
            <v>2</v>
          </cell>
          <cell r="W72">
            <v>3</v>
          </cell>
          <cell r="AQ72" t="str">
            <v>Sec. Desarrollo Social</v>
          </cell>
        </row>
        <row r="73">
          <cell r="P73">
            <v>2210707</v>
          </cell>
          <cell r="S73">
            <v>4</v>
          </cell>
          <cell r="T73">
            <v>1</v>
          </cell>
          <cell r="U73">
            <v>1</v>
          </cell>
          <cell r="V73">
            <v>1</v>
          </cell>
          <cell r="W73">
            <v>1</v>
          </cell>
          <cell r="AQ73" t="str">
            <v>Sec. Desarrollo Social</v>
          </cell>
        </row>
        <row r="74">
          <cell r="P74">
            <v>2210707</v>
          </cell>
          <cell r="S74">
            <v>1</v>
          </cell>
          <cell r="T74">
            <v>1</v>
          </cell>
          <cell r="U74">
            <v>1</v>
          </cell>
          <cell r="V74">
            <v>1</v>
          </cell>
          <cell r="W74">
            <v>1</v>
          </cell>
          <cell r="AQ74" t="str">
            <v>Sec. Desarrollo Social</v>
          </cell>
        </row>
        <row r="75">
          <cell r="P75">
            <v>2210707</v>
          </cell>
          <cell r="S75">
            <v>1</v>
          </cell>
          <cell r="T75">
            <v>0</v>
          </cell>
          <cell r="U75">
            <v>1</v>
          </cell>
          <cell r="V75">
            <v>1</v>
          </cell>
          <cell r="W75">
            <v>1</v>
          </cell>
          <cell r="AQ75" t="str">
            <v>Sec. Desarrollo Social</v>
          </cell>
        </row>
        <row r="76">
          <cell r="P76">
            <v>2210707</v>
          </cell>
          <cell r="S76">
            <v>1</v>
          </cell>
          <cell r="T76">
            <v>0</v>
          </cell>
          <cell r="U76">
            <v>1</v>
          </cell>
          <cell r="V76">
            <v>0</v>
          </cell>
          <cell r="W76">
            <v>0</v>
          </cell>
          <cell r="AQ76" t="str">
            <v>Sec. Desarrollo Social</v>
          </cell>
        </row>
        <row r="77">
          <cell r="P77">
            <v>2210869</v>
          </cell>
          <cell r="S77">
            <v>1</v>
          </cell>
          <cell r="T77">
            <v>1</v>
          </cell>
          <cell r="U77">
            <v>1</v>
          </cell>
          <cell r="V77">
            <v>1</v>
          </cell>
          <cell r="W77">
            <v>1</v>
          </cell>
          <cell r="AQ77" t="str">
            <v>Sec. Desarrollo Social</v>
          </cell>
        </row>
        <row r="78">
          <cell r="P78">
            <v>2210994</v>
          </cell>
          <cell r="S78">
            <v>1</v>
          </cell>
          <cell r="T78">
            <v>0</v>
          </cell>
          <cell r="U78">
            <v>1</v>
          </cell>
          <cell r="V78">
            <v>1</v>
          </cell>
          <cell r="W78">
            <v>1</v>
          </cell>
          <cell r="AQ78" t="str">
            <v>Sec. Salud y Ambiente</v>
          </cell>
        </row>
        <row r="79">
          <cell r="P79">
            <v>2210994</v>
          </cell>
          <cell r="S79">
            <v>5</v>
          </cell>
          <cell r="T79">
            <v>5</v>
          </cell>
          <cell r="U79">
            <v>5</v>
          </cell>
          <cell r="V79">
            <v>5</v>
          </cell>
          <cell r="W79">
            <v>5</v>
          </cell>
          <cell r="AQ79" t="str">
            <v>Sec. Salud y Ambiente</v>
          </cell>
        </row>
        <row r="80">
          <cell r="P80">
            <v>2210994</v>
          </cell>
          <cell r="S80">
            <v>1</v>
          </cell>
          <cell r="T80">
            <v>1</v>
          </cell>
          <cell r="U80">
            <v>1</v>
          </cell>
          <cell r="V80">
            <v>1</v>
          </cell>
          <cell r="W80">
            <v>1</v>
          </cell>
          <cell r="AQ80" t="str">
            <v>Sec. Salud y Ambiente</v>
          </cell>
        </row>
        <row r="81">
          <cell r="P81">
            <v>2210994</v>
          </cell>
          <cell r="S81">
            <v>1</v>
          </cell>
          <cell r="T81">
            <v>1</v>
          </cell>
          <cell r="U81">
            <v>1</v>
          </cell>
          <cell r="V81">
            <v>1</v>
          </cell>
          <cell r="W81">
            <v>1</v>
          </cell>
          <cell r="AQ81" t="str">
            <v>Sec. Salud y Ambiente</v>
          </cell>
        </row>
        <row r="82">
          <cell r="S82">
            <v>8</v>
          </cell>
          <cell r="T82">
            <v>2</v>
          </cell>
          <cell r="U82">
            <v>2</v>
          </cell>
          <cell r="V82">
            <v>2</v>
          </cell>
          <cell r="W82">
            <v>2</v>
          </cell>
          <cell r="AQ82" t="str">
            <v>Sec. Desarrollo Social</v>
          </cell>
        </row>
        <row r="83">
          <cell r="S83">
            <v>4000</v>
          </cell>
          <cell r="T83">
            <v>1000</v>
          </cell>
          <cell r="U83">
            <v>1000</v>
          </cell>
          <cell r="V83">
            <v>1000</v>
          </cell>
          <cell r="W83">
            <v>1000</v>
          </cell>
          <cell r="AQ83" t="str">
            <v>Sec. Desarrollo Social</v>
          </cell>
        </row>
        <row r="84">
          <cell r="S84">
            <v>4000</v>
          </cell>
          <cell r="T84">
            <v>600</v>
          </cell>
          <cell r="U84">
            <v>1000</v>
          </cell>
          <cell r="V84">
            <v>1200</v>
          </cell>
          <cell r="W84">
            <v>1200</v>
          </cell>
          <cell r="AQ84" t="str">
            <v>Sec. Desarrollo Social</v>
          </cell>
        </row>
        <row r="85">
          <cell r="S85">
            <v>1</v>
          </cell>
          <cell r="T85">
            <v>1</v>
          </cell>
          <cell r="U85">
            <v>1</v>
          </cell>
          <cell r="V85">
            <v>1</v>
          </cell>
          <cell r="W85">
            <v>1</v>
          </cell>
          <cell r="AQ85" t="str">
            <v>Sec. Desarrollo Social</v>
          </cell>
        </row>
        <row r="86">
          <cell r="S86">
            <v>1</v>
          </cell>
          <cell r="T86">
            <v>1</v>
          </cell>
          <cell r="U86">
            <v>1</v>
          </cell>
          <cell r="V86">
            <v>1</v>
          </cell>
          <cell r="W86">
            <v>1</v>
          </cell>
          <cell r="AQ86" t="str">
            <v>Sec. Desarrollo Social</v>
          </cell>
        </row>
        <row r="87">
          <cell r="S87">
            <v>1</v>
          </cell>
          <cell r="T87">
            <v>1</v>
          </cell>
          <cell r="U87">
            <v>1</v>
          </cell>
          <cell r="V87">
            <v>1</v>
          </cell>
          <cell r="W87">
            <v>1</v>
          </cell>
          <cell r="AQ87" t="str">
            <v>Sec. Desarrollo Social</v>
          </cell>
        </row>
        <row r="88">
          <cell r="S88">
            <v>33</v>
          </cell>
          <cell r="T88">
            <v>33</v>
          </cell>
          <cell r="U88">
            <v>33</v>
          </cell>
          <cell r="V88">
            <v>33</v>
          </cell>
          <cell r="W88">
            <v>33</v>
          </cell>
          <cell r="AQ88" t="str">
            <v>Sec. Desarrollo Social</v>
          </cell>
        </row>
        <row r="89">
          <cell r="P89" t="str">
            <v xml:space="preserve"> -</v>
          </cell>
          <cell r="S89">
            <v>75000</v>
          </cell>
          <cell r="T89">
            <v>75000</v>
          </cell>
          <cell r="U89">
            <v>75000</v>
          </cell>
          <cell r="V89">
            <v>75000</v>
          </cell>
          <cell r="W89">
            <v>75000</v>
          </cell>
          <cell r="AQ89" t="str">
            <v>Sec. Desarrollo Social</v>
          </cell>
        </row>
        <row r="90">
          <cell r="P90">
            <v>2210153</v>
          </cell>
          <cell r="S90">
            <v>4</v>
          </cell>
          <cell r="T90">
            <v>0</v>
          </cell>
          <cell r="U90">
            <v>1</v>
          </cell>
          <cell r="V90">
            <v>1</v>
          </cell>
          <cell r="W90">
            <v>2</v>
          </cell>
          <cell r="AQ90" t="str">
            <v>Sec. Interior</v>
          </cell>
        </row>
        <row r="91">
          <cell r="P91">
            <v>2210260</v>
          </cell>
          <cell r="S91">
            <v>1</v>
          </cell>
          <cell r="T91">
            <v>1</v>
          </cell>
          <cell r="U91">
            <v>1</v>
          </cell>
          <cell r="V91">
            <v>1</v>
          </cell>
          <cell r="W91">
            <v>1</v>
          </cell>
          <cell r="AQ91" t="str">
            <v>Sec. Desarrollo Social</v>
          </cell>
        </row>
        <row r="92">
          <cell r="P92">
            <v>2210260</v>
          </cell>
          <cell r="S92">
            <v>1</v>
          </cell>
          <cell r="T92">
            <v>1</v>
          </cell>
          <cell r="U92">
            <v>1</v>
          </cell>
          <cell r="V92">
            <v>1</v>
          </cell>
          <cell r="W92">
            <v>1</v>
          </cell>
          <cell r="AQ92" t="str">
            <v>Sec. Desarrollo Social</v>
          </cell>
        </row>
        <row r="93">
          <cell r="P93">
            <v>2210260</v>
          </cell>
          <cell r="S93">
            <v>1</v>
          </cell>
          <cell r="T93">
            <v>1</v>
          </cell>
          <cell r="U93">
            <v>1</v>
          </cell>
          <cell r="V93">
            <v>1</v>
          </cell>
          <cell r="W93">
            <v>1</v>
          </cell>
          <cell r="AQ93" t="str">
            <v>Sec. Desarrollo Social</v>
          </cell>
        </row>
        <row r="94">
          <cell r="P94">
            <v>2210675</v>
          </cell>
          <cell r="S94">
            <v>1</v>
          </cell>
          <cell r="T94">
            <v>1</v>
          </cell>
          <cell r="U94">
            <v>1</v>
          </cell>
          <cell r="V94">
            <v>1</v>
          </cell>
          <cell r="W94">
            <v>1</v>
          </cell>
          <cell r="AQ94" t="str">
            <v>Sec. Interior</v>
          </cell>
        </row>
        <row r="95">
          <cell r="P95">
            <v>2210675</v>
          </cell>
          <cell r="S95">
            <v>1</v>
          </cell>
          <cell r="T95">
            <v>1</v>
          </cell>
          <cell r="U95">
            <v>1</v>
          </cell>
          <cell r="V95">
            <v>1</v>
          </cell>
          <cell r="W95">
            <v>1</v>
          </cell>
          <cell r="AQ95" t="str">
            <v>Sec. Interior</v>
          </cell>
        </row>
        <row r="96">
          <cell r="P96">
            <v>2210268</v>
          </cell>
          <cell r="S96">
            <v>1</v>
          </cell>
          <cell r="T96">
            <v>1</v>
          </cell>
          <cell r="U96">
            <v>1</v>
          </cell>
          <cell r="V96">
            <v>1</v>
          </cell>
          <cell r="W96">
            <v>1</v>
          </cell>
          <cell r="AQ96" t="str">
            <v>Sec. Interior</v>
          </cell>
        </row>
        <row r="97">
          <cell r="P97">
            <v>2210675</v>
          </cell>
          <cell r="S97">
            <v>1</v>
          </cell>
          <cell r="T97">
            <v>0</v>
          </cell>
          <cell r="U97">
            <v>1</v>
          </cell>
          <cell r="V97">
            <v>0</v>
          </cell>
          <cell r="W97">
            <v>0</v>
          </cell>
          <cell r="AQ97" t="str">
            <v>Sec. Interior</v>
          </cell>
        </row>
        <row r="98">
          <cell r="P98" t="str">
            <v xml:space="preserve"> -</v>
          </cell>
          <cell r="S98">
            <v>1</v>
          </cell>
          <cell r="T98">
            <v>0</v>
          </cell>
          <cell r="U98">
            <v>1</v>
          </cell>
          <cell r="V98">
            <v>1</v>
          </cell>
          <cell r="W98">
            <v>1</v>
          </cell>
          <cell r="AQ98" t="str">
            <v>Sec. Educación</v>
          </cell>
        </row>
        <row r="99">
          <cell r="P99" t="str">
            <v>2,4,1,3,1,1</v>
          </cell>
          <cell r="S99">
            <v>6</v>
          </cell>
          <cell r="T99">
            <v>6</v>
          </cell>
          <cell r="U99">
            <v>6</v>
          </cell>
          <cell r="V99">
            <v>6</v>
          </cell>
          <cell r="W99">
            <v>6</v>
          </cell>
          <cell r="AQ99" t="str">
            <v>INDERBU</v>
          </cell>
        </row>
        <row r="100">
          <cell r="P100" t="str">
            <v>2,4,1,3,1,2</v>
          </cell>
          <cell r="S100">
            <v>3000</v>
          </cell>
          <cell r="T100">
            <v>500</v>
          </cell>
          <cell r="U100">
            <v>1000</v>
          </cell>
          <cell r="V100">
            <v>1000</v>
          </cell>
          <cell r="W100">
            <v>500</v>
          </cell>
          <cell r="AQ100" t="str">
            <v>INDERBU</v>
          </cell>
        </row>
        <row r="101">
          <cell r="P101" t="str">
            <v>2,4,1,3,1,3</v>
          </cell>
          <cell r="S101">
            <v>5000</v>
          </cell>
          <cell r="T101">
            <v>400</v>
          </cell>
          <cell r="U101">
            <v>2000</v>
          </cell>
          <cell r="V101">
            <v>2000</v>
          </cell>
          <cell r="W101">
            <v>600</v>
          </cell>
          <cell r="AQ101" t="str">
            <v>INDERBU</v>
          </cell>
        </row>
        <row r="102">
          <cell r="P102" t="str">
            <v>2,4,1,3,1,4</v>
          </cell>
          <cell r="S102">
            <v>10</v>
          </cell>
          <cell r="T102">
            <v>2</v>
          </cell>
          <cell r="U102">
            <v>3</v>
          </cell>
          <cell r="V102">
            <v>3</v>
          </cell>
          <cell r="W102">
            <v>2</v>
          </cell>
          <cell r="AQ102" t="str">
            <v>INDERBU</v>
          </cell>
        </row>
        <row r="103">
          <cell r="P103" t="str">
            <v xml:space="preserve"> -</v>
          </cell>
          <cell r="S103">
            <v>1</v>
          </cell>
          <cell r="T103">
            <v>0</v>
          </cell>
          <cell r="U103">
            <v>1</v>
          </cell>
          <cell r="V103">
            <v>1</v>
          </cell>
          <cell r="W103">
            <v>1</v>
          </cell>
          <cell r="AQ103" t="str">
            <v>INDERBU</v>
          </cell>
        </row>
        <row r="104">
          <cell r="P104" t="str">
            <v xml:space="preserve"> -</v>
          </cell>
          <cell r="S104">
            <v>1</v>
          </cell>
          <cell r="T104">
            <v>1</v>
          </cell>
          <cell r="U104">
            <v>1</v>
          </cell>
          <cell r="V104">
            <v>1</v>
          </cell>
          <cell r="W104">
            <v>1</v>
          </cell>
          <cell r="AQ104" t="str">
            <v>INDERBU</v>
          </cell>
        </row>
        <row r="105">
          <cell r="P105">
            <v>2210980</v>
          </cell>
          <cell r="S105">
            <v>1</v>
          </cell>
          <cell r="T105">
            <v>0</v>
          </cell>
          <cell r="U105">
            <v>1</v>
          </cell>
          <cell r="V105">
            <v>1</v>
          </cell>
          <cell r="W105">
            <v>1</v>
          </cell>
          <cell r="AQ105" t="str">
            <v>Sec. Interior</v>
          </cell>
        </row>
        <row r="106">
          <cell r="P106">
            <v>2210946</v>
          </cell>
          <cell r="S106">
            <v>1</v>
          </cell>
          <cell r="T106">
            <v>1</v>
          </cell>
          <cell r="U106">
            <v>1</v>
          </cell>
          <cell r="V106">
            <v>1</v>
          </cell>
          <cell r="W106">
            <v>1</v>
          </cell>
          <cell r="AQ106" t="str">
            <v>Sec. Desarrollo Social</v>
          </cell>
        </row>
        <row r="107">
          <cell r="P107" t="str">
            <v xml:space="preserve"> -</v>
          </cell>
          <cell r="S107">
            <v>1</v>
          </cell>
          <cell r="T107">
            <v>1</v>
          </cell>
          <cell r="U107">
            <v>1</v>
          </cell>
          <cell r="V107">
            <v>1</v>
          </cell>
          <cell r="W107">
            <v>1</v>
          </cell>
          <cell r="AQ107" t="str">
            <v>Sec. Desarrollo Social</v>
          </cell>
        </row>
        <row r="108">
          <cell r="P108" t="str">
            <v xml:space="preserve"> -</v>
          </cell>
          <cell r="S108">
            <v>1</v>
          </cell>
          <cell r="T108">
            <v>0</v>
          </cell>
          <cell r="U108">
            <v>1</v>
          </cell>
          <cell r="V108">
            <v>1</v>
          </cell>
          <cell r="W108">
            <v>1</v>
          </cell>
          <cell r="AQ108" t="str">
            <v>Sec. Desarrollo Social</v>
          </cell>
        </row>
        <row r="109">
          <cell r="P109" t="str">
            <v xml:space="preserve"> -</v>
          </cell>
          <cell r="S109">
            <v>1</v>
          </cell>
          <cell r="T109">
            <v>0</v>
          </cell>
          <cell r="U109">
            <v>1</v>
          </cell>
          <cell r="V109">
            <v>1</v>
          </cell>
          <cell r="W109">
            <v>1</v>
          </cell>
          <cell r="AQ109" t="str">
            <v>Sec. Desarrollo Social</v>
          </cell>
        </row>
        <row r="110">
          <cell r="P110">
            <v>2210946</v>
          </cell>
          <cell r="S110">
            <v>1</v>
          </cell>
          <cell r="T110">
            <v>1</v>
          </cell>
          <cell r="U110">
            <v>1</v>
          </cell>
          <cell r="V110">
            <v>1</v>
          </cell>
          <cell r="W110">
            <v>1</v>
          </cell>
          <cell r="AQ110" t="str">
            <v>Sec. Desarrollo Social</v>
          </cell>
        </row>
        <row r="111">
          <cell r="P111">
            <v>2210874</v>
          </cell>
          <cell r="S111">
            <v>560</v>
          </cell>
          <cell r="T111">
            <v>560</v>
          </cell>
          <cell r="U111">
            <v>560</v>
          </cell>
          <cell r="V111">
            <v>560</v>
          </cell>
          <cell r="W111">
            <v>560</v>
          </cell>
          <cell r="AQ111" t="str">
            <v>Sec. Desarrollo Social</v>
          </cell>
        </row>
        <row r="112">
          <cell r="P112">
            <v>2210874</v>
          </cell>
          <cell r="S112">
            <v>560</v>
          </cell>
          <cell r="T112">
            <v>560</v>
          </cell>
          <cell r="U112">
            <v>560</v>
          </cell>
          <cell r="V112">
            <v>560</v>
          </cell>
          <cell r="W112">
            <v>560</v>
          </cell>
          <cell r="AQ112" t="str">
            <v>Sec. Desarrollo Social</v>
          </cell>
        </row>
        <row r="113">
          <cell r="P113">
            <v>2210874</v>
          </cell>
          <cell r="S113">
            <v>600</v>
          </cell>
          <cell r="T113">
            <v>600</v>
          </cell>
          <cell r="U113">
            <v>600</v>
          </cell>
          <cell r="V113">
            <v>600</v>
          </cell>
          <cell r="W113">
            <v>600</v>
          </cell>
          <cell r="AQ113" t="str">
            <v>Sec. Desarrollo Social</v>
          </cell>
        </row>
        <row r="114">
          <cell r="P114">
            <v>2210874</v>
          </cell>
          <cell r="S114">
            <v>6</v>
          </cell>
          <cell r="T114">
            <v>0</v>
          </cell>
          <cell r="U114">
            <v>3</v>
          </cell>
          <cell r="V114">
            <v>3</v>
          </cell>
          <cell r="W114">
            <v>0</v>
          </cell>
          <cell r="AQ114" t="str">
            <v>Sec. Desarrollo Social</v>
          </cell>
        </row>
        <row r="115">
          <cell r="P115">
            <v>2210710</v>
          </cell>
          <cell r="S115">
            <v>4</v>
          </cell>
          <cell r="T115">
            <v>1</v>
          </cell>
          <cell r="U115">
            <v>1</v>
          </cell>
          <cell r="V115">
            <v>1</v>
          </cell>
          <cell r="W115">
            <v>1</v>
          </cell>
          <cell r="AQ115" t="str">
            <v>Sec. Desarrollo Social</v>
          </cell>
        </row>
        <row r="116">
          <cell r="P116" t="str">
            <v>2210710 2210874</v>
          </cell>
          <cell r="S116">
            <v>560</v>
          </cell>
          <cell r="T116">
            <v>560</v>
          </cell>
          <cell r="U116">
            <v>560</v>
          </cell>
          <cell r="V116">
            <v>560</v>
          </cell>
          <cell r="W116">
            <v>560</v>
          </cell>
          <cell r="AQ116" t="str">
            <v>Sec. Desarrollo Social</v>
          </cell>
        </row>
        <row r="117">
          <cell r="S117">
            <v>3</v>
          </cell>
          <cell r="T117">
            <v>0</v>
          </cell>
          <cell r="U117">
            <v>1</v>
          </cell>
          <cell r="V117">
            <v>1</v>
          </cell>
          <cell r="W117">
            <v>1</v>
          </cell>
          <cell r="AQ117" t="str">
            <v>Sec. Desarrollo Social</v>
          </cell>
        </row>
        <row r="118">
          <cell r="P118" t="str">
            <v>2210710 2210874</v>
          </cell>
          <cell r="S118">
            <v>1</v>
          </cell>
          <cell r="T118">
            <v>1</v>
          </cell>
          <cell r="U118">
            <v>1</v>
          </cell>
          <cell r="V118">
            <v>1</v>
          </cell>
          <cell r="W118">
            <v>1</v>
          </cell>
          <cell r="AQ118" t="str">
            <v>Sec. Desarrollo Social</v>
          </cell>
        </row>
        <row r="119">
          <cell r="P119">
            <v>2210710</v>
          </cell>
          <cell r="S119">
            <v>560</v>
          </cell>
          <cell r="T119">
            <v>560</v>
          </cell>
          <cell r="U119">
            <v>560</v>
          </cell>
          <cell r="V119">
            <v>560</v>
          </cell>
          <cell r="W119">
            <v>560</v>
          </cell>
          <cell r="AQ119" t="str">
            <v>Sec. Desarrollo Social</v>
          </cell>
        </row>
        <row r="120">
          <cell r="P120" t="str">
            <v>2210710 2210874</v>
          </cell>
          <cell r="S120">
            <v>4</v>
          </cell>
          <cell r="T120">
            <v>1</v>
          </cell>
          <cell r="U120">
            <v>1</v>
          </cell>
          <cell r="V120">
            <v>1</v>
          </cell>
          <cell r="W120">
            <v>1</v>
          </cell>
          <cell r="AQ120" t="str">
            <v>Sec. Desarrollo Social</v>
          </cell>
        </row>
        <row r="121">
          <cell r="P121" t="str">
            <v xml:space="preserve"> -</v>
          </cell>
          <cell r="S121">
            <v>10000</v>
          </cell>
          <cell r="T121">
            <v>10000</v>
          </cell>
          <cell r="U121">
            <v>10000</v>
          </cell>
          <cell r="V121">
            <v>10000</v>
          </cell>
          <cell r="W121">
            <v>10000</v>
          </cell>
          <cell r="AQ121" t="str">
            <v>Sec. Desarrollo Social</v>
          </cell>
        </row>
        <row r="122">
          <cell r="P122" t="str">
            <v xml:space="preserve"> -</v>
          </cell>
          <cell r="S122">
            <v>1</v>
          </cell>
          <cell r="T122">
            <v>0</v>
          </cell>
          <cell r="U122">
            <v>1</v>
          </cell>
          <cell r="V122">
            <v>0</v>
          </cell>
          <cell r="W122">
            <v>0</v>
          </cell>
          <cell r="AQ122" t="str">
            <v>Sec. Desarrollo Social</v>
          </cell>
        </row>
        <row r="123">
          <cell r="P123" t="str">
            <v xml:space="preserve"> -</v>
          </cell>
          <cell r="S123">
            <v>1</v>
          </cell>
          <cell r="T123">
            <v>1</v>
          </cell>
          <cell r="U123">
            <v>1</v>
          </cell>
          <cell r="V123">
            <v>1</v>
          </cell>
          <cell r="W123">
            <v>1</v>
          </cell>
          <cell r="AQ123" t="str">
            <v>Sec. Desarrollo Social</v>
          </cell>
        </row>
        <row r="124">
          <cell r="P124">
            <v>2210874</v>
          </cell>
          <cell r="S124">
            <v>1000</v>
          </cell>
          <cell r="T124">
            <v>250</v>
          </cell>
          <cell r="U124">
            <v>250</v>
          </cell>
          <cell r="V124">
            <v>250</v>
          </cell>
          <cell r="W124">
            <v>250</v>
          </cell>
          <cell r="AQ124" t="str">
            <v>Sec. Desarrollo Social</v>
          </cell>
        </row>
        <row r="125">
          <cell r="S125">
            <v>1</v>
          </cell>
          <cell r="T125">
            <v>1</v>
          </cell>
          <cell r="U125">
            <v>1</v>
          </cell>
          <cell r="V125">
            <v>1</v>
          </cell>
          <cell r="W125">
            <v>1</v>
          </cell>
          <cell r="AQ125" t="str">
            <v>Sec. Desarrollo Social</v>
          </cell>
        </row>
        <row r="126">
          <cell r="P126" t="str">
            <v>2210289 2210244</v>
          </cell>
          <cell r="S126">
            <v>6</v>
          </cell>
          <cell r="T126">
            <v>6</v>
          </cell>
          <cell r="U126">
            <v>0</v>
          </cell>
          <cell r="V126">
            <v>0</v>
          </cell>
          <cell r="W126">
            <v>0</v>
          </cell>
          <cell r="AQ126" t="str">
            <v>Sec. Salud y Ambiente</v>
          </cell>
        </row>
        <row r="127">
          <cell r="P127">
            <v>2210333</v>
          </cell>
          <cell r="S127">
            <v>3</v>
          </cell>
          <cell r="T127">
            <v>0</v>
          </cell>
          <cell r="U127">
            <v>1</v>
          </cell>
          <cell r="V127">
            <v>1</v>
          </cell>
          <cell r="W127">
            <v>1</v>
          </cell>
          <cell r="AQ127" t="str">
            <v>Sec. Infraestructura</v>
          </cell>
        </row>
        <row r="129">
          <cell r="P129">
            <v>2210708</v>
          </cell>
          <cell r="S129">
            <v>34</v>
          </cell>
          <cell r="T129">
            <v>0</v>
          </cell>
          <cell r="U129">
            <v>10</v>
          </cell>
          <cell r="V129">
            <v>12</v>
          </cell>
          <cell r="W129">
            <v>12</v>
          </cell>
          <cell r="AQ129" t="str">
            <v>Sec. Desarrollo Social</v>
          </cell>
        </row>
        <row r="130">
          <cell r="P130">
            <v>2210708</v>
          </cell>
          <cell r="S130">
            <v>1</v>
          </cell>
          <cell r="T130">
            <v>1</v>
          </cell>
          <cell r="U130">
            <v>1</v>
          </cell>
          <cell r="V130">
            <v>1</v>
          </cell>
          <cell r="W130">
            <v>1</v>
          </cell>
          <cell r="AQ130" t="str">
            <v>Sec. Desarrollo Social</v>
          </cell>
        </row>
        <row r="131">
          <cell r="P131">
            <v>2210708</v>
          </cell>
          <cell r="S131">
            <v>3</v>
          </cell>
          <cell r="T131">
            <v>1</v>
          </cell>
          <cell r="U131">
            <v>1</v>
          </cell>
          <cell r="V131">
            <v>1</v>
          </cell>
          <cell r="W131">
            <v>0</v>
          </cell>
          <cell r="AQ131" t="str">
            <v>Sec. Desarrollo Social</v>
          </cell>
        </row>
        <row r="132">
          <cell r="P132">
            <v>2210708</v>
          </cell>
          <cell r="S132">
            <v>1</v>
          </cell>
          <cell r="T132">
            <v>1</v>
          </cell>
          <cell r="U132">
            <v>1</v>
          </cell>
          <cell r="V132">
            <v>1</v>
          </cell>
          <cell r="W132">
            <v>1</v>
          </cell>
          <cell r="AQ132" t="str">
            <v>Sec. Desarrollo Social</v>
          </cell>
        </row>
        <row r="133">
          <cell r="P133" t="str">
            <v xml:space="preserve"> -</v>
          </cell>
          <cell r="S133">
            <v>1</v>
          </cell>
          <cell r="T133">
            <v>0</v>
          </cell>
          <cell r="U133">
            <v>1</v>
          </cell>
          <cell r="V133">
            <v>1</v>
          </cell>
          <cell r="W133">
            <v>1</v>
          </cell>
          <cell r="AQ133" t="str">
            <v>Sec. Desarrollo Social</v>
          </cell>
        </row>
        <row r="134">
          <cell r="P134">
            <v>2210708</v>
          </cell>
          <cell r="S134">
            <v>8</v>
          </cell>
          <cell r="T134">
            <v>2</v>
          </cell>
          <cell r="U134">
            <v>2</v>
          </cell>
          <cell r="V134">
            <v>2</v>
          </cell>
          <cell r="W134">
            <v>2</v>
          </cell>
          <cell r="AQ134" t="str">
            <v>Sec. Desarrollo Social</v>
          </cell>
        </row>
        <row r="135">
          <cell r="P135">
            <v>2210708</v>
          </cell>
          <cell r="S135">
            <v>1</v>
          </cell>
          <cell r="T135">
            <v>0</v>
          </cell>
          <cell r="U135">
            <v>1</v>
          </cell>
          <cell r="V135">
            <v>1</v>
          </cell>
          <cell r="W135">
            <v>1</v>
          </cell>
          <cell r="AQ135" t="str">
            <v>Sec. Desarrollo Social</v>
          </cell>
        </row>
        <row r="136">
          <cell r="P136" t="str">
            <v xml:space="preserve"> -</v>
          </cell>
          <cell r="S136">
            <v>8</v>
          </cell>
          <cell r="T136">
            <v>2</v>
          </cell>
          <cell r="U136">
            <v>2</v>
          </cell>
          <cell r="V136">
            <v>2</v>
          </cell>
          <cell r="W136">
            <v>2</v>
          </cell>
          <cell r="AQ136" t="str">
            <v>Sec. Interior</v>
          </cell>
        </row>
        <row r="137">
          <cell r="P137">
            <v>2210153</v>
          </cell>
          <cell r="S137">
            <v>4</v>
          </cell>
          <cell r="T137">
            <v>1</v>
          </cell>
          <cell r="U137">
            <v>1</v>
          </cell>
          <cell r="V137">
            <v>1</v>
          </cell>
          <cell r="W137">
            <v>1</v>
          </cell>
          <cell r="AQ137" t="str">
            <v>Sec. Interior</v>
          </cell>
        </row>
        <row r="138">
          <cell r="P138">
            <v>2210708</v>
          </cell>
          <cell r="S138">
            <v>9</v>
          </cell>
          <cell r="T138">
            <v>0</v>
          </cell>
          <cell r="U138">
            <v>3</v>
          </cell>
          <cell r="V138">
            <v>3</v>
          </cell>
          <cell r="W138">
            <v>3</v>
          </cell>
          <cell r="AQ138" t="str">
            <v>Sec. Desarrollo Social</v>
          </cell>
        </row>
        <row r="139">
          <cell r="P139">
            <v>2210708</v>
          </cell>
          <cell r="S139">
            <v>1</v>
          </cell>
          <cell r="T139">
            <v>1</v>
          </cell>
          <cell r="U139">
            <v>1</v>
          </cell>
          <cell r="V139">
            <v>1</v>
          </cell>
          <cell r="W139">
            <v>1</v>
          </cell>
          <cell r="AQ139" t="str">
            <v>Sec. Desarrollo Social</v>
          </cell>
        </row>
        <row r="140">
          <cell r="P140">
            <v>2210708</v>
          </cell>
          <cell r="S140">
            <v>48</v>
          </cell>
          <cell r="T140">
            <v>12</v>
          </cell>
          <cell r="U140">
            <v>12</v>
          </cell>
          <cell r="V140">
            <v>12</v>
          </cell>
          <cell r="W140">
            <v>12</v>
          </cell>
          <cell r="AQ140" t="str">
            <v>Sec. Desarrollo Social</v>
          </cell>
        </row>
        <row r="141">
          <cell r="P141" t="str">
            <v xml:space="preserve"> -</v>
          </cell>
          <cell r="S141">
            <v>1</v>
          </cell>
          <cell r="T141">
            <v>0</v>
          </cell>
          <cell r="U141">
            <v>1</v>
          </cell>
          <cell r="V141">
            <v>1</v>
          </cell>
          <cell r="W141">
            <v>1</v>
          </cell>
          <cell r="AQ141" t="str">
            <v>Sec. Desarrollo Social</v>
          </cell>
        </row>
        <row r="142">
          <cell r="P142" t="str">
            <v xml:space="preserve"> -</v>
          </cell>
          <cell r="S142">
            <v>1</v>
          </cell>
          <cell r="T142">
            <v>1</v>
          </cell>
          <cell r="U142">
            <v>1</v>
          </cell>
          <cell r="V142">
            <v>1</v>
          </cell>
          <cell r="W142">
            <v>1</v>
          </cell>
          <cell r="AQ142" t="str">
            <v>Sec. Desarrollo Social</v>
          </cell>
        </row>
        <row r="143">
          <cell r="P143">
            <v>2210708</v>
          </cell>
          <cell r="S143">
            <v>1</v>
          </cell>
          <cell r="T143">
            <v>0</v>
          </cell>
          <cell r="U143">
            <v>1</v>
          </cell>
          <cell r="V143">
            <v>0</v>
          </cell>
          <cell r="W143">
            <v>0</v>
          </cell>
          <cell r="AQ143" t="str">
            <v>Sec. Desarrollo Social</v>
          </cell>
        </row>
        <row r="144">
          <cell r="P144" t="str">
            <v xml:space="preserve"> -</v>
          </cell>
          <cell r="S144">
            <v>60000</v>
          </cell>
          <cell r="T144">
            <v>0</v>
          </cell>
          <cell r="U144">
            <v>20000</v>
          </cell>
          <cell r="V144">
            <v>20000</v>
          </cell>
          <cell r="W144">
            <v>20000</v>
          </cell>
          <cell r="AQ144" t="str">
            <v>Sec. Desarrollo Social</v>
          </cell>
        </row>
        <row r="145">
          <cell r="P145">
            <v>2210708</v>
          </cell>
          <cell r="S145">
            <v>4</v>
          </cell>
          <cell r="T145">
            <v>1</v>
          </cell>
          <cell r="U145">
            <v>1</v>
          </cell>
          <cell r="V145">
            <v>1</v>
          </cell>
          <cell r="W145">
            <v>1</v>
          </cell>
          <cell r="AQ145" t="str">
            <v>Sec. Desarrollo Social</v>
          </cell>
        </row>
        <row r="146">
          <cell r="P146">
            <v>2210708</v>
          </cell>
          <cell r="S146">
            <v>6</v>
          </cell>
          <cell r="T146">
            <v>1</v>
          </cell>
          <cell r="U146">
            <v>2</v>
          </cell>
          <cell r="V146">
            <v>1</v>
          </cell>
          <cell r="W146">
            <v>2</v>
          </cell>
          <cell r="AQ146" t="str">
            <v>Sec. Desarrollo Social</v>
          </cell>
        </row>
        <row r="147">
          <cell r="P147" t="str">
            <v xml:space="preserve"> -</v>
          </cell>
          <cell r="S147">
            <v>0.3</v>
          </cell>
          <cell r="T147">
            <v>0</v>
          </cell>
          <cell r="U147">
            <v>0.1</v>
          </cell>
          <cell r="V147">
            <v>0.2</v>
          </cell>
          <cell r="W147">
            <v>0</v>
          </cell>
          <cell r="AQ147" t="str">
            <v>Sec. Desarrollo Social</v>
          </cell>
        </row>
        <row r="148">
          <cell r="P148">
            <v>2210708</v>
          </cell>
          <cell r="S148">
            <v>1</v>
          </cell>
          <cell r="T148">
            <v>1</v>
          </cell>
          <cell r="U148">
            <v>1</v>
          </cell>
          <cell r="V148">
            <v>1</v>
          </cell>
          <cell r="W148">
            <v>1</v>
          </cell>
          <cell r="AQ148" t="str">
            <v>Sec. Desarrollo Social</v>
          </cell>
        </row>
        <row r="149">
          <cell r="P149">
            <v>2210708</v>
          </cell>
          <cell r="S149">
            <v>1</v>
          </cell>
          <cell r="T149">
            <v>1</v>
          </cell>
          <cell r="U149">
            <v>1</v>
          </cell>
          <cell r="V149">
            <v>1</v>
          </cell>
          <cell r="W149">
            <v>1</v>
          </cell>
          <cell r="AQ149" t="str">
            <v>Sec. Desarrollo Social</v>
          </cell>
        </row>
        <row r="150">
          <cell r="P150" t="str">
            <v xml:space="preserve"> -</v>
          </cell>
          <cell r="S150">
            <v>1</v>
          </cell>
          <cell r="T150">
            <v>0</v>
          </cell>
          <cell r="U150">
            <v>1</v>
          </cell>
          <cell r="V150">
            <v>1</v>
          </cell>
          <cell r="W150">
            <v>1</v>
          </cell>
          <cell r="AQ150" t="str">
            <v>Sec. Educación</v>
          </cell>
        </row>
        <row r="152">
          <cell r="P152" t="str">
            <v>05430102_x000D_05439003_x000D_05439004</v>
          </cell>
          <cell r="S152">
            <v>850</v>
          </cell>
          <cell r="T152">
            <v>50</v>
          </cell>
          <cell r="U152">
            <v>130</v>
          </cell>
          <cell r="V152">
            <v>280</v>
          </cell>
          <cell r="W152">
            <v>390</v>
          </cell>
          <cell r="AQ152" t="str">
            <v>INVISBU</v>
          </cell>
        </row>
        <row r="153">
          <cell r="P153">
            <v>5430102</v>
          </cell>
          <cell r="S153">
            <v>200</v>
          </cell>
          <cell r="T153">
            <v>0</v>
          </cell>
          <cell r="U153">
            <v>10</v>
          </cell>
          <cell r="V153">
            <v>90</v>
          </cell>
          <cell r="W153">
            <v>100</v>
          </cell>
          <cell r="AQ153" t="str">
            <v>INVISBU</v>
          </cell>
        </row>
        <row r="154">
          <cell r="P154" t="str">
            <v>05430101_x000D_05430102</v>
          </cell>
          <cell r="S154">
            <v>1000</v>
          </cell>
          <cell r="T154">
            <v>200</v>
          </cell>
          <cell r="U154">
            <v>300</v>
          </cell>
          <cell r="V154">
            <v>250</v>
          </cell>
          <cell r="W154">
            <v>250</v>
          </cell>
          <cell r="AQ154" t="str">
            <v>INVISBU</v>
          </cell>
        </row>
        <row r="155">
          <cell r="P155" t="str">
            <v>05430101_x000D_05430102</v>
          </cell>
          <cell r="S155">
            <v>100</v>
          </cell>
          <cell r="T155">
            <v>10</v>
          </cell>
          <cell r="U155">
            <v>40</v>
          </cell>
          <cell r="V155">
            <v>25</v>
          </cell>
          <cell r="W155">
            <v>25</v>
          </cell>
          <cell r="AQ155" t="str">
            <v>INVISBU</v>
          </cell>
        </row>
        <row r="156">
          <cell r="P156">
            <v>5430102</v>
          </cell>
          <cell r="S156">
            <v>1</v>
          </cell>
          <cell r="T156">
            <v>1</v>
          </cell>
          <cell r="U156">
            <v>1</v>
          </cell>
          <cell r="V156">
            <v>1</v>
          </cell>
          <cell r="W156">
            <v>1</v>
          </cell>
          <cell r="AQ156" t="str">
            <v>INVISBU</v>
          </cell>
        </row>
        <row r="157">
          <cell r="P157">
            <v>2210169</v>
          </cell>
          <cell r="S157">
            <v>1</v>
          </cell>
          <cell r="T157">
            <v>1</v>
          </cell>
          <cell r="U157">
            <v>1</v>
          </cell>
          <cell r="V157">
            <v>1</v>
          </cell>
          <cell r="W157">
            <v>1</v>
          </cell>
          <cell r="AQ157" t="str">
            <v>Sec. Planeación</v>
          </cell>
        </row>
        <row r="158">
          <cell r="P158">
            <v>5430101</v>
          </cell>
          <cell r="S158">
            <v>1</v>
          </cell>
          <cell r="T158">
            <v>0.1</v>
          </cell>
          <cell r="U158">
            <v>0.4</v>
          </cell>
          <cell r="V158">
            <v>0.1</v>
          </cell>
          <cell r="W158">
            <v>0.4</v>
          </cell>
          <cell r="AQ158" t="str">
            <v>INVISBU</v>
          </cell>
        </row>
        <row r="159">
          <cell r="P159">
            <v>5430101</v>
          </cell>
          <cell r="S159">
            <v>1</v>
          </cell>
          <cell r="T159">
            <v>0.1</v>
          </cell>
          <cell r="U159">
            <v>0.4</v>
          </cell>
          <cell r="V159">
            <v>0.1</v>
          </cell>
          <cell r="W159">
            <v>0.4</v>
          </cell>
          <cell r="AQ159" t="str">
            <v>INVISBU</v>
          </cell>
        </row>
        <row r="160">
          <cell r="P160">
            <v>5430102</v>
          </cell>
          <cell r="S160">
            <v>7350</v>
          </cell>
          <cell r="T160">
            <v>1800</v>
          </cell>
          <cell r="U160">
            <v>1850</v>
          </cell>
          <cell r="V160">
            <v>1850</v>
          </cell>
          <cell r="W160">
            <v>1850</v>
          </cell>
          <cell r="AQ160" t="str">
            <v>INVISBU</v>
          </cell>
        </row>
        <row r="161">
          <cell r="P161">
            <v>2210168</v>
          </cell>
          <cell r="S161">
            <v>7</v>
          </cell>
          <cell r="T161">
            <v>0</v>
          </cell>
          <cell r="U161">
            <v>7</v>
          </cell>
          <cell r="V161">
            <v>7</v>
          </cell>
          <cell r="W161">
            <v>7</v>
          </cell>
          <cell r="AQ161" t="str">
            <v>Sec. Desarrollo Social</v>
          </cell>
        </row>
        <row r="162">
          <cell r="P162">
            <v>5439002</v>
          </cell>
          <cell r="S162">
            <v>1</v>
          </cell>
          <cell r="T162">
            <v>0.1</v>
          </cell>
          <cell r="U162">
            <v>0.4</v>
          </cell>
          <cell r="V162">
            <v>0.1</v>
          </cell>
          <cell r="W162">
            <v>0.4</v>
          </cell>
          <cell r="AQ162" t="str">
            <v>INVISBU</v>
          </cell>
        </row>
        <row r="163">
          <cell r="P163">
            <v>5439002</v>
          </cell>
          <cell r="S163">
            <v>1</v>
          </cell>
          <cell r="T163">
            <v>0</v>
          </cell>
          <cell r="U163">
            <v>0.1</v>
          </cell>
          <cell r="V163">
            <v>0.3</v>
          </cell>
          <cell r="W163">
            <v>0.6</v>
          </cell>
          <cell r="AQ163" t="str">
            <v>INVISBU</v>
          </cell>
        </row>
        <row r="164">
          <cell r="P164">
            <v>5430101</v>
          </cell>
          <cell r="S164">
            <v>5000</v>
          </cell>
          <cell r="T164">
            <v>500</v>
          </cell>
          <cell r="U164">
            <v>1000</v>
          </cell>
          <cell r="V164">
            <v>1500</v>
          </cell>
          <cell r="W164">
            <v>2000</v>
          </cell>
          <cell r="AQ164" t="str">
            <v>INVISBU</v>
          </cell>
        </row>
        <row r="165">
          <cell r="P165">
            <v>5430101</v>
          </cell>
          <cell r="S165">
            <v>3000</v>
          </cell>
          <cell r="T165">
            <v>0</v>
          </cell>
          <cell r="U165">
            <v>500</v>
          </cell>
          <cell r="V165">
            <v>1500</v>
          </cell>
          <cell r="W165">
            <v>1000</v>
          </cell>
          <cell r="AQ165" t="str">
            <v>INVISBU</v>
          </cell>
        </row>
      </sheetData>
      <sheetData sheetId="2">
        <row r="11">
          <cell r="P11">
            <v>2210204</v>
          </cell>
          <cell r="S11">
            <v>0.01</v>
          </cell>
          <cell r="T11">
            <v>0.01</v>
          </cell>
          <cell r="U11">
            <v>0.01</v>
          </cell>
          <cell r="V11">
            <v>0.01</v>
          </cell>
          <cell r="W11">
            <v>0.01</v>
          </cell>
          <cell r="AQ11" t="str">
            <v>Sec. Salud y Ambiente</v>
          </cell>
        </row>
        <row r="12">
          <cell r="P12" t="str">
            <v xml:space="preserve"> -</v>
          </cell>
          <cell r="S12">
            <v>45</v>
          </cell>
          <cell r="T12">
            <v>0</v>
          </cell>
          <cell r="U12">
            <v>15</v>
          </cell>
          <cell r="V12">
            <v>15</v>
          </cell>
          <cell r="W12">
            <v>15</v>
          </cell>
          <cell r="AQ12" t="str">
            <v>Sec. Salud y Ambiente</v>
          </cell>
        </row>
        <row r="13">
          <cell r="P13" t="str">
            <v xml:space="preserve"> -</v>
          </cell>
          <cell r="S13">
            <v>1</v>
          </cell>
          <cell r="T13">
            <v>0</v>
          </cell>
          <cell r="U13">
            <v>0</v>
          </cell>
          <cell r="V13">
            <v>1</v>
          </cell>
          <cell r="W13">
            <v>0</v>
          </cell>
          <cell r="AQ13" t="str">
            <v>Sec. Salud y Ambiente</v>
          </cell>
        </row>
        <row r="14">
          <cell r="P14">
            <v>2210270</v>
          </cell>
          <cell r="S14">
            <v>1</v>
          </cell>
          <cell r="T14">
            <v>0</v>
          </cell>
          <cell r="U14">
            <v>1</v>
          </cell>
          <cell r="V14">
            <v>0</v>
          </cell>
          <cell r="W14">
            <v>0</v>
          </cell>
          <cell r="AQ14" t="str">
            <v>Sec. Infraestructura</v>
          </cell>
        </row>
        <row r="15">
          <cell r="P15">
            <v>2210270</v>
          </cell>
          <cell r="S15">
            <v>1</v>
          </cell>
          <cell r="T15">
            <v>0</v>
          </cell>
          <cell r="U15">
            <v>1</v>
          </cell>
          <cell r="V15">
            <v>0</v>
          </cell>
          <cell r="W15">
            <v>0</v>
          </cell>
          <cell r="AQ15" t="str">
            <v>Sec. Infraestructura</v>
          </cell>
        </row>
        <row r="16">
          <cell r="P16">
            <v>2210196</v>
          </cell>
          <cell r="S16">
            <v>1</v>
          </cell>
          <cell r="T16">
            <v>0</v>
          </cell>
          <cell r="U16">
            <v>0.2</v>
          </cell>
          <cell r="V16">
            <v>0.4</v>
          </cell>
          <cell r="W16">
            <v>0.4</v>
          </cell>
          <cell r="AQ16" t="str">
            <v>Sec. Infraestructura</v>
          </cell>
        </row>
        <row r="17">
          <cell r="P17">
            <v>2210196</v>
          </cell>
          <cell r="S17">
            <v>1</v>
          </cell>
          <cell r="T17">
            <v>0</v>
          </cell>
          <cell r="U17">
            <v>0</v>
          </cell>
          <cell r="V17">
            <v>1</v>
          </cell>
          <cell r="W17">
            <v>0</v>
          </cell>
          <cell r="AQ17" t="str">
            <v>Sec. Infraestructura</v>
          </cell>
        </row>
        <row r="19">
          <cell r="P19">
            <v>2210847</v>
          </cell>
          <cell r="S19">
            <v>2</v>
          </cell>
          <cell r="T19">
            <v>0</v>
          </cell>
          <cell r="U19">
            <v>1</v>
          </cell>
          <cell r="V19">
            <v>0</v>
          </cell>
          <cell r="W19">
            <v>1</v>
          </cell>
          <cell r="AQ19" t="str">
            <v>Sec. Planeación</v>
          </cell>
        </row>
        <row r="20">
          <cell r="P20">
            <v>2210847</v>
          </cell>
          <cell r="S20">
            <v>1</v>
          </cell>
          <cell r="T20">
            <v>0</v>
          </cell>
          <cell r="U20">
            <v>0</v>
          </cell>
          <cell r="V20">
            <v>0</v>
          </cell>
          <cell r="W20">
            <v>1</v>
          </cell>
          <cell r="AQ20" t="str">
            <v>Sec. Planeación</v>
          </cell>
        </row>
        <row r="21">
          <cell r="P21" t="str">
            <v xml:space="preserve"> -</v>
          </cell>
          <cell r="S21">
            <v>1</v>
          </cell>
          <cell r="T21">
            <v>0</v>
          </cell>
          <cell r="U21">
            <v>0</v>
          </cell>
          <cell r="V21">
            <v>1</v>
          </cell>
          <cell r="W21">
            <v>0</v>
          </cell>
          <cell r="AQ21" t="str">
            <v>Sec. Planeación</v>
          </cell>
        </row>
        <row r="22">
          <cell r="P22">
            <v>2210847</v>
          </cell>
          <cell r="S22">
            <v>1</v>
          </cell>
          <cell r="T22">
            <v>0</v>
          </cell>
          <cell r="U22">
            <v>0</v>
          </cell>
          <cell r="V22">
            <v>0</v>
          </cell>
          <cell r="W22">
            <v>1</v>
          </cell>
          <cell r="AQ22" t="str">
            <v>Sec. Planeación</v>
          </cell>
        </row>
        <row r="23">
          <cell r="P23" t="str">
            <v xml:space="preserve"> -</v>
          </cell>
          <cell r="S23">
            <v>1</v>
          </cell>
          <cell r="T23">
            <v>1</v>
          </cell>
          <cell r="U23">
            <v>1</v>
          </cell>
          <cell r="V23">
            <v>1</v>
          </cell>
          <cell r="W23">
            <v>1</v>
          </cell>
          <cell r="AQ23" t="str">
            <v>Sec. Interior</v>
          </cell>
        </row>
        <row r="24">
          <cell r="P24">
            <v>2210679</v>
          </cell>
          <cell r="S24">
            <v>1</v>
          </cell>
          <cell r="T24">
            <v>0</v>
          </cell>
          <cell r="U24">
            <v>1</v>
          </cell>
          <cell r="V24">
            <v>1</v>
          </cell>
          <cell r="W24">
            <v>1</v>
          </cell>
          <cell r="AQ24" t="str">
            <v>Sec. Interior</v>
          </cell>
        </row>
        <row r="25">
          <cell r="P25" t="str">
            <v xml:space="preserve"> -</v>
          </cell>
          <cell r="S25">
            <v>1</v>
          </cell>
          <cell r="T25">
            <v>0</v>
          </cell>
          <cell r="U25">
            <v>1</v>
          </cell>
          <cell r="V25">
            <v>1</v>
          </cell>
          <cell r="W25">
            <v>1</v>
          </cell>
          <cell r="AQ25" t="str">
            <v>Sec. Interior</v>
          </cell>
        </row>
        <row r="26">
          <cell r="P26">
            <v>2210679</v>
          </cell>
          <cell r="S26">
            <v>1</v>
          </cell>
          <cell r="T26">
            <v>1</v>
          </cell>
          <cell r="U26">
            <v>1</v>
          </cell>
          <cell r="V26">
            <v>1</v>
          </cell>
          <cell r="W26">
            <v>1</v>
          </cell>
          <cell r="AQ26" t="str">
            <v>Sec. Interior</v>
          </cell>
        </row>
        <row r="27">
          <cell r="P27">
            <v>2210679</v>
          </cell>
          <cell r="S27">
            <v>4</v>
          </cell>
          <cell r="T27">
            <v>1</v>
          </cell>
          <cell r="U27">
            <v>1</v>
          </cell>
          <cell r="V27">
            <v>1</v>
          </cell>
          <cell r="W27">
            <v>1</v>
          </cell>
          <cell r="AQ27" t="str">
            <v>Sec. Interior</v>
          </cell>
        </row>
        <row r="28">
          <cell r="P28">
            <v>2210679</v>
          </cell>
          <cell r="S28">
            <v>3</v>
          </cell>
          <cell r="T28">
            <v>0</v>
          </cell>
          <cell r="U28">
            <v>1</v>
          </cell>
          <cell r="V28">
            <v>1</v>
          </cell>
          <cell r="W28">
            <v>1</v>
          </cell>
          <cell r="AQ28" t="str">
            <v>Sec. Interior</v>
          </cell>
        </row>
        <row r="29">
          <cell r="P29">
            <v>2210679</v>
          </cell>
          <cell r="S29">
            <v>3</v>
          </cell>
          <cell r="T29">
            <v>0</v>
          </cell>
          <cell r="U29">
            <v>1</v>
          </cell>
          <cell r="V29">
            <v>1</v>
          </cell>
          <cell r="W29">
            <v>1</v>
          </cell>
          <cell r="AQ29" t="str">
            <v>Sec. Interior</v>
          </cell>
        </row>
        <row r="30">
          <cell r="P30" t="str">
            <v xml:space="preserve"> -</v>
          </cell>
          <cell r="S30">
            <v>1</v>
          </cell>
          <cell r="T30">
            <v>1</v>
          </cell>
          <cell r="U30">
            <v>1</v>
          </cell>
          <cell r="V30">
            <v>1</v>
          </cell>
          <cell r="W30">
            <v>1</v>
          </cell>
          <cell r="AQ30" t="str">
            <v>Sec. Interior</v>
          </cell>
        </row>
        <row r="31">
          <cell r="S31">
            <v>20</v>
          </cell>
          <cell r="T31">
            <v>1</v>
          </cell>
          <cell r="U31">
            <v>1</v>
          </cell>
          <cell r="V31">
            <v>9</v>
          </cell>
          <cell r="W31">
            <v>9</v>
          </cell>
          <cell r="AQ31" t="str">
            <v>Sec. Infraestructura</v>
          </cell>
        </row>
        <row r="32">
          <cell r="P32" t="str">
            <v>221111 221211 22131</v>
          </cell>
          <cell r="S32">
            <v>4</v>
          </cell>
          <cell r="T32">
            <v>1</v>
          </cell>
          <cell r="U32">
            <v>1</v>
          </cell>
          <cell r="V32">
            <v>1</v>
          </cell>
          <cell r="W32">
            <v>1</v>
          </cell>
          <cell r="AQ32" t="str">
            <v>Bomberos</v>
          </cell>
        </row>
        <row r="33">
          <cell r="P33">
            <v>22121</v>
          </cell>
          <cell r="S33">
            <v>72</v>
          </cell>
          <cell r="T33">
            <v>0</v>
          </cell>
          <cell r="U33">
            <v>24</v>
          </cell>
          <cell r="V33">
            <v>24</v>
          </cell>
          <cell r="W33">
            <v>24</v>
          </cell>
          <cell r="AQ33" t="str">
            <v>Bomberos</v>
          </cell>
        </row>
        <row r="34">
          <cell r="S34">
            <v>1</v>
          </cell>
          <cell r="T34">
            <v>1</v>
          </cell>
          <cell r="U34">
            <v>1</v>
          </cell>
          <cell r="V34">
            <v>1</v>
          </cell>
          <cell r="W34">
            <v>1</v>
          </cell>
          <cell r="AQ34" t="str">
            <v>Sec. Salud y Ambiente</v>
          </cell>
        </row>
        <row r="35">
          <cell r="P35" t="str">
            <v xml:space="preserve"> -</v>
          </cell>
          <cell r="S35">
            <v>4</v>
          </cell>
          <cell r="T35">
            <v>1</v>
          </cell>
          <cell r="U35">
            <v>1</v>
          </cell>
          <cell r="V35">
            <v>1</v>
          </cell>
          <cell r="W35">
            <v>1</v>
          </cell>
          <cell r="AQ35" t="str">
            <v>Sec. Interior</v>
          </cell>
        </row>
        <row r="36">
          <cell r="P36">
            <v>2210679</v>
          </cell>
          <cell r="S36">
            <v>1</v>
          </cell>
          <cell r="T36">
            <v>1</v>
          </cell>
          <cell r="U36">
            <v>1</v>
          </cell>
          <cell r="V36">
            <v>1</v>
          </cell>
          <cell r="W36">
            <v>1</v>
          </cell>
          <cell r="AQ36" t="str">
            <v>Sec. Interior</v>
          </cell>
        </row>
        <row r="37">
          <cell r="P37">
            <v>2210679</v>
          </cell>
          <cell r="S37">
            <v>1</v>
          </cell>
          <cell r="T37">
            <v>0</v>
          </cell>
          <cell r="U37">
            <v>1</v>
          </cell>
          <cell r="V37">
            <v>1</v>
          </cell>
          <cell r="W37">
            <v>1</v>
          </cell>
          <cell r="AQ37" t="str">
            <v>Sec. Interior</v>
          </cell>
        </row>
        <row r="39">
          <cell r="P39">
            <v>2210261</v>
          </cell>
          <cell r="S39">
            <v>1</v>
          </cell>
          <cell r="T39">
            <v>1</v>
          </cell>
          <cell r="U39">
            <v>1</v>
          </cell>
          <cell r="V39">
            <v>1</v>
          </cell>
          <cell r="W39">
            <v>1</v>
          </cell>
          <cell r="AQ39" t="str">
            <v>Sec. Salud y Ambiente</v>
          </cell>
        </row>
        <row r="40">
          <cell r="P40" t="str">
            <v xml:space="preserve"> -</v>
          </cell>
          <cell r="S40">
            <v>1</v>
          </cell>
          <cell r="T40">
            <v>0</v>
          </cell>
          <cell r="U40">
            <v>1</v>
          </cell>
          <cell r="V40">
            <v>1</v>
          </cell>
          <cell r="W40">
            <v>1</v>
          </cell>
          <cell r="AQ40" t="str">
            <v>Sec. Salud y Ambiente</v>
          </cell>
        </row>
        <row r="41">
          <cell r="P41" t="str">
            <v xml:space="preserve"> -</v>
          </cell>
          <cell r="S41">
            <v>1</v>
          </cell>
          <cell r="T41">
            <v>0</v>
          </cell>
          <cell r="U41">
            <v>1</v>
          </cell>
          <cell r="V41">
            <v>0</v>
          </cell>
          <cell r="W41">
            <v>0</v>
          </cell>
          <cell r="AQ41" t="str">
            <v>Sec. Salud y Ambiente</v>
          </cell>
        </row>
        <row r="42">
          <cell r="P42" t="str">
            <v xml:space="preserve"> -</v>
          </cell>
          <cell r="S42">
            <v>1</v>
          </cell>
          <cell r="T42">
            <v>0</v>
          </cell>
          <cell r="U42">
            <v>0</v>
          </cell>
          <cell r="V42">
            <v>1</v>
          </cell>
          <cell r="W42">
            <v>0</v>
          </cell>
          <cell r="AQ42" t="str">
            <v>Sec. Salud y Ambiente</v>
          </cell>
        </row>
        <row r="43">
          <cell r="S43">
            <v>30</v>
          </cell>
          <cell r="T43">
            <v>2</v>
          </cell>
          <cell r="U43">
            <v>9</v>
          </cell>
          <cell r="V43">
            <v>9</v>
          </cell>
          <cell r="W43">
            <v>10</v>
          </cell>
          <cell r="AQ43" t="str">
            <v>Sec. Salud y Ambiente</v>
          </cell>
        </row>
        <row r="44">
          <cell r="P44" t="str">
            <v xml:space="preserve"> -</v>
          </cell>
          <cell r="S44">
            <v>1</v>
          </cell>
          <cell r="T44">
            <v>0</v>
          </cell>
          <cell r="U44">
            <v>0</v>
          </cell>
          <cell r="V44">
            <v>1</v>
          </cell>
          <cell r="W44">
            <v>0</v>
          </cell>
          <cell r="AQ44" t="str">
            <v>Sec. Salud y Ambiente</v>
          </cell>
        </row>
        <row r="45">
          <cell r="P45" t="str">
            <v>05410706</v>
          </cell>
          <cell r="S45">
            <v>5</v>
          </cell>
          <cell r="T45">
            <v>1</v>
          </cell>
          <cell r="U45">
            <v>1</v>
          </cell>
          <cell r="V45">
            <v>1</v>
          </cell>
          <cell r="W45">
            <v>2</v>
          </cell>
          <cell r="AQ45" t="str">
            <v>EMAB</v>
          </cell>
        </row>
        <row r="46">
          <cell r="P46" t="str">
            <v>05410708 05410709 05413101 05413102</v>
          </cell>
          <cell r="S46">
            <v>800</v>
          </cell>
          <cell r="T46">
            <v>800</v>
          </cell>
          <cell r="U46">
            <v>800</v>
          </cell>
          <cell r="V46">
            <v>800</v>
          </cell>
          <cell r="W46">
            <v>800</v>
          </cell>
          <cell r="AQ46" t="str">
            <v>EMAB</v>
          </cell>
        </row>
        <row r="47">
          <cell r="P47" t="str">
            <v>05410708 05410709 05413101 05413102</v>
          </cell>
          <cell r="S47">
            <v>400</v>
          </cell>
          <cell r="T47">
            <v>400</v>
          </cell>
          <cell r="U47">
            <v>400</v>
          </cell>
          <cell r="V47">
            <v>400</v>
          </cell>
          <cell r="W47">
            <v>400</v>
          </cell>
          <cell r="AQ47" t="str">
            <v>EMAB</v>
          </cell>
        </row>
        <row r="48">
          <cell r="P48" t="str">
            <v>05410708 05410709 05413101 05413102</v>
          </cell>
          <cell r="S48">
            <v>2000</v>
          </cell>
          <cell r="T48">
            <v>2000</v>
          </cell>
          <cell r="U48">
            <v>2000</v>
          </cell>
          <cell r="V48">
            <v>2000</v>
          </cell>
          <cell r="W48">
            <v>2000</v>
          </cell>
          <cell r="AQ48" t="str">
            <v>EMAB</v>
          </cell>
        </row>
        <row r="49">
          <cell r="P49" t="str">
            <v>05410707</v>
          </cell>
          <cell r="S49">
            <v>1</v>
          </cell>
          <cell r="T49">
            <v>1</v>
          </cell>
          <cell r="U49">
            <v>1</v>
          </cell>
          <cell r="V49">
            <v>0</v>
          </cell>
          <cell r="W49">
            <v>0</v>
          </cell>
          <cell r="AQ49" t="str">
            <v>EMAB</v>
          </cell>
        </row>
        <row r="50">
          <cell r="P50" t="str">
            <v xml:space="preserve"> -</v>
          </cell>
          <cell r="S50">
            <v>1200</v>
          </cell>
          <cell r="T50">
            <v>200</v>
          </cell>
          <cell r="U50">
            <v>300</v>
          </cell>
          <cell r="V50">
            <v>400</v>
          </cell>
          <cell r="W50">
            <v>300</v>
          </cell>
          <cell r="AQ50" t="str">
            <v>EMAB</v>
          </cell>
        </row>
        <row r="51">
          <cell r="P51" t="str">
            <v xml:space="preserve"> -</v>
          </cell>
          <cell r="S51">
            <v>300</v>
          </cell>
          <cell r="T51">
            <v>75</v>
          </cell>
          <cell r="U51">
            <v>75</v>
          </cell>
          <cell r="V51">
            <v>75</v>
          </cell>
          <cell r="W51">
            <v>75</v>
          </cell>
          <cell r="AQ51" t="str">
            <v>EMAB</v>
          </cell>
        </row>
        <row r="52">
          <cell r="P52" t="str">
            <v xml:space="preserve"> -</v>
          </cell>
          <cell r="S52">
            <v>10000</v>
          </cell>
          <cell r="T52">
            <v>2500</v>
          </cell>
          <cell r="U52">
            <v>2500</v>
          </cell>
          <cell r="V52">
            <v>2500</v>
          </cell>
          <cell r="W52">
            <v>2500</v>
          </cell>
          <cell r="AQ52" t="str">
            <v>EMAB</v>
          </cell>
        </row>
        <row r="53">
          <cell r="P53" t="str">
            <v>03219108</v>
          </cell>
          <cell r="S53">
            <v>314000</v>
          </cell>
          <cell r="T53">
            <v>77000</v>
          </cell>
          <cell r="U53">
            <v>78000</v>
          </cell>
          <cell r="V53">
            <v>79000</v>
          </cell>
          <cell r="W53">
            <v>80000</v>
          </cell>
          <cell r="AQ53" t="str">
            <v>EMAB</v>
          </cell>
        </row>
        <row r="54">
          <cell r="P54">
            <v>2210278</v>
          </cell>
          <cell r="S54">
            <v>6</v>
          </cell>
          <cell r="T54">
            <v>1</v>
          </cell>
          <cell r="U54">
            <v>2</v>
          </cell>
          <cell r="V54">
            <v>2</v>
          </cell>
          <cell r="W54">
            <v>1</v>
          </cell>
          <cell r="AQ54" t="str">
            <v>Sec. Salud y Ambiente</v>
          </cell>
        </row>
        <row r="55">
          <cell r="P55" t="str">
            <v xml:space="preserve"> -</v>
          </cell>
          <cell r="S55">
            <v>1</v>
          </cell>
          <cell r="T55">
            <v>0</v>
          </cell>
          <cell r="U55">
            <v>1</v>
          </cell>
          <cell r="V55">
            <v>1</v>
          </cell>
          <cell r="W55">
            <v>1</v>
          </cell>
          <cell r="AQ55" t="str">
            <v>Sec. Salud y Ambiente</v>
          </cell>
        </row>
        <row r="56">
          <cell r="P56" t="str">
            <v xml:space="preserve"> -</v>
          </cell>
          <cell r="S56">
            <v>1</v>
          </cell>
          <cell r="T56">
            <v>0</v>
          </cell>
          <cell r="U56">
            <v>0.5</v>
          </cell>
          <cell r="V56">
            <v>0.5</v>
          </cell>
          <cell r="W56">
            <v>0</v>
          </cell>
          <cell r="AQ56" t="str">
            <v>Sec. Salud y Ambiente</v>
          </cell>
        </row>
        <row r="57">
          <cell r="P57">
            <v>2210279</v>
          </cell>
          <cell r="S57">
            <v>1</v>
          </cell>
          <cell r="T57">
            <v>1</v>
          </cell>
          <cell r="U57">
            <v>1</v>
          </cell>
          <cell r="V57">
            <v>1</v>
          </cell>
          <cell r="W57">
            <v>1</v>
          </cell>
          <cell r="AQ57" t="str">
            <v>Sec. Salud y Ambiente</v>
          </cell>
        </row>
        <row r="58">
          <cell r="P58">
            <v>2210279</v>
          </cell>
          <cell r="S58">
            <v>4</v>
          </cell>
          <cell r="T58">
            <v>1</v>
          </cell>
          <cell r="U58">
            <v>1</v>
          </cell>
          <cell r="V58">
            <v>1</v>
          </cell>
          <cell r="W58">
            <v>1</v>
          </cell>
          <cell r="AQ58" t="str">
            <v>Sec. Salud y Ambiente</v>
          </cell>
        </row>
        <row r="60">
          <cell r="P60">
            <v>2210711</v>
          </cell>
          <cell r="S60">
            <v>210</v>
          </cell>
          <cell r="T60">
            <v>0</v>
          </cell>
          <cell r="U60">
            <v>70</v>
          </cell>
          <cell r="V60">
            <v>70</v>
          </cell>
          <cell r="W60">
            <v>70</v>
          </cell>
          <cell r="AQ60" t="str">
            <v>Sec. Desarrollo Social</v>
          </cell>
        </row>
        <row r="61">
          <cell r="P61">
            <v>2210711</v>
          </cell>
          <cell r="S61">
            <v>3</v>
          </cell>
          <cell r="T61">
            <v>0</v>
          </cell>
          <cell r="U61">
            <v>1</v>
          </cell>
          <cell r="V61">
            <v>1</v>
          </cell>
          <cell r="W61">
            <v>1</v>
          </cell>
          <cell r="AQ61" t="str">
            <v>Sec. Desarrollo Social</v>
          </cell>
        </row>
        <row r="62">
          <cell r="P62">
            <v>2210711</v>
          </cell>
          <cell r="S62">
            <v>8</v>
          </cell>
          <cell r="T62">
            <v>2</v>
          </cell>
          <cell r="U62">
            <v>2</v>
          </cell>
          <cell r="V62">
            <v>2</v>
          </cell>
          <cell r="W62">
            <v>2</v>
          </cell>
          <cell r="AQ62" t="str">
            <v>Sec. Desarrollo Social</v>
          </cell>
        </row>
        <row r="63">
          <cell r="P63">
            <v>2210711</v>
          </cell>
          <cell r="S63">
            <v>450</v>
          </cell>
          <cell r="T63">
            <v>0</v>
          </cell>
          <cell r="U63">
            <v>150</v>
          </cell>
          <cell r="V63">
            <v>150</v>
          </cell>
          <cell r="W63">
            <v>150</v>
          </cell>
          <cell r="AQ63" t="str">
            <v>Sec. Desarrollo Social</v>
          </cell>
        </row>
        <row r="64">
          <cell r="P64" t="str">
            <v xml:space="preserve"> -</v>
          </cell>
          <cell r="S64">
            <v>1</v>
          </cell>
          <cell r="T64">
            <v>0</v>
          </cell>
          <cell r="U64">
            <v>1</v>
          </cell>
          <cell r="V64">
            <v>1</v>
          </cell>
          <cell r="W64">
            <v>1</v>
          </cell>
          <cell r="AQ64" t="str">
            <v>Sec. Desarrollo Social</v>
          </cell>
        </row>
        <row r="65">
          <cell r="P65">
            <v>2210711</v>
          </cell>
          <cell r="S65">
            <v>1</v>
          </cell>
          <cell r="T65">
            <v>0</v>
          </cell>
          <cell r="U65">
            <v>1</v>
          </cell>
          <cell r="V65">
            <v>1</v>
          </cell>
          <cell r="W65">
            <v>1</v>
          </cell>
          <cell r="AQ65" t="str">
            <v>Sec. Desarrollo Social</v>
          </cell>
        </row>
        <row r="66">
          <cell r="P66">
            <v>2210711</v>
          </cell>
          <cell r="S66">
            <v>4</v>
          </cell>
          <cell r="T66">
            <v>1</v>
          </cell>
          <cell r="U66">
            <v>1</v>
          </cell>
          <cell r="V66">
            <v>1</v>
          </cell>
          <cell r="W66">
            <v>1</v>
          </cell>
          <cell r="AQ66" t="str">
            <v>Sec. Desarrollo Social</v>
          </cell>
        </row>
        <row r="67">
          <cell r="P67" t="str">
            <v xml:space="preserve"> -</v>
          </cell>
          <cell r="S67">
            <v>1</v>
          </cell>
          <cell r="T67">
            <v>1</v>
          </cell>
          <cell r="U67">
            <v>1</v>
          </cell>
          <cell r="V67">
            <v>1</v>
          </cell>
          <cell r="W67">
            <v>1</v>
          </cell>
          <cell r="AQ67" t="str">
            <v>Sec. Desarrollo Social</v>
          </cell>
        </row>
        <row r="68">
          <cell r="P68" t="str">
            <v xml:space="preserve"> -</v>
          </cell>
          <cell r="S68">
            <v>1</v>
          </cell>
          <cell r="T68">
            <v>0</v>
          </cell>
          <cell r="U68">
            <v>1</v>
          </cell>
          <cell r="V68">
            <v>0</v>
          </cell>
          <cell r="W68">
            <v>0</v>
          </cell>
          <cell r="AQ68" t="str">
            <v>Asesor TIC</v>
          </cell>
        </row>
        <row r="69">
          <cell r="S69">
            <v>1</v>
          </cell>
          <cell r="T69">
            <v>0</v>
          </cell>
          <cell r="U69">
            <v>1</v>
          </cell>
          <cell r="V69">
            <v>0</v>
          </cell>
          <cell r="W69">
            <v>0</v>
          </cell>
          <cell r="AQ69" t="str">
            <v>Asesor TIC</v>
          </cell>
        </row>
        <row r="70">
          <cell r="S70">
            <v>3</v>
          </cell>
          <cell r="T70">
            <v>0</v>
          </cell>
          <cell r="U70">
            <v>1</v>
          </cell>
          <cell r="V70">
            <v>1</v>
          </cell>
          <cell r="W70">
            <v>1</v>
          </cell>
          <cell r="AQ70" t="str">
            <v>Asesor TIC</v>
          </cell>
        </row>
      </sheetData>
      <sheetData sheetId="3">
        <row r="11">
          <cell r="P11">
            <v>2210055</v>
          </cell>
          <cell r="S11">
            <v>47</v>
          </cell>
          <cell r="T11">
            <v>47</v>
          </cell>
          <cell r="U11">
            <v>47</v>
          </cell>
          <cell r="V11">
            <v>47</v>
          </cell>
          <cell r="W11">
            <v>47</v>
          </cell>
          <cell r="AQ11" t="str">
            <v>Sec. Educación</v>
          </cell>
        </row>
        <row r="12">
          <cell r="P12">
            <v>2210901</v>
          </cell>
          <cell r="S12">
            <v>47</v>
          </cell>
          <cell r="T12">
            <v>47</v>
          </cell>
          <cell r="U12">
            <v>47</v>
          </cell>
          <cell r="V12">
            <v>47</v>
          </cell>
          <cell r="W12">
            <v>47</v>
          </cell>
          <cell r="AQ12" t="str">
            <v>Sec. Educación</v>
          </cell>
        </row>
        <row r="13">
          <cell r="P13">
            <v>2210901</v>
          </cell>
          <cell r="S13">
            <v>23</v>
          </cell>
          <cell r="T13">
            <v>0</v>
          </cell>
          <cell r="U13">
            <v>9</v>
          </cell>
          <cell r="V13">
            <v>9</v>
          </cell>
          <cell r="W13">
            <v>5</v>
          </cell>
          <cell r="AQ13" t="str">
            <v>Sec. Educación</v>
          </cell>
        </row>
        <row r="14">
          <cell r="S14">
            <v>17400</v>
          </cell>
          <cell r="T14">
            <v>2200</v>
          </cell>
          <cell r="U14">
            <v>5000</v>
          </cell>
          <cell r="V14">
            <v>5000</v>
          </cell>
          <cell r="W14">
            <v>5200</v>
          </cell>
          <cell r="AQ14" t="str">
            <v>Sec. Educación</v>
          </cell>
        </row>
        <row r="15">
          <cell r="P15">
            <v>2210208</v>
          </cell>
          <cell r="S15">
            <v>47</v>
          </cell>
          <cell r="T15">
            <v>47</v>
          </cell>
          <cell r="U15">
            <v>47</v>
          </cell>
          <cell r="V15">
            <v>47</v>
          </cell>
          <cell r="W15">
            <v>47</v>
          </cell>
          <cell r="AQ15" t="str">
            <v>Sec. Educación</v>
          </cell>
        </row>
        <row r="16">
          <cell r="P16" t="str">
            <v>2210040  2210042 2210057 2210043 2210044 2210046 2210047  2210048</v>
          </cell>
          <cell r="S16">
            <v>47</v>
          </cell>
          <cell r="T16">
            <v>47</v>
          </cell>
          <cell r="U16">
            <v>47</v>
          </cell>
          <cell r="V16">
            <v>47</v>
          </cell>
          <cell r="W16">
            <v>47</v>
          </cell>
          <cell r="AQ16" t="str">
            <v>Sec. Educación</v>
          </cell>
        </row>
        <row r="17">
          <cell r="P17" t="str">
            <v>2210015 2210052 2210054 2210954 2210954 2210001 2210003 2210008 2210002</v>
          </cell>
          <cell r="S17">
            <v>47</v>
          </cell>
          <cell r="T17">
            <v>47</v>
          </cell>
          <cell r="U17">
            <v>47</v>
          </cell>
          <cell r="V17">
            <v>47</v>
          </cell>
          <cell r="W17">
            <v>47</v>
          </cell>
          <cell r="AQ17" t="str">
            <v>Sec. Educación</v>
          </cell>
        </row>
        <row r="18">
          <cell r="P18">
            <v>2210645</v>
          </cell>
          <cell r="S18">
            <v>12</v>
          </cell>
          <cell r="T18">
            <v>0</v>
          </cell>
          <cell r="U18">
            <v>4</v>
          </cell>
          <cell r="V18">
            <v>4</v>
          </cell>
          <cell r="W18">
            <v>4</v>
          </cell>
          <cell r="AQ18" t="str">
            <v>Sec. Educación</v>
          </cell>
        </row>
        <row r="19">
          <cell r="S19">
            <v>4</v>
          </cell>
          <cell r="T19">
            <v>0</v>
          </cell>
          <cell r="U19">
            <v>1</v>
          </cell>
          <cell r="V19">
            <v>2</v>
          </cell>
          <cell r="W19">
            <v>1</v>
          </cell>
          <cell r="AQ19" t="str">
            <v>Sec. Educación</v>
          </cell>
        </row>
        <row r="20">
          <cell r="P20" t="str">
            <v>2210645 2210644</v>
          </cell>
          <cell r="S20">
            <v>1</v>
          </cell>
          <cell r="T20">
            <v>1</v>
          </cell>
          <cell r="U20">
            <v>1</v>
          </cell>
          <cell r="V20">
            <v>1</v>
          </cell>
          <cell r="W20">
            <v>1</v>
          </cell>
          <cell r="AQ20" t="str">
            <v>Sec. Educación</v>
          </cell>
        </row>
        <row r="21">
          <cell r="S21">
            <v>10</v>
          </cell>
          <cell r="T21">
            <v>3</v>
          </cell>
          <cell r="U21">
            <v>3</v>
          </cell>
          <cell r="V21">
            <v>3</v>
          </cell>
          <cell r="W21">
            <v>1</v>
          </cell>
          <cell r="AQ21" t="str">
            <v>Sec. Educación</v>
          </cell>
        </row>
        <row r="22">
          <cell r="P22">
            <v>2210901</v>
          </cell>
          <cell r="S22">
            <v>13</v>
          </cell>
          <cell r="T22">
            <v>0</v>
          </cell>
          <cell r="U22">
            <v>5</v>
          </cell>
          <cell r="V22">
            <v>4</v>
          </cell>
          <cell r="W22">
            <v>4</v>
          </cell>
          <cell r="AQ22" t="str">
            <v>Sec. Educación</v>
          </cell>
        </row>
        <row r="23">
          <cell r="S23">
            <v>1</v>
          </cell>
          <cell r="T23">
            <v>1</v>
          </cell>
          <cell r="U23">
            <v>1</v>
          </cell>
          <cell r="V23">
            <v>1</v>
          </cell>
          <cell r="W23">
            <v>1</v>
          </cell>
          <cell r="AQ23" t="str">
            <v>Sec. Educación</v>
          </cell>
        </row>
        <row r="24">
          <cell r="P24" t="str">
            <v xml:space="preserve"> -</v>
          </cell>
          <cell r="S24">
            <v>581</v>
          </cell>
          <cell r="T24">
            <v>146</v>
          </cell>
          <cell r="U24">
            <v>145</v>
          </cell>
          <cell r="V24">
            <v>145</v>
          </cell>
          <cell r="W24">
            <v>145</v>
          </cell>
          <cell r="AQ24" t="str">
            <v>Sec. Educación</v>
          </cell>
        </row>
        <row r="25">
          <cell r="P25">
            <v>2210146</v>
          </cell>
          <cell r="S25">
            <v>1</v>
          </cell>
          <cell r="T25">
            <v>1</v>
          </cell>
          <cell r="U25">
            <v>1</v>
          </cell>
          <cell r="V25">
            <v>1</v>
          </cell>
          <cell r="W25">
            <v>1</v>
          </cell>
          <cell r="AQ25" t="str">
            <v>Sec. Educación</v>
          </cell>
        </row>
        <row r="26">
          <cell r="P26" t="str">
            <v>2210146  2210991</v>
          </cell>
          <cell r="S26">
            <v>4570</v>
          </cell>
          <cell r="T26">
            <v>1091</v>
          </cell>
          <cell r="U26">
            <v>967</v>
          </cell>
          <cell r="V26">
            <v>1119</v>
          </cell>
          <cell r="W26">
            <v>1393</v>
          </cell>
          <cell r="AQ26" t="str">
            <v>Sec. Educación</v>
          </cell>
        </row>
        <row r="27">
          <cell r="P27">
            <v>2210940</v>
          </cell>
          <cell r="S27">
            <v>800</v>
          </cell>
          <cell r="T27">
            <v>800</v>
          </cell>
          <cell r="U27">
            <v>0</v>
          </cell>
          <cell r="V27">
            <v>0</v>
          </cell>
          <cell r="W27">
            <v>0</v>
          </cell>
          <cell r="AQ27" t="str">
            <v>Sec. Educación</v>
          </cell>
        </row>
        <row r="28">
          <cell r="P28">
            <v>2210940</v>
          </cell>
          <cell r="S28">
            <v>1</v>
          </cell>
          <cell r="T28">
            <v>1</v>
          </cell>
          <cell r="U28">
            <v>1</v>
          </cell>
          <cell r="V28">
            <v>1</v>
          </cell>
          <cell r="W28">
            <v>1</v>
          </cell>
          <cell r="AQ28" t="str">
            <v>Sec. Educación</v>
          </cell>
        </row>
        <row r="29">
          <cell r="P29">
            <v>2210913</v>
          </cell>
          <cell r="S29">
            <v>12800</v>
          </cell>
          <cell r="T29">
            <v>2548</v>
          </cell>
          <cell r="U29">
            <v>3417</v>
          </cell>
          <cell r="V29">
            <v>3418</v>
          </cell>
          <cell r="W29">
            <v>3417</v>
          </cell>
          <cell r="AQ29" t="str">
            <v>Sec. Educación</v>
          </cell>
        </row>
        <row r="30">
          <cell r="P30">
            <v>2210005</v>
          </cell>
          <cell r="S30">
            <v>47</v>
          </cell>
          <cell r="T30">
            <v>0</v>
          </cell>
          <cell r="U30">
            <v>16</v>
          </cell>
          <cell r="V30">
            <v>16</v>
          </cell>
          <cell r="W30">
            <v>15</v>
          </cell>
          <cell r="AQ30" t="str">
            <v>Sec. Educación</v>
          </cell>
        </row>
        <row r="31">
          <cell r="P31">
            <v>2210005</v>
          </cell>
          <cell r="S31">
            <v>1</v>
          </cell>
          <cell r="T31">
            <v>0.8</v>
          </cell>
          <cell r="U31">
            <v>1</v>
          </cell>
          <cell r="V31">
            <v>1</v>
          </cell>
          <cell r="W31">
            <v>1</v>
          </cell>
          <cell r="AQ31" t="str">
            <v>Sec. Educación</v>
          </cell>
        </row>
        <row r="32">
          <cell r="P32">
            <v>2210634</v>
          </cell>
          <cell r="S32">
            <v>9599</v>
          </cell>
          <cell r="T32">
            <v>9599</v>
          </cell>
          <cell r="U32">
            <v>9599</v>
          </cell>
          <cell r="V32">
            <v>9599</v>
          </cell>
          <cell r="W32">
            <v>9599</v>
          </cell>
          <cell r="AQ32" t="str">
            <v>Sec. Educación</v>
          </cell>
        </row>
        <row r="33">
          <cell r="P33">
            <v>2210803</v>
          </cell>
          <cell r="S33">
            <v>28340</v>
          </cell>
          <cell r="T33">
            <v>28340</v>
          </cell>
          <cell r="U33">
            <v>28340</v>
          </cell>
          <cell r="V33">
            <v>28340</v>
          </cell>
          <cell r="W33">
            <v>28340</v>
          </cell>
          <cell r="AQ33" t="str">
            <v>Sec. Educación</v>
          </cell>
        </row>
        <row r="34">
          <cell r="P34">
            <v>2210900</v>
          </cell>
          <cell r="S34">
            <v>1</v>
          </cell>
          <cell r="T34">
            <v>1</v>
          </cell>
          <cell r="U34">
            <v>1</v>
          </cell>
          <cell r="V34">
            <v>1</v>
          </cell>
          <cell r="W34">
            <v>1</v>
          </cell>
          <cell r="AQ34" t="str">
            <v>Sec. Educación</v>
          </cell>
        </row>
        <row r="35">
          <cell r="P35" t="str">
            <v>2210324  2210555</v>
          </cell>
          <cell r="S35">
            <v>1</v>
          </cell>
          <cell r="T35">
            <v>1</v>
          </cell>
          <cell r="U35">
            <v>1</v>
          </cell>
          <cell r="V35">
            <v>1</v>
          </cell>
          <cell r="W35">
            <v>1</v>
          </cell>
          <cell r="AQ35" t="str">
            <v>Sec. Educación</v>
          </cell>
        </row>
        <row r="36">
          <cell r="P36">
            <v>2210900</v>
          </cell>
          <cell r="S36">
            <v>1</v>
          </cell>
          <cell r="T36">
            <v>1</v>
          </cell>
          <cell r="U36">
            <v>1</v>
          </cell>
          <cell r="V36">
            <v>1</v>
          </cell>
          <cell r="W36">
            <v>1</v>
          </cell>
          <cell r="AQ36" t="str">
            <v>Sec. Educación</v>
          </cell>
        </row>
        <row r="37">
          <cell r="S37">
            <v>1</v>
          </cell>
          <cell r="T37">
            <v>1</v>
          </cell>
          <cell r="U37">
            <v>1</v>
          </cell>
          <cell r="V37">
            <v>1</v>
          </cell>
          <cell r="W37">
            <v>1</v>
          </cell>
          <cell r="AQ37" t="str">
            <v>Sec. Educación</v>
          </cell>
        </row>
        <row r="38">
          <cell r="S38">
            <v>2</v>
          </cell>
          <cell r="T38">
            <v>1</v>
          </cell>
          <cell r="U38">
            <v>0</v>
          </cell>
          <cell r="V38">
            <v>1</v>
          </cell>
          <cell r="W38">
            <v>0</v>
          </cell>
          <cell r="AQ38" t="str">
            <v>Sec. Educación</v>
          </cell>
        </row>
        <row r="39">
          <cell r="S39">
            <v>10</v>
          </cell>
          <cell r="T39">
            <v>0</v>
          </cell>
          <cell r="U39">
            <v>3</v>
          </cell>
          <cell r="V39">
            <v>4</v>
          </cell>
          <cell r="W39">
            <v>3</v>
          </cell>
          <cell r="AQ39" t="str">
            <v>IMEBU</v>
          </cell>
        </row>
        <row r="40">
          <cell r="P40">
            <v>2210900</v>
          </cell>
          <cell r="S40">
            <v>47</v>
          </cell>
          <cell r="T40">
            <v>47</v>
          </cell>
          <cell r="U40">
            <v>47</v>
          </cell>
          <cell r="V40">
            <v>47</v>
          </cell>
          <cell r="W40">
            <v>47</v>
          </cell>
          <cell r="AQ40" t="str">
            <v>Sec. Educación</v>
          </cell>
        </row>
        <row r="41">
          <cell r="P41" t="str">
            <v xml:space="preserve"> -</v>
          </cell>
          <cell r="S41">
            <v>188</v>
          </cell>
          <cell r="T41">
            <v>0</v>
          </cell>
          <cell r="U41">
            <v>94</v>
          </cell>
          <cell r="V41">
            <v>47</v>
          </cell>
          <cell r="W41">
            <v>47</v>
          </cell>
          <cell r="AQ41" t="str">
            <v>Sec. Educación</v>
          </cell>
        </row>
        <row r="42">
          <cell r="P42">
            <v>2210257</v>
          </cell>
          <cell r="S42">
            <v>1</v>
          </cell>
          <cell r="T42">
            <v>1</v>
          </cell>
          <cell r="U42">
            <v>1</v>
          </cell>
          <cell r="V42">
            <v>1</v>
          </cell>
          <cell r="W42">
            <v>1</v>
          </cell>
          <cell r="AQ42" t="str">
            <v>Sec. Educación</v>
          </cell>
        </row>
        <row r="43">
          <cell r="P43">
            <v>2210320</v>
          </cell>
          <cell r="S43">
            <v>15</v>
          </cell>
          <cell r="T43">
            <v>0</v>
          </cell>
          <cell r="U43">
            <v>15</v>
          </cell>
          <cell r="V43">
            <v>15</v>
          </cell>
          <cell r="W43">
            <v>15</v>
          </cell>
          <cell r="AQ43" t="str">
            <v>Sec. Educación</v>
          </cell>
        </row>
        <row r="44">
          <cell r="P44" t="str">
            <v xml:space="preserve"> -</v>
          </cell>
          <cell r="S44">
            <v>1</v>
          </cell>
          <cell r="T44">
            <v>1</v>
          </cell>
          <cell r="U44">
            <v>1</v>
          </cell>
          <cell r="V44">
            <v>1</v>
          </cell>
          <cell r="W44">
            <v>1</v>
          </cell>
          <cell r="AQ44" t="str">
            <v>Sec. Educación</v>
          </cell>
        </row>
        <row r="45">
          <cell r="P45">
            <v>2210900</v>
          </cell>
          <cell r="S45">
            <v>480</v>
          </cell>
          <cell r="T45">
            <v>0</v>
          </cell>
          <cell r="U45">
            <v>160</v>
          </cell>
          <cell r="V45">
            <v>160</v>
          </cell>
          <cell r="W45">
            <v>160</v>
          </cell>
          <cell r="AQ45" t="str">
            <v>Sec. Educación</v>
          </cell>
        </row>
        <row r="46">
          <cell r="P46">
            <v>2210900</v>
          </cell>
          <cell r="S46">
            <v>8173</v>
          </cell>
          <cell r="T46">
            <v>8173</v>
          </cell>
          <cell r="U46">
            <v>8173</v>
          </cell>
          <cell r="V46">
            <v>8173</v>
          </cell>
          <cell r="W46">
            <v>8173</v>
          </cell>
          <cell r="AQ46" t="str">
            <v>Sec. Educación</v>
          </cell>
        </row>
        <row r="47">
          <cell r="P47">
            <v>2210900</v>
          </cell>
          <cell r="S47">
            <v>47</v>
          </cell>
          <cell r="T47">
            <v>47</v>
          </cell>
          <cell r="U47">
            <v>47</v>
          </cell>
          <cell r="V47">
            <v>47</v>
          </cell>
          <cell r="W47">
            <v>47</v>
          </cell>
          <cell r="AQ47" t="str">
            <v>Sec. Educación</v>
          </cell>
        </row>
        <row r="48">
          <cell r="P48">
            <v>2210900</v>
          </cell>
          <cell r="S48">
            <v>1</v>
          </cell>
          <cell r="T48">
            <v>1</v>
          </cell>
          <cell r="U48">
            <v>1</v>
          </cell>
          <cell r="V48">
            <v>1</v>
          </cell>
          <cell r="W48">
            <v>1</v>
          </cell>
          <cell r="AQ48" t="str">
            <v>Sec. Educación</v>
          </cell>
        </row>
        <row r="49">
          <cell r="P49">
            <v>2210320</v>
          </cell>
          <cell r="S49">
            <v>1</v>
          </cell>
          <cell r="T49">
            <v>1</v>
          </cell>
          <cell r="U49">
            <v>1</v>
          </cell>
          <cell r="V49">
            <v>1</v>
          </cell>
          <cell r="W49">
            <v>1</v>
          </cell>
          <cell r="AQ49" t="str">
            <v>Sec. Educación</v>
          </cell>
        </row>
        <row r="50">
          <cell r="P50" t="str">
            <v>2210331 2210900</v>
          </cell>
          <cell r="S50">
            <v>12</v>
          </cell>
          <cell r="T50">
            <v>0</v>
          </cell>
          <cell r="U50">
            <v>4</v>
          </cell>
          <cell r="V50">
            <v>4</v>
          </cell>
          <cell r="W50">
            <v>4</v>
          </cell>
          <cell r="AQ50" t="str">
            <v>Sec. Educación</v>
          </cell>
        </row>
        <row r="51">
          <cell r="P51">
            <v>2210900</v>
          </cell>
          <cell r="S51">
            <v>4</v>
          </cell>
          <cell r="T51">
            <v>4</v>
          </cell>
          <cell r="U51">
            <v>4</v>
          </cell>
          <cell r="V51">
            <v>4</v>
          </cell>
          <cell r="W51">
            <v>4</v>
          </cell>
          <cell r="AQ51" t="str">
            <v>Sec. Educación</v>
          </cell>
        </row>
        <row r="52">
          <cell r="P52">
            <v>2210900</v>
          </cell>
          <cell r="S52">
            <v>8</v>
          </cell>
          <cell r="T52">
            <v>0</v>
          </cell>
          <cell r="U52">
            <v>4</v>
          </cell>
          <cell r="V52">
            <v>2</v>
          </cell>
          <cell r="W52">
            <v>2</v>
          </cell>
          <cell r="AQ52" t="str">
            <v>Sec. Educación</v>
          </cell>
        </row>
        <row r="53">
          <cell r="S53">
            <v>340</v>
          </cell>
          <cell r="T53">
            <v>0</v>
          </cell>
          <cell r="U53">
            <v>110</v>
          </cell>
          <cell r="V53">
            <v>115</v>
          </cell>
          <cell r="W53">
            <v>115</v>
          </cell>
          <cell r="AQ53" t="str">
            <v>Sec. Educación</v>
          </cell>
        </row>
        <row r="54">
          <cell r="P54">
            <v>2210900</v>
          </cell>
          <cell r="S54">
            <v>2500</v>
          </cell>
          <cell r="T54">
            <v>725</v>
          </cell>
          <cell r="U54">
            <v>625</v>
          </cell>
          <cell r="V54">
            <v>625</v>
          </cell>
          <cell r="W54">
            <v>525</v>
          </cell>
          <cell r="AQ54" t="str">
            <v>Sec. Educación</v>
          </cell>
        </row>
        <row r="55">
          <cell r="P55">
            <v>2210902</v>
          </cell>
          <cell r="S55">
            <v>4</v>
          </cell>
          <cell r="T55">
            <v>1</v>
          </cell>
          <cell r="U55">
            <v>1</v>
          </cell>
          <cell r="V55">
            <v>1</v>
          </cell>
          <cell r="W55">
            <v>1</v>
          </cell>
          <cell r="AQ55" t="str">
            <v>Sec. Educación</v>
          </cell>
        </row>
        <row r="56">
          <cell r="P56">
            <v>2210900</v>
          </cell>
          <cell r="S56">
            <v>47</v>
          </cell>
          <cell r="T56">
            <v>47</v>
          </cell>
          <cell r="U56">
            <v>47</v>
          </cell>
          <cell r="V56">
            <v>47</v>
          </cell>
          <cell r="W56">
            <v>47</v>
          </cell>
          <cell r="AQ56" t="str">
            <v>Sec. Educación</v>
          </cell>
        </row>
        <row r="57">
          <cell r="P57">
            <v>2210900</v>
          </cell>
          <cell r="S57">
            <v>20</v>
          </cell>
          <cell r="T57">
            <v>0</v>
          </cell>
          <cell r="U57">
            <v>7</v>
          </cell>
          <cell r="V57">
            <v>7</v>
          </cell>
          <cell r="W57">
            <v>6</v>
          </cell>
          <cell r="AQ57" t="str">
            <v>Sec. Educación</v>
          </cell>
        </row>
        <row r="58">
          <cell r="P58" t="str">
            <v xml:space="preserve"> -</v>
          </cell>
          <cell r="S58">
            <v>1</v>
          </cell>
          <cell r="T58">
            <v>0</v>
          </cell>
          <cell r="U58">
            <v>1</v>
          </cell>
          <cell r="V58">
            <v>0</v>
          </cell>
          <cell r="W58">
            <v>0</v>
          </cell>
          <cell r="AQ58" t="str">
            <v>Sec. Educación</v>
          </cell>
        </row>
        <row r="59">
          <cell r="P59">
            <v>2210326</v>
          </cell>
          <cell r="S59">
            <v>1</v>
          </cell>
          <cell r="T59">
            <v>1</v>
          </cell>
          <cell r="U59">
            <v>1</v>
          </cell>
          <cell r="V59">
            <v>1</v>
          </cell>
          <cell r="W59">
            <v>1</v>
          </cell>
          <cell r="AQ59" t="str">
            <v>Sec. Educación</v>
          </cell>
        </row>
        <row r="60">
          <cell r="P60">
            <v>2210899</v>
          </cell>
          <cell r="S60">
            <v>1</v>
          </cell>
          <cell r="T60">
            <v>1</v>
          </cell>
          <cell r="U60">
            <v>1</v>
          </cell>
          <cell r="V60">
            <v>1</v>
          </cell>
          <cell r="W60">
            <v>1</v>
          </cell>
          <cell r="AQ60" t="str">
            <v>Sec. Educación</v>
          </cell>
        </row>
        <row r="61">
          <cell r="P61">
            <v>2210013</v>
          </cell>
          <cell r="S61">
            <v>1</v>
          </cell>
          <cell r="T61">
            <v>1</v>
          </cell>
          <cell r="U61">
            <v>1</v>
          </cell>
          <cell r="V61">
            <v>1</v>
          </cell>
          <cell r="W61">
            <v>1</v>
          </cell>
          <cell r="AQ61" t="str">
            <v>Sec. Educación</v>
          </cell>
        </row>
        <row r="62">
          <cell r="P62">
            <v>2210900</v>
          </cell>
          <cell r="S62">
            <v>20</v>
          </cell>
          <cell r="T62">
            <v>0</v>
          </cell>
          <cell r="U62">
            <v>7</v>
          </cell>
          <cell r="V62">
            <v>7</v>
          </cell>
          <cell r="W62">
            <v>6</v>
          </cell>
          <cell r="AQ62" t="str">
            <v>Sec. Educación</v>
          </cell>
        </row>
        <row r="64">
          <cell r="P64" t="str">
            <v>2210544 2210545</v>
          </cell>
          <cell r="S64">
            <v>1</v>
          </cell>
          <cell r="T64">
            <v>1</v>
          </cell>
          <cell r="U64">
            <v>1</v>
          </cell>
          <cell r="V64">
            <v>1</v>
          </cell>
          <cell r="W64">
            <v>1</v>
          </cell>
          <cell r="AQ64" t="str">
            <v>Sec. Salud y Ambiente</v>
          </cell>
        </row>
        <row r="65">
          <cell r="P65">
            <v>2210543</v>
          </cell>
          <cell r="S65">
            <v>1</v>
          </cell>
          <cell r="T65">
            <v>1</v>
          </cell>
          <cell r="U65">
            <v>1</v>
          </cell>
          <cell r="V65">
            <v>1</v>
          </cell>
          <cell r="W65">
            <v>1</v>
          </cell>
          <cell r="AQ65" t="str">
            <v>Sec. Salud y Ambiente</v>
          </cell>
        </row>
        <row r="66">
          <cell r="P66" t="str">
            <v>2210544 2210289</v>
          </cell>
          <cell r="S66">
            <v>1</v>
          </cell>
          <cell r="T66">
            <v>1</v>
          </cell>
          <cell r="U66">
            <v>1</v>
          </cell>
          <cell r="V66">
            <v>1</v>
          </cell>
          <cell r="W66">
            <v>1</v>
          </cell>
          <cell r="AQ66" t="str">
            <v>Sec. Salud y Ambiente</v>
          </cell>
        </row>
        <row r="67">
          <cell r="P67">
            <v>2210289</v>
          </cell>
          <cell r="S67">
            <v>1</v>
          </cell>
          <cell r="T67">
            <v>1</v>
          </cell>
          <cell r="U67">
            <v>1</v>
          </cell>
          <cell r="V67">
            <v>1</v>
          </cell>
          <cell r="W67">
            <v>1</v>
          </cell>
          <cell r="AQ67" t="str">
            <v>Sec. Salud y Ambiente</v>
          </cell>
        </row>
        <row r="68">
          <cell r="S68">
            <v>1</v>
          </cell>
          <cell r="T68">
            <v>0</v>
          </cell>
          <cell r="U68">
            <v>1</v>
          </cell>
          <cell r="V68">
            <v>0</v>
          </cell>
          <cell r="W68">
            <v>0</v>
          </cell>
          <cell r="AQ68" t="str">
            <v>Sec. Salud y Ambiente</v>
          </cell>
        </row>
        <row r="69">
          <cell r="P69" t="str">
            <v>2210206 2210289</v>
          </cell>
          <cell r="S69">
            <v>12000</v>
          </cell>
          <cell r="T69">
            <v>3000</v>
          </cell>
          <cell r="U69">
            <v>3000</v>
          </cell>
          <cell r="V69">
            <v>3000</v>
          </cell>
          <cell r="W69">
            <v>3000</v>
          </cell>
          <cell r="AQ69" t="str">
            <v>Sec. Salud y Ambiente</v>
          </cell>
        </row>
        <row r="70">
          <cell r="P70" t="str">
            <v>2210206 2210289</v>
          </cell>
          <cell r="S70">
            <v>6000</v>
          </cell>
          <cell r="T70">
            <v>1500</v>
          </cell>
          <cell r="U70">
            <v>1500</v>
          </cell>
          <cell r="V70">
            <v>1500</v>
          </cell>
          <cell r="W70">
            <v>1500</v>
          </cell>
          <cell r="AQ70" t="str">
            <v>Sec. Salud y Ambiente</v>
          </cell>
        </row>
        <row r="71">
          <cell r="P71">
            <v>2210289</v>
          </cell>
          <cell r="S71">
            <v>1</v>
          </cell>
          <cell r="T71">
            <v>1</v>
          </cell>
          <cell r="U71">
            <v>0</v>
          </cell>
          <cell r="V71">
            <v>0</v>
          </cell>
          <cell r="W71">
            <v>0</v>
          </cell>
          <cell r="AQ71" t="str">
            <v>Sec. Salud y Ambiente</v>
          </cell>
        </row>
        <row r="72">
          <cell r="P72">
            <v>2210206</v>
          </cell>
          <cell r="S72">
            <v>62</v>
          </cell>
          <cell r="T72">
            <v>2</v>
          </cell>
          <cell r="U72">
            <v>20</v>
          </cell>
          <cell r="V72">
            <v>20</v>
          </cell>
          <cell r="W72">
            <v>20</v>
          </cell>
          <cell r="AQ72" t="str">
            <v>Sec. Salud y Ambiente</v>
          </cell>
        </row>
        <row r="73">
          <cell r="P73">
            <v>2210206</v>
          </cell>
          <cell r="S73">
            <v>26000</v>
          </cell>
          <cell r="T73">
            <v>3000</v>
          </cell>
          <cell r="U73">
            <v>8000</v>
          </cell>
          <cell r="V73">
            <v>8000</v>
          </cell>
          <cell r="W73">
            <v>7000</v>
          </cell>
          <cell r="AQ73" t="str">
            <v>Sec. Salud y Ambiente</v>
          </cell>
        </row>
        <row r="74">
          <cell r="S74">
            <v>1</v>
          </cell>
          <cell r="T74">
            <v>0</v>
          </cell>
          <cell r="U74">
            <v>0.1</v>
          </cell>
          <cell r="V74">
            <v>0.4</v>
          </cell>
          <cell r="W74">
            <v>0.5</v>
          </cell>
          <cell r="AQ74" t="str">
            <v>Sec. Infraestructura</v>
          </cell>
        </row>
        <row r="75">
          <cell r="S75">
            <v>1</v>
          </cell>
          <cell r="T75">
            <v>0</v>
          </cell>
          <cell r="U75">
            <v>0.1</v>
          </cell>
          <cell r="V75">
            <v>0.4</v>
          </cell>
          <cell r="W75">
            <v>0.5</v>
          </cell>
          <cell r="AQ75" t="str">
            <v>Sec. Infraestructura</v>
          </cell>
        </row>
        <row r="76">
          <cell r="P76">
            <v>2210241</v>
          </cell>
          <cell r="S76">
            <v>1</v>
          </cell>
          <cell r="T76">
            <v>1</v>
          </cell>
          <cell r="U76">
            <v>1</v>
          </cell>
          <cell r="V76">
            <v>1</v>
          </cell>
          <cell r="W76">
            <v>1</v>
          </cell>
          <cell r="AQ76" t="str">
            <v>Sec. Salud y Ambiente</v>
          </cell>
        </row>
        <row r="77">
          <cell r="P77">
            <v>2210220</v>
          </cell>
          <cell r="S77">
            <v>1</v>
          </cell>
          <cell r="T77">
            <v>1</v>
          </cell>
          <cell r="U77">
            <v>0</v>
          </cell>
          <cell r="V77">
            <v>0</v>
          </cell>
          <cell r="W77">
            <v>0</v>
          </cell>
          <cell r="AQ77" t="str">
            <v>Sec. Salud y Ambiente</v>
          </cell>
        </row>
        <row r="78">
          <cell r="P78">
            <v>2210220</v>
          </cell>
          <cell r="S78">
            <v>1</v>
          </cell>
          <cell r="T78">
            <v>0</v>
          </cell>
          <cell r="U78">
            <v>1</v>
          </cell>
          <cell r="V78">
            <v>0</v>
          </cell>
          <cell r="W78">
            <v>0</v>
          </cell>
          <cell r="AQ78" t="str">
            <v>Sec. Salud y Ambiente</v>
          </cell>
        </row>
        <row r="79">
          <cell r="P79">
            <v>2210220</v>
          </cell>
          <cell r="S79">
            <v>1</v>
          </cell>
          <cell r="T79">
            <v>1</v>
          </cell>
          <cell r="U79">
            <v>1</v>
          </cell>
          <cell r="V79">
            <v>1</v>
          </cell>
          <cell r="W79">
            <v>1</v>
          </cell>
          <cell r="AQ79" t="str">
            <v>Sec. Salud y Ambiente</v>
          </cell>
        </row>
        <row r="80">
          <cell r="P80">
            <v>2210220</v>
          </cell>
          <cell r="S80">
            <v>1</v>
          </cell>
          <cell r="T80">
            <v>1</v>
          </cell>
          <cell r="U80">
            <v>1</v>
          </cell>
          <cell r="V80">
            <v>1</v>
          </cell>
          <cell r="W80">
            <v>1</v>
          </cell>
          <cell r="AQ80" t="str">
            <v>Sec. Salud y Ambiente</v>
          </cell>
        </row>
        <row r="81">
          <cell r="P81">
            <v>2210220</v>
          </cell>
          <cell r="S81">
            <v>1</v>
          </cell>
          <cell r="T81">
            <v>0</v>
          </cell>
          <cell r="U81">
            <v>1</v>
          </cell>
          <cell r="V81">
            <v>0</v>
          </cell>
          <cell r="W81">
            <v>0</v>
          </cell>
          <cell r="AQ81" t="str">
            <v>Sec. Salud y Ambiente</v>
          </cell>
        </row>
        <row r="82">
          <cell r="P82">
            <v>2210220</v>
          </cell>
          <cell r="S82">
            <v>2</v>
          </cell>
          <cell r="T82">
            <v>2</v>
          </cell>
          <cell r="U82">
            <v>2</v>
          </cell>
          <cell r="V82">
            <v>2</v>
          </cell>
          <cell r="W82">
            <v>2</v>
          </cell>
          <cell r="AQ82" t="str">
            <v>Sec. Salud y Ambiente</v>
          </cell>
        </row>
        <row r="83">
          <cell r="P83">
            <v>2210233</v>
          </cell>
          <cell r="S83">
            <v>1</v>
          </cell>
          <cell r="T83">
            <v>1</v>
          </cell>
          <cell r="U83">
            <v>1</v>
          </cell>
          <cell r="V83">
            <v>1</v>
          </cell>
          <cell r="W83">
            <v>1</v>
          </cell>
          <cell r="AQ83" t="str">
            <v>Sec. Salud y Ambiente</v>
          </cell>
        </row>
        <row r="84">
          <cell r="P84">
            <v>2210233</v>
          </cell>
          <cell r="S84">
            <v>1</v>
          </cell>
          <cell r="T84">
            <v>1</v>
          </cell>
          <cell r="U84">
            <v>1</v>
          </cell>
          <cell r="V84">
            <v>1</v>
          </cell>
          <cell r="W84">
            <v>1</v>
          </cell>
          <cell r="AQ84" t="str">
            <v>Sec. Salud y Ambiente</v>
          </cell>
        </row>
        <row r="85">
          <cell r="P85">
            <v>2210233</v>
          </cell>
          <cell r="S85">
            <v>1</v>
          </cell>
          <cell r="T85">
            <v>1</v>
          </cell>
          <cell r="U85">
            <v>0</v>
          </cell>
          <cell r="V85">
            <v>0</v>
          </cell>
          <cell r="W85">
            <v>0</v>
          </cell>
          <cell r="AQ85" t="str">
            <v>Sec. Salud y Ambiente</v>
          </cell>
        </row>
        <row r="86">
          <cell r="P86" t="str">
            <v>2210233 2210246 2210246 2210289</v>
          </cell>
          <cell r="S86">
            <v>1</v>
          </cell>
          <cell r="T86">
            <v>1</v>
          </cell>
          <cell r="U86">
            <v>1</v>
          </cell>
          <cell r="V86">
            <v>1</v>
          </cell>
          <cell r="W86">
            <v>1</v>
          </cell>
          <cell r="AQ86" t="str">
            <v>Sec. Salud y Ambiente</v>
          </cell>
        </row>
        <row r="87">
          <cell r="P87">
            <v>2210247</v>
          </cell>
          <cell r="S87">
            <v>1</v>
          </cell>
          <cell r="T87">
            <v>1</v>
          </cell>
          <cell r="U87">
            <v>1</v>
          </cell>
          <cell r="V87">
            <v>1</v>
          </cell>
          <cell r="W87">
            <v>1</v>
          </cell>
          <cell r="AQ87" t="str">
            <v>Sec. Salud y Ambiente</v>
          </cell>
        </row>
        <row r="88">
          <cell r="P88">
            <v>2210247</v>
          </cell>
          <cell r="S88">
            <v>1</v>
          </cell>
          <cell r="T88">
            <v>1</v>
          </cell>
          <cell r="U88">
            <v>1</v>
          </cell>
          <cell r="V88">
            <v>1</v>
          </cell>
          <cell r="W88">
            <v>1</v>
          </cell>
          <cell r="AQ88" t="str">
            <v>Sec. Salud y Ambiente</v>
          </cell>
        </row>
        <row r="89">
          <cell r="P89" t="str">
            <v>2210247 2210997 2210289</v>
          </cell>
          <cell r="S89">
            <v>1</v>
          </cell>
          <cell r="T89">
            <v>1</v>
          </cell>
          <cell r="U89">
            <v>1</v>
          </cell>
          <cell r="V89">
            <v>1</v>
          </cell>
          <cell r="W89">
            <v>1</v>
          </cell>
          <cell r="AQ89" t="str">
            <v>Sec. Salud y Ambiente</v>
          </cell>
        </row>
        <row r="90">
          <cell r="P90">
            <v>2210239</v>
          </cell>
          <cell r="S90">
            <v>1</v>
          </cell>
          <cell r="T90">
            <v>1</v>
          </cell>
          <cell r="U90">
            <v>1</v>
          </cell>
          <cell r="V90">
            <v>1</v>
          </cell>
          <cell r="W90">
            <v>1</v>
          </cell>
          <cell r="AQ90" t="str">
            <v>Sec. Salud y Ambiente</v>
          </cell>
        </row>
        <row r="91">
          <cell r="P91">
            <v>2212393</v>
          </cell>
          <cell r="S91">
            <v>1</v>
          </cell>
          <cell r="T91">
            <v>1</v>
          </cell>
          <cell r="U91">
            <v>1</v>
          </cell>
          <cell r="V91">
            <v>1</v>
          </cell>
          <cell r="W91">
            <v>1</v>
          </cell>
          <cell r="AQ91" t="str">
            <v>Sec. Salud y Ambiente</v>
          </cell>
        </row>
        <row r="92">
          <cell r="P92" t="str">
            <v>2210239 2212398</v>
          </cell>
          <cell r="S92">
            <v>1</v>
          </cell>
          <cell r="T92">
            <v>1</v>
          </cell>
          <cell r="U92">
            <v>1</v>
          </cell>
          <cell r="V92">
            <v>1</v>
          </cell>
          <cell r="W92">
            <v>1</v>
          </cell>
          <cell r="AQ92" t="str">
            <v>Sec. Salud y Ambiente</v>
          </cell>
        </row>
        <row r="93">
          <cell r="P93">
            <v>2210239</v>
          </cell>
          <cell r="S93">
            <v>3560976</v>
          </cell>
          <cell r="T93">
            <v>890244</v>
          </cell>
          <cell r="U93">
            <v>890244</v>
          </cell>
          <cell r="V93">
            <v>890244</v>
          </cell>
          <cell r="W93">
            <v>890244</v>
          </cell>
          <cell r="AQ93" t="str">
            <v>Sec. Salud y Ambiente</v>
          </cell>
        </row>
        <row r="94">
          <cell r="P94">
            <v>2210242</v>
          </cell>
          <cell r="S94">
            <v>2</v>
          </cell>
          <cell r="T94">
            <v>1</v>
          </cell>
          <cell r="U94">
            <v>1</v>
          </cell>
          <cell r="V94">
            <v>0</v>
          </cell>
          <cell r="W94">
            <v>0</v>
          </cell>
          <cell r="AQ94" t="str">
            <v>Sec. Salud y Ambiente</v>
          </cell>
        </row>
        <row r="95">
          <cell r="S95">
            <v>3</v>
          </cell>
          <cell r="T95">
            <v>0</v>
          </cell>
          <cell r="U95">
            <v>1</v>
          </cell>
          <cell r="V95">
            <v>1</v>
          </cell>
          <cell r="W95">
            <v>1</v>
          </cell>
          <cell r="AQ95" t="str">
            <v>Sec. Salud y Ambiente</v>
          </cell>
        </row>
        <row r="96">
          <cell r="P96">
            <v>2210544</v>
          </cell>
          <cell r="S96">
            <v>1</v>
          </cell>
          <cell r="T96">
            <v>0</v>
          </cell>
          <cell r="U96">
            <v>0.2</v>
          </cell>
          <cell r="V96">
            <v>0.3</v>
          </cell>
          <cell r="W96">
            <v>0.5</v>
          </cell>
          <cell r="AQ96" t="str">
            <v>Sec. Salud y Ambiente</v>
          </cell>
        </row>
        <row r="97">
          <cell r="P97">
            <v>2210506</v>
          </cell>
          <cell r="S97">
            <v>1</v>
          </cell>
          <cell r="T97">
            <v>1</v>
          </cell>
          <cell r="U97">
            <v>1</v>
          </cell>
          <cell r="V97">
            <v>1</v>
          </cell>
          <cell r="W97">
            <v>1</v>
          </cell>
          <cell r="AQ97" t="str">
            <v>Sec. Salud y Ambiente</v>
          </cell>
        </row>
        <row r="98">
          <cell r="S98">
            <v>4</v>
          </cell>
          <cell r="T98">
            <v>0</v>
          </cell>
          <cell r="U98">
            <v>2</v>
          </cell>
          <cell r="V98">
            <v>0</v>
          </cell>
          <cell r="W98">
            <v>2</v>
          </cell>
          <cell r="AQ98" t="str">
            <v>Sec. Salud y Ambiente</v>
          </cell>
        </row>
        <row r="99">
          <cell r="P99" t="str">
            <v xml:space="preserve"> -</v>
          </cell>
          <cell r="S99">
            <v>1</v>
          </cell>
          <cell r="T99">
            <v>0.25</v>
          </cell>
          <cell r="U99">
            <v>0.25</v>
          </cell>
          <cell r="V99">
            <v>0.25</v>
          </cell>
          <cell r="W99">
            <v>0.25</v>
          </cell>
          <cell r="AQ99" t="str">
            <v>ISABU</v>
          </cell>
        </row>
        <row r="100">
          <cell r="S100">
            <v>1</v>
          </cell>
          <cell r="T100">
            <v>1</v>
          </cell>
          <cell r="U100">
            <v>0</v>
          </cell>
          <cell r="V100">
            <v>0</v>
          </cell>
          <cell r="W100">
            <v>0</v>
          </cell>
          <cell r="AQ100" t="str">
            <v>ISABU</v>
          </cell>
        </row>
        <row r="101">
          <cell r="S101">
            <v>1</v>
          </cell>
          <cell r="T101">
            <v>0</v>
          </cell>
          <cell r="U101">
            <v>1</v>
          </cell>
          <cell r="V101">
            <v>1</v>
          </cell>
          <cell r="W101">
            <v>1</v>
          </cell>
          <cell r="AQ101" t="str">
            <v>ISABU</v>
          </cell>
        </row>
        <row r="102">
          <cell r="P102">
            <v>201020201</v>
          </cell>
          <cell r="S102">
            <v>2</v>
          </cell>
          <cell r="T102">
            <v>2</v>
          </cell>
          <cell r="U102">
            <v>2</v>
          </cell>
          <cell r="V102">
            <v>2</v>
          </cell>
          <cell r="W102">
            <v>2</v>
          </cell>
          <cell r="AQ102" t="str">
            <v>ISABU</v>
          </cell>
        </row>
        <row r="103">
          <cell r="P103">
            <v>201020201</v>
          </cell>
          <cell r="S103">
            <v>1</v>
          </cell>
          <cell r="T103">
            <v>0</v>
          </cell>
          <cell r="U103">
            <v>1</v>
          </cell>
          <cell r="V103">
            <v>0</v>
          </cell>
          <cell r="W103">
            <v>0</v>
          </cell>
          <cell r="AQ103" t="str">
            <v>ISABU</v>
          </cell>
        </row>
        <row r="105">
          <cell r="P105" t="str">
            <v>2,4,1,1,1,1</v>
          </cell>
          <cell r="S105">
            <v>170</v>
          </cell>
          <cell r="T105">
            <v>40</v>
          </cell>
          <cell r="U105">
            <v>42</v>
          </cell>
          <cell r="V105">
            <v>43</v>
          </cell>
          <cell r="W105">
            <v>45</v>
          </cell>
          <cell r="AQ105" t="str">
            <v>INDERBU</v>
          </cell>
        </row>
        <row r="106">
          <cell r="P106" t="str">
            <v>2,4,1,1,1,2</v>
          </cell>
          <cell r="S106">
            <v>90</v>
          </cell>
          <cell r="T106">
            <v>20</v>
          </cell>
          <cell r="U106">
            <v>22</v>
          </cell>
          <cell r="V106">
            <v>23</v>
          </cell>
          <cell r="W106">
            <v>25</v>
          </cell>
          <cell r="AQ106" t="str">
            <v>INDERBU</v>
          </cell>
        </row>
        <row r="107">
          <cell r="P107" t="str">
            <v>2,4,1,1,2,1</v>
          </cell>
          <cell r="S107">
            <v>30300</v>
          </cell>
          <cell r="T107">
            <v>7000</v>
          </cell>
          <cell r="U107">
            <v>7500</v>
          </cell>
          <cell r="V107">
            <v>7800</v>
          </cell>
          <cell r="W107">
            <v>8000</v>
          </cell>
          <cell r="AQ107" t="str">
            <v>INDERBU</v>
          </cell>
        </row>
        <row r="108">
          <cell r="P108" t="str">
            <v>2,4,1,1,2,2</v>
          </cell>
          <cell r="S108">
            <v>4300</v>
          </cell>
          <cell r="T108">
            <v>1000</v>
          </cell>
          <cell r="U108">
            <v>1100</v>
          </cell>
          <cell r="V108">
            <v>1200</v>
          </cell>
          <cell r="W108">
            <v>1000</v>
          </cell>
          <cell r="AQ108" t="str">
            <v>INDERBU</v>
          </cell>
        </row>
        <row r="109">
          <cell r="S109">
            <v>3000</v>
          </cell>
          <cell r="T109">
            <v>0</v>
          </cell>
          <cell r="U109">
            <v>1000</v>
          </cell>
          <cell r="V109">
            <v>1000</v>
          </cell>
          <cell r="W109">
            <v>1000</v>
          </cell>
          <cell r="AQ109" t="str">
            <v>INDERBU</v>
          </cell>
        </row>
        <row r="110">
          <cell r="P110" t="str">
            <v>2,4,1,1,3,1</v>
          </cell>
          <cell r="S110">
            <v>12</v>
          </cell>
          <cell r="T110">
            <v>3</v>
          </cell>
          <cell r="U110">
            <v>3</v>
          </cell>
          <cell r="V110">
            <v>3</v>
          </cell>
          <cell r="W110">
            <v>3</v>
          </cell>
          <cell r="AQ110" t="str">
            <v>INDERBU</v>
          </cell>
        </row>
        <row r="111">
          <cell r="P111" t="str">
            <v>2,4,1,1,3,2</v>
          </cell>
          <cell r="S111">
            <v>40</v>
          </cell>
          <cell r="T111">
            <v>10</v>
          </cell>
          <cell r="U111">
            <v>10</v>
          </cell>
          <cell r="V111">
            <v>10</v>
          </cell>
          <cell r="W111">
            <v>10</v>
          </cell>
          <cell r="AQ111" t="str">
            <v>INDERBU</v>
          </cell>
        </row>
        <row r="112">
          <cell r="P112" t="str">
            <v>2,4,1,1,3,3</v>
          </cell>
          <cell r="S112">
            <v>8</v>
          </cell>
          <cell r="T112">
            <v>2</v>
          </cell>
          <cell r="U112">
            <v>2</v>
          </cell>
          <cell r="V112">
            <v>2</v>
          </cell>
          <cell r="W112">
            <v>2</v>
          </cell>
          <cell r="AQ112" t="str">
            <v>INDERBU</v>
          </cell>
        </row>
        <row r="113">
          <cell r="P113" t="str">
            <v>2,4,1,1,4,1</v>
          </cell>
          <cell r="S113">
            <v>600</v>
          </cell>
          <cell r="T113">
            <v>100</v>
          </cell>
          <cell r="U113">
            <v>150</v>
          </cell>
          <cell r="V113">
            <v>200</v>
          </cell>
          <cell r="W113">
            <v>150</v>
          </cell>
          <cell r="AQ113" t="str">
            <v>INDERBU</v>
          </cell>
        </row>
        <row r="114">
          <cell r="P114" t="str">
            <v>2,4,1,1,5,1</v>
          </cell>
          <cell r="S114">
            <v>120</v>
          </cell>
          <cell r="T114">
            <v>20</v>
          </cell>
          <cell r="U114">
            <v>30</v>
          </cell>
          <cell r="V114">
            <v>35</v>
          </cell>
          <cell r="W114">
            <v>35</v>
          </cell>
          <cell r="AQ114" t="str">
            <v>INDERBU</v>
          </cell>
        </row>
        <row r="115">
          <cell r="S115">
            <v>3</v>
          </cell>
          <cell r="T115">
            <v>0</v>
          </cell>
          <cell r="U115">
            <v>1</v>
          </cell>
          <cell r="V115">
            <v>1</v>
          </cell>
          <cell r="W115">
            <v>1</v>
          </cell>
          <cell r="AQ115" t="str">
            <v>Sec. Infraestructura</v>
          </cell>
        </row>
        <row r="116">
          <cell r="S116">
            <v>1</v>
          </cell>
          <cell r="T116">
            <v>0</v>
          </cell>
          <cell r="U116">
            <v>0</v>
          </cell>
          <cell r="V116">
            <v>1</v>
          </cell>
          <cell r="W116">
            <v>0</v>
          </cell>
          <cell r="AQ116" t="str">
            <v>Sec. Infraestructura</v>
          </cell>
        </row>
        <row r="117">
          <cell r="P117" t="str">
            <v>2,4,1,1,6,1</v>
          </cell>
          <cell r="S117">
            <v>80</v>
          </cell>
          <cell r="T117">
            <v>20</v>
          </cell>
          <cell r="U117">
            <v>20</v>
          </cell>
          <cell r="V117">
            <v>20</v>
          </cell>
          <cell r="W117">
            <v>20</v>
          </cell>
          <cell r="AQ117" t="str">
            <v>INDERBU</v>
          </cell>
        </row>
        <row r="118">
          <cell r="P118" t="str">
            <v>2,4,1,1,6,2</v>
          </cell>
          <cell r="S118">
            <v>8</v>
          </cell>
          <cell r="T118">
            <v>2</v>
          </cell>
          <cell r="U118">
            <v>1</v>
          </cell>
          <cell r="V118">
            <v>2</v>
          </cell>
          <cell r="W118">
            <v>3</v>
          </cell>
          <cell r="AQ118" t="str">
            <v>INDERBU</v>
          </cell>
        </row>
        <row r="119">
          <cell r="P119" t="str">
            <v>2,4,1,1,6,3</v>
          </cell>
          <cell r="S119">
            <v>8</v>
          </cell>
          <cell r="T119">
            <v>2</v>
          </cell>
          <cell r="U119">
            <v>2</v>
          </cell>
          <cell r="V119">
            <v>2</v>
          </cell>
          <cell r="W119">
            <v>2</v>
          </cell>
          <cell r="AQ119" t="str">
            <v>INDERBU</v>
          </cell>
        </row>
        <row r="121">
          <cell r="P121" t="str">
            <v>2.2.1.40.2</v>
          </cell>
          <cell r="S121">
            <v>2</v>
          </cell>
          <cell r="T121">
            <v>0</v>
          </cell>
          <cell r="U121">
            <v>1</v>
          </cell>
          <cell r="V121">
            <v>1</v>
          </cell>
          <cell r="W121">
            <v>0</v>
          </cell>
          <cell r="AQ121" t="str">
            <v>IMCT</v>
          </cell>
        </row>
        <row r="122">
          <cell r="P122" t="str">
            <v>2.2.1.32.1</v>
          </cell>
          <cell r="S122">
            <v>1</v>
          </cell>
          <cell r="T122">
            <v>1</v>
          </cell>
          <cell r="U122">
            <v>1</v>
          </cell>
          <cell r="V122">
            <v>1</v>
          </cell>
          <cell r="W122">
            <v>1</v>
          </cell>
          <cell r="AQ122" t="str">
            <v>IMCT</v>
          </cell>
        </row>
        <row r="123">
          <cell r="P123" t="str">
            <v>2.2.1.32.2</v>
          </cell>
          <cell r="S123">
            <v>4</v>
          </cell>
          <cell r="T123">
            <v>4</v>
          </cell>
          <cell r="U123">
            <v>4</v>
          </cell>
          <cell r="V123">
            <v>4</v>
          </cell>
          <cell r="W123">
            <v>4</v>
          </cell>
          <cell r="AQ123" t="str">
            <v>IMCT</v>
          </cell>
        </row>
        <row r="124">
          <cell r="P124" t="str">
            <v>2.2.1.32.3</v>
          </cell>
          <cell r="S124">
            <v>11</v>
          </cell>
          <cell r="T124">
            <v>2</v>
          </cell>
          <cell r="U124">
            <v>4</v>
          </cell>
          <cell r="V124">
            <v>2</v>
          </cell>
          <cell r="W124">
            <v>3</v>
          </cell>
          <cell r="AQ124" t="str">
            <v>IMCT</v>
          </cell>
        </row>
        <row r="125">
          <cell r="P125" t="str">
            <v>2.2.1.32.4</v>
          </cell>
          <cell r="S125">
            <v>1</v>
          </cell>
          <cell r="T125">
            <v>1</v>
          </cell>
          <cell r="U125">
            <v>1</v>
          </cell>
          <cell r="V125">
            <v>1</v>
          </cell>
          <cell r="W125">
            <v>1</v>
          </cell>
          <cell r="AQ125" t="str">
            <v>IMCT</v>
          </cell>
        </row>
        <row r="126">
          <cell r="P126" t="str">
            <v>2.2.1.32.5</v>
          </cell>
          <cell r="S126">
            <v>4</v>
          </cell>
          <cell r="T126">
            <v>1</v>
          </cell>
          <cell r="U126">
            <v>1</v>
          </cell>
          <cell r="V126">
            <v>1</v>
          </cell>
          <cell r="W126">
            <v>1</v>
          </cell>
          <cell r="AQ126" t="str">
            <v>IMCT</v>
          </cell>
        </row>
        <row r="127">
          <cell r="P127" t="str">
            <v>2.2.1.32.6</v>
          </cell>
          <cell r="S127">
            <v>1</v>
          </cell>
          <cell r="T127">
            <v>1</v>
          </cell>
          <cell r="U127">
            <v>1</v>
          </cell>
          <cell r="V127">
            <v>1</v>
          </cell>
          <cell r="W127">
            <v>1</v>
          </cell>
          <cell r="AQ127" t="str">
            <v>IMCT</v>
          </cell>
        </row>
        <row r="128">
          <cell r="P128" t="str">
            <v>2.2.1.32.7</v>
          </cell>
          <cell r="S128">
            <v>840</v>
          </cell>
          <cell r="T128">
            <v>250</v>
          </cell>
          <cell r="U128">
            <v>240</v>
          </cell>
          <cell r="V128">
            <v>110</v>
          </cell>
          <cell r="W128">
            <v>240</v>
          </cell>
          <cell r="AQ128" t="str">
            <v>IMCT</v>
          </cell>
        </row>
        <row r="129">
          <cell r="P129" t="str">
            <v xml:space="preserve"> -</v>
          </cell>
          <cell r="S129">
            <v>1</v>
          </cell>
          <cell r="T129">
            <v>1</v>
          </cell>
          <cell r="U129">
            <v>1</v>
          </cell>
          <cell r="V129">
            <v>1</v>
          </cell>
          <cell r="W129">
            <v>1</v>
          </cell>
          <cell r="AQ129" t="str">
            <v>IMCT</v>
          </cell>
        </row>
        <row r="130">
          <cell r="P130" t="str">
            <v xml:space="preserve"> -</v>
          </cell>
          <cell r="S130">
            <v>5</v>
          </cell>
          <cell r="T130">
            <v>1</v>
          </cell>
          <cell r="U130">
            <v>2</v>
          </cell>
          <cell r="V130">
            <v>1</v>
          </cell>
          <cell r="W130">
            <v>1</v>
          </cell>
          <cell r="AQ130" t="str">
            <v>IMCT</v>
          </cell>
        </row>
        <row r="131">
          <cell r="P131" t="str">
            <v>2.2.1.32.9</v>
          </cell>
          <cell r="S131">
            <v>1</v>
          </cell>
          <cell r="T131">
            <v>1</v>
          </cell>
          <cell r="U131">
            <v>1</v>
          </cell>
          <cell r="V131">
            <v>1</v>
          </cell>
          <cell r="W131">
            <v>1</v>
          </cell>
          <cell r="AQ131" t="str">
            <v>IMCT</v>
          </cell>
        </row>
        <row r="132">
          <cell r="P132" t="str">
            <v xml:space="preserve"> -</v>
          </cell>
          <cell r="S132">
            <v>1</v>
          </cell>
          <cell r="T132">
            <v>1</v>
          </cell>
          <cell r="U132">
            <v>1</v>
          </cell>
          <cell r="V132">
            <v>1</v>
          </cell>
          <cell r="W132">
            <v>1</v>
          </cell>
          <cell r="AQ132" t="str">
            <v>IMCT</v>
          </cell>
        </row>
        <row r="133">
          <cell r="P133" t="str">
            <v xml:space="preserve"> -</v>
          </cell>
          <cell r="S133">
            <v>1</v>
          </cell>
          <cell r="T133">
            <v>1</v>
          </cell>
          <cell r="U133">
            <v>0</v>
          </cell>
          <cell r="V133">
            <v>0</v>
          </cell>
          <cell r="W133">
            <v>0</v>
          </cell>
          <cell r="AQ133" t="str">
            <v>IMCT</v>
          </cell>
        </row>
        <row r="134">
          <cell r="P134" t="str">
            <v>2.2.1.34.2</v>
          </cell>
          <cell r="S134">
            <v>1</v>
          </cell>
          <cell r="T134">
            <v>1</v>
          </cell>
          <cell r="U134">
            <v>1</v>
          </cell>
          <cell r="V134">
            <v>1</v>
          </cell>
          <cell r="W134">
            <v>1</v>
          </cell>
          <cell r="AQ134" t="str">
            <v>IMCT</v>
          </cell>
        </row>
        <row r="135">
          <cell r="P135" t="str">
            <v>2.2.1.34.3</v>
          </cell>
          <cell r="S135">
            <v>1</v>
          </cell>
          <cell r="T135">
            <v>1</v>
          </cell>
          <cell r="U135">
            <v>1</v>
          </cell>
          <cell r="V135">
            <v>1</v>
          </cell>
          <cell r="W135">
            <v>1</v>
          </cell>
          <cell r="AQ135" t="str">
            <v>IMCT</v>
          </cell>
        </row>
        <row r="136">
          <cell r="P136" t="str">
            <v>2.2.1.34.4</v>
          </cell>
          <cell r="S136">
            <v>1</v>
          </cell>
          <cell r="T136">
            <v>1</v>
          </cell>
          <cell r="U136">
            <v>1</v>
          </cell>
          <cell r="V136">
            <v>1</v>
          </cell>
          <cell r="W136">
            <v>1</v>
          </cell>
          <cell r="AQ136" t="str">
            <v>IMCT</v>
          </cell>
        </row>
        <row r="137">
          <cell r="P137" t="str">
            <v>2.2.1.34.5</v>
          </cell>
          <cell r="S137">
            <v>1</v>
          </cell>
          <cell r="T137">
            <v>1</v>
          </cell>
          <cell r="U137">
            <v>1</v>
          </cell>
          <cell r="V137">
            <v>1</v>
          </cell>
          <cell r="W137">
            <v>1</v>
          </cell>
          <cell r="AQ137" t="str">
            <v>IMCT</v>
          </cell>
        </row>
        <row r="138">
          <cell r="P138" t="str">
            <v>2.2.1.34.6</v>
          </cell>
          <cell r="S138">
            <v>1</v>
          </cell>
          <cell r="T138">
            <v>0</v>
          </cell>
          <cell r="U138">
            <v>1</v>
          </cell>
          <cell r="V138">
            <v>0</v>
          </cell>
          <cell r="W138">
            <v>0</v>
          </cell>
          <cell r="AQ138" t="str">
            <v>IMCT</v>
          </cell>
        </row>
        <row r="139">
          <cell r="P139" t="str">
            <v>2.2.1.34.7</v>
          </cell>
          <cell r="S139">
            <v>1</v>
          </cell>
          <cell r="T139">
            <v>1</v>
          </cell>
          <cell r="U139">
            <v>1</v>
          </cell>
          <cell r="V139">
            <v>1</v>
          </cell>
          <cell r="W139">
            <v>1</v>
          </cell>
          <cell r="AQ139" t="str">
            <v>IMCT</v>
          </cell>
        </row>
        <row r="140">
          <cell r="P140" t="str">
            <v>2.2.1.34.8</v>
          </cell>
          <cell r="S140">
            <v>1</v>
          </cell>
          <cell r="T140">
            <v>1</v>
          </cell>
          <cell r="U140">
            <v>1</v>
          </cell>
          <cell r="V140">
            <v>1</v>
          </cell>
          <cell r="W140">
            <v>1</v>
          </cell>
          <cell r="AQ140" t="str">
            <v>IMCT</v>
          </cell>
        </row>
        <row r="141">
          <cell r="P141" t="str">
            <v>2.2.1.33.3</v>
          </cell>
          <cell r="S141">
            <v>4</v>
          </cell>
          <cell r="T141">
            <v>0</v>
          </cell>
          <cell r="U141">
            <v>2</v>
          </cell>
          <cell r="V141">
            <v>1</v>
          </cell>
          <cell r="W141">
            <v>1</v>
          </cell>
          <cell r="AQ141" t="str">
            <v>IMCT</v>
          </cell>
        </row>
        <row r="142">
          <cell r="P142" t="str">
            <v>2.2.1.33.4</v>
          </cell>
          <cell r="S142">
            <v>4</v>
          </cell>
          <cell r="T142">
            <v>0</v>
          </cell>
          <cell r="U142">
            <v>2</v>
          </cell>
          <cell r="V142">
            <v>1</v>
          </cell>
          <cell r="W142">
            <v>1</v>
          </cell>
          <cell r="AQ142" t="str">
            <v>IMCT</v>
          </cell>
        </row>
        <row r="143">
          <cell r="P143" t="str">
            <v>2.2.1.33.5</v>
          </cell>
          <cell r="S143">
            <v>1</v>
          </cell>
          <cell r="T143">
            <v>1</v>
          </cell>
          <cell r="U143">
            <v>1</v>
          </cell>
          <cell r="V143">
            <v>1</v>
          </cell>
          <cell r="W143">
            <v>1</v>
          </cell>
          <cell r="AQ143" t="str">
            <v>IMCT</v>
          </cell>
        </row>
        <row r="144">
          <cell r="P144" t="str">
            <v>2.2.1.33.6</v>
          </cell>
          <cell r="S144">
            <v>1</v>
          </cell>
          <cell r="T144">
            <v>1</v>
          </cell>
          <cell r="U144">
            <v>1</v>
          </cell>
          <cell r="V144">
            <v>1</v>
          </cell>
          <cell r="W144">
            <v>1</v>
          </cell>
          <cell r="AQ144" t="str">
            <v>IMCT</v>
          </cell>
        </row>
        <row r="145">
          <cell r="P145" t="str">
            <v xml:space="preserve"> -</v>
          </cell>
          <cell r="S145">
            <v>1</v>
          </cell>
          <cell r="T145">
            <v>0</v>
          </cell>
          <cell r="U145">
            <v>1</v>
          </cell>
          <cell r="V145">
            <v>0</v>
          </cell>
          <cell r="W145">
            <v>0</v>
          </cell>
          <cell r="AQ145" t="str">
            <v>IMCT</v>
          </cell>
        </row>
        <row r="146">
          <cell r="P146" t="str">
            <v xml:space="preserve"> -</v>
          </cell>
          <cell r="S146">
            <v>1</v>
          </cell>
          <cell r="T146">
            <v>0</v>
          </cell>
          <cell r="U146">
            <v>1</v>
          </cell>
          <cell r="V146">
            <v>0</v>
          </cell>
          <cell r="W146">
            <v>0</v>
          </cell>
          <cell r="AQ146" t="str">
            <v>IMCT</v>
          </cell>
        </row>
        <row r="147">
          <cell r="P147" t="str">
            <v>2.2.1.33.9</v>
          </cell>
          <cell r="S147">
            <v>1</v>
          </cell>
          <cell r="T147">
            <v>1</v>
          </cell>
          <cell r="U147">
            <v>1</v>
          </cell>
          <cell r="V147">
            <v>1</v>
          </cell>
          <cell r="W147">
            <v>1</v>
          </cell>
          <cell r="AQ147" t="str">
            <v>IMCT</v>
          </cell>
        </row>
        <row r="148">
          <cell r="P148" t="str">
            <v>2.2.1.38.2</v>
          </cell>
          <cell r="S148">
            <v>48</v>
          </cell>
          <cell r="T148">
            <v>12</v>
          </cell>
          <cell r="U148">
            <v>12</v>
          </cell>
          <cell r="V148">
            <v>10</v>
          </cell>
          <cell r="W148">
            <v>14</v>
          </cell>
          <cell r="AQ148" t="str">
            <v>IMCT</v>
          </cell>
        </row>
        <row r="149">
          <cell r="P149" t="str">
            <v>2,2,1,36,2</v>
          </cell>
          <cell r="S149">
            <v>8</v>
          </cell>
          <cell r="T149">
            <v>0</v>
          </cell>
          <cell r="U149">
            <v>3</v>
          </cell>
          <cell r="V149">
            <v>3</v>
          </cell>
          <cell r="W149">
            <v>2</v>
          </cell>
          <cell r="AQ149" t="str">
            <v>IMCT</v>
          </cell>
        </row>
        <row r="150">
          <cell r="P150" t="str">
            <v>2,2,1,36,3</v>
          </cell>
          <cell r="S150">
            <v>8</v>
          </cell>
          <cell r="T150">
            <v>0</v>
          </cell>
          <cell r="U150">
            <v>3</v>
          </cell>
          <cell r="V150">
            <v>3</v>
          </cell>
          <cell r="W150">
            <v>2</v>
          </cell>
          <cell r="AQ150" t="str">
            <v>IMCT</v>
          </cell>
        </row>
        <row r="151">
          <cell r="P151" t="str">
            <v>2,2,1,36,4</v>
          </cell>
          <cell r="S151">
            <v>4</v>
          </cell>
          <cell r="T151">
            <v>0</v>
          </cell>
          <cell r="U151">
            <v>2</v>
          </cell>
          <cell r="V151">
            <v>1</v>
          </cell>
          <cell r="W151">
            <v>1</v>
          </cell>
          <cell r="AQ151" t="str">
            <v>IMCT</v>
          </cell>
        </row>
        <row r="152">
          <cell r="P152" t="str">
            <v xml:space="preserve"> -</v>
          </cell>
          <cell r="S152">
            <v>1</v>
          </cell>
          <cell r="T152">
            <v>1</v>
          </cell>
          <cell r="U152">
            <v>0</v>
          </cell>
          <cell r="V152">
            <v>0</v>
          </cell>
          <cell r="W152">
            <v>0</v>
          </cell>
          <cell r="AQ152" t="str">
            <v>Sec. Infraestructura</v>
          </cell>
        </row>
        <row r="153">
          <cell r="P153" t="str">
            <v xml:space="preserve"> -</v>
          </cell>
          <cell r="S153">
            <v>1</v>
          </cell>
          <cell r="T153">
            <v>0</v>
          </cell>
          <cell r="U153">
            <v>1</v>
          </cell>
          <cell r="V153">
            <v>0</v>
          </cell>
          <cell r="W153">
            <v>0</v>
          </cell>
          <cell r="AQ153" t="str">
            <v>IMCT</v>
          </cell>
        </row>
        <row r="154">
          <cell r="P154" t="str">
            <v>2,2,1,36,6</v>
          </cell>
          <cell r="S154">
            <v>2</v>
          </cell>
          <cell r="T154">
            <v>0</v>
          </cell>
          <cell r="U154">
            <v>0</v>
          </cell>
          <cell r="V154">
            <v>1</v>
          </cell>
          <cell r="W154">
            <v>1</v>
          </cell>
          <cell r="AQ154" t="str">
            <v>IMCT</v>
          </cell>
        </row>
        <row r="155">
          <cell r="P155" t="str">
            <v>2,2,1,36,7</v>
          </cell>
          <cell r="S155">
            <v>1</v>
          </cell>
          <cell r="T155">
            <v>1</v>
          </cell>
          <cell r="U155">
            <v>1</v>
          </cell>
          <cell r="V155">
            <v>1</v>
          </cell>
          <cell r="W155">
            <v>1</v>
          </cell>
          <cell r="AQ155" t="str">
            <v>IMCT</v>
          </cell>
        </row>
        <row r="156">
          <cell r="P156" t="str">
            <v>2,2,1,36,8</v>
          </cell>
          <cell r="S156">
            <v>1</v>
          </cell>
          <cell r="T156">
            <v>1</v>
          </cell>
          <cell r="U156">
            <v>1</v>
          </cell>
          <cell r="V156">
            <v>1</v>
          </cell>
          <cell r="W156">
            <v>1</v>
          </cell>
          <cell r="AQ156" t="str">
            <v>IMCT</v>
          </cell>
        </row>
        <row r="157">
          <cell r="P157" t="str">
            <v>2,2,1,41,2</v>
          </cell>
          <cell r="S157">
            <v>1</v>
          </cell>
          <cell r="T157">
            <v>0</v>
          </cell>
          <cell r="U157">
            <v>1</v>
          </cell>
          <cell r="V157">
            <v>1</v>
          </cell>
          <cell r="W157">
            <v>1</v>
          </cell>
          <cell r="AQ157" t="str">
            <v>IMCT</v>
          </cell>
        </row>
        <row r="158">
          <cell r="P158" t="str">
            <v>2,2,1,37,2</v>
          </cell>
          <cell r="S158">
            <v>1</v>
          </cell>
          <cell r="T158">
            <v>1</v>
          </cell>
          <cell r="U158">
            <v>1</v>
          </cell>
          <cell r="V158">
            <v>1</v>
          </cell>
          <cell r="W158">
            <v>1</v>
          </cell>
          <cell r="AQ158" t="str">
            <v>IMCT</v>
          </cell>
        </row>
        <row r="159">
          <cell r="P159" t="str">
            <v>2,2,1,37,3</v>
          </cell>
          <cell r="S159">
            <v>1</v>
          </cell>
          <cell r="T159">
            <v>0</v>
          </cell>
          <cell r="U159">
            <v>1</v>
          </cell>
          <cell r="V159">
            <v>1</v>
          </cell>
          <cell r="W159">
            <v>1</v>
          </cell>
          <cell r="AQ159" t="str">
            <v>IMCT</v>
          </cell>
        </row>
        <row r="160">
          <cell r="P160" t="str">
            <v xml:space="preserve"> -</v>
          </cell>
          <cell r="S160">
            <v>1</v>
          </cell>
          <cell r="T160">
            <v>1</v>
          </cell>
          <cell r="U160">
            <v>1</v>
          </cell>
          <cell r="V160">
            <v>1</v>
          </cell>
          <cell r="W160">
            <v>1</v>
          </cell>
          <cell r="AQ160" t="str">
            <v>IMCT</v>
          </cell>
        </row>
        <row r="161">
          <cell r="P161" t="str">
            <v xml:space="preserve"> -</v>
          </cell>
          <cell r="S161">
            <v>1</v>
          </cell>
          <cell r="T161">
            <v>1</v>
          </cell>
          <cell r="U161">
            <v>1</v>
          </cell>
          <cell r="V161">
            <v>1</v>
          </cell>
          <cell r="W161">
            <v>1</v>
          </cell>
          <cell r="AQ161" t="str">
            <v>IMCT</v>
          </cell>
        </row>
        <row r="162">
          <cell r="P162" t="str">
            <v xml:space="preserve"> -</v>
          </cell>
          <cell r="S162">
            <v>1</v>
          </cell>
          <cell r="T162">
            <v>1</v>
          </cell>
          <cell r="U162">
            <v>1</v>
          </cell>
          <cell r="V162">
            <v>1</v>
          </cell>
          <cell r="W162">
            <v>1</v>
          </cell>
          <cell r="AQ162" t="str">
            <v>IMCT</v>
          </cell>
        </row>
        <row r="163">
          <cell r="P163" t="str">
            <v xml:space="preserve"> -</v>
          </cell>
          <cell r="S163">
            <v>200</v>
          </cell>
          <cell r="T163">
            <v>100</v>
          </cell>
          <cell r="U163">
            <v>50</v>
          </cell>
          <cell r="V163">
            <v>25</v>
          </cell>
          <cell r="W163">
            <v>25</v>
          </cell>
          <cell r="AQ163" t="str">
            <v>IMCT</v>
          </cell>
        </row>
        <row r="164">
          <cell r="P164" t="str">
            <v xml:space="preserve"> -</v>
          </cell>
          <cell r="S164">
            <v>1</v>
          </cell>
          <cell r="T164">
            <v>0</v>
          </cell>
          <cell r="U164">
            <v>0</v>
          </cell>
          <cell r="V164">
            <v>0</v>
          </cell>
          <cell r="W164">
            <v>1</v>
          </cell>
          <cell r="AQ164" t="str">
            <v>Sec. Infraestructura</v>
          </cell>
        </row>
        <row r="165">
          <cell r="P165" t="str">
            <v xml:space="preserve"> -</v>
          </cell>
          <cell r="S165">
            <v>4</v>
          </cell>
          <cell r="T165">
            <v>1</v>
          </cell>
          <cell r="U165">
            <v>1</v>
          </cell>
          <cell r="V165">
            <v>1</v>
          </cell>
          <cell r="W165">
            <v>1</v>
          </cell>
          <cell r="AQ165" t="str">
            <v>IMCT</v>
          </cell>
        </row>
        <row r="166">
          <cell r="P166" t="str">
            <v>-</v>
          </cell>
          <cell r="S166">
            <v>1</v>
          </cell>
          <cell r="T166">
            <v>0</v>
          </cell>
          <cell r="U166">
            <v>0</v>
          </cell>
          <cell r="V166">
            <v>1</v>
          </cell>
          <cell r="W166">
            <v>0</v>
          </cell>
          <cell r="AQ166" t="str">
            <v>IMCT</v>
          </cell>
        </row>
        <row r="167">
          <cell r="P167">
            <v>2210912</v>
          </cell>
          <cell r="S167">
            <v>1</v>
          </cell>
          <cell r="T167">
            <v>1</v>
          </cell>
          <cell r="U167">
            <v>0</v>
          </cell>
          <cell r="V167">
            <v>0</v>
          </cell>
          <cell r="W167">
            <v>0</v>
          </cell>
          <cell r="AQ167" t="str">
            <v>Sec. Infraestructura</v>
          </cell>
        </row>
        <row r="169">
          <cell r="P169" t="str">
            <v xml:space="preserve"> -</v>
          </cell>
          <cell r="S169">
            <v>5000</v>
          </cell>
          <cell r="T169">
            <v>2000</v>
          </cell>
          <cell r="U169">
            <v>1000</v>
          </cell>
          <cell r="V169">
            <v>1000</v>
          </cell>
          <cell r="W169">
            <v>1000</v>
          </cell>
          <cell r="AQ169" t="str">
            <v>DADEP</v>
          </cell>
        </row>
        <row r="170">
          <cell r="P170" t="str">
            <v xml:space="preserve"> -</v>
          </cell>
          <cell r="S170">
            <v>200000</v>
          </cell>
          <cell r="T170">
            <v>50000</v>
          </cell>
          <cell r="U170">
            <v>50000</v>
          </cell>
          <cell r="V170">
            <v>50000</v>
          </cell>
          <cell r="W170">
            <v>50000</v>
          </cell>
          <cell r="AQ170" t="str">
            <v>DADEP</v>
          </cell>
        </row>
        <row r="171">
          <cell r="P171" t="str">
            <v xml:space="preserve"> -</v>
          </cell>
          <cell r="S171">
            <v>200</v>
          </cell>
          <cell r="T171">
            <v>50</v>
          </cell>
          <cell r="U171">
            <v>50</v>
          </cell>
          <cell r="V171">
            <v>50</v>
          </cell>
          <cell r="W171">
            <v>50</v>
          </cell>
          <cell r="AQ171" t="str">
            <v>DADEP</v>
          </cell>
        </row>
        <row r="172">
          <cell r="P172" t="str">
            <v>2210606 2210196</v>
          </cell>
          <cell r="S172">
            <v>1</v>
          </cell>
          <cell r="T172">
            <v>1</v>
          </cell>
          <cell r="U172">
            <v>1</v>
          </cell>
          <cell r="V172">
            <v>1</v>
          </cell>
          <cell r="W172">
            <v>1</v>
          </cell>
          <cell r="AQ172" t="str">
            <v>Sec. Infraestructura</v>
          </cell>
        </row>
        <row r="173">
          <cell r="P173" t="str">
            <v>2210818 2210330</v>
          </cell>
          <cell r="S173">
            <v>100</v>
          </cell>
          <cell r="T173">
            <v>5</v>
          </cell>
          <cell r="U173">
            <v>30</v>
          </cell>
          <cell r="V173">
            <v>30</v>
          </cell>
          <cell r="W173">
            <v>35</v>
          </cell>
          <cell r="AQ173" t="str">
            <v>Sec. Infraestructura</v>
          </cell>
        </row>
        <row r="174">
          <cell r="P174">
            <v>2210836</v>
          </cell>
          <cell r="S174">
            <v>30000</v>
          </cell>
          <cell r="T174">
            <v>1000</v>
          </cell>
          <cell r="U174">
            <v>8200</v>
          </cell>
          <cell r="V174">
            <v>10400</v>
          </cell>
          <cell r="W174">
            <v>10400</v>
          </cell>
          <cell r="AQ174" t="str">
            <v>Sec. Infraestructura</v>
          </cell>
        </row>
        <row r="175">
          <cell r="S175">
            <v>4</v>
          </cell>
          <cell r="T175">
            <v>0</v>
          </cell>
          <cell r="U175">
            <v>1</v>
          </cell>
          <cell r="V175">
            <v>1</v>
          </cell>
          <cell r="W175">
            <v>2</v>
          </cell>
          <cell r="AQ175" t="str">
            <v>Sec. Infraestructura</v>
          </cell>
        </row>
        <row r="176">
          <cell r="P176">
            <v>2210231</v>
          </cell>
          <cell r="S176">
            <v>50</v>
          </cell>
          <cell r="T176">
            <v>5</v>
          </cell>
          <cell r="U176">
            <v>15</v>
          </cell>
          <cell r="V176">
            <v>15</v>
          </cell>
          <cell r="W176">
            <v>15</v>
          </cell>
          <cell r="AQ176" t="str">
            <v>Sec. Infraestructura</v>
          </cell>
        </row>
        <row r="177">
          <cell r="P177" t="str">
            <v xml:space="preserve"> -</v>
          </cell>
          <cell r="S177">
            <v>6600</v>
          </cell>
          <cell r="T177">
            <v>0</v>
          </cell>
          <cell r="U177">
            <v>0</v>
          </cell>
          <cell r="V177">
            <v>3300</v>
          </cell>
          <cell r="W177">
            <v>3300</v>
          </cell>
          <cell r="AQ177" t="str">
            <v>Sec. Planeación</v>
          </cell>
        </row>
        <row r="178">
          <cell r="S178">
            <v>1</v>
          </cell>
          <cell r="T178">
            <v>0</v>
          </cell>
          <cell r="U178">
            <v>0</v>
          </cell>
          <cell r="V178">
            <v>0.5</v>
          </cell>
          <cell r="W178">
            <v>0.5</v>
          </cell>
          <cell r="AQ178" t="str">
            <v>Sec. Infraestructura</v>
          </cell>
        </row>
        <row r="179">
          <cell r="P179" t="str">
            <v xml:space="preserve"> -</v>
          </cell>
          <cell r="S179">
            <v>1</v>
          </cell>
          <cell r="T179">
            <v>0</v>
          </cell>
          <cell r="U179">
            <v>0.2</v>
          </cell>
          <cell r="V179">
            <v>0.4</v>
          </cell>
          <cell r="W179">
            <v>0.4</v>
          </cell>
          <cell r="AQ179" t="str">
            <v>Sec. Infraestructura</v>
          </cell>
        </row>
        <row r="180">
          <cell r="P180" t="str">
            <v xml:space="preserve"> -</v>
          </cell>
          <cell r="S180">
            <v>1</v>
          </cell>
          <cell r="T180">
            <v>0</v>
          </cell>
          <cell r="U180">
            <v>0</v>
          </cell>
          <cell r="V180">
            <v>0.5</v>
          </cell>
          <cell r="W180">
            <v>0.5</v>
          </cell>
          <cell r="AQ180" t="str">
            <v>Sec. Infraestructura</v>
          </cell>
        </row>
        <row r="181">
          <cell r="P181" t="str">
            <v xml:space="preserve"> -</v>
          </cell>
          <cell r="S181">
            <v>1</v>
          </cell>
          <cell r="T181">
            <v>0</v>
          </cell>
          <cell r="U181">
            <v>0.2</v>
          </cell>
          <cell r="V181">
            <v>0.4</v>
          </cell>
          <cell r="W181">
            <v>0.4</v>
          </cell>
          <cell r="AQ181" t="str">
            <v>Sec. Infraestructura</v>
          </cell>
        </row>
        <row r="182">
          <cell r="P182" t="str">
            <v xml:space="preserve"> -</v>
          </cell>
          <cell r="S182">
            <v>1</v>
          </cell>
          <cell r="T182">
            <v>0</v>
          </cell>
          <cell r="U182">
            <v>0.2</v>
          </cell>
          <cell r="V182">
            <v>0.4</v>
          </cell>
          <cell r="W182">
            <v>0.4</v>
          </cell>
          <cell r="AQ182" t="str">
            <v>Sec. Infraestructura</v>
          </cell>
        </row>
        <row r="183">
          <cell r="P183" t="str">
            <v xml:space="preserve"> -</v>
          </cell>
          <cell r="S183">
            <v>1</v>
          </cell>
          <cell r="T183">
            <v>0</v>
          </cell>
          <cell r="U183">
            <v>0.2</v>
          </cell>
          <cell r="V183">
            <v>0.4</v>
          </cell>
          <cell r="W183">
            <v>0.4</v>
          </cell>
          <cell r="AQ183" t="str">
            <v>Sec. Infraestructura</v>
          </cell>
        </row>
        <row r="184">
          <cell r="P184">
            <v>2210981</v>
          </cell>
          <cell r="S184">
            <v>4</v>
          </cell>
          <cell r="T184">
            <v>4</v>
          </cell>
          <cell r="U184">
            <v>4</v>
          </cell>
          <cell r="V184">
            <v>4</v>
          </cell>
          <cell r="W184">
            <v>4</v>
          </cell>
          <cell r="AQ184" t="str">
            <v>Sec. Interior</v>
          </cell>
        </row>
        <row r="185">
          <cell r="P185" t="str">
            <v xml:space="preserve"> -</v>
          </cell>
          <cell r="S185">
            <v>4</v>
          </cell>
          <cell r="T185">
            <v>0</v>
          </cell>
          <cell r="U185">
            <v>4</v>
          </cell>
          <cell r="V185">
            <v>0</v>
          </cell>
          <cell r="W185">
            <v>0</v>
          </cell>
          <cell r="AQ185" t="str">
            <v>Sec. Interior</v>
          </cell>
        </row>
        <row r="186">
          <cell r="P186">
            <v>2210839</v>
          </cell>
          <cell r="S186">
            <v>1700</v>
          </cell>
          <cell r="T186">
            <v>200</v>
          </cell>
          <cell r="U186">
            <v>500</v>
          </cell>
          <cell r="V186">
            <v>500</v>
          </cell>
          <cell r="W186">
            <v>500</v>
          </cell>
          <cell r="AQ186" t="str">
            <v>Sec. Interior</v>
          </cell>
        </row>
        <row r="187">
          <cell r="P187" t="str">
            <v xml:space="preserve"> -</v>
          </cell>
          <cell r="S187">
            <v>1</v>
          </cell>
          <cell r="T187">
            <v>0</v>
          </cell>
          <cell r="U187">
            <v>1</v>
          </cell>
          <cell r="V187">
            <v>0</v>
          </cell>
          <cell r="W187">
            <v>0</v>
          </cell>
          <cell r="AQ187" t="str">
            <v>Sec. Infraestructura</v>
          </cell>
        </row>
        <row r="188">
          <cell r="P188" t="str">
            <v xml:space="preserve"> -</v>
          </cell>
          <cell r="S188">
            <v>1</v>
          </cell>
          <cell r="T188">
            <v>0</v>
          </cell>
          <cell r="U188">
            <v>0</v>
          </cell>
          <cell r="V188">
            <v>1</v>
          </cell>
          <cell r="W188">
            <v>0</v>
          </cell>
          <cell r="AQ188" t="str">
            <v>IMCT</v>
          </cell>
        </row>
        <row r="189">
          <cell r="P189" t="str">
            <v>2.2.1.39.3</v>
          </cell>
          <cell r="S189">
            <v>1</v>
          </cell>
          <cell r="T189">
            <v>1</v>
          </cell>
          <cell r="U189">
            <v>1</v>
          </cell>
          <cell r="V189">
            <v>1</v>
          </cell>
          <cell r="W189">
            <v>1</v>
          </cell>
          <cell r="AQ189" t="str">
            <v>IMCT</v>
          </cell>
        </row>
        <row r="191">
          <cell r="S191">
            <v>1</v>
          </cell>
          <cell r="T191">
            <v>0</v>
          </cell>
          <cell r="U191">
            <v>0</v>
          </cell>
          <cell r="V191">
            <v>1</v>
          </cell>
          <cell r="W191">
            <v>1</v>
          </cell>
          <cell r="AQ191" t="str">
            <v>Sec. Interior</v>
          </cell>
        </row>
        <row r="192">
          <cell r="P192">
            <v>2210236</v>
          </cell>
          <cell r="S192">
            <v>1</v>
          </cell>
          <cell r="T192">
            <v>1</v>
          </cell>
          <cell r="U192">
            <v>1</v>
          </cell>
          <cell r="V192">
            <v>1</v>
          </cell>
          <cell r="W192">
            <v>1</v>
          </cell>
          <cell r="AQ192" t="str">
            <v>Sec. Interior</v>
          </cell>
        </row>
        <row r="193">
          <cell r="P193" t="str">
            <v xml:space="preserve"> -</v>
          </cell>
          <cell r="S193">
            <v>17</v>
          </cell>
          <cell r="T193">
            <v>0</v>
          </cell>
          <cell r="U193">
            <v>17</v>
          </cell>
          <cell r="V193">
            <v>0</v>
          </cell>
          <cell r="W193">
            <v>0</v>
          </cell>
          <cell r="AQ193" t="str">
            <v>Sec. Interior</v>
          </cell>
        </row>
        <row r="194">
          <cell r="P194" t="str">
            <v xml:space="preserve"> -</v>
          </cell>
          <cell r="S194">
            <v>1</v>
          </cell>
          <cell r="T194">
            <v>0</v>
          </cell>
          <cell r="U194">
            <v>1</v>
          </cell>
          <cell r="V194">
            <v>0</v>
          </cell>
          <cell r="W194">
            <v>0</v>
          </cell>
          <cell r="AQ194" t="str">
            <v>Sec. Interior</v>
          </cell>
        </row>
        <row r="195">
          <cell r="P195">
            <v>2210122</v>
          </cell>
          <cell r="S195">
            <v>267</v>
          </cell>
          <cell r="T195">
            <v>0</v>
          </cell>
          <cell r="U195">
            <v>207</v>
          </cell>
          <cell r="V195">
            <v>30</v>
          </cell>
          <cell r="W195">
            <v>30</v>
          </cell>
          <cell r="AQ195" t="str">
            <v>Sec. Interior</v>
          </cell>
        </row>
        <row r="196">
          <cell r="P196">
            <v>2210944</v>
          </cell>
          <cell r="S196">
            <v>1</v>
          </cell>
          <cell r="T196">
            <v>1</v>
          </cell>
          <cell r="U196">
            <v>1</v>
          </cell>
          <cell r="V196">
            <v>1</v>
          </cell>
          <cell r="W196">
            <v>1</v>
          </cell>
          <cell r="AQ196" t="str">
            <v>Sec. Interior</v>
          </cell>
        </row>
        <row r="197">
          <cell r="P197" t="str">
            <v xml:space="preserve"> -</v>
          </cell>
          <cell r="S197">
            <v>1</v>
          </cell>
          <cell r="T197">
            <v>0</v>
          </cell>
          <cell r="U197">
            <v>1</v>
          </cell>
          <cell r="V197">
            <v>1</v>
          </cell>
          <cell r="W197">
            <v>1</v>
          </cell>
          <cell r="AQ197" t="str">
            <v>Sec. Interior</v>
          </cell>
        </row>
        <row r="198">
          <cell r="P198" t="str">
            <v xml:space="preserve"> -</v>
          </cell>
          <cell r="S198">
            <v>15</v>
          </cell>
          <cell r="T198">
            <v>0</v>
          </cell>
          <cell r="U198">
            <v>5</v>
          </cell>
          <cell r="V198">
            <v>5</v>
          </cell>
          <cell r="W198">
            <v>5</v>
          </cell>
          <cell r="AQ198" t="str">
            <v>Sec. Interior</v>
          </cell>
        </row>
        <row r="199">
          <cell r="P199">
            <v>2210122</v>
          </cell>
          <cell r="S199">
            <v>169</v>
          </cell>
          <cell r="T199">
            <v>169</v>
          </cell>
          <cell r="U199">
            <v>169</v>
          </cell>
          <cell r="V199">
            <v>169</v>
          </cell>
          <cell r="W199">
            <v>169</v>
          </cell>
          <cell r="AQ199" t="str">
            <v>Sec. Interior</v>
          </cell>
        </row>
        <row r="200">
          <cell r="P200" t="str">
            <v xml:space="preserve"> -</v>
          </cell>
          <cell r="S200">
            <v>1</v>
          </cell>
          <cell r="T200">
            <v>0</v>
          </cell>
          <cell r="U200">
            <v>1</v>
          </cell>
          <cell r="V200">
            <v>0</v>
          </cell>
          <cell r="W200">
            <v>0</v>
          </cell>
          <cell r="AQ200" t="str">
            <v>Sec. Interior</v>
          </cell>
        </row>
        <row r="201">
          <cell r="P201" t="str">
            <v xml:space="preserve"> -</v>
          </cell>
          <cell r="S201">
            <v>1</v>
          </cell>
          <cell r="T201">
            <v>0</v>
          </cell>
          <cell r="U201">
            <v>1</v>
          </cell>
          <cell r="V201">
            <v>1</v>
          </cell>
          <cell r="W201">
            <v>1</v>
          </cell>
          <cell r="AQ201" t="str">
            <v>Sec. Interior</v>
          </cell>
        </row>
        <row r="202">
          <cell r="P202" t="str">
            <v xml:space="preserve"> -</v>
          </cell>
          <cell r="S202">
            <v>1</v>
          </cell>
          <cell r="T202">
            <v>0</v>
          </cell>
          <cell r="U202">
            <v>1</v>
          </cell>
          <cell r="V202">
            <v>1</v>
          </cell>
          <cell r="W202">
            <v>1</v>
          </cell>
          <cell r="AQ202" t="str">
            <v>Sec. Interior</v>
          </cell>
        </row>
        <row r="203">
          <cell r="P203" t="str">
            <v xml:space="preserve"> -</v>
          </cell>
          <cell r="S203">
            <v>1</v>
          </cell>
          <cell r="T203">
            <v>0</v>
          </cell>
          <cell r="U203">
            <v>0</v>
          </cell>
          <cell r="V203">
            <v>0</v>
          </cell>
          <cell r="W203">
            <v>1</v>
          </cell>
          <cell r="AQ203" t="str">
            <v>Sec. Interior</v>
          </cell>
        </row>
        <row r="204">
          <cell r="P204">
            <v>2210122</v>
          </cell>
          <cell r="S204">
            <v>1</v>
          </cell>
          <cell r="T204">
            <v>0</v>
          </cell>
          <cell r="U204">
            <v>1</v>
          </cell>
          <cell r="V204">
            <v>1</v>
          </cell>
          <cell r="W204">
            <v>1</v>
          </cell>
          <cell r="AQ204" t="str">
            <v>Sec. Interior</v>
          </cell>
        </row>
        <row r="205">
          <cell r="P205">
            <v>2210231</v>
          </cell>
          <cell r="S205">
            <v>1</v>
          </cell>
          <cell r="T205">
            <v>1</v>
          </cell>
          <cell r="U205">
            <v>1</v>
          </cell>
          <cell r="V205">
            <v>1</v>
          </cell>
          <cell r="W205">
            <v>1</v>
          </cell>
          <cell r="AQ205" t="str">
            <v>Sec. Interior</v>
          </cell>
        </row>
        <row r="206">
          <cell r="P206" t="str">
            <v xml:space="preserve"> -</v>
          </cell>
          <cell r="S206">
            <v>1000</v>
          </cell>
          <cell r="T206">
            <v>250</v>
          </cell>
          <cell r="U206">
            <v>250</v>
          </cell>
          <cell r="V206">
            <v>250</v>
          </cell>
          <cell r="W206">
            <v>250</v>
          </cell>
          <cell r="AQ206" t="str">
            <v>Sec. Interior</v>
          </cell>
        </row>
        <row r="207">
          <cell r="P207" t="str">
            <v xml:space="preserve"> -</v>
          </cell>
          <cell r="S207">
            <v>10000</v>
          </cell>
          <cell r="T207">
            <v>1500</v>
          </cell>
          <cell r="U207">
            <v>3000</v>
          </cell>
          <cell r="V207">
            <v>3000</v>
          </cell>
          <cell r="W207">
            <v>2500</v>
          </cell>
          <cell r="AQ207" t="str">
            <v>Sec. Interior</v>
          </cell>
        </row>
        <row r="208">
          <cell r="P208" t="str">
            <v xml:space="preserve"> -</v>
          </cell>
          <cell r="S208">
            <v>4</v>
          </cell>
          <cell r="T208">
            <v>1</v>
          </cell>
          <cell r="U208">
            <v>1</v>
          </cell>
          <cell r="V208">
            <v>1</v>
          </cell>
          <cell r="W208">
            <v>1</v>
          </cell>
          <cell r="AQ208" t="str">
            <v>Sec. Interior</v>
          </cell>
        </row>
        <row r="209">
          <cell r="S209">
            <v>1</v>
          </cell>
          <cell r="T209">
            <v>1</v>
          </cell>
          <cell r="U209">
            <v>1</v>
          </cell>
          <cell r="V209">
            <v>1</v>
          </cell>
          <cell r="W209">
            <v>1</v>
          </cell>
          <cell r="AQ209" t="str">
            <v>Sec. Interior</v>
          </cell>
        </row>
        <row r="210">
          <cell r="P210" t="str">
            <v xml:space="preserve"> -</v>
          </cell>
          <cell r="S210">
            <v>1</v>
          </cell>
          <cell r="T210">
            <v>1</v>
          </cell>
          <cell r="U210">
            <v>1</v>
          </cell>
          <cell r="V210">
            <v>1</v>
          </cell>
          <cell r="W210">
            <v>1</v>
          </cell>
          <cell r="AQ210" t="str">
            <v>Sec. Interior</v>
          </cell>
        </row>
        <row r="211">
          <cell r="P211" t="str">
            <v xml:space="preserve"> -</v>
          </cell>
          <cell r="S211">
            <v>1</v>
          </cell>
          <cell r="T211">
            <v>1</v>
          </cell>
          <cell r="U211">
            <v>1</v>
          </cell>
          <cell r="V211">
            <v>1</v>
          </cell>
          <cell r="W211">
            <v>1</v>
          </cell>
          <cell r="AQ211" t="str">
            <v>Sec. Interior</v>
          </cell>
        </row>
        <row r="212">
          <cell r="P212" t="str">
            <v xml:space="preserve"> -</v>
          </cell>
          <cell r="S212">
            <v>1</v>
          </cell>
          <cell r="T212">
            <v>1</v>
          </cell>
          <cell r="U212">
            <v>1</v>
          </cell>
          <cell r="V212">
            <v>1</v>
          </cell>
          <cell r="W212">
            <v>1</v>
          </cell>
          <cell r="AQ212" t="str">
            <v>Sec. Interior</v>
          </cell>
        </row>
        <row r="213">
          <cell r="P213">
            <v>2210980</v>
          </cell>
          <cell r="S213">
            <v>1</v>
          </cell>
          <cell r="T213">
            <v>1</v>
          </cell>
          <cell r="U213">
            <v>1</v>
          </cell>
          <cell r="V213">
            <v>1</v>
          </cell>
          <cell r="W213">
            <v>1</v>
          </cell>
          <cell r="AQ213" t="str">
            <v>Sec. Interior</v>
          </cell>
        </row>
        <row r="214">
          <cell r="P214">
            <v>2210153</v>
          </cell>
          <cell r="S214">
            <v>7</v>
          </cell>
          <cell r="T214">
            <v>1</v>
          </cell>
          <cell r="U214">
            <v>2</v>
          </cell>
          <cell r="V214">
            <v>2</v>
          </cell>
          <cell r="W214">
            <v>2</v>
          </cell>
          <cell r="AQ214" t="str">
            <v>Sec. Interior</v>
          </cell>
        </row>
        <row r="215">
          <cell r="P215">
            <v>2210174</v>
          </cell>
          <cell r="S215">
            <v>1</v>
          </cell>
          <cell r="T215">
            <v>1</v>
          </cell>
          <cell r="U215">
            <v>1</v>
          </cell>
          <cell r="V215">
            <v>1</v>
          </cell>
          <cell r="W215">
            <v>1</v>
          </cell>
          <cell r="AQ215" t="str">
            <v>Sec. Interior</v>
          </cell>
        </row>
        <row r="216">
          <cell r="P216" t="str">
            <v xml:space="preserve"> -</v>
          </cell>
          <cell r="S216">
            <v>4</v>
          </cell>
          <cell r="T216">
            <v>1</v>
          </cell>
          <cell r="U216">
            <v>1</v>
          </cell>
          <cell r="V216">
            <v>1</v>
          </cell>
          <cell r="W216">
            <v>1</v>
          </cell>
          <cell r="AQ216" t="str">
            <v>Sec. Interior</v>
          </cell>
        </row>
        <row r="217">
          <cell r="P217">
            <v>2210531</v>
          </cell>
          <cell r="S217">
            <v>1</v>
          </cell>
          <cell r="T217">
            <v>0</v>
          </cell>
          <cell r="U217">
            <v>1</v>
          </cell>
          <cell r="V217">
            <v>1</v>
          </cell>
          <cell r="W217">
            <v>1</v>
          </cell>
          <cell r="AQ217" t="str">
            <v>Sec. Interior</v>
          </cell>
        </row>
        <row r="218">
          <cell r="P218" t="str">
            <v xml:space="preserve"> -</v>
          </cell>
          <cell r="S218">
            <v>1</v>
          </cell>
          <cell r="T218">
            <v>0</v>
          </cell>
          <cell r="U218">
            <v>1</v>
          </cell>
          <cell r="V218">
            <v>0</v>
          </cell>
          <cell r="W218">
            <v>0</v>
          </cell>
          <cell r="AQ218" t="str">
            <v>Sec. Interior</v>
          </cell>
        </row>
        <row r="219">
          <cell r="P219" t="str">
            <v xml:space="preserve"> -</v>
          </cell>
          <cell r="S219">
            <v>1</v>
          </cell>
          <cell r="T219">
            <v>1</v>
          </cell>
          <cell r="U219">
            <v>0</v>
          </cell>
          <cell r="V219">
            <v>0</v>
          </cell>
          <cell r="W219">
            <v>0</v>
          </cell>
          <cell r="AQ219" t="str">
            <v>Sec. Interior</v>
          </cell>
        </row>
        <row r="220">
          <cell r="P220" t="str">
            <v xml:space="preserve"> -</v>
          </cell>
          <cell r="S220">
            <v>1</v>
          </cell>
          <cell r="T220">
            <v>0</v>
          </cell>
          <cell r="U220">
            <v>0</v>
          </cell>
          <cell r="V220">
            <v>1</v>
          </cell>
          <cell r="W220">
            <v>0</v>
          </cell>
          <cell r="AQ220" t="str">
            <v>Sec. Interior</v>
          </cell>
        </row>
      </sheetData>
      <sheetData sheetId="4">
        <row r="11">
          <cell r="P11" t="str">
            <v>0542900102</v>
          </cell>
          <cell r="S11">
            <v>1</v>
          </cell>
          <cell r="T11">
            <v>0</v>
          </cell>
          <cell r="U11">
            <v>0.25</v>
          </cell>
          <cell r="V11">
            <v>0.35</v>
          </cell>
          <cell r="W11">
            <v>0.4</v>
          </cell>
          <cell r="AQ11" t="str">
            <v>IMEBU</v>
          </cell>
        </row>
        <row r="12">
          <cell r="S12">
            <v>4</v>
          </cell>
          <cell r="T12">
            <v>0</v>
          </cell>
          <cell r="U12">
            <v>0</v>
          </cell>
          <cell r="V12">
            <v>2</v>
          </cell>
          <cell r="W12">
            <v>2</v>
          </cell>
          <cell r="AQ12" t="str">
            <v>IMEBU</v>
          </cell>
        </row>
        <row r="13">
          <cell r="S13">
            <v>4</v>
          </cell>
          <cell r="T13">
            <v>0</v>
          </cell>
          <cell r="U13">
            <v>0</v>
          </cell>
          <cell r="V13">
            <v>2</v>
          </cell>
          <cell r="W13">
            <v>2</v>
          </cell>
          <cell r="AQ13" t="str">
            <v>IMEBU</v>
          </cell>
        </row>
        <row r="14">
          <cell r="P14" t="str">
            <v>-</v>
          </cell>
          <cell r="S14">
            <v>171</v>
          </cell>
          <cell r="T14">
            <v>15</v>
          </cell>
          <cell r="U14">
            <v>45</v>
          </cell>
          <cell r="V14">
            <v>51</v>
          </cell>
          <cell r="W14">
            <v>60</v>
          </cell>
          <cell r="AQ14" t="str">
            <v>IMEBU</v>
          </cell>
        </row>
        <row r="15">
          <cell r="P15" t="str">
            <v>0542900101</v>
          </cell>
          <cell r="S15">
            <v>700</v>
          </cell>
          <cell r="T15">
            <v>0</v>
          </cell>
          <cell r="U15">
            <v>50</v>
          </cell>
          <cell r="V15">
            <v>300</v>
          </cell>
          <cell r="W15">
            <v>350</v>
          </cell>
          <cell r="AQ15" t="str">
            <v>IMEBU</v>
          </cell>
        </row>
        <row r="16">
          <cell r="P16" t="str">
            <v>'0542900103</v>
          </cell>
          <cell r="S16">
            <v>5</v>
          </cell>
          <cell r="T16">
            <v>0</v>
          </cell>
          <cell r="U16">
            <v>0</v>
          </cell>
          <cell r="V16">
            <v>3</v>
          </cell>
          <cell r="W16">
            <v>2</v>
          </cell>
          <cell r="AQ16" t="str">
            <v>IMEBU</v>
          </cell>
        </row>
        <row r="17">
          <cell r="P17" t="str">
            <v>'0542900103</v>
          </cell>
          <cell r="S17">
            <v>1</v>
          </cell>
          <cell r="T17">
            <v>0</v>
          </cell>
          <cell r="U17">
            <v>0</v>
          </cell>
          <cell r="V17">
            <v>0.5</v>
          </cell>
          <cell r="W17">
            <v>0.5</v>
          </cell>
          <cell r="AQ17" t="str">
            <v>IMEBU</v>
          </cell>
        </row>
        <row r="18">
          <cell r="P18" t="str">
            <v>0542900104</v>
          </cell>
          <cell r="S18">
            <v>7</v>
          </cell>
          <cell r="T18">
            <v>1</v>
          </cell>
          <cell r="U18">
            <v>0</v>
          </cell>
          <cell r="V18">
            <v>3</v>
          </cell>
          <cell r="W18">
            <v>3</v>
          </cell>
          <cell r="AQ18" t="str">
            <v>IMEBU</v>
          </cell>
        </row>
        <row r="19">
          <cell r="P19" t="str">
            <v>0542900105</v>
          </cell>
          <cell r="S19">
            <v>1</v>
          </cell>
          <cell r="T19">
            <v>0</v>
          </cell>
          <cell r="U19">
            <v>0</v>
          </cell>
          <cell r="V19">
            <v>0.5</v>
          </cell>
          <cell r="W19">
            <v>0.5</v>
          </cell>
          <cell r="AQ19" t="str">
            <v>IMEBU</v>
          </cell>
        </row>
        <row r="20">
          <cell r="P20" t="str">
            <v>0542900105</v>
          </cell>
          <cell r="S20">
            <v>1</v>
          </cell>
          <cell r="T20">
            <v>0</v>
          </cell>
          <cell r="U20">
            <v>0</v>
          </cell>
          <cell r="V20">
            <v>0.5</v>
          </cell>
          <cell r="W20">
            <v>0.5</v>
          </cell>
          <cell r="AQ20" t="str">
            <v>IMEBU</v>
          </cell>
        </row>
        <row r="21">
          <cell r="P21" t="str">
            <v>0542900106</v>
          </cell>
          <cell r="S21">
            <v>1</v>
          </cell>
          <cell r="T21">
            <v>0</v>
          </cell>
          <cell r="U21">
            <v>0</v>
          </cell>
          <cell r="V21">
            <v>0.5</v>
          </cell>
          <cell r="W21">
            <v>0.5</v>
          </cell>
          <cell r="AQ21" t="str">
            <v>IMEBU</v>
          </cell>
        </row>
        <row r="22">
          <cell r="P22" t="str">
            <v>0542900106</v>
          </cell>
          <cell r="S22">
            <v>15</v>
          </cell>
          <cell r="T22">
            <v>0</v>
          </cell>
          <cell r="U22">
            <v>0</v>
          </cell>
          <cell r="V22">
            <v>7</v>
          </cell>
          <cell r="W22">
            <v>8</v>
          </cell>
          <cell r="AQ22" t="str">
            <v>IMEBU</v>
          </cell>
        </row>
        <row r="23">
          <cell r="P23" t="str">
            <v>-</v>
          </cell>
          <cell r="S23">
            <v>1</v>
          </cell>
          <cell r="T23">
            <v>0</v>
          </cell>
          <cell r="U23">
            <v>0</v>
          </cell>
          <cell r="V23">
            <v>1</v>
          </cell>
          <cell r="W23">
            <v>0</v>
          </cell>
          <cell r="AQ23" t="str">
            <v>IMEBU</v>
          </cell>
        </row>
        <row r="25">
          <cell r="P25" t="str">
            <v>0542900201</v>
          </cell>
          <cell r="S25">
            <v>1000</v>
          </cell>
          <cell r="T25">
            <v>0</v>
          </cell>
          <cell r="U25">
            <v>100</v>
          </cell>
          <cell r="V25">
            <v>400</v>
          </cell>
          <cell r="W25">
            <v>500</v>
          </cell>
          <cell r="AQ25" t="str">
            <v>IMEBU</v>
          </cell>
        </row>
        <row r="26">
          <cell r="P26" t="str">
            <v>0542900202</v>
          </cell>
          <cell r="S26">
            <v>10</v>
          </cell>
          <cell r="T26">
            <v>0</v>
          </cell>
          <cell r="U26">
            <v>1</v>
          </cell>
          <cell r="V26">
            <v>4</v>
          </cell>
          <cell r="W26">
            <v>5</v>
          </cell>
          <cell r="AQ26" t="str">
            <v>IMEBU</v>
          </cell>
        </row>
        <row r="27">
          <cell r="P27" t="str">
            <v>0542900202</v>
          </cell>
          <cell r="S27">
            <v>250</v>
          </cell>
          <cell r="T27">
            <v>0</v>
          </cell>
          <cell r="U27">
            <v>0</v>
          </cell>
          <cell r="V27">
            <v>150</v>
          </cell>
          <cell r="W27">
            <v>100</v>
          </cell>
          <cell r="AQ27" t="str">
            <v>IMEBU</v>
          </cell>
        </row>
        <row r="28">
          <cell r="P28" t="str">
            <v xml:space="preserve"> -</v>
          </cell>
          <cell r="S28">
            <v>6202</v>
          </cell>
          <cell r="T28">
            <v>1000</v>
          </cell>
          <cell r="U28">
            <v>1500</v>
          </cell>
          <cell r="V28">
            <v>1902</v>
          </cell>
          <cell r="W28">
            <v>1800</v>
          </cell>
          <cell r="AQ28" t="str">
            <v>IMEBU</v>
          </cell>
        </row>
        <row r="29">
          <cell r="S29">
            <v>50</v>
          </cell>
          <cell r="T29">
            <v>0</v>
          </cell>
          <cell r="U29">
            <v>0</v>
          </cell>
          <cell r="V29">
            <v>25</v>
          </cell>
          <cell r="W29">
            <v>25</v>
          </cell>
          <cell r="AQ29" t="str">
            <v>IMEBU</v>
          </cell>
        </row>
        <row r="30">
          <cell r="S30">
            <v>1</v>
          </cell>
          <cell r="T30">
            <v>0</v>
          </cell>
          <cell r="U30">
            <v>0.2</v>
          </cell>
          <cell r="V30">
            <v>0.4</v>
          </cell>
          <cell r="W30">
            <v>0.4</v>
          </cell>
          <cell r="AQ30" t="str">
            <v>IMEBU</v>
          </cell>
        </row>
        <row r="31">
          <cell r="S31">
            <v>1</v>
          </cell>
          <cell r="T31">
            <v>0</v>
          </cell>
          <cell r="U31">
            <v>0</v>
          </cell>
          <cell r="V31">
            <v>1</v>
          </cell>
          <cell r="W31">
            <v>1</v>
          </cell>
          <cell r="AQ31" t="str">
            <v>IMEBU</v>
          </cell>
        </row>
        <row r="32">
          <cell r="P32" t="str">
            <v>-</v>
          </cell>
          <cell r="S32">
            <v>1</v>
          </cell>
          <cell r="T32">
            <v>0</v>
          </cell>
          <cell r="U32">
            <v>1</v>
          </cell>
          <cell r="V32">
            <v>1</v>
          </cell>
          <cell r="W32">
            <v>1</v>
          </cell>
          <cell r="AQ32" t="str">
            <v>IMEBU</v>
          </cell>
        </row>
        <row r="33">
          <cell r="P33" t="str">
            <v>-</v>
          </cell>
          <cell r="S33">
            <v>300</v>
          </cell>
          <cell r="T33">
            <v>20</v>
          </cell>
          <cell r="U33">
            <v>100</v>
          </cell>
          <cell r="V33">
            <v>100</v>
          </cell>
          <cell r="W33">
            <v>80</v>
          </cell>
          <cell r="AQ33" t="str">
            <v>IMCT</v>
          </cell>
        </row>
        <row r="34">
          <cell r="S34">
            <v>20</v>
          </cell>
          <cell r="T34">
            <v>0</v>
          </cell>
          <cell r="U34">
            <v>0</v>
          </cell>
          <cell r="V34">
            <v>10</v>
          </cell>
          <cell r="W34">
            <v>10</v>
          </cell>
          <cell r="AQ34" t="str">
            <v>IMEBU</v>
          </cell>
        </row>
        <row r="35">
          <cell r="P35" t="str">
            <v>-</v>
          </cell>
          <cell r="S35">
            <v>500</v>
          </cell>
          <cell r="T35">
            <v>0</v>
          </cell>
          <cell r="U35">
            <v>150</v>
          </cell>
          <cell r="V35">
            <v>200</v>
          </cell>
          <cell r="W35">
            <v>150</v>
          </cell>
          <cell r="AQ35" t="str">
            <v>IMEBU</v>
          </cell>
        </row>
        <row r="36">
          <cell r="S36">
            <v>1</v>
          </cell>
          <cell r="T36">
            <v>1</v>
          </cell>
          <cell r="U36">
            <v>1</v>
          </cell>
          <cell r="V36">
            <v>1</v>
          </cell>
          <cell r="W36">
            <v>1</v>
          </cell>
          <cell r="AQ36" t="str">
            <v>Sec. Planeación</v>
          </cell>
        </row>
        <row r="37">
          <cell r="P37" t="str">
            <v xml:space="preserve"> -</v>
          </cell>
          <cell r="S37">
            <v>1</v>
          </cell>
          <cell r="T37">
            <v>1</v>
          </cell>
          <cell r="U37">
            <v>1</v>
          </cell>
          <cell r="V37">
            <v>1</v>
          </cell>
          <cell r="W37">
            <v>1</v>
          </cell>
          <cell r="AQ37" t="str">
            <v>Sec. Planeación</v>
          </cell>
        </row>
        <row r="38">
          <cell r="P38" t="str">
            <v>0542900203</v>
          </cell>
          <cell r="S38">
            <v>1</v>
          </cell>
          <cell r="T38">
            <v>1</v>
          </cell>
          <cell r="U38">
            <v>1</v>
          </cell>
          <cell r="V38">
            <v>1</v>
          </cell>
          <cell r="W38">
            <v>1</v>
          </cell>
          <cell r="AQ38" t="str">
            <v>IMEBU</v>
          </cell>
        </row>
        <row r="40">
          <cell r="P40" t="str">
            <v>054290301</v>
          </cell>
          <cell r="S40">
            <v>1500</v>
          </cell>
          <cell r="T40">
            <v>100</v>
          </cell>
          <cell r="U40">
            <v>250</v>
          </cell>
          <cell r="V40">
            <v>575</v>
          </cell>
          <cell r="W40">
            <v>575</v>
          </cell>
          <cell r="AQ40" t="str">
            <v>IMEBU</v>
          </cell>
        </row>
        <row r="41">
          <cell r="S41">
            <v>1000</v>
          </cell>
          <cell r="T41">
            <v>100</v>
          </cell>
          <cell r="U41">
            <v>180</v>
          </cell>
          <cell r="V41">
            <v>360</v>
          </cell>
          <cell r="W41">
            <v>360</v>
          </cell>
          <cell r="AQ41" t="str">
            <v>IMEBU</v>
          </cell>
        </row>
        <row r="42">
          <cell r="P42" t="str">
            <v>-</v>
          </cell>
          <cell r="S42">
            <v>1</v>
          </cell>
          <cell r="T42">
            <v>0</v>
          </cell>
          <cell r="U42">
            <v>1</v>
          </cell>
          <cell r="V42">
            <v>1</v>
          </cell>
          <cell r="W42">
            <v>1</v>
          </cell>
          <cell r="AQ42" t="str">
            <v>IMEBU</v>
          </cell>
        </row>
        <row r="43">
          <cell r="P43" t="str">
            <v>-</v>
          </cell>
          <cell r="S43">
            <v>1</v>
          </cell>
          <cell r="T43">
            <v>1</v>
          </cell>
          <cell r="U43">
            <v>1</v>
          </cell>
          <cell r="V43">
            <v>1</v>
          </cell>
          <cell r="W43">
            <v>1</v>
          </cell>
          <cell r="AQ43" t="str">
            <v>IMEBU</v>
          </cell>
        </row>
        <row r="44">
          <cell r="P44" t="str">
            <v>-</v>
          </cell>
          <cell r="S44">
            <v>1</v>
          </cell>
          <cell r="T44">
            <v>1</v>
          </cell>
          <cell r="U44">
            <v>1</v>
          </cell>
          <cell r="V44">
            <v>1</v>
          </cell>
          <cell r="W44">
            <v>1</v>
          </cell>
          <cell r="AQ44" t="str">
            <v>IMEBU</v>
          </cell>
        </row>
        <row r="45">
          <cell r="S45">
            <v>1700</v>
          </cell>
          <cell r="T45">
            <v>0</v>
          </cell>
          <cell r="U45">
            <v>0</v>
          </cell>
          <cell r="V45">
            <v>850</v>
          </cell>
          <cell r="W45">
            <v>850</v>
          </cell>
          <cell r="AQ45" t="str">
            <v>IMEBU</v>
          </cell>
        </row>
        <row r="46">
          <cell r="S46">
            <v>200</v>
          </cell>
          <cell r="T46">
            <v>0</v>
          </cell>
          <cell r="U46">
            <v>0</v>
          </cell>
          <cell r="V46">
            <v>100</v>
          </cell>
          <cell r="W46">
            <v>100</v>
          </cell>
          <cell r="AQ46" t="str">
            <v>IMEBU</v>
          </cell>
        </row>
        <row r="47">
          <cell r="P47" t="str">
            <v>-</v>
          </cell>
          <cell r="S47">
            <v>1</v>
          </cell>
          <cell r="T47">
            <v>1</v>
          </cell>
          <cell r="U47">
            <v>1</v>
          </cell>
          <cell r="V47">
            <v>1</v>
          </cell>
          <cell r="W47">
            <v>1</v>
          </cell>
          <cell r="AQ47" t="str">
            <v>IMEBU</v>
          </cell>
        </row>
        <row r="48">
          <cell r="S48">
            <v>100</v>
          </cell>
          <cell r="T48">
            <v>0</v>
          </cell>
          <cell r="U48">
            <v>0</v>
          </cell>
          <cell r="V48">
            <v>50</v>
          </cell>
          <cell r="W48">
            <v>50</v>
          </cell>
          <cell r="AQ48" t="str">
            <v>IMEBU</v>
          </cell>
        </row>
        <row r="49">
          <cell r="S49">
            <v>1000</v>
          </cell>
          <cell r="T49">
            <v>0</v>
          </cell>
          <cell r="U49">
            <v>0</v>
          </cell>
          <cell r="V49">
            <v>500</v>
          </cell>
          <cell r="W49">
            <v>500</v>
          </cell>
          <cell r="AQ49" t="str">
            <v>IMEBU</v>
          </cell>
        </row>
        <row r="50">
          <cell r="S50">
            <v>400</v>
          </cell>
          <cell r="T50">
            <v>0</v>
          </cell>
          <cell r="U50">
            <v>0</v>
          </cell>
          <cell r="V50">
            <v>200</v>
          </cell>
          <cell r="W50">
            <v>200</v>
          </cell>
          <cell r="AQ50" t="str">
            <v>IMEBU</v>
          </cell>
        </row>
        <row r="51">
          <cell r="S51">
            <v>1500</v>
          </cell>
          <cell r="T51">
            <v>0</v>
          </cell>
          <cell r="U51">
            <v>0</v>
          </cell>
          <cell r="V51">
            <v>750</v>
          </cell>
          <cell r="W51">
            <v>750</v>
          </cell>
          <cell r="AQ51" t="str">
            <v>IMEBU</v>
          </cell>
        </row>
        <row r="52">
          <cell r="P52" t="str">
            <v>05421301</v>
          </cell>
          <cell r="S52">
            <v>4</v>
          </cell>
          <cell r="T52">
            <v>1</v>
          </cell>
          <cell r="U52">
            <v>0</v>
          </cell>
          <cell r="V52">
            <v>2</v>
          </cell>
          <cell r="W52">
            <v>1</v>
          </cell>
          <cell r="AQ52" t="str">
            <v>IMEBU</v>
          </cell>
        </row>
        <row r="53">
          <cell r="P53" t="str">
            <v>05421301</v>
          </cell>
          <cell r="S53">
            <v>8</v>
          </cell>
          <cell r="T53">
            <v>2</v>
          </cell>
          <cell r="U53">
            <v>1</v>
          </cell>
          <cell r="V53">
            <v>2</v>
          </cell>
          <cell r="W53">
            <v>3</v>
          </cell>
          <cell r="AQ53" t="str">
            <v>IMEBU</v>
          </cell>
        </row>
      </sheetData>
      <sheetData sheetId="5">
        <row r="11">
          <cell r="P11" t="str">
            <v xml:space="preserve"> -</v>
          </cell>
          <cell r="S11">
            <v>1</v>
          </cell>
          <cell r="T11">
            <v>1</v>
          </cell>
          <cell r="U11">
            <v>0</v>
          </cell>
          <cell r="V11">
            <v>0</v>
          </cell>
          <cell r="W11">
            <v>0</v>
          </cell>
          <cell r="AQ11" t="str">
            <v>METROLÍNEA</v>
          </cell>
        </row>
        <row r="12">
          <cell r="P12" t="str">
            <v xml:space="preserve"> -</v>
          </cell>
          <cell r="S12">
            <v>1</v>
          </cell>
          <cell r="T12">
            <v>0</v>
          </cell>
          <cell r="U12">
            <v>0.1</v>
          </cell>
          <cell r="V12">
            <v>0.4</v>
          </cell>
          <cell r="W12">
            <v>0.5</v>
          </cell>
          <cell r="AQ12" t="str">
            <v>METROLÍNEA</v>
          </cell>
        </row>
        <row r="13">
          <cell r="P13">
            <v>21032505</v>
          </cell>
          <cell r="S13">
            <v>1</v>
          </cell>
          <cell r="T13">
            <v>0</v>
          </cell>
          <cell r="U13">
            <v>1</v>
          </cell>
          <cell r="V13">
            <v>1</v>
          </cell>
          <cell r="W13">
            <v>1</v>
          </cell>
          <cell r="AQ13" t="str">
            <v>METROLÍNEA</v>
          </cell>
        </row>
        <row r="14">
          <cell r="P14">
            <v>21032501</v>
          </cell>
          <cell r="S14">
            <v>1</v>
          </cell>
          <cell r="T14">
            <v>1</v>
          </cell>
          <cell r="U14">
            <v>0</v>
          </cell>
          <cell r="V14">
            <v>0</v>
          </cell>
          <cell r="W14">
            <v>0</v>
          </cell>
          <cell r="AQ14" t="str">
            <v>METROLÍNEA</v>
          </cell>
        </row>
        <row r="15">
          <cell r="P15">
            <v>21032509</v>
          </cell>
          <cell r="S15">
            <v>3</v>
          </cell>
          <cell r="T15">
            <v>3</v>
          </cell>
          <cell r="U15">
            <v>3</v>
          </cell>
          <cell r="V15">
            <v>3</v>
          </cell>
          <cell r="W15">
            <v>3</v>
          </cell>
          <cell r="AQ15" t="str">
            <v>METROLÍNEA</v>
          </cell>
        </row>
        <row r="16">
          <cell r="P16">
            <v>22053512004</v>
          </cell>
          <cell r="S16">
            <v>2</v>
          </cell>
          <cell r="T16">
            <v>0</v>
          </cell>
          <cell r="U16">
            <v>0</v>
          </cell>
          <cell r="V16">
            <v>2</v>
          </cell>
          <cell r="W16">
            <v>0</v>
          </cell>
          <cell r="AQ16" t="str">
            <v>METROLÍNEA</v>
          </cell>
        </row>
        <row r="17">
          <cell r="P17" t="str">
            <v xml:space="preserve"> -</v>
          </cell>
          <cell r="S17">
            <v>1</v>
          </cell>
          <cell r="T17">
            <v>0</v>
          </cell>
          <cell r="U17">
            <v>1</v>
          </cell>
          <cell r="V17">
            <v>0</v>
          </cell>
          <cell r="W17">
            <v>0</v>
          </cell>
          <cell r="AQ17" t="str">
            <v>AMB</v>
          </cell>
        </row>
        <row r="18">
          <cell r="P18" t="str">
            <v xml:space="preserve"> -</v>
          </cell>
          <cell r="S18">
            <v>2</v>
          </cell>
          <cell r="T18">
            <v>0</v>
          </cell>
          <cell r="U18">
            <v>0</v>
          </cell>
          <cell r="V18">
            <v>1</v>
          </cell>
          <cell r="W18">
            <v>1</v>
          </cell>
          <cell r="AQ18" t="str">
            <v>Sec. Infraestructura</v>
          </cell>
        </row>
        <row r="19">
          <cell r="P19" t="str">
            <v>O535020101</v>
          </cell>
          <cell r="S19">
            <v>1</v>
          </cell>
          <cell r="T19">
            <v>1</v>
          </cell>
          <cell r="U19">
            <v>1</v>
          </cell>
          <cell r="V19">
            <v>1</v>
          </cell>
          <cell r="W19">
            <v>1</v>
          </cell>
          <cell r="AQ19" t="str">
            <v>Dir. Tránsito</v>
          </cell>
        </row>
        <row r="20">
          <cell r="P20" t="str">
            <v>O535020101 O535020201</v>
          </cell>
          <cell r="S20">
            <v>1</v>
          </cell>
          <cell r="T20">
            <v>0</v>
          </cell>
          <cell r="U20">
            <v>1</v>
          </cell>
          <cell r="V20">
            <v>1</v>
          </cell>
          <cell r="W20">
            <v>1</v>
          </cell>
          <cell r="AQ20" t="str">
            <v>Dir. Tránsito</v>
          </cell>
        </row>
        <row r="21">
          <cell r="P21" t="str">
            <v>O535020101 O535020201</v>
          </cell>
          <cell r="S21">
            <v>20</v>
          </cell>
          <cell r="T21">
            <v>0</v>
          </cell>
          <cell r="U21">
            <v>3</v>
          </cell>
          <cell r="V21">
            <v>7</v>
          </cell>
          <cell r="W21">
            <v>10</v>
          </cell>
          <cell r="AQ21" t="str">
            <v>Sec. Infraestructura</v>
          </cell>
        </row>
        <row r="22">
          <cell r="P22" t="str">
            <v>O535020101</v>
          </cell>
          <cell r="S22">
            <v>5</v>
          </cell>
          <cell r="T22">
            <v>1</v>
          </cell>
          <cell r="U22">
            <v>1</v>
          </cell>
          <cell r="V22">
            <v>1</v>
          </cell>
          <cell r="W22">
            <v>2</v>
          </cell>
          <cell r="AQ22" t="str">
            <v>Dir. Tránsito</v>
          </cell>
        </row>
        <row r="23">
          <cell r="S23">
            <v>1</v>
          </cell>
          <cell r="T23">
            <v>0</v>
          </cell>
          <cell r="U23">
            <v>0</v>
          </cell>
          <cell r="V23">
            <v>1</v>
          </cell>
          <cell r="W23">
            <v>0</v>
          </cell>
          <cell r="AQ23" t="str">
            <v>Sec. Infraestructura</v>
          </cell>
        </row>
        <row r="24">
          <cell r="P24" t="str">
            <v xml:space="preserve"> -</v>
          </cell>
          <cell r="S24">
            <v>1</v>
          </cell>
          <cell r="T24">
            <v>0</v>
          </cell>
          <cell r="U24">
            <v>0</v>
          </cell>
          <cell r="V24">
            <v>0.5</v>
          </cell>
          <cell r="W24">
            <v>0.5</v>
          </cell>
          <cell r="AQ24" t="str">
            <v>Sec. Infraestructura</v>
          </cell>
        </row>
        <row r="25">
          <cell r="P25" t="str">
            <v>O535130101</v>
          </cell>
          <cell r="S25">
            <v>1</v>
          </cell>
          <cell r="T25">
            <v>0.1</v>
          </cell>
          <cell r="U25">
            <v>0.3</v>
          </cell>
          <cell r="V25">
            <v>0.3</v>
          </cell>
          <cell r="W25">
            <v>0.3</v>
          </cell>
          <cell r="AQ25" t="str">
            <v>Dir. Tránsito</v>
          </cell>
        </row>
        <row r="26">
          <cell r="P26" t="str">
            <v>O53507050101</v>
          </cell>
          <cell r="S26">
            <v>1</v>
          </cell>
          <cell r="T26">
            <v>1</v>
          </cell>
          <cell r="U26">
            <v>1</v>
          </cell>
          <cell r="V26">
            <v>1</v>
          </cell>
          <cell r="W26">
            <v>1</v>
          </cell>
          <cell r="AQ26" t="str">
            <v>Dir. Tránsito</v>
          </cell>
        </row>
        <row r="27">
          <cell r="P27" t="str">
            <v>O53507050102</v>
          </cell>
          <cell r="S27">
            <v>1</v>
          </cell>
          <cell r="T27">
            <v>0.3</v>
          </cell>
          <cell r="U27">
            <v>0.3</v>
          </cell>
          <cell r="V27">
            <v>0.3</v>
          </cell>
          <cell r="W27">
            <v>0.1</v>
          </cell>
          <cell r="AQ27" t="str">
            <v>Dir. Tránsito</v>
          </cell>
        </row>
        <row r="28">
          <cell r="P28" t="str">
            <v>O53507050102</v>
          </cell>
          <cell r="S28">
            <v>1</v>
          </cell>
          <cell r="T28">
            <v>1</v>
          </cell>
          <cell r="U28">
            <v>1</v>
          </cell>
          <cell r="V28">
            <v>1</v>
          </cell>
          <cell r="W28">
            <v>1</v>
          </cell>
          <cell r="AQ28" t="str">
            <v>Dir. Tránsito</v>
          </cell>
        </row>
        <row r="29">
          <cell r="P29" t="str">
            <v>O53507050103</v>
          </cell>
          <cell r="S29">
            <v>1</v>
          </cell>
          <cell r="T29">
            <v>1</v>
          </cell>
          <cell r="U29">
            <v>1</v>
          </cell>
          <cell r="V29">
            <v>1</v>
          </cell>
          <cell r="W29">
            <v>1</v>
          </cell>
          <cell r="AQ29" t="str">
            <v>Dir. Tránsito</v>
          </cell>
        </row>
        <row r="30">
          <cell r="P30" t="str">
            <v>O53507050103</v>
          </cell>
          <cell r="S30">
            <v>14000</v>
          </cell>
          <cell r="T30">
            <v>3500</v>
          </cell>
          <cell r="U30">
            <v>3500</v>
          </cell>
          <cell r="V30">
            <v>3500</v>
          </cell>
          <cell r="W30">
            <v>3500</v>
          </cell>
          <cell r="AQ30" t="str">
            <v>Dir. Tránsito</v>
          </cell>
        </row>
        <row r="31">
          <cell r="P31" t="str">
            <v>O53507050103</v>
          </cell>
          <cell r="S31">
            <v>1000</v>
          </cell>
          <cell r="T31">
            <v>250</v>
          </cell>
          <cell r="U31">
            <v>250</v>
          </cell>
          <cell r="V31">
            <v>250</v>
          </cell>
          <cell r="W31">
            <v>250</v>
          </cell>
          <cell r="AQ31" t="str">
            <v>Dir. Tránsito</v>
          </cell>
        </row>
        <row r="32">
          <cell r="P32" t="str">
            <v>O53507050103</v>
          </cell>
          <cell r="S32">
            <v>1500</v>
          </cell>
          <cell r="T32">
            <v>375</v>
          </cell>
          <cell r="U32">
            <v>375</v>
          </cell>
          <cell r="V32">
            <v>375</v>
          </cell>
          <cell r="W32">
            <v>375</v>
          </cell>
          <cell r="AQ32" t="str">
            <v>Dir. Tránsito</v>
          </cell>
        </row>
        <row r="33">
          <cell r="P33" t="str">
            <v>O53507050103</v>
          </cell>
          <cell r="S33">
            <v>1500</v>
          </cell>
          <cell r="T33">
            <v>375</v>
          </cell>
          <cell r="U33">
            <v>375</v>
          </cell>
          <cell r="V33">
            <v>375</v>
          </cell>
          <cell r="W33">
            <v>375</v>
          </cell>
          <cell r="AQ33" t="str">
            <v>Dir. Tránsito</v>
          </cell>
        </row>
        <row r="34">
          <cell r="P34" t="str">
            <v xml:space="preserve"> -</v>
          </cell>
          <cell r="S34">
            <v>1500</v>
          </cell>
          <cell r="T34">
            <v>375</v>
          </cell>
          <cell r="U34">
            <v>375</v>
          </cell>
          <cell r="V34">
            <v>375</v>
          </cell>
          <cell r="W34">
            <v>375</v>
          </cell>
          <cell r="AQ34" t="str">
            <v>Dir. Tránsito</v>
          </cell>
        </row>
        <row r="35">
          <cell r="P35" t="str">
            <v>O535130101</v>
          </cell>
          <cell r="S35">
            <v>2</v>
          </cell>
          <cell r="T35">
            <v>0</v>
          </cell>
          <cell r="U35">
            <v>1</v>
          </cell>
          <cell r="V35">
            <v>1</v>
          </cell>
          <cell r="W35">
            <v>0</v>
          </cell>
          <cell r="AQ35" t="str">
            <v>Dir. Tránsito</v>
          </cell>
        </row>
        <row r="36">
          <cell r="P36" t="str">
            <v xml:space="preserve"> -</v>
          </cell>
          <cell r="S36">
            <v>480</v>
          </cell>
          <cell r="T36">
            <v>120</v>
          </cell>
          <cell r="U36">
            <v>120</v>
          </cell>
          <cell r="V36">
            <v>120</v>
          </cell>
          <cell r="W36">
            <v>120</v>
          </cell>
          <cell r="AQ36" t="str">
            <v>Dir. Tránsito</v>
          </cell>
        </row>
        <row r="37">
          <cell r="P37" t="str">
            <v>O53507050103</v>
          </cell>
          <cell r="S37">
            <v>200</v>
          </cell>
          <cell r="T37">
            <v>50</v>
          </cell>
          <cell r="U37">
            <v>50</v>
          </cell>
          <cell r="V37">
            <v>50</v>
          </cell>
          <cell r="W37">
            <v>50</v>
          </cell>
          <cell r="AQ37" t="str">
            <v>Dir. Tránsito</v>
          </cell>
        </row>
        <row r="38">
          <cell r="P38" t="str">
            <v>O53507050103</v>
          </cell>
          <cell r="S38">
            <v>37</v>
          </cell>
          <cell r="T38">
            <v>5</v>
          </cell>
          <cell r="U38">
            <v>12</v>
          </cell>
          <cell r="V38">
            <v>10</v>
          </cell>
          <cell r="W38">
            <v>10</v>
          </cell>
          <cell r="AQ38" t="str">
            <v>Dir. Tránsito</v>
          </cell>
        </row>
        <row r="39">
          <cell r="P39" t="str">
            <v>O53507050105_x000D_O535900301</v>
          </cell>
          <cell r="S39">
            <v>3</v>
          </cell>
          <cell r="T39">
            <v>3</v>
          </cell>
          <cell r="U39">
            <v>3</v>
          </cell>
          <cell r="V39">
            <v>3</v>
          </cell>
          <cell r="W39">
            <v>3</v>
          </cell>
          <cell r="AQ39" t="str">
            <v>Dir. Tránsito</v>
          </cell>
        </row>
        <row r="40">
          <cell r="S40">
            <v>2</v>
          </cell>
          <cell r="T40">
            <v>0</v>
          </cell>
          <cell r="U40">
            <v>0</v>
          </cell>
          <cell r="V40">
            <v>1</v>
          </cell>
          <cell r="W40">
            <v>1</v>
          </cell>
          <cell r="AQ40" t="str">
            <v>Sec. Infraestructura</v>
          </cell>
        </row>
        <row r="41">
          <cell r="P41" t="str">
            <v>2210662   2210275</v>
          </cell>
          <cell r="S41">
            <v>60000</v>
          </cell>
          <cell r="T41">
            <v>3000</v>
          </cell>
          <cell r="U41">
            <v>16500</v>
          </cell>
          <cell r="V41">
            <v>16500</v>
          </cell>
          <cell r="W41">
            <v>24000</v>
          </cell>
          <cell r="AQ41" t="str">
            <v>Sec. Infraestructura</v>
          </cell>
        </row>
        <row r="42">
          <cell r="S42">
            <v>1</v>
          </cell>
          <cell r="T42">
            <v>0</v>
          </cell>
          <cell r="U42">
            <v>0</v>
          </cell>
          <cell r="V42">
            <v>1</v>
          </cell>
          <cell r="W42">
            <v>0</v>
          </cell>
          <cell r="AQ42" t="str">
            <v>Sec. Infraestructura</v>
          </cell>
        </row>
        <row r="43">
          <cell r="S43">
            <v>1</v>
          </cell>
          <cell r="T43">
            <v>0</v>
          </cell>
          <cell r="U43">
            <v>0</v>
          </cell>
          <cell r="V43">
            <v>0.2</v>
          </cell>
          <cell r="W43">
            <v>0.8</v>
          </cell>
          <cell r="AQ43" t="str">
            <v>Sec. Infraestructura</v>
          </cell>
        </row>
        <row r="44">
          <cell r="S44">
            <v>3</v>
          </cell>
          <cell r="T44">
            <v>1</v>
          </cell>
          <cell r="U44">
            <v>2</v>
          </cell>
          <cell r="V44">
            <v>0</v>
          </cell>
          <cell r="W44">
            <v>0</v>
          </cell>
          <cell r="AQ44" t="str">
            <v>Sec. Infraestructura</v>
          </cell>
        </row>
        <row r="45">
          <cell r="P45" t="str">
            <v xml:space="preserve"> -</v>
          </cell>
          <cell r="S45">
            <v>1</v>
          </cell>
          <cell r="T45">
            <v>1</v>
          </cell>
          <cell r="U45">
            <v>0</v>
          </cell>
          <cell r="V45">
            <v>0</v>
          </cell>
          <cell r="W45">
            <v>0</v>
          </cell>
          <cell r="AQ45" t="str">
            <v>Sec. Infraestructura</v>
          </cell>
        </row>
        <row r="46">
          <cell r="S46">
            <v>1</v>
          </cell>
          <cell r="T46">
            <v>0</v>
          </cell>
          <cell r="U46">
            <v>0</v>
          </cell>
          <cell r="V46">
            <v>0.2</v>
          </cell>
          <cell r="W46">
            <v>0.8</v>
          </cell>
          <cell r="AQ46" t="str">
            <v>Sec. Infraestructura</v>
          </cell>
        </row>
        <row r="47">
          <cell r="P47" t="str">
            <v xml:space="preserve"> -</v>
          </cell>
          <cell r="S47">
            <v>1</v>
          </cell>
          <cell r="T47">
            <v>1</v>
          </cell>
          <cell r="U47">
            <v>0</v>
          </cell>
          <cell r="V47">
            <v>0</v>
          </cell>
          <cell r="W47">
            <v>0</v>
          </cell>
          <cell r="AQ47" t="str">
            <v>Sec. Infraestructura</v>
          </cell>
        </row>
        <row r="48">
          <cell r="P48">
            <v>2210663</v>
          </cell>
          <cell r="S48">
            <v>140</v>
          </cell>
          <cell r="T48">
            <v>140</v>
          </cell>
          <cell r="U48">
            <v>140</v>
          </cell>
          <cell r="V48">
            <v>140</v>
          </cell>
          <cell r="W48">
            <v>140</v>
          </cell>
          <cell r="AQ48" t="str">
            <v>Sec. Infraestructura</v>
          </cell>
        </row>
        <row r="49">
          <cell r="S49">
            <v>5000</v>
          </cell>
          <cell r="T49">
            <v>0</v>
          </cell>
          <cell r="U49">
            <v>500</v>
          </cell>
          <cell r="V49">
            <v>1500</v>
          </cell>
          <cell r="W49">
            <v>3000</v>
          </cell>
          <cell r="AQ49" t="str">
            <v>Sec. Infraestructura</v>
          </cell>
        </row>
        <row r="51">
          <cell r="S51">
            <v>60</v>
          </cell>
          <cell r="T51">
            <v>0</v>
          </cell>
          <cell r="U51">
            <v>0</v>
          </cell>
          <cell r="V51">
            <v>30</v>
          </cell>
          <cell r="W51">
            <v>30</v>
          </cell>
          <cell r="AQ51" t="str">
            <v>Sec. Infraestructura</v>
          </cell>
        </row>
        <row r="52">
          <cell r="P52" t="str">
            <v xml:space="preserve"> -</v>
          </cell>
          <cell r="S52">
            <v>10</v>
          </cell>
          <cell r="T52">
            <v>0</v>
          </cell>
          <cell r="U52">
            <v>0</v>
          </cell>
          <cell r="V52">
            <v>5</v>
          </cell>
          <cell r="W52">
            <v>5</v>
          </cell>
          <cell r="AQ52" t="str">
            <v>Sec. Infraestructura</v>
          </cell>
        </row>
        <row r="53">
          <cell r="P53" t="str">
            <v xml:space="preserve"> -</v>
          </cell>
          <cell r="S53">
            <v>2</v>
          </cell>
          <cell r="T53">
            <v>0</v>
          </cell>
          <cell r="U53">
            <v>0</v>
          </cell>
          <cell r="V53">
            <v>1</v>
          </cell>
          <cell r="W53">
            <v>1</v>
          </cell>
          <cell r="AQ53" t="str">
            <v>Sec. Infraestructura</v>
          </cell>
        </row>
        <row r="54">
          <cell r="P54" t="str">
            <v xml:space="preserve"> -</v>
          </cell>
          <cell r="S54">
            <v>3</v>
          </cell>
          <cell r="T54">
            <v>0</v>
          </cell>
          <cell r="U54">
            <v>0</v>
          </cell>
          <cell r="V54">
            <v>1</v>
          </cell>
          <cell r="W54">
            <v>2</v>
          </cell>
          <cell r="AQ54" t="str">
            <v>Sec. Infraestructura</v>
          </cell>
        </row>
        <row r="55">
          <cell r="S55">
            <v>60</v>
          </cell>
          <cell r="T55">
            <v>0</v>
          </cell>
          <cell r="U55">
            <v>0</v>
          </cell>
          <cell r="V55">
            <v>30</v>
          </cell>
          <cell r="W55">
            <v>30</v>
          </cell>
          <cell r="AQ55" t="str">
            <v>Sec. Infraestructura</v>
          </cell>
        </row>
        <row r="56">
          <cell r="S56">
            <v>5</v>
          </cell>
          <cell r="T56">
            <v>1</v>
          </cell>
          <cell r="U56">
            <v>0</v>
          </cell>
          <cell r="V56">
            <v>2</v>
          </cell>
          <cell r="W56">
            <v>2</v>
          </cell>
          <cell r="AQ56" t="str">
            <v>Sec. Infraestructura</v>
          </cell>
        </row>
        <row r="57">
          <cell r="P57" t="str">
            <v xml:space="preserve"> -</v>
          </cell>
          <cell r="S57">
            <v>3448</v>
          </cell>
          <cell r="T57">
            <v>0</v>
          </cell>
          <cell r="U57">
            <v>300</v>
          </cell>
          <cell r="V57">
            <v>1449</v>
          </cell>
          <cell r="W57">
            <v>1699</v>
          </cell>
          <cell r="AQ57" t="str">
            <v>Sec. Infraestructura</v>
          </cell>
        </row>
        <row r="58">
          <cell r="P58" t="str">
            <v xml:space="preserve"> -</v>
          </cell>
          <cell r="S58">
            <v>1</v>
          </cell>
          <cell r="T58">
            <v>0</v>
          </cell>
          <cell r="U58">
            <v>0</v>
          </cell>
          <cell r="V58">
            <v>1</v>
          </cell>
          <cell r="W58">
            <v>0</v>
          </cell>
          <cell r="AQ58" t="str">
            <v>Sec. Infraestructura</v>
          </cell>
        </row>
        <row r="59">
          <cell r="P59" t="str">
            <v xml:space="preserve"> -</v>
          </cell>
          <cell r="S59">
            <v>0.92</v>
          </cell>
          <cell r="T59">
            <v>0.92</v>
          </cell>
          <cell r="U59">
            <v>0.92</v>
          </cell>
          <cell r="V59">
            <v>0.92</v>
          </cell>
          <cell r="W59">
            <v>0.92</v>
          </cell>
          <cell r="AQ59" t="str">
            <v>Sec. Infraestructura</v>
          </cell>
        </row>
        <row r="60">
          <cell r="P60" t="str">
            <v xml:space="preserve"> -</v>
          </cell>
          <cell r="S60">
            <v>0.1</v>
          </cell>
          <cell r="T60">
            <v>0</v>
          </cell>
          <cell r="U60">
            <v>0</v>
          </cell>
          <cell r="V60">
            <v>0</v>
          </cell>
          <cell r="W60">
            <v>0.1</v>
          </cell>
          <cell r="AQ60" t="str">
            <v>Sec. Infraestructura</v>
          </cell>
        </row>
        <row r="61">
          <cell r="P61">
            <v>2210666</v>
          </cell>
          <cell r="S61">
            <v>36000</v>
          </cell>
          <cell r="T61">
            <v>0</v>
          </cell>
          <cell r="U61">
            <v>12000</v>
          </cell>
          <cell r="V61">
            <v>12000</v>
          </cell>
          <cell r="W61">
            <v>12000</v>
          </cell>
          <cell r="AQ61" t="str">
            <v>Sec. Infraestructura</v>
          </cell>
        </row>
        <row r="62">
          <cell r="P62">
            <v>2210666</v>
          </cell>
          <cell r="S62">
            <v>1000</v>
          </cell>
          <cell r="T62">
            <v>200</v>
          </cell>
          <cell r="U62">
            <v>200</v>
          </cell>
          <cell r="V62">
            <v>300</v>
          </cell>
          <cell r="W62">
            <v>300</v>
          </cell>
          <cell r="AQ62" t="str">
            <v>Sec. Infraestructura</v>
          </cell>
        </row>
        <row r="63">
          <cell r="P63" t="str">
            <v xml:space="preserve"> -</v>
          </cell>
          <cell r="S63">
            <v>1</v>
          </cell>
          <cell r="T63">
            <v>0</v>
          </cell>
          <cell r="U63">
            <v>1</v>
          </cell>
          <cell r="V63">
            <v>0</v>
          </cell>
          <cell r="W63">
            <v>0</v>
          </cell>
          <cell r="AQ63" t="str">
            <v>Sec. Hacienda</v>
          </cell>
        </row>
        <row r="64">
          <cell r="P64">
            <v>2210666</v>
          </cell>
          <cell r="S64">
            <v>50</v>
          </cell>
          <cell r="T64">
            <v>0</v>
          </cell>
          <cell r="U64">
            <v>15</v>
          </cell>
          <cell r="V64">
            <v>15</v>
          </cell>
          <cell r="W64">
            <v>20</v>
          </cell>
          <cell r="AQ64" t="str">
            <v>Sec. Infraestructura</v>
          </cell>
        </row>
        <row r="65">
          <cell r="S65">
            <v>1</v>
          </cell>
          <cell r="T65">
            <v>0</v>
          </cell>
          <cell r="U65">
            <v>1</v>
          </cell>
          <cell r="V65">
            <v>0</v>
          </cell>
          <cell r="W65">
            <v>0</v>
          </cell>
          <cell r="AQ65" t="str">
            <v>Sec. Infraestructura</v>
          </cell>
        </row>
        <row r="66">
          <cell r="P66">
            <v>2210666</v>
          </cell>
          <cell r="S66">
            <v>20</v>
          </cell>
          <cell r="T66">
            <v>0</v>
          </cell>
          <cell r="U66">
            <v>8</v>
          </cell>
          <cell r="V66">
            <v>5</v>
          </cell>
          <cell r="W66">
            <v>7</v>
          </cell>
          <cell r="AQ66" t="str">
            <v>Sec. Infraestructura</v>
          </cell>
        </row>
        <row r="67">
          <cell r="P67">
            <v>2210666</v>
          </cell>
          <cell r="S67">
            <v>1</v>
          </cell>
          <cell r="T67">
            <v>1</v>
          </cell>
          <cell r="U67">
            <v>1</v>
          </cell>
          <cell r="V67">
            <v>1</v>
          </cell>
          <cell r="W67">
            <v>1</v>
          </cell>
          <cell r="AQ67" t="str">
            <v>Sec. Infraestructura</v>
          </cell>
        </row>
        <row r="68">
          <cell r="P68">
            <v>2210666</v>
          </cell>
          <cell r="S68">
            <v>0.96</v>
          </cell>
          <cell r="T68">
            <v>0.96</v>
          </cell>
          <cell r="U68">
            <v>0.96</v>
          </cell>
          <cell r="V68">
            <v>0.96</v>
          </cell>
          <cell r="W68">
            <v>0.96</v>
          </cell>
          <cell r="AQ68" t="str">
            <v>Sec. Infraestructura</v>
          </cell>
        </row>
        <row r="70">
          <cell r="S70">
            <v>1</v>
          </cell>
          <cell r="T70">
            <v>0</v>
          </cell>
          <cell r="U70">
            <v>0</v>
          </cell>
          <cell r="V70">
            <v>1</v>
          </cell>
          <cell r="W70">
            <v>1</v>
          </cell>
          <cell r="AQ70" t="str">
            <v>Asesor TIC.</v>
          </cell>
        </row>
        <row r="71">
          <cell r="S71">
            <v>4</v>
          </cell>
          <cell r="T71">
            <v>0</v>
          </cell>
          <cell r="U71">
            <v>1</v>
          </cell>
          <cell r="V71">
            <v>1</v>
          </cell>
          <cell r="W71">
            <v>2</v>
          </cell>
          <cell r="AQ71" t="str">
            <v>Asesor TIC.</v>
          </cell>
        </row>
        <row r="72">
          <cell r="S72">
            <v>1</v>
          </cell>
          <cell r="T72">
            <v>0</v>
          </cell>
          <cell r="U72">
            <v>1</v>
          </cell>
          <cell r="V72">
            <v>0</v>
          </cell>
          <cell r="W72">
            <v>0</v>
          </cell>
          <cell r="AQ72" t="str">
            <v>Asesor TIC.</v>
          </cell>
        </row>
        <row r="73">
          <cell r="S73">
            <v>1</v>
          </cell>
          <cell r="T73">
            <v>0</v>
          </cell>
          <cell r="U73">
            <v>1</v>
          </cell>
          <cell r="V73">
            <v>0</v>
          </cell>
          <cell r="W73">
            <v>0</v>
          </cell>
          <cell r="AQ73" t="str">
            <v>Asesor TIC.</v>
          </cell>
        </row>
        <row r="74">
          <cell r="P74" t="str">
            <v xml:space="preserve"> -</v>
          </cell>
          <cell r="S74">
            <v>1</v>
          </cell>
          <cell r="T74">
            <v>0</v>
          </cell>
          <cell r="U74">
            <v>1</v>
          </cell>
          <cell r="V74">
            <v>1</v>
          </cell>
          <cell r="W74">
            <v>1</v>
          </cell>
          <cell r="AQ74" t="str">
            <v>Asesor TIC.</v>
          </cell>
        </row>
        <row r="75">
          <cell r="S75">
            <v>50</v>
          </cell>
          <cell r="T75">
            <v>0</v>
          </cell>
          <cell r="U75">
            <v>25</v>
          </cell>
          <cell r="V75">
            <v>25</v>
          </cell>
          <cell r="W75">
            <v>0</v>
          </cell>
          <cell r="AQ75" t="str">
            <v>Asesor TIC.</v>
          </cell>
        </row>
        <row r="76">
          <cell r="P76" t="str">
            <v xml:space="preserve"> -</v>
          </cell>
          <cell r="S76">
            <v>1</v>
          </cell>
          <cell r="T76">
            <v>0</v>
          </cell>
          <cell r="U76">
            <v>0</v>
          </cell>
          <cell r="V76">
            <v>1</v>
          </cell>
          <cell r="W76">
            <v>0</v>
          </cell>
          <cell r="AQ76" t="str">
            <v>Asesor TIC.</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0.33</v>
          </cell>
          <cell r="P12">
            <v>0</v>
          </cell>
          <cell r="Q12">
            <v>0</v>
          </cell>
          <cell r="R12">
            <v>0</v>
          </cell>
        </row>
        <row r="13">
          <cell r="K13">
            <v>0.5</v>
          </cell>
          <cell r="P13">
            <v>0</v>
          </cell>
          <cell r="Q13">
            <v>0</v>
          </cell>
          <cell r="R13">
            <v>0</v>
          </cell>
        </row>
        <row r="14">
          <cell r="K14">
            <v>1</v>
          </cell>
          <cell r="P14">
            <v>0</v>
          </cell>
          <cell r="Q14">
            <v>0</v>
          </cell>
          <cell r="R14">
            <v>0</v>
          </cell>
        </row>
        <row r="15">
          <cell r="K15">
            <v>1</v>
          </cell>
          <cell r="P15">
            <v>0</v>
          </cell>
          <cell r="Q15">
            <v>0</v>
          </cell>
          <cell r="R15">
            <v>0</v>
          </cell>
        </row>
        <row r="16">
          <cell r="K16">
            <v>1</v>
          </cell>
          <cell r="P16">
            <v>0</v>
          </cell>
          <cell r="Q16">
            <v>0</v>
          </cell>
          <cell r="R16">
            <v>0</v>
          </cell>
        </row>
        <row r="17">
          <cell r="K17">
            <v>1</v>
          </cell>
          <cell r="P17">
            <v>0</v>
          </cell>
          <cell r="Q17">
            <v>0</v>
          </cell>
          <cell r="R17">
            <v>0</v>
          </cell>
        </row>
        <row r="18">
          <cell r="K18">
            <v>0</v>
          </cell>
          <cell r="P18">
            <v>0</v>
          </cell>
          <cell r="Q18">
            <v>0</v>
          </cell>
          <cell r="R18">
            <v>0</v>
          </cell>
        </row>
        <row r="19">
          <cell r="K19">
            <v>1</v>
          </cell>
          <cell r="P19">
            <v>0</v>
          </cell>
          <cell r="Q19">
            <v>0</v>
          </cell>
          <cell r="R19">
            <v>0</v>
          </cell>
        </row>
        <row r="20">
          <cell r="K20">
            <v>1</v>
          </cell>
          <cell r="P20">
            <v>0</v>
          </cell>
          <cell r="Q20">
            <v>0</v>
          </cell>
          <cell r="R20">
            <v>0</v>
          </cell>
        </row>
        <row r="21">
          <cell r="K21">
            <v>1</v>
          </cell>
          <cell r="P21">
            <v>0</v>
          </cell>
          <cell r="Q21">
            <v>0</v>
          </cell>
          <cell r="R21">
            <v>0</v>
          </cell>
        </row>
        <row r="22">
          <cell r="K22">
            <v>1</v>
          </cell>
          <cell r="P22">
            <v>0</v>
          </cell>
          <cell r="Q22">
            <v>0</v>
          </cell>
          <cell r="R22">
            <v>0</v>
          </cell>
        </row>
        <row r="23">
          <cell r="K23">
            <v>1</v>
          </cell>
          <cell r="P23">
            <v>0</v>
          </cell>
          <cell r="Q23">
            <v>0</v>
          </cell>
          <cell r="R23">
            <v>0</v>
          </cell>
        </row>
        <row r="24">
          <cell r="K24">
            <v>1</v>
          </cell>
          <cell r="P24">
            <v>0</v>
          </cell>
          <cell r="Q24">
            <v>0</v>
          </cell>
          <cell r="R24">
            <v>0</v>
          </cell>
        </row>
        <row r="25">
          <cell r="K25">
            <v>1</v>
          </cell>
          <cell r="P25">
            <v>0</v>
          </cell>
          <cell r="Q25">
            <v>0</v>
          </cell>
          <cell r="R25">
            <v>0</v>
          </cell>
        </row>
        <row r="26">
          <cell r="K26">
            <v>1</v>
          </cell>
          <cell r="P26">
            <v>0</v>
          </cell>
          <cell r="Q26">
            <v>0</v>
          </cell>
          <cell r="R26">
            <v>0</v>
          </cell>
        </row>
        <row r="28">
          <cell r="K28">
            <v>0.5</v>
          </cell>
          <cell r="P28">
            <v>0</v>
          </cell>
          <cell r="Q28">
            <v>0</v>
          </cell>
          <cell r="R28">
            <v>0</v>
          </cell>
        </row>
        <row r="30">
          <cell r="K30">
            <v>0.31</v>
          </cell>
          <cell r="P30">
            <v>0</v>
          </cell>
          <cell r="Q30">
            <v>0</v>
          </cell>
          <cell r="R30">
            <v>0</v>
          </cell>
        </row>
        <row r="31">
          <cell r="K31">
            <v>0.28999999999999998</v>
          </cell>
          <cell r="P31">
            <v>0</v>
          </cell>
          <cell r="Q31">
            <v>0</v>
          </cell>
          <cell r="R31">
            <v>0</v>
          </cell>
        </row>
        <row r="32">
          <cell r="K32">
            <v>0.37</v>
          </cell>
          <cell r="P32">
            <v>0</v>
          </cell>
          <cell r="Q32">
            <v>0</v>
          </cell>
          <cell r="R32">
            <v>0</v>
          </cell>
        </row>
        <row r="33">
          <cell r="K33">
            <v>0.3</v>
          </cell>
          <cell r="P33">
            <v>0</v>
          </cell>
          <cell r="Q33">
            <v>0</v>
          </cell>
          <cell r="R33">
            <v>0</v>
          </cell>
        </row>
        <row r="34">
          <cell r="K34">
            <v>8</v>
          </cell>
          <cell r="P34">
            <v>0</v>
          </cell>
          <cell r="Q34">
            <v>0</v>
          </cell>
          <cell r="R34">
            <v>0</v>
          </cell>
        </row>
        <row r="35">
          <cell r="K35">
            <v>1</v>
          </cell>
          <cell r="P35">
            <v>0</v>
          </cell>
          <cell r="Q35">
            <v>0</v>
          </cell>
          <cell r="R35">
            <v>0</v>
          </cell>
        </row>
        <row r="36">
          <cell r="K36">
            <v>702</v>
          </cell>
          <cell r="P36">
            <v>0</v>
          </cell>
          <cell r="Q36">
            <v>0</v>
          </cell>
          <cell r="R36">
            <v>0</v>
          </cell>
        </row>
        <row r="37">
          <cell r="K37">
            <v>29973</v>
          </cell>
          <cell r="P37">
            <v>0</v>
          </cell>
          <cell r="Q37">
            <v>0</v>
          </cell>
          <cell r="R37">
            <v>0</v>
          </cell>
        </row>
        <row r="38">
          <cell r="K38">
            <v>0.3</v>
          </cell>
          <cell r="P38">
            <v>0</v>
          </cell>
          <cell r="Q38">
            <v>0</v>
          </cell>
          <cell r="R38">
            <v>0</v>
          </cell>
        </row>
        <row r="39">
          <cell r="K39">
            <v>0</v>
          </cell>
          <cell r="P39">
            <v>0</v>
          </cell>
          <cell r="Q39">
            <v>0</v>
          </cell>
          <cell r="R39">
            <v>0</v>
          </cell>
        </row>
        <row r="40">
          <cell r="K40">
            <v>10</v>
          </cell>
          <cell r="P40">
            <v>0</v>
          </cell>
          <cell r="Q40">
            <v>0</v>
          </cell>
          <cell r="R40">
            <v>0</v>
          </cell>
        </row>
        <row r="41">
          <cell r="K41">
            <v>0</v>
          </cell>
          <cell r="P41">
            <v>0</v>
          </cell>
          <cell r="Q41">
            <v>0</v>
          </cell>
          <cell r="R41">
            <v>0</v>
          </cell>
        </row>
        <row r="42">
          <cell r="K42">
            <v>1</v>
          </cell>
          <cell r="P42">
            <v>0</v>
          </cell>
          <cell r="Q42">
            <v>0</v>
          </cell>
          <cell r="R42">
            <v>0</v>
          </cell>
        </row>
        <row r="44">
          <cell r="K44">
            <v>0</v>
          </cell>
          <cell r="P44">
            <v>0</v>
          </cell>
          <cell r="Q44">
            <v>0</v>
          </cell>
          <cell r="R44">
            <v>0</v>
          </cell>
        </row>
        <row r="45">
          <cell r="K45">
            <v>0</v>
          </cell>
          <cell r="P45">
            <v>0</v>
          </cell>
          <cell r="Q45">
            <v>0</v>
          </cell>
          <cell r="R45">
            <v>0</v>
          </cell>
        </row>
        <row r="46">
          <cell r="K46">
            <v>0</v>
          </cell>
          <cell r="P46">
            <v>0</v>
          </cell>
          <cell r="Q46">
            <v>0</v>
          </cell>
          <cell r="R46">
            <v>0</v>
          </cell>
        </row>
        <row r="48">
          <cell r="K48">
            <v>0</v>
          </cell>
          <cell r="P48">
            <v>0</v>
          </cell>
          <cell r="Q48">
            <v>0</v>
          </cell>
          <cell r="R48">
            <v>0</v>
          </cell>
        </row>
        <row r="49">
          <cell r="K49">
            <v>0</v>
          </cell>
          <cell r="P49">
            <v>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0</v>
          </cell>
          <cell r="Q53">
            <v>0</v>
          </cell>
          <cell r="R53">
            <v>0</v>
          </cell>
        </row>
        <row r="54">
          <cell r="K54">
            <v>0</v>
          </cell>
          <cell r="P54">
            <v>0</v>
          </cell>
          <cell r="Q54">
            <v>0</v>
          </cell>
          <cell r="R54">
            <v>0</v>
          </cell>
        </row>
        <row r="55">
          <cell r="N55">
            <v>0.99848484848484853</v>
          </cell>
        </row>
      </sheetData>
      <sheetData sheetId="1">
        <row r="12">
          <cell r="K12">
            <v>0.5</v>
          </cell>
          <cell r="P12">
            <v>0</v>
          </cell>
          <cell r="Q12">
            <v>0</v>
          </cell>
          <cell r="R12">
            <v>0</v>
          </cell>
        </row>
        <row r="13">
          <cell r="K13">
            <v>0.5</v>
          </cell>
          <cell r="P13">
            <v>0</v>
          </cell>
          <cell r="Q13">
            <v>0</v>
          </cell>
          <cell r="R13">
            <v>0</v>
          </cell>
        </row>
        <row r="14">
          <cell r="K14">
            <v>0.5</v>
          </cell>
          <cell r="P14">
            <v>0</v>
          </cell>
          <cell r="Q14">
            <v>0</v>
          </cell>
          <cell r="R14">
            <v>0</v>
          </cell>
        </row>
        <row r="15">
          <cell r="K15">
            <v>1</v>
          </cell>
          <cell r="P15">
            <v>0</v>
          </cell>
          <cell r="Q15">
            <v>0</v>
          </cell>
          <cell r="R15">
            <v>0</v>
          </cell>
        </row>
        <row r="16">
          <cell r="K16">
            <v>1</v>
          </cell>
          <cell r="P16">
            <v>0</v>
          </cell>
          <cell r="Q16">
            <v>0</v>
          </cell>
          <cell r="R16">
            <v>0</v>
          </cell>
        </row>
        <row r="17">
          <cell r="K17">
            <v>1</v>
          </cell>
          <cell r="P17">
            <v>0</v>
          </cell>
          <cell r="Q17">
            <v>0</v>
          </cell>
          <cell r="R17">
            <v>0</v>
          </cell>
        </row>
        <row r="18">
          <cell r="K18">
            <v>1</v>
          </cell>
          <cell r="P18">
            <v>0</v>
          </cell>
          <cell r="Q18">
            <v>0</v>
          </cell>
          <cell r="R18">
            <v>0</v>
          </cell>
        </row>
        <row r="19">
          <cell r="K19">
            <v>1</v>
          </cell>
          <cell r="P19">
            <v>0</v>
          </cell>
          <cell r="Q19">
            <v>0</v>
          </cell>
          <cell r="R19">
            <v>0</v>
          </cell>
        </row>
        <row r="20">
          <cell r="K20">
            <v>1</v>
          </cell>
          <cell r="P20">
            <v>0</v>
          </cell>
          <cell r="Q20">
            <v>0</v>
          </cell>
          <cell r="R20">
            <v>0</v>
          </cell>
        </row>
        <row r="21">
          <cell r="K21">
            <v>1</v>
          </cell>
          <cell r="P21">
            <v>0</v>
          </cell>
          <cell r="Q21">
            <v>0</v>
          </cell>
          <cell r="R21">
            <v>0</v>
          </cell>
        </row>
        <row r="22">
          <cell r="K22">
            <v>1</v>
          </cell>
          <cell r="P22">
            <v>0</v>
          </cell>
          <cell r="Q22">
            <v>0</v>
          </cell>
          <cell r="R22">
            <v>0</v>
          </cell>
        </row>
        <row r="23">
          <cell r="K23">
            <v>1</v>
          </cell>
          <cell r="P23">
            <v>0</v>
          </cell>
          <cell r="Q23">
            <v>0</v>
          </cell>
          <cell r="R23">
            <v>0</v>
          </cell>
        </row>
        <row r="24">
          <cell r="K24">
            <v>0.8</v>
          </cell>
          <cell r="P24">
            <v>0</v>
          </cell>
          <cell r="Q24">
            <v>0</v>
          </cell>
          <cell r="R24">
            <v>0</v>
          </cell>
        </row>
        <row r="25">
          <cell r="K25">
            <v>0.2</v>
          </cell>
          <cell r="P25">
            <v>0</v>
          </cell>
          <cell r="Q25">
            <v>0</v>
          </cell>
          <cell r="R25">
            <v>0</v>
          </cell>
        </row>
        <row r="26">
          <cell r="K26">
            <v>1</v>
          </cell>
          <cell r="P26">
            <v>0</v>
          </cell>
          <cell r="Q26">
            <v>0</v>
          </cell>
          <cell r="R26">
            <v>0</v>
          </cell>
        </row>
        <row r="28">
          <cell r="K28">
            <v>0.11</v>
          </cell>
          <cell r="P28">
            <v>2650000</v>
          </cell>
          <cell r="Q28">
            <v>0</v>
          </cell>
          <cell r="R28">
            <v>0</v>
          </cell>
        </row>
        <row r="30">
          <cell r="K30">
            <v>0.33</v>
          </cell>
          <cell r="P30">
            <v>65000</v>
          </cell>
          <cell r="Q30">
            <v>0</v>
          </cell>
          <cell r="R30">
            <v>0</v>
          </cell>
        </row>
        <row r="31">
          <cell r="K31">
            <v>0.32</v>
          </cell>
          <cell r="P31">
            <v>35000</v>
          </cell>
          <cell r="Q31">
            <v>0</v>
          </cell>
          <cell r="R31">
            <v>0</v>
          </cell>
        </row>
        <row r="32">
          <cell r="K32">
            <v>0.33</v>
          </cell>
          <cell r="P32">
            <v>0</v>
          </cell>
          <cell r="Q32">
            <v>0</v>
          </cell>
          <cell r="R32">
            <v>0</v>
          </cell>
        </row>
        <row r="33">
          <cell r="K33">
            <v>0.35</v>
          </cell>
          <cell r="P33">
            <v>0</v>
          </cell>
          <cell r="Q33">
            <v>0</v>
          </cell>
          <cell r="R33">
            <v>0</v>
          </cell>
        </row>
        <row r="34">
          <cell r="K34">
            <v>8</v>
          </cell>
          <cell r="P34">
            <v>0</v>
          </cell>
          <cell r="Q34">
            <v>0</v>
          </cell>
          <cell r="R34">
            <v>0</v>
          </cell>
        </row>
        <row r="35">
          <cell r="K35">
            <v>1</v>
          </cell>
          <cell r="P35">
            <v>0</v>
          </cell>
          <cell r="Q35">
            <v>0</v>
          </cell>
          <cell r="R35">
            <v>0</v>
          </cell>
        </row>
        <row r="36">
          <cell r="K36">
            <v>2342</v>
          </cell>
          <cell r="P36">
            <v>0</v>
          </cell>
          <cell r="Q36">
            <v>0</v>
          </cell>
          <cell r="R36">
            <v>0</v>
          </cell>
        </row>
        <row r="37">
          <cell r="K37">
            <v>30528</v>
          </cell>
          <cell r="P37">
            <v>0</v>
          </cell>
          <cell r="Q37">
            <v>0</v>
          </cell>
          <cell r="R37">
            <v>0</v>
          </cell>
        </row>
        <row r="38">
          <cell r="K38">
            <v>0.05</v>
          </cell>
          <cell r="P38">
            <v>0</v>
          </cell>
          <cell r="Q38">
            <v>0</v>
          </cell>
          <cell r="R38">
            <v>0</v>
          </cell>
        </row>
        <row r="39">
          <cell r="K39">
            <v>0</v>
          </cell>
          <cell r="P39">
            <v>0</v>
          </cell>
          <cell r="Q39">
            <v>0</v>
          </cell>
          <cell r="R39">
            <v>0</v>
          </cell>
        </row>
        <row r="40">
          <cell r="K40">
            <v>10</v>
          </cell>
          <cell r="P40">
            <v>0</v>
          </cell>
          <cell r="Q40">
            <v>0</v>
          </cell>
          <cell r="R40">
            <v>0</v>
          </cell>
        </row>
        <row r="41">
          <cell r="K41">
            <v>0.1</v>
          </cell>
          <cell r="P41">
            <v>0</v>
          </cell>
          <cell r="Q41">
            <v>0</v>
          </cell>
          <cell r="R41">
            <v>0</v>
          </cell>
        </row>
        <row r="42">
          <cell r="K42">
            <v>0</v>
          </cell>
          <cell r="P42">
            <v>0</v>
          </cell>
          <cell r="Q42">
            <v>0</v>
          </cell>
          <cell r="R42">
            <v>0</v>
          </cell>
        </row>
        <row r="44">
          <cell r="K44">
            <v>0.05</v>
          </cell>
          <cell r="P44">
            <v>0</v>
          </cell>
          <cell r="Q44">
            <v>0</v>
          </cell>
          <cell r="R44">
            <v>0</v>
          </cell>
        </row>
        <row r="45">
          <cell r="K45">
            <v>0.05</v>
          </cell>
          <cell r="P45">
            <v>0</v>
          </cell>
          <cell r="Q45">
            <v>0</v>
          </cell>
          <cell r="R45">
            <v>0</v>
          </cell>
        </row>
        <row r="46">
          <cell r="K46">
            <v>0.1</v>
          </cell>
          <cell r="P46">
            <v>0</v>
          </cell>
          <cell r="Q46">
            <v>0</v>
          </cell>
          <cell r="R46">
            <v>0</v>
          </cell>
        </row>
        <row r="48">
          <cell r="K48">
            <v>0</v>
          </cell>
          <cell r="P48">
            <v>0</v>
          </cell>
          <cell r="Q48">
            <v>0</v>
          </cell>
          <cell r="R48">
            <v>0</v>
          </cell>
        </row>
        <row r="49">
          <cell r="K49">
            <v>0.6</v>
          </cell>
          <cell r="P49">
            <v>0</v>
          </cell>
          <cell r="Q49">
            <v>0</v>
          </cell>
          <cell r="R49">
            <v>0</v>
          </cell>
        </row>
        <row r="50">
          <cell r="K50">
            <v>0.33</v>
          </cell>
          <cell r="P50">
            <v>0</v>
          </cell>
          <cell r="Q50">
            <v>0</v>
          </cell>
          <cell r="R50">
            <v>0</v>
          </cell>
        </row>
        <row r="51">
          <cell r="K51">
            <v>0</v>
          </cell>
          <cell r="P51">
            <v>0</v>
          </cell>
          <cell r="Q51">
            <v>0</v>
          </cell>
          <cell r="R51">
            <v>0</v>
          </cell>
        </row>
        <row r="52">
          <cell r="K52">
            <v>0</v>
          </cell>
          <cell r="P52">
            <v>0</v>
          </cell>
          <cell r="Q52">
            <v>0</v>
          </cell>
          <cell r="R52">
            <v>0</v>
          </cell>
        </row>
        <row r="53">
          <cell r="K53">
            <v>3</v>
          </cell>
          <cell r="P53">
            <v>0</v>
          </cell>
          <cell r="Q53">
            <v>0</v>
          </cell>
          <cell r="R53">
            <v>0</v>
          </cell>
        </row>
        <row r="54">
          <cell r="K54">
            <v>0</v>
          </cell>
          <cell r="P54">
            <v>0</v>
          </cell>
          <cell r="Q54">
            <v>0</v>
          </cell>
          <cell r="R54">
            <v>0</v>
          </cell>
        </row>
        <row r="55">
          <cell r="N55">
            <v>0.62957142857142867</v>
          </cell>
        </row>
      </sheetData>
      <sheetData sheetId="2">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3">
          <cell r="K23">
            <v>0</v>
          </cell>
          <cell r="P23">
            <v>0</v>
          </cell>
          <cell r="Q23">
            <v>0</v>
          </cell>
          <cell r="R23">
            <v>0</v>
          </cell>
        </row>
        <row r="24">
          <cell r="K24">
            <v>0</v>
          </cell>
          <cell r="P24">
            <v>0</v>
          </cell>
          <cell r="Q24">
            <v>0</v>
          </cell>
          <cell r="R24">
            <v>0</v>
          </cell>
        </row>
        <row r="25">
          <cell r="K25">
            <v>0</v>
          </cell>
          <cell r="P25">
            <v>0</v>
          </cell>
          <cell r="Q25">
            <v>0</v>
          </cell>
          <cell r="R25">
            <v>0</v>
          </cell>
        </row>
        <row r="26">
          <cell r="K26">
            <v>0</v>
          </cell>
          <cell r="P26">
            <v>0</v>
          </cell>
          <cell r="Q26">
            <v>0</v>
          </cell>
          <cell r="R26">
            <v>0</v>
          </cell>
        </row>
        <row r="28">
          <cell r="K28">
            <v>0</v>
          </cell>
          <cell r="P28">
            <v>1650000</v>
          </cell>
          <cell r="Q28">
            <v>0</v>
          </cell>
          <cell r="R28">
            <v>0</v>
          </cell>
        </row>
        <row r="30">
          <cell r="K30">
            <v>0</v>
          </cell>
          <cell r="P30">
            <v>140000</v>
          </cell>
          <cell r="Q30">
            <v>0</v>
          </cell>
          <cell r="R30">
            <v>0</v>
          </cell>
        </row>
        <row r="31">
          <cell r="K31">
            <v>0</v>
          </cell>
          <cell r="P31">
            <v>131000</v>
          </cell>
          <cell r="Q31">
            <v>0</v>
          </cell>
          <cell r="R31">
            <v>0</v>
          </cell>
        </row>
        <row r="32">
          <cell r="K32">
            <v>0</v>
          </cell>
          <cell r="P32">
            <v>92000</v>
          </cell>
          <cell r="Q32">
            <v>0</v>
          </cell>
          <cell r="R32">
            <v>0</v>
          </cell>
        </row>
        <row r="33">
          <cell r="K33">
            <v>0</v>
          </cell>
          <cell r="P33">
            <v>230000</v>
          </cell>
          <cell r="Q33">
            <v>0</v>
          </cell>
          <cell r="R33">
            <v>0</v>
          </cell>
        </row>
        <row r="34">
          <cell r="K34">
            <v>0</v>
          </cell>
          <cell r="P34">
            <v>0</v>
          </cell>
          <cell r="Q34">
            <v>0</v>
          </cell>
          <cell r="R34">
            <v>0</v>
          </cell>
        </row>
        <row r="35">
          <cell r="K35">
            <v>0</v>
          </cell>
          <cell r="P35">
            <v>0</v>
          </cell>
          <cell r="Q35">
            <v>0</v>
          </cell>
          <cell r="R35">
            <v>0</v>
          </cell>
        </row>
        <row r="36">
          <cell r="K36">
            <v>0</v>
          </cell>
          <cell r="P36">
            <v>0</v>
          </cell>
          <cell r="Q36">
            <v>0</v>
          </cell>
          <cell r="R36">
            <v>0</v>
          </cell>
        </row>
        <row r="37">
          <cell r="K37">
            <v>0</v>
          </cell>
          <cell r="P37">
            <v>0</v>
          </cell>
          <cell r="Q37">
            <v>0</v>
          </cell>
          <cell r="R37">
            <v>0</v>
          </cell>
        </row>
        <row r="38">
          <cell r="K38">
            <v>0</v>
          </cell>
          <cell r="P38">
            <v>200000</v>
          </cell>
          <cell r="Q38">
            <v>0</v>
          </cell>
          <cell r="R38">
            <v>0</v>
          </cell>
        </row>
        <row r="39">
          <cell r="K39">
            <v>0</v>
          </cell>
          <cell r="P39">
            <v>40000</v>
          </cell>
          <cell r="Q39">
            <v>0</v>
          </cell>
          <cell r="R39">
            <v>0</v>
          </cell>
        </row>
        <row r="40">
          <cell r="K40">
            <v>0</v>
          </cell>
          <cell r="P40">
            <v>17000</v>
          </cell>
          <cell r="Q40">
            <v>0</v>
          </cell>
          <cell r="R40">
            <v>0</v>
          </cell>
        </row>
        <row r="41">
          <cell r="K41">
            <v>0</v>
          </cell>
          <cell r="P41">
            <v>17000</v>
          </cell>
          <cell r="Q41">
            <v>0</v>
          </cell>
          <cell r="R41">
            <v>0</v>
          </cell>
        </row>
        <row r="42">
          <cell r="K42">
            <v>0</v>
          </cell>
          <cell r="P42">
            <v>0</v>
          </cell>
          <cell r="Q42">
            <v>0</v>
          </cell>
          <cell r="R42">
            <v>0</v>
          </cell>
        </row>
        <row r="44">
          <cell r="K44">
            <v>0</v>
          </cell>
          <cell r="P44">
            <v>0</v>
          </cell>
          <cell r="Q44">
            <v>0</v>
          </cell>
          <cell r="R44">
            <v>0</v>
          </cell>
        </row>
        <row r="45">
          <cell r="K45">
            <v>0</v>
          </cell>
          <cell r="P45">
            <v>0</v>
          </cell>
          <cell r="Q45">
            <v>0</v>
          </cell>
          <cell r="R45">
            <v>0</v>
          </cell>
        </row>
        <row r="46">
          <cell r="K46">
            <v>0</v>
          </cell>
          <cell r="P46">
            <v>300000</v>
          </cell>
          <cell r="Q46">
            <v>0</v>
          </cell>
          <cell r="R46">
            <v>0</v>
          </cell>
        </row>
        <row r="48">
          <cell r="K48">
            <v>0</v>
          </cell>
          <cell r="P48">
            <v>80000</v>
          </cell>
          <cell r="Q48">
            <v>0</v>
          </cell>
          <cell r="R48">
            <v>0</v>
          </cell>
        </row>
        <row r="49">
          <cell r="K49">
            <v>0</v>
          </cell>
          <cell r="P49">
            <v>133000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2500000</v>
          </cell>
          <cell r="Q53">
            <v>0</v>
          </cell>
          <cell r="R53">
            <v>0</v>
          </cell>
        </row>
        <row r="54">
          <cell r="K54">
            <v>0</v>
          </cell>
          <cell r="P54">
            <v>0</v>
          </cell>
          <cell r="Q54">
            <v>0</v>
          </cell>
          <cell r="R54">
            <v>0</v>
          </cell>
        </row>
        <row r="55">
          <cell r="N55">
            <v>0</v>
          </cell>
        </row>
      </sheetData>
      <sheetData sheetId="3">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3">
          <cell r="K23">
            <v>0</v>
          </cell>
          <cell r="P23">
            <v>0</v>
          </cell>
          <cell r="Q23">
            <v>0</v>
          </cell>
          <cell r="R23">
            <v>0</v>
          </cell>
        </row>
        <row r="24">
          <cell r="K24">
            <v>0</v>
          </cell>
          <cell r="P24">
            <v>0</v>
          </cell>
          <cell r="Q24">
            <v>0</v>
          </cell>
          <cell r="R24">
            <v>0</v>
          </cell>
        </row>
        <row r="25">
          <cell r="K25">
            <v>0</v>
          </cell>
          <cell r="P25">
            <v>0</v>
          </cell>
          <cell r="Q25">
            <v>0</v>
          </cell>
          <cell r="R25">
            <v>0</v>
          </cell>
        </row>
        <row r="26">
          <cell r="K26">
            <v>0</v>
          </cell>
          <cell r="P26">
            <v>0</v>
          </cell>
          <cell r="Q26">
            <v>0</v>
          </cell>
          <cell r="R26">
            <v>0</v>
          </cell>
        </row>
        <row r="28">
          <cell r="K28">
            <v>0</v>
          </cell>
          <cell r="P28">
            <v>1650000</v>
          </cell>
          <cell r="Q28">
            <v>0</v>
          </cell>
          <cell r="R28">
            <v>0</v>
          </cell>
        </row>
        <row r="30">
          <cell r="K30">
            <v>0</v>
          </cell>
          <cell r="P30">
            <v>126000</v>
          </cell>
          <cell r="Q30">
            <v>0</v>
          </cell>
          <cell r="R30">
            <v>0</v>
          </cell>
        </row>
        <row r="31">
          <cell r="K31">
            <v>0</v>
          </cell>
          <cell r="P31">
            <v>118000</v>
          </cell>
          <cell r="Q31">
            <v>0</v>
          </cell>
          <cell r="R31">
            <v>0</v>
          </cell>
        </row>
        <row r="32">
          <cell r="K32">
            <v>0</v>
          </cell>
          <cell r="P32">
            <v>0</v>
          </cell>
          <cell r="Q32">
            <v>0</v>
          </cell>
          <cell r="R32">
            <v>0</v>
          </cell>
        </row>
        <row r="33">
          <cell r="K33">
            <v>0</v>
          </cell>
          <cell r="P33">
            <v>240000</v>
          </cell>
          <cell r="Q33">
            <v>0</v>
          </cell>
          <cell r="R33">
            <v>0</v>
          </cell>
        </row>
        <row r="34">
          <cell r="K34">
            <v>0</v>
          </cell>
          <cell r="P34">
            <v>0</v>
          </cell>
          <cell r="Q34">
            <v>0</v>
          </cell>
          <cell r="R34">
            <v>0</v>
          </cell>
        </row>
        <row r="35">
          <cell r="K35">
            <v>0</v>
          </cell>
          <cell r="P35">
            <v>0</v>
          </cell>
          <cell r="Q35">
            <v>0</v>
          </cell>
          <cell r="R35">
            <v>0</v>
          </cell>
        </row>
        <row r="36">
          <cell r="K36">
            <v>0</v>
          </cell>
          <cell r="P36">
            <v>0</v>
          </cell>
          <cell r="Q36">
            <v>0</v>
          </cell>
          <cell r="R36">
            <v>0</v>
          </cell>
        </row>
        <row r="37">
          <cell r="K37">
            <v>0</v>
          </cell>
          <cell r="P37">
            <v>0</v>
          </cell>
          <cell r="Q37">
            <v>0</v>
          </cell>
          <cell r="R37">
            <v>0</v>
          </cell>
        </row>
        <row r="38">
          <cell r="K38">
            <v>0</v>
          </cell>
          <cell r="P38">
            <v>0</v>
          </cell>
          <cell r="Q38">
            <v>0</v>
          </cell>
          <cell r="R38">
            <v>0</v>
          </cell>
        </row>
        <row r="39">
          <cell r="K39">
            <v>0</v>
          </cell>
          <cell r="P39">
            <v>0</v>
          </cell>
          <cell r="Q39">
            <v>0</v>
          </cell>
          <cell r="R39">
            <v>0</v>
          </cell>
        </row>
        <row r="40">
          <cell r="K40">
            <v>0</v>
          </cell>
          <cell r="P40">
            <v>17000</v>
          </cell>
          <cell r="Q40">
            <v>0</v>
          </cell>
          <cell r="R40">
            <v>0</v>
          </cell>
        </row>
        <row r="41">
          <cell r="K41">
            <v>0</v>
          </cell>
          <cell r="P41">
            <v>17000</v>
          </cell>
          <cell r="Q41">
            <v>0</v>
          </cell>
          <cell r="R41">
            <v>0</v>
          </cell>
        </row>
        <row r="42">
          <cell r="K42">
            <v>0</v>
          </cell>
          <cell r="P42">
            <v>0</v>
          </cell>
          <cell r="Q42">
            <v>0</v>
          </cell>
          <cell r="R42">
            <v>0</v>
          </cell>
        </row>
        <row r="44">
          <cell r="K44">
            <v>0</v>
          </cell>
          <cell r="P44">
            <v>0</v>
          </cell>
          <cell r="Q44">
            <v>0</v>
          </cell>
          <cell r="R44">
            <v>0</v>
          </cell>
        </row>
        <row r="45">
          <cell r="K45">
            <v>0</v>
          </cell>
          <cell r="P45">
            <v>0</v>
          </cell>
          <cell r="Q45">
            <v>0</v>
          </cell>
          <cell r="R45">
            <v>0</v>
          </cell>
        </row>
        <row r="46">
          <cell r="K46">
            <v>0</v>
          </cell>
          <cell r="P46">
            <v>300000</v>
          </cell>
          <cell r="Q46">
            <v>0</v>
          </cell>
          <cell r="R46">
            <v>0</v>
          </cell>
        </row>
        <row r="48">
          <cell r="K48">
            <v>0</v>
          </cell>
          <cell r="P48">
            <v>80000</v>
          </cell>
          <cell r="Q48">
            <v>0</v>
          </cell>
          <cell r="R48">
            <v>0</v>
          </cell>
        </row>
        <row r="49">
          <cell r="K49">
            <v>0</v>
          </cell>
          <cell r="P49">
            <v>133000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0</v>
          </cell>
          <cell r="Q53">
            <v>0</v>
          </cell>
          <cell r="R53">
            <v>0</v>
          </cell>
        </row>
        <row r="54">
          <cell r="K54">
            <v>0</v>
          </cell>
          <cell r="P54">
            <v>0</v>
          </cell>
          <cell r="Q54">
            <v>0</v>
          </cell>
          <cell r="R54">
            <v>0</v>
          </cell>
        </row>
        <row r="55">
          <cell r="N55">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0</v>
          </cell>
          <cell r="Q12">
            <v>0</v>
          </cell>
          <cell r="R12">
            <v>0</v>
          </cell>
        </row>
        <row r="13">
          <cell r="N13">
            <v>1</v>
          </cell>
        </row>
      </sheetData>
      <sheetData sheetId="1">
        <row r="12">
          <cell r="K12">
            <v>1</v>
          </cell>
          <cell r="P12">
            <v>0</v>
          </cell>
          <cell r="Q12">
            <v>0</v>
          </cell>
          <cell r="R12">
            <v>0</v>
          </cell>
        </row>
        <row r="13">
          <cell r="N13">
            <v>1</v>
          </cell>
        </row>
      </sheetData>
      <sheetData sheetId="2">
        <row r="12">
          <cell r="K12">
            <v>0</v>
          </cell>
          <cell r="P12">
            <v>0</v>
          </cell>
          <cell r="Q12">
            <v>0</v>
          </cell>
          <cell r="R12">
            <v>0</v>
          </cell>
        </row>
        <row r="13">
          <cell r="N13">
            <v>0</v>
          </cell>
        </row>
      </sheetData>
      <sheetData sheetId="3">
        <row r="12">
          <cell r="K12">
            <v>0</v>
          </cell>
          <cell r="P12">
            <v>0</v>
          </cell>
          <cell r="Q12">
            <v>0</v>
          </cell>
          <cell r="R12">
            <v>0</v>
          </cell>
        </row>
        <row r="13">
          <cell r="N13">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0</v>
          </cell>
          <cell r="Q12">
            <v>0</v>
          </cell>
          <cell r="R12">
            <v>0</v>
          </cell>
        </row>
        <row r="14">
          <cell r="K14">
            <v>0</v>
          </cell>
          <cell r="P14">
            <v>60000</v>
          </cell>
          <cell r="Q14">
            <v>0</v>
          </cell>
          <cell r="R14">
            <v>0</v>
          </cell>
        </row>
        <row r="15">
          <cell r="K15">
            <v>0</v>
          </cell>
          <cell r="P15">
            <v>80000</v>
          </cell>
          <cell r="Q15">
            <v>0</v>
          </cell>
          <cell r="R15">
            <v>0</v>
          </cell>
        </row>
        <row r="16">
          <cell r="K16">
            <v>0</v>
          </cell>
          <cell r="P16">
            <v>70000</v>
          </cell>
          <cell r="Q16">
            <v>0</v>
          </cell>
          <cell r="R16">
            <v>0</v>
          </cell>
        </row>
        <row r="18">
          <cell r="K18">
            <v>0</v>
          </cell>
          <cell r="P18">
            <v>0</v>
          </cell>
          <cell r="Q18">
            <v>0</v>
          </cell>
          <cell r="R18">
            <v>0</v>
          </cell>
        </row>
        <row r="19">
          <cell r="K19">
            <v>1</v>
          </cell>
          <cell r="P19">
            <v>1879701</v>
          </cell>
          <cell r="Q19">
            <v>795451</v>
          </cell>
          <cell r="R19">
            <v>0</v>
          </cell>
        </row>
        <row r="20">
          <cell r="K20">
            <v>2</v>
          </cell>
          <cell r="P20">
            <v>28000</v>
          </cell>
          <cell r="Q20">
            <v>0</v>
          </cell>
          <cell r="R20">
            <v>0</v>
          </cell>
        </row>
        <row r="21">
          <cell r="K21">
            <v>2</v>
          </cell>
          <cell r="P21">
            <v>115081</v>
          </cell>
          <cell r="Q21">
            <v>3000</v>
          </cell>
          <cell r="R21">
            <v>0</v>
          </cell>
        </row>
        <row r="22">
          <cell r="K22">
            <v>1</v>
          </cell>
          <cell r="P22">
            <v>0</v>
          </cell>
          <cell r="Q22">
            <v>0</v>
          </cell>
          <cell r="R22">
            <v>0</v>
          </cell>
        </row>
        <row r="23">
          <cell r="K23">
            <v>1</v>
          </cell>
          <cell r="P23">
            <v>0</v>
          </cell>
          <cell r="Q23">
            <v>0</v>
          </cell>
          <cell r="R23">
            <v>0</v>
          </cell>
        </row>
        <row r="24">
          <cell r="K24">
            <v>1</v>
          </cell>
          <cell r="P24">
            <v>159000</v>
          </cell>
          <cell r="Q24">
            <v>59000</v>
          </cell>
          <cell r="R24">
            <v>0</v>
          </cell>
        </row>
        <row r="25">
          <cell r="K25">
            <v>296</v>
          </cell>
          <cell r="P25">
            <v>141000</v>
          </cell>
          <cell r="Q25">
            <v>141000</v>
          </cell>
          <cell r="R25">
            <v>0</v>
          </cell>
        </row>
        <row r="26">
          <cell r="K26">
            <v>1</v>
          </cell>
          <cell r="P26">
            <v>0</v>
          </cell>
          <cell r="Q26">
            <v>0</v>
          </cell>
          <cell r="R26">
            <v>0</v>
          </cell>
        </row>
        <row r="27">
          <cell r="K27">
            <v>1</v>
          </cell>
          <cell r="P27">
            <v>0</v>
          </cell>
          <cell r="Q27">
            <v>0</v>
          </cell>
          <cell r="R27">
            <v>0</v>
          </cell>
        </row>
        <row r="28">
          <cell r="K28">
            <v>1</v>
          </cell>
          <cell r="P28">
            <v>5000</v>
          </cell>
          <cell r="Q28">
            <v>0</v>
          </cell>
          <cell r="R28">
            <v>0</v>
          </cell>
        </row>
        <row r="29">
          <cell r="K29">
            <v>1</v>
          </cell>
          <cell r="P29">
            <v>0</v>
          </cell>
          <cell r="Q29">
            <v>0</v>
          </cell>
          <cell r="R29">
            <v>0</v>
          </cell>
        </row>
        <row r="30">
          <cell r="K30">
            <v>1</v>
          </cell>
          <cell r="P30">
            <v>0</v>
          </cell>
          <cell r="Q30">
            <v>0</v>
          </cell>
          <cell r="R30">
            <v>0</v>
          </cell>
        </row>
        <row r="31">
          <cell r="K31">
            <v>1</v>
          </cell>
          <cell r="P31">
            <v>279000</v>
          </cell>
          <cell r="Q31">
            <v>206001</v>
          </cell>
          <cell r="R31">
            <v>0</v>
          </cell>
        </row>
        <row r="32">
          <cell r="K32">
            <v>1</v>
          </cell>
          <cell r="P32">
            <v>13000</v>
          </cell>
          <cell r="Q32">
            <v>12926</v>
          </cell>
          <cell r="R32">
            <v>0</v>
          </cell>
        </row>
        <row r="33">
          <cell r="K33">
            <v>1</v>
          </cell>
          <cell r="P33">
            <v>87000</v>
          </cell>
          <cell r="Q33">
            <v>51280</v>
          </cell>
          <cell r="R33">
            <v>0</v>
          </cell>
        </row>
        <row r="34">
          <cell r="K34">
            <v>1</v>
          </cell>
          <cell r="P34">
            <v>69000</v>
          </cell>
          <cell r="Q34">
            <v>65673</v>
          </cell>
          <cell r="R34">
            <v>0</v>
          </cell>
        </row>
        <row r="35">
          <cell r="K35">
            <v>1</v>
          </cell>
          <cell r="P35">
            <v>0</v>
          </cell>
          <cell r="Q35">
            <v>0</v>
          </cell>
          <cell r="R35">
            <v>0</v>
          </cell>
        </row>
        <row r="36">
          <cell r="K36">
            <v>1</v>
          </cell>
          <cell r="P36">
            <v>43000</v>
          </cell>
          <cell r="Q36">
            <v>37280</v>
          </cell>
          <cell r="R36">
            <v>0</v>
          </cell>
        </row>
        <row r="37">
          <cell r="K37">
            <v>1</v>
          </cell>
          <cell r="P37">
            <v>34000</v>
          </cell>
          <cell r="Q37">
            <v>31680</v>
          </cell>
          <cell r="R37">
            <v>0</v>
          </cell>
        </row>
        <row r="38">
          <cell r="K38">
            <v>0</v>
          </cell>
          <cell r="P38">
            <v>0</v>
          </cell>
          <cell r="Q38">
            <v>0</v>
          </cell>
          <cell r="R38">
            <v>0</v>
          </cell>
        </row>
        <row r="39">
          <cell r="K39">
            <v>0</v>
          </cell>
          <cell r="P39">
            <v>0</v>
          </cell>
          <cell r="Q39">
            <v>0</v>
          </cell>
          <cell r="R39">
            <v>0</v>
          </cell>
        </row>
        <row r="40">
          <cell r="K40">
            <v>1</v>
          </cell>
          <cell r="P40">
            <v>187072</v>
          </cell>
          <cell r="Q40">
            <v>51489</v>
          </cell>
          <cell r="R40">
            <v>0</v>
          </cell>
        </row>
        <row r="41">
          <cell r="K41">
            <v>1</v>
          </cell>
          <cell r="P41">
            <v>736084</v>
          </cell>
          <cell r="Q41">
            <v>551771</v>
          </cell>
          <cell r="R41">
            <v>0</v>
          </cell>
        </row>
        <row r="42">
          <cell r="K42">
            <v>1</v>
          </cell>
          <cell r="P42">
            <v>0</v>
          </cell>
          <cell r="Q42">
            <v>0</v>
          </cell>
          <cell r="R42">
            <v>0</v>
          </cell>
        </row>
        <row r="43">
          <cell r="K43">
            <v>0</v>
          </cell>
          <cell r="P43">
            <v>0</v>
          </cell>
          <cell r="Q43">
            <v>0</v>
          </cell>
          <cell r="R43">
            <v>0</v>
          </cell>
        </row>
        <row r="44">
          <cell r="K44">
            <v>1</v>
          </cell>
          <cell r="P44">
            <v>68176</v>
          </cell>
          <cell r="Q44">
            <v>0</v>
          </cell>
          <cell r="R44">
            <v>0</v>
          </cell>
        </row>
        <row r="45">
          <cell r="K45">
            <v>12</v>
          </cell>
          <cell r="P45">
            <v>536400</v>
          </cell>
          <cell r="Q45">
            <v>453400</v>
          </cell>
          <cell r="R45">
            <v>0</v>
          </cell>
        </row>
        <row r="46">
          <cell r="K46">
            <v>0</v>
          </cell>
          <cell r="P46">
            <v>0</v>
          </cell>
          <cell r="Q46">
            <v>0</v>
          </cell>
          <cell r="R46">
            <v>0</v>
          </cell>
        </row>
        <row r="47">
          <cell r="K47">
            <v>0</v>
          </cell>
          <cell r="P47">
            <v>0</v>
          </cell>
          <cell r="Q47">
            <v>0</v>
          </cell>
          <cell r="R47">
            <v>0</v>
          </cell>
        </row>
        <row r="48">
          <cell r="K48">
            <v>0</v>
          </cell>
          <cell r="P48">
            <v>0</v>
          </cell>
          <cell r="Q48">
            <v>0</v>
          </cell>
          <cell r="R48">
            <v>0</v>
          </cell>
        </row>
        <row r="49">
          <cell r="K49">
            <v>1</v>
          </cell>
          <cell r="P49">
            <v>0</v>
          </cell>
          <cell r="Q49">
            <v>0</v>
          </cell>
          <cell r="R49">
            <v>0</v>
          </cell>
        </row>
        <row r="50">
          <cell r="K50">
            <v>0</v>
          </cell>
          <cell r="P50">
            <v>0</v>
          </cell>
          <cell r="Q50">
            <v>0</v>
          </cell>
          <cell r="R50">
            <v>0</v>
          </cell>
        </row>
        <row r="51">
          <cell r="K51">
            <v>0</v>
          </cell>
          <cell r="P51">
            <v>0</v>
          </cell>
          <cell r="Q51">
            <v>0</v>
          </cell>
          <cell r="R51">
            <v>0</v>
          </cell>
        </row>
        <row r="52">
          <cell r="K52">
            <v>1</v>
          </cell>
          <cell r="P52">
            <v>10000</v>
          </cell>
          <cell r="Q52">
            <v>0</v>
          </cell>
          <cell r="R52">
            <v>0</v>
          </cell>
        </row>
        <row r="53">
          <cell r="K53">
            <v>0</v>
          </cell>
          <cell r="P53">
            <v>10000</v>
          </cell>
          <cell r="Q53">
            <v>0</v>
          </cell>
          <cell r="R53">
            <v>0</v>
          </cell>
        </row>
        <row r="54">
          <cell r="K54">
            <v>0</v>
          </cell>
          <cell r="P54">
            <v>0</v>
          </cell>
          <cell r="Q54">
            <v>0</v>
          </cell>
          <cell r="R54">
            <v>0</v>
          </cell>
        </row>
        <row r="55">
          <cell r="K55">
            <v>1</v>
          </cell>
          <cell r="P55">
            <v>200000</v>
          </cell>
          <cell r="Q55">
            <v>200000</v>
          </cell>
          <cell r="R55">
            <v>0</v>
          </cell>
        </row>
        <row r="56">
          <cell r="K56">
            <v>0</v>
          </cell>
          <cell r="P56">
            <v>0</v>
          </cell>
          <cell r="Q56">
            <v>0</v>
          </cell>
          <cell r="R56">
            <v>0</v>
          </cell>
        </row>
        <row r="57">
          <cell r="K57">
            <v>0</v>
          </cell>
          <cell r="P57">
            <v>26000</v>
          </cell>
          <cell r="Q57">
            <v>2800</v>
          </cell>
          <cell r="R57">
            <v>0</v>
          </cell>
        </row>
        <row r="58">
          <cell r="K58">
            <v>1</v>
          </cell>
          <cell r="P58">
            <v>0</v>
          </cell>
          <cell r="Q58">
            <v>0</v>
          </cell>
          <cell r="R58">
            <v>0</v>
          </cell>
        </row>
        <row r="59">
          <cell r="K59">
            <v>0</v>
          </cell>
          <cell r="P59">
            <v>0</v>
          </cell>
          <cell r="Q59">
            <v>0</v>
          </cell>
          <cell r="R59">
            <v>0</v>
          </cell>
        </row>
        <row r="60">
          <cell r="K60">
            <v>100</v>
          </cell>
          <cell r="P60">
            <v>100000</v>
          </cell>
          <cell r="Q60">
            <v>100000</v>
          </cell>
          <cell r="R60">
            <v>0</v>
          </cell>
        </row>
        <row r="61">
          <cell r="K61">
            <v>1</v>
          </cell>
          <cell r="P61">
            <v>500000</v>
          </cell>
          <cell r="Q61">
            <v>500000</v>
          </cell>
          <cell r="R61">
            <v>0</v>
          </cell>
        </row>
        <row r="62">
          <cell r="K62">
            <v>1</v>
          </cell>
          <cell r="P62">
            <v>10000</v>
          </cell>
          <cell r="Q62">
            <v>10000</v>
          </cell>
          <cell r="R62">
            <v>0</v>
          </cell>
        </row>
        <row r="64">
          <cell r="K64">
            <v>0</v>
          </cell>
          <cell r="P64">
            <v>0</v>
          </cell>
          <cell r="Q64">
            <v>0</v>
          </cell>
          <cell r="R64">
            <v>0</v>
          </cell>
        </row>
        <row r="65">
          <cell r="K65">
            <v>0</v>
          </cell>
          <cell r="P65">
            <v>51258</v>
          </cell>
          <cell r="Q65">
            <v>0</v>
          </cell>
          <cell r="R65">
            <v>0</v>
          </cell>
        </row>
        <row r="66">
          <cell r="N66">
            <v>0.76388888888888884</v>
          </cell>
        </row>
      </sheetData>
      <sheetData sheetId="1">
        <row r="12">
          <cell r="K12">
            <v>0</v>
          </cell>
          <cell r="P12">
            <v>0</v>
          </cell>
          <cell r="Q12">
            <v>0</v>
          </cell>
          <cell r="R12">
            <v>0</v>
          </cell>
        </row>
        <row r="14">
          <cell r="K14">
            <v>0</v>
          </cell>
          <cell r="P14">
            <v>0</v>
          </cell>
          <cell r="Q14">
            <v>0</v>
          </cell>
          <cell r="R14">
            <v>0</v>
          </cell>
        </row>
        <row r="15">
          <cell r="K15">
            <v>0</v>
          </cell>
          <cell r="P15">
            <v>30000</v>
          </cell>
          <cell r="Q15">
            <v>0</v>
          </cell>
          <cell r="R15">
            <v>0</v>
          </cell>
        </row>
        <row r="16">
          <cell r="K16">
            <v>0</v>
          </cell>
          <cell r="P16">
            <v>30000</v>
          </cell>
          <cell r="Q16">
            <v>0</v>
          </cell>
          <cell r="R16">
            <v>0</v>
          </cell>
        </row>
        <row r="18">
          <cell r="K18">
            <v>0</v>
          </cell>
          <cell r="P18">
            <v>160000</v>
          </cell>
          <cell r="Q18">
            <v>0</v>
          </cell>
          <cell r="R18">
            <v>0</v>
          </cell>
        </row>
        <row r="19">
          <cell r="K19">
            <v>1</v>
          </cell>
          <cell r="P19">
            <v>3099000</v>
          </cell>
          <cell r="Q19">
            <v>1453904</v>
          </cell>
          <cell r="R19">
            <v>0</v>
          </cell>
        </row>
        <row r="20">
          <cell r="K20">
            <v>5</v>
          </cell>
          <cell r="P20">
            <v>100500</v>
          </cell>
          <cell r="Q20">
            <v>90067</v>
          </cell>
          <cell r="R20">
            <v>0</v>
          </cell>
        </row>
        <row r="21">
          <cell r="K21">
            <v>0</v>
          </cell>
          <cell r="P21">
            <v>0</v>
          </cell>
          <cell r="Q21">
            <v>0</v>
          </cell>
          <cell r="R21">
            <v>0</v>
          </cell>
        </row>
        <row r="22">
          <cell r="K22">
            <v>1</v>
          </cell>
          <cell r="P22">
            <v>30000</v>
          </cell>
          <cell r="Q22">
            <v>17400</v>
          </cell>
          <cell r="R22">
            <v>0</v>
          </cell>
        </row>
        <row r="23">
          <cell r="K23">
            <v>1</v>
          </cell>
          <cell r="P23">
            <v>50000</v>
          </cell>
          <cell r="Q23">
            <v>20000</v>
          </cell>
          <cell r="R23">
            <v>0</v>
          </cell>
        </row>
        <row r="24">
          <cell r="K24">
            <v>1</v>
          </cell>
          <cell r="P24">
            <v>50000</v>
          </cell>
          <cell r="Q24">
            <v>36000</v>
          </cell>
          <cell r="R24">
            <v>0</v>
          </cell>
        </row>
        <row r="25">
          <cell r="K25">
            <v>0</v>
          </cell>
          <cell r="P25">
            <v>263597</v>
          </cell>
          <cell r="Q25">
            <v>0</v>
          </cell>
          <cell r="R25">
            <v>0</v>
          </cell>
        </row>
        <row r="26">
          <cell r="K26">
            <v>0</v>
          </cell>
          <cell r="P26">
            <v>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1</v>
          </cell>
          <cell r="P31">
            <v>400000</v>
          </cell>
          <cell r="Q31">
            <v>315713</v>
          </cell>
          <cell r="R31">
            <v>0</v>
          </cell>
        </row>
        <row r="32">
          <cell r="K32">
            <v>1</v>
          </cell>
          <cell r="P32">
            <v>20000</v>
          </cell>
          <cell r="Q32">
            <v>17300</v>
          </cell>
          <cell r="R32">
            <v>0</v>
          </cell>
        </row>
        <row r="33">
          <cell r="K33">
            <v>1</v>
          </cell>
          <cell r="P33">
            <v>80000</v>
          </cell>
          <cell r="Q33">
            <v>61521</v>
          </cell>
          <cell r="R33">
            <v>0</v>
          </cell>
        </row>
        <row r="34">
          <cell r="K34">
            <v>0</v>
          </cell>
          <cell r="P34">
            <v>20000</v>
          </cell>
          <cell r="Q34">
            <v>0</v>
          </cell>
          <cell r="R34">
            <v>0</v>
          </cell>
        </row>
        <row r="35">
          <cell r="K35">
            <v>1</v>
          </cell>
          <cell r="P35">
            <v>200000</v>
          </cell>
          <cell r="Q35">
            <v>117528</v>
          </cell>
          <cell r="R35">
            <v>0</v>
          </cell>
        </row>
        <row r="36">
          <cell r="K36">
            <v>1</v>
          </cell>
          <cell r="P36">
            <v>168434</v>
          </cell>
          <cell r="Q36">
            <v>103920</v>
          </cell>
          <cell r="R36">
            <v>0</v>
          </cell>
        </row>
        <row r="37">
          <cell r="K37">
            <v>1</v>
          </cell>
          <cell r="P37">
            <v>50000</v>
          </cell>
          <cell r="Q37">
            <v>22080</v>
          </cell>
          <cell r="R37">
            <v>0</v>
          </cell>
        </row>
        <row r="38">
          <cell r="K38">
            <v>0</v>
          </cell>
          <cell r="P38">
            <v>188400</v>
          </cell>
          <cell r="Q38">
            <v>0</v>
          </cell>
          <cell r="R38">
            <v>0</v>
          </cell>
        </row>
        <row r="39">
          <cell r="K39">
            <v>0</v>
          </cell>
          <cell r="P39">
            <v>20000</v>
          </cell>
          <cell r="Q39">
            <v>0</v>
          </cell>
          <cell r="R39">
            <v>0</v>
          </cell>
        </row>
        <row r="40">
          <cell r="K40">
            <v>1</v>
          </cell>
          <cell r="P40">
            <v>200000</v>
          </cell>
          <cell r="Q40">
            <v>116425</v>
          </cell>
          <cell r="R40">
            <v>0</v>
          </cell>
        </row>
        <row r="41">
          <cell r="K41">
            <v>1</v>
          </cell>
          <cell r="P41">
            <v>481600</v>
          </cell>
          <cell r="Q41">
            <v>313600</v>
          </cell>
          <cell r="R41">
            <v>0</v>
          </cell>
        </row>
        <row r="42">
          <cell r="K42">
            <v>1</v>
          </cell>
          <cell r="P42">
            <v>50000</v>
          </cell>
          <cell r="Q42">
            <v>50000</v>
          </cell>
          <cell r="R42">
            <v>0</v>
          </cell>
        </row>
        <row r="43">
          <cell r="K43">
            <v>0</v>
          </cell>
          <cell r="P43">
            <v>0</v>
          </cell>
          <cell r="Q43">
            <v>0</v>
          </cell>
          <cell r="R43">
            <v>0</v>
          </cell>
        </row>
        <row r="44">
          <cell r="K44">
            <v>0</v>
          </cell>
          <cell r="P44">
            <v>300000</v>
          </cell>
          <cell r="Q44">
            <v>0</v>
          </cell>
          <cell r="R44">
            <v>0</v>
          </cell>
        </row>
        <row r="45">
          <cell r="K45">
            <v>8</v>
          </cell>
          <cell r="P45">
            <v>316381</v>
          </cell>
          <cell r="Q45">
            <v>146727</v>
          </cell>
          <cell r="R45">
            <v>0</v>
          </cell>
        </row>
        <row r="46">
          <cell r="K46">
            <v>0</v>
          </cell>
          <cell r="P46">
            <v>80000</v>
          </cell>
          <cell r="Q46">
            <v>0</v>
          </cell>
          <cell r="R46">
            <v>0</v>
          </cell>
        </row>
        <row r="47">
          <cell r="K47">
            <v>0</v>
          </cell>
          <cell r="P47">
            <v>80000</v>
          </cell>
          <cell r="Q47">
            <v>0</v>
          </cell>
          <cell r="R47">
            <v>0</v>
          </cell>
        </row>
        <row r="48">
          <cell r="K48">
            <v>0</v>
          </cell>
          <cell r="P48">
            <v>40000</v>
          </cell>
          <cell r="Q48">
            <v>0</v>
          </cell>
          <cell r="R48">
            <v>0</v>
          </cell>
        </row>
        <row r="49">
          <cell r="K49">
            <v>0</v>
          </cell>
          <cell r="P49">
            <v>190000</v>
          </cell>
          <cell r="Q49">
            <v>0</v>
          </cell>
          <cell r="R49">
            <v>0</v>
          </cell>
        </row>
        <row r="50">
          <cell r="K50">
            <v>0</v>
          </cell>
          <cell r="P50">
            <v>0</v>
          </cell>
          <cell r="Q50">
            <v>0</v>
          </cell>
          <cell r="R50">
            <v>0</v>
          </cell>
        </row>
        <row r="51">
          <cell r="K51">
            <v>0</v>
          </cell>
          <cell r="P51">
            <v>30000</v>
          </cell>
          <cell r="Q51">
            <v>0</v>
          </cell>
          <cell r="R51">
            <v>0</v>
          </cell>
        </row>
        <row r="52">
          <cell r="K52">
            <v>0</v>
          </cell>
          <cell r="P52">
            <v>80000</v>
          </cell>
          <cell r="Q52">
            <v>0</v>
          </cell>
          <cell r="R52">
            <v>0</v>
          </cell>
        </row>
        <row r="53">
          <cell r="K53">
            <v>0</v>
          </cell>
          <cell r="P53">
            <v>30000</v>
          </cell>
          <cell r="Q53">
            <v>0</v>
          </cell>
          <cell r="R53">
            <v>0</v>
          </cell>
        </row>
        <row r="54">
          <cell r="K54">
            <v>0</v>
          </cell>
          <cell r="P54">
            <v>50000</v>
          </cell>
          <cell r="Q54">
            <v>0</v>
          </cell>
          <cell r="R54">
            <v>0</v>
          </cell>
        </row>
        <row r="55">
          <cell r="K55">
            <v>0</v>
          </cell>
          <cell r="P55">
            <v>0</v>
          </cell>
          <cell r="Q55">
            <v>0</v>
          </cell>
          <cell r="R55">
            <v>0</v>
          </cell>
        </row>
        <row r="56">
          <cell r="K56">
            <v>1</v>
          </cell>
          <cell r="P56">
            <v>90000</v>
          </cell>
          <cell r="Q56">
            <v>25200</v>
          </cell>
          <cell r="R56">
            <v>0</v>
          </cell>
        </row>
        <row r="57">
          <cell r="K57">
            <v>0</v>
          </cell>
          <cell r="P57">
            <v>0</v>
          </cell>
          <cell r="Q57">
            <v>0</v>
          </cell>
          <cell r="R57">
            <v>0</v>
          </cell>
        </row>
        <row r="58">
          <cell r="K58">
            <v>0</v>
          </cell>
          <cell r="P58">
            <v>50000</v>
          </cell>
          <cell r="Q58">
            <v>0</v>
          </cell>
          <cell r="R58">
            <v>0</v>
          </cell>
        </row>
        <row r="59">
          <cell r="K59">
            <v>0</v>
          </cell>
          <cell r="P59">
            <v>80000</v>
          </cell>
          <cell r="Q59">
            <v>0</v>
          </cell>
          <cell r="R59">
            <v>0</v>
          </cell>
        </row>
        <row r="60">
          <cell r="K60">
            <v>0</v>
          </cell>
          <cell r="P60">
            <v>1400000</v>
          </cell>
          <cell r="Q60">
            <v>0</v>
          </cell>
          <cell r="R60">
            <v>0</v>
          </cell>
        </row>
        <row r="61">
          <cell r="K61">
            <v>0</v>
          </cell>
          <cell r="P61">
            <v>50000</v>
          </cell>
          <cell r="Q61">
            <v>0</v>
          </cell>
          <cell r="R61">
            <v>0</v>
          </cell>
        </row>
        <row r="63">
          <cell r="K63">
            <v>0</v>
          </cell>
          <cell r="P63">
            <v>0</v>
          </cell>
          <cell r="Q63">
            <v>0</v>
          </cell>
          <cell r="R63">
            <v>0</v>
          </cell>
        </row>
        <row r="64">
          <cell r="K64">
            <v>0</v>
          </cell>
          <cell r="P64">
            <v>0</v>
          </cell>
          <cell r="Q64">
            <v>0</v>
          </cell>
          <cell r="R64">
            <v>0</v>
          </cell>
        </row>
        <row r="66">
          <cell r="K66">
            <v>0</v>
          </cell>
          <cell r="P66">
            <v>0</v>
          </cell>
          <cell r="Q66">
            <v>0</v>
          </cell>
          <cell r="R66">
            <v>0</v>
          </cell>
        </row>
        <row r="67">
          <cell r="N67">
            <v>0.33333333333333331</v>
          </cell>
        </row>
      </sheetData>
      <sheetData sheetId="2">
        <row r="12">
          <cell r="K12">
            <v>0</v>
          </cell>
          <cell r="P12">
            <v>0</v>
          </cell>
          <cell r="Q12">
            <v>0</v>
          </cell>
          <cell r="R12">
            <v>0</v>
          </cell>
        </row>
        <row r="14">
          <cell r="K14">
            <v>0</v>
          </cell>
          <cell r="P14">
            <v>100000</v>
          </cell>
          <cell r="Q14">
            <v>0</v>
          </cell>
          <cell r="R14">
            <v>0</v>
          </cell>
        </row>
        <row r="15">
          <cell r="K15">
            <v>0</v>
          </cell>
          <cell r="P15">
            <v>0</v>
          </cell>
          <cell r="Q15">
            <v>0</v>
          </cell>
          <cell r="R15">
            <v>0</v>
          </cell>
        </row>
        <row r="16">
          <cell r="K16">
            <v>0</v>
          </cell>
          <cell r="P16">
            <v>0</v>
          </cell>
          <cell r="Q16">
            <v>0</v>
          </cell>
          <cell r="R16">
            <v>0</v>
          </cell>
        </row>
        <row r="18">
          <cell r="K18">
            <v>0</v>
          </cell>
          <cell r="P18">
            <v>200000</v>
          </cell>
          <cell r="Q18">
            <v>0</v>
          </cell>
          <cell r="R18">
            <v>0</v>
          </cell>
        </row>
        <row r="19">
          <cell r="K19">
            <v>0</v>
          </cell>
          <cell r="P19">
            <v>630000</v>
          </cell>
          <cell r="Q19">
            <v>0</v>
          </cell>
          <cell r="R19">
            <v>0</v>
          </cell>
        </row>
        <row r="20">
          <cell r="K20">
            <v>0</v>
          </cell>
          <cell r="P20">
            <v>100000</v>
          </cell>
          <cell r="Q20">
            <v>0</v>
          </cell>
          <cell r="R20">
            <v>0</v>
          </cell>
        </row>
        <row r="21">
          <cell r="K21">
            <v>0</v>
          </cell>
          <cell r="P21">
            <v>300000</v>
          </cell>
          <cell r="Q21">
            <v>0</v>
          </cell>
          <cell r="R21">
            <v>0</v>
          </cell>
        </row>
        <row r="22">
          <cell r="K22">
            <v>0</v>
          </cell>
          <cell r="P22">
            <v>120000</v>
          </cell>
          <cell r="Q22">
            <v>0</v>
          </cell>
          <cell r="R22">
            <v>0</v>
          </cell>
        </row>
        <row r="23">
          <cell r="K23">
            <v>0</v>
          </cell>
          <cell r="P23">
            <v>400000</v>
          </cell>
          <cell r="Q23">
            <v>0</v>
          </cell>
          <cell r="R23">
            <v>0</v>
          </cell>
        </row>
        <row r="24">
          <cell r="K24">
            <v>0</v>
          </cell>
          <cell r="P24">
            <v>410000</v>
          </cell>
          <cell r="Q24">
            <v>0</v>
          </cell>
          <cell r="R24">
            <v>0</v>
          </cell>
        </row>
        <row r="25">
          <cell r="K25">
            <v>0</v>
          </cell>
          <cell r="P25">
            <v>72000</v>
          </cell>
          <cell r="Q25">
            <v>0</v>
          </cell>
          <cell r="R25">
            <v>0</v>
          </cell>
        </row>
        <row r="26">
          <cell r="K26">
            <v>0</v>
          </cell>
          <cell r="P26">
            <v>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2000555</v>
          </cell>
          <cell r="Q31">
            <v>0</v>
          </cell>
          <cell r="R31">
            <v>0</v>
          </cell>
        </row>
        <row r="32">
          <cell r="K32">
            <v>0</v>
          </cell>
          <cell r="P32">
            <v>100000</v>
          </cell>
          <cell r="Q32">
            <v>0</v>
          </cell>
          <cell r="R32">
            <v>0</v>
          </cell>
        </row>
        <row r="33">
          <cell r="K33">
            <v>0</v>
          </cell>
          <cell r="P33">
            <v>600000</v>
          </cell>
          <cell r="Q33">
            <v>0</v>
          </cell>
          <cell r="R33">
            <v>0</v>
          </cell>
        </row>
        <row r="34">
          <cell r="K34">
            <v>0</v>
          </cell>
          <cell r="P34">
            <v>0</v>
          </cell>
          <cell r="Q34">
            <v>0</v>
          </cell>
          <cell r="R34">
            <v>0</v>
          </cell>
        </row>
        <row r="35">
          <cell r="K35">
            <v>0</v>
          </cell>
          <cell r="P35">
            <v>0</v>
          </cell>
          <cell r="Q35">
            <v>0</v>
          </cell>
          <cell r="R35">
            <v>0</v>
          </cell>
        </row>
        <row r="36">
          <cell r="K36">
            <v>0</v>
          </cell>
          <cell r="P36">
            <v>700000</v>
          </cell>
          <cell r="Q36">
            <v>0</v>
          </cell>
          <cell r="R36">
            <v>0</v>
          </cell>
        </row>
        <row r="37">
          <cell r="K37">
            <v>0</v>
          </cell>
          <cell r="P37">
            <v>300000</v>
          </cell>
          <cell r="Q37">
            <v>0</v>
          </cell>
          <cell r="R37">
            <v>0</v>
          </cell>
        </row>
        <row r="38">
          <cell r="K38">
            <v>0</v>
          </cell>
          <cell r="P38">
            <v>805000</v>
          </cell>
          <cell r="Q38">
            <v>0</v>
          </cell>
          <cell r="R38">
            <v>0</v>
          </cell>
        </row>
        <row r="39">
          <cell r="K39">
            <v>0</v>
          </cell>
          <cell r="P39">
            <v>300000</v>
          </cell>
          <cell r="Q39">
            <v>0</v>
          </cell>
          <cell r="R39">
            <v>0</v>
          </cell>
        </row>
        <row r="40">
          <cell r="K40">
            <v>0</v>
          </cell>
          <cell r="P40">
            <v>40000</v>
          </cell>
          <cell r="Q40">
            <v>0</v>
          </cell>
          <cell r="R40">
            <v>0</v>
          </cell>
        </row>
        <row r="41">
          <cell r="K41">
            <v>0</v>
          </cell>
          <cell r="P41">
            <v>350000</v>
          </cell>
          <cell r="Q41">
            <v>0</v>
          </cell>
          <cell r="R41">
            <v>0</v>
          </cell>
        </row>
        <row r="42">
          <cell r="K42">
            <v>0</v>
          </cell>
          <cell r="P42">
            <v>0</v>
          </cell>
          <cell r="Q42">
            <v>0</v>
          </cell>
          <cell r="R42">
            <v>0</v>
          </cell>
        </row>
        <row r="43">
          <cell r="K43">
            <v>0</v>
          </cell>
          <cell r="P43">
            <v>0</v>
          </cell>
          <cell r="Q43">
            <v>0</v>
          </cell>
          <cell r="R43">
            <v>0</v>
          </cell>
        </row>
        <row r="44">
          <cell r="K44">
            <v>0</v>
          </cell>
          <cell r="P44">
            <v>304084</v>
          </cell>
          <cell r="Q44">
            <v>0</v>
          </cell>
          <cell r="R44">
            <v>0</v>
          </cell>
        </row>
        <row r="45">
          <cell r="K45">
            <v>0</v>
          </cell>
          <cell r="P45">
            <v>300000</v>
          </cell>
          <cell r="Q45">
            <v>0</v>
          </cell>
          <cell r="R45">
            <v>0</v>
          </cell>
        </row>
        <row r="46">
          <cell r="K46">
            <v>0</v>
          </cell>
          <cell r="P46">
            <v>100000</v>
          </cell>
          <cell r="Q46">
            <v>0</v>
          </cell>
          <cell r="R46">
            <v>0</v>
          </cell>
        </row>
        <row r="47">
          <cell r="K47">
            <v>0</v>
          </cell>
          <cell r="P47">
            <v>100000</v>
          </cell>
          <cell r="Q47">
            <v>0</v>
          </cell>
          <cell r="R47">
            <v>0</v>
          </cell>
        </row>
        <row r="48">
          <cell r="K48">
            <v>0</v>
          </cell>
          <cell r="P48">
            <v>50000</v>
          </cell>
          <cell r="Q48">
            <v>0</v>
          </cell>
          <cell r="R48">
            <v>0</v>
          </cell>
        </row>
        <row r="49">
          <cell r="K49">
            <v>0</v>
          </cell>
          <cell r="P49">
            <v>0</v>
          </cell>
          <cell r="Q49">
            <v>0</v>
          </cell>
          <cell r="R49">
            <v>0</v>
          </cell>
        </row>
        <row r="50">
          <cell r="K50">
            <v>0</v>
          </cell>
          <cell r="P50">
            <v>1500000</v>
          </cell>
          <cell r="Q50">
            <v>0</v>
          </cell>
          <cell r="R50">
            <v>0</v>
          </cell>
        </row>
        <row r="51">
          <cell r="K51">
            <v>0</v>
          </cell>
          <cell r="P51">
            <v>250000</v>
          </cell>
          <cell r="Q51">
            <v>0</v>
          </cell>
          <cell r="R51">
            <v>0</v>
          </cell>
        </row>
        <row r="52">
          <cell r="K52">
            <v>0</v>
          </cell>
          <cell r="P52">
            <v>200000</v>
          </cell>
          <cell r="Q52">
            <v>0</v>
          </cell>
          <cell r="R52">
            <v>0</v>
          </cell>
        </row>
        <row r="53">
          <cell r="K53">
            <v>0</v>
          </cell>
          <cell r="P53">
            <v>100000</v>
          </cell>
          <cell r="Q53">
            <v>0</v>
          </cell>
          <cell r="R53">
            <v>0</v>
          </cell>
        </row>
        <row r="54">
          <cell r="K54">
            <v>0</v>
          </cell>
          <cell r="P54">
            <v>500000</v>
          </cell>
          <cell r="Q54">
            <v>0</v>
          </cell>
          <cell r="R54">
            <v>0</v>
          </cell>
        </row>
        <row r="55">
          <cell r="K55">
            <v>0</v>
          </cell>
          <cell r="P55">
            <v>50000</v>
          </cell>
          <cell r="Q55">
            <v>0</v>
          </cell>
          <cell r="R55">
            <v>0</v>
          </cell>
        </row>
        <row r="56">
          <cell r="K56">
            <v>0</v>
          </cell>
          <cell r="P56">
            <v>0</v>
          </cell>
          <cell r="Q56">
            <v>0</v>
          </cell>
          <cell r="R56">
            <v>0</v>
          </cell>
        </row>
        <row r="57">
          <cell r="K57">
            <v>0</v>
          </cell>
          <cell r="P57">
            <v>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0</v>
          </cell>
          <cell r="P61">
            <v>0</v>
          </cell>
          <cell r="Q61">
            <v>0</v>
          </cell>
          <cell r="R61">
            <v>0</v>
          </cell>
        </row>
        <row r="63">
          <cell r="K63">
            <v>0</v>
          </cell>
          <cell r="P63">
            <v>0</v>
          </cell>
          <cell r="Q63">
            <v>0</v>
          </cell>
          <cell r="R63">
            <v>0</v>
          </cell>
        </row>
        <row r="64">
          <cell r="K64">
            <v>0</v>
          </cell>
          <cell r="P64">
            <v>250000</v>
          </cell>
          <cell r="Q64">
            <v>0</v>
          </cell>
          <cell r="R64">
            <v>0</v>
          </cell>
        </row>
        <row r="66">
          <cell r="K66">
            <v>0</v>
          </cell>
          <cell r="P66">
            <v>0</v>
          </cell>
          <cell r="Q66">
            <v>0</v>
          </cell>
          <cell r="R66">
            <v>0</v>
          </cell>
        </row>
        <row r="67">
          <cell r="N67">
            <v>0</v>
          </cell>
        </row>
      </sheetData>
      <sheetData sheetId="3">
        <row r="12">
          <cell r="K12">
            <v>0</v>
          </cell>
          <cell r="P12">
            <v>0</v>
          </cell>
          <cell r="Q12">
            <v>0</v>
          </cell>
          <cell r="R12">
            <v>0</v>
          </cell>
        </row>
        <row r="14">
          <cell r="K14">
            <v>0</v>
          </cell>
          <cell r="P14">
            <v>100000</v>
          </cell>
          <cell r="Q14">
            <v>0</v>
          </cell>
          <cell r="R14">
            <v>0</v>
          </cell>
        </row>
        <row r="15">
          <cell r="K15">
            <v>0</v>
          </cell>
          <cell r="P15">
            <v>0</v>
          </cell>
          <cell r="Q15">
            <v>0</v>
          </cell>
          <cell r="R15">
            <v>0</v>
          </cell>
        </row>
        <row r="16">
          <cell r="K16">
            <v>0</v>
          </cell>
          <cell r="P16">
            <v>0</v>
          </cell>
          <cell r="Q16">
            <v>0</v>
          </cell>
          <cell r="R16">
            <v>0</v>
          </cell>
        </row>
        <row r="18">
          <cell r="K18">
            <v>0</v>
          </cell>
          <cell r="P18">
            <v>0</v>
          </cell>
          <cell r="Q18">
            <v>0</v>
          </cell>
          <cell r="R18">
            <v>0</v>
          </cell>
        </row>
        <row r="19">
          <cell r="K19">
            <v>0</v>
          </cell>
          <cell r="P19">
            <v>640000</v>
          </cell>
          <cell r="Q19">
            <v>0</v>
          </cell>
          <cell r="R19">
            <v>0</v>
          </cell>
        </row>
        <row r="20">
          <cell r="K20">
            <v>0</v>
          </cell>
          <cell r="P20">
            <v>100000</v>
          </cell>
          <cell r="Q20">
            <v>0</v>
          </cell>
          <cell r="R20">
            <v>0</v>
          </cell>
        </row>
        <row r="21">
          <cell r="K21">
            <v>0</v>
          </cell>
          <cell r="P21">
            <v>300000</v>
          </cell>
          <cell r="Q21">
            <v>0</v>
          </cell>
          <cell r="R21">
            <v>0</v>
          </cell>
        </row>
        <row r="22">
          <cell r="K22">
            <v>0</v>
          </cell>
          <cell r="P22">
            <v>120000</v>
          </cell>
          <cell r="Q22">
            <v>0</v>
          </cell>
          <cell r="R22">
            <v>0</v>
          </cell>
        </row>
        <row r="23">
          <cell r="K23">
            <v>0</v>
          </cell>
          <cell r="P23">
            <v>400000</v>
          </cell>
          <cell r="Q23">
            <v>0</v>
          </cell>
          <cell r="R23">
            <v>0</v>
          </cell>
        </row>
        <row r="24">
          <cell r="K24">
            <v>0</v>
          </cell>
          <cell r="P24">
            <v>420000</v>
          </cell>
          <cell r="Q24">
            <v>0</v>
          </cell>
          <cell r="R24">
            <v>0</v>
          </cell>
        </row>
        <row r="25">
          <cell r="K25">
            <v>0</v>
          </cell>
          <cell r="P25">
            <v>72000</v>
          </cell>
          <cell r="Q25">
            <v>0</v>
          </cell>
          <cell r="R25">
            <v>0</v>
          </cell>
        </row>
        <row r="26">
          <cell r="K26">
            <v>0</v>
          </cell>
          <cell r="P26">
            <v>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2045000</v>
          </cell>
          <cell r="Q31">
            <v>0</v>
          </cell>
          <cell r="R31">
            <v>0</v>
          </cell>
        </row>
        <row r="32">
          <cell r="K32">
            <v>0</v>
          </cell>
          <cell r="P32">
            <v>100000</v>
          </cell>
          <cell r="Q32">
            <v>0</v>
          </cell>
          <cell r="R32">
            <v>0</v>
          </cell>
        </row>
        <row r="33">
          <cell r="K33">
            <v>0</v>
          </cell>
          <cell r="P33">
            <v>600000</v>
          </cell>
          <cell r="Q33">
            <v>0</v>
          </cell>
          <cell r="R33">
            <v>0</v>
          </cell>
        </row>
        <row r="34">
          <cell r="K34">
            <v>0</v>
          </cell>
          <cell r="P34">
            <v>0</v>
          </cell>
          <cell r="Q34">
            <v>0</v>
          </cell>
          <cell r="R34">
            <v>0</v>
          </cell>
        </row>
        <row r="35">
          <cell r="K35">
            <v>0</v>
          </cell>
          <cell r="P35">
            <v>0</v>
          </cell>
          <cell r="Q35">
            <v>0</v>
          </cell>
          <cell r="R35">
            <v>0</v>
          </cell>
        </row>
        <row r="36">
          <cell r="K36">
            <v>0</v>
          </cell>
          <cell r="P36">
            <v>700000</v>
          </cell>
          <cell r="Q36">
            <v>0</v>
          </cell>
          <cell r="R36">
            <v>0</v>
          </cell>
        </row>
        <row r="37">
          <cell r="K37">
            <v>0</v>
          </cell>
          <cell r="P37">
            <v>300000</v>
          </cell>
          <cell r="Q37">
            <v>0</v>
          </cell>
          <cell r="R37">
            <v>0</v>
          </cell>
        </row>
        <row r="38">
          <cell r="K38">
            <v>0</v>
          </cell>
          <cell r="P38">
            <v>815000</v>
          </cell>
          <cell r="Q38">
            <v>0</v>
          </cell>
          <cell r="R38">
            <v>0</v>
          </cell>
        </row>
        <row r="39">
          <cell r="K39">
            <v>0</v>
          </cell>
          <cell r="P39">
            <v>300000</v>
          </cell>
          <cell r="Q39">
            <v>0</v>
          </cell>
          <cell r="R39">
            <v>0</v>
          </cell>
        </row>
        <row r="40">
          <cell r="K40">
            <v>0</v>
          </cell>
          <cell r="P40">
            <v>40000</v>
          </cell>
          <cell r="Q40">
            <v>0</v>
          </cell>
          <cell r="R40">
            <v>0</v>
          </cell>
        </row>
        <row r="41">
          <cell r="K41">
            <v>0</v>
          </cell>
          <cell r="P41">
            <v>315000</v>
          </cell>
          <cell r="Q41">
            <v>0</v>
          </cell>
          <cell r="R41">
            <v>0</v>
          </cell>
        </row>
        <row r="42">
          <cell r="K42">
            <v>0</v>
          </cell>
          <cell r="P42">
            <v>0</v>
          </cell>
          <cell r="Q42">
            <v>0</v>
          </cell>
          <cell r="R42">
            <v>0</v>
          </cell>
        </row>
        <row r="43">
          <cell r="K43">
            <v>0</v>
          </cell>
          <cell r="P43">
            <v>0</v>
          </cell>
          <cell r="Q43">
            <v>0</v>
          </cell>
          <cell r="R43">
            <v>0</v>
          </cell>
        </row>
        <row r="44">
          <cell r="K44">
            <v>0</v>
          </cell>
          <cell r="P44">
            <v>322014</v>
          </cell>
          <cell r="Q44">
            <v>0</v>
          </cell>
          <cell r="R44">
            <v>0</v>
          </cell>
        </row>
        <row r="45">
          <cell r="K45">
            <v>0</v>
          </cell>
          <cell r="P45">
            <v>300000</v>
          </cell>
          <cell r="Q45">
            <v>0</v>
          </cell>
          <cell r="R45">
            <v>0</v>
          </cell>
        </row>
        <row r="46">
          <cell r="K46">
            <v>0</v>
          </cell>
          <cell r="P46">
            <v>100000</v>
          </cell>
          <cell r="Q46">
            <v>0</v>
          </cell>
          <cell r="R46">
            <v>0</v>
          </cell>
        </row>
        <row r="47">
          <cell r="K47">
            <v>0</v>
          </cell>
          <cell r="P47">
            <v>100000</v>
          </cell>
          <cell r="Q47">
            <v>0</v>
          </cell>
          <cell r="R47">
            <v>0</v>
          </cell>
        </row>
        <row r="48">
          <cell r="K48">
            <v>0</v>
          </cell>
          <cell r="P48">
            <v>50000</v>
          </cell>
          <cell r="Q48">
            <v>0</v>
          </cell>
          <cell r="R48">
            <v>0</v>
          </cell>
        </row>
        <row r="49">
          <cell r="K49">
            <v>0</v>
          </cell>
          <cell r="P49">
            <v>0</v>
          </cell>
          <cell r="Q49">
            <v>0</v>
          </cell>
          <cell r="R49">
            <v>0</v>
          </cell>
        </row>
        <row r="50">
          <cell r="K50">
            <v>0</v>
          </cell>
          <cell r="P50">
            <v>1500000</v>
          </cell>
          <cell r="Q50">
            <v>0</v>
          </cell>
          <cell r="R50">
            <v>0</v>
          </cell>
        </row>
        <row r="51">
          <cell r="K51">
            <v>0</v>
          </cell>
          <cell r="P51">
            <v>250000</v>
          </cell>
          <cell r="Q51">
            <v>0</v>
          </cell>
          <cell r="R51">
            <v>0</v>
          </cell>
        </row>
        <row r="52">
          <cell r="K52">
            <v>0</v>
          </cell>
          <cell r="P52">
            <v>100000</v>
          </cell>
          <cell r="Q52">
            <v>0</v>
          </cell>
          <cell r="R52">
            <v>0</v>
          </cell>
        </row>
        <row r="53">
          <cell r="K53">
            <v>0</v>
          </cell>
          <cell r="P53">
            <v>100000</v>
          </cell>
          <cell r="Q53">
            <v>0</v>
          </cell>
          <cell r="R53">
            <v>0</v>
          </cell>
        </row>
        <row r="54">
          <cell r="K54">
            <v>0</v>
          </cell>
          <cell r="P54">
            <v>500000</v>
          </cell>
          <cell r="Q54">
            <v>0</v>
          </cell>
          <cell r="R54">
            <v>0</v>
          </cell>
        </row>
        <row r="55">
          <cell r="K55">
            <v>0</v>
          </cell>
          <cell r="P55">
            <v>50000</v>
          </cell>
          <cell r="Q55">
            <v>0</v>
          </cell>
          <cell r="R55">
            <v>0</v>
          </cell>
        </row>
        <row r="56">
          <cell r="K56">
            <v>0</v>
          </cell>
          <cell r="P56">
            <v>0</v>
          </cell>
          <cell r="Q56">
            <v>0</v>
          </cell>
          <cell r="R56">
            <v>0</v>
          </cell>
        </row>
        <row r="57">
          <cell r="K57">
            <v>0</v>
          </cell>
          <cell r="P57">
            <v>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0</v>
          </cell>
          <cell r="P61">
            <v>0</v>
          </cell>
          <cell r="Q61">
            <v>0</v>
          </cell>
          <cell r="R61">
            <v>0</v>
          </cell>
        </row>
        <row r="63">
          <cell r="K63">
            <v>0</v>
          </cell>
          <cell r="P63">
            <v>0</v>
          </cell>
          <cell r="Q63">
            <v>0</v>
          </cell>
          <cell r="R63">
            <v>0</v>
          </cell>
        </row>
        <row r="64">
          <cell r="K64">
            <v>0</v>
          </cell>
          <cell r="P64">
            <v>250000</v>
          </cell>
          <cell r="Q64">
            <v>0</v>
          </cell>
          <cell r="R64">
            <v>0</v>
          </cell>
        </row>
        <row r="66">
          <cell r="K66">
            <v>0</v>
          </cell>
          <cell r="P66">
            <v>0</v>
          </cell>
          <cell r="Q66">
            <v>0</v>
          </cell>
          <cell r="R66">
            <v>0</v>
          </cell>
        </row>
        <row r="67">
          <cell r="N67">
            <v>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7">
          <cell r="K17">
            <v>0.25</v>
          </cell>
          <cell r="P17">
            <v>505440</v>
          </cell>
          <cell r="Q17">
            <v>505440</v>
          </cell>
          <cell r="R17">
            <v>0</v>
          </cell>
        </row>
        <row r="18">
          <cell r="K18">
            <v>0.25</v>
          </cell>
          <cell r="P18">
            <v>505440</v>
          </cell>
          <cell r="Q18">
            <v>505440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3">
          <cell r="K23">
            <v>0</v>
          </cell>
          <cell r="P23">
            <v>0</v>
          </cell>
          <cell r="Q23">
            <v>0</v>
          </cell>
          <cell r="R23">
            <v>0</v>
          </cell>
        </row>
        <row r="24">
          <cell r="N24" t="str">
            <v xml:space="preserve"> -</v>
          </cell>
        </row>
      </sheetData>
      <sheetData sheetId="1">
        <row r="12">
          <cell r="K12">
            <v>0</v>
          </cell>
          <cell r="P12">
            <v>4000</v>
          </cell>
          <cell r="Q12">
            <v>0</v>
          </cell>
          <cell r="R12">
            <v>0</v>
          </cell>
        </row>
        <row r="13">
          <cell r="K13">
            <v>0</v>
          </cell>
          <cell r="P13">
            <v>8000</v>
          </cell>
          <cell r="Q13">
            <v>0</v>
          </cell>
          <cell r="R13">
            <v>0</v>
          </cell>
        </row>
        <row r="14">
          <cell r="K14">
            <v>0</v>
          </cell>
          <cell r="P14">
            <v>4000</v>
          </cell>
          <cell r="Q14">
            <v>0</v>
          </cell>
          <cell r="R14">
            <v>0</v>
          </cell>
        </row>
        <row r="15">
          <cell r="K15">
            <v>0</v>
          </cell>
          <cell r="P15">
            <v>5000</v>
          </cell>
          <cell r="Q15">
            <v>0</v>
          </cell>
          <cell r="R15">
            <v>0</v>
          </cell>
        </row>
        <row r="17">
          <cell r="K17">
            <v>1</v>
          </cell>
          <cell r="P17">
            <v>2502720</v>
          </cell>
          <cell r="Q17">
            <v>2502720</v>
          </cell>
          <cell r="R17">
            <v>0</v>
          </cell>
        </row>
        <row r="18">
          <cell r="K18">
            <v>1</v>
          </cell>
          <cell r="P18">
            <v>2502720</v>
          </cell>
          <cell r="Q18">
            <v>2502720</v>
          </cell>
          <cell r="R18">
            <v>0</v>
          </cell>
        </row>
        <row r="19">
          <cell r="K19">
            <v>0</v>
          </cell>
          <cell r="P19">
            <v>0</v>
          </cell>
          <cell r="Q19">
            <v>0</v>
          </cell>
          <cell r="R19">
            <v>0</v>
          </cell>
        </row>
        <row r="20">
          <cell r="K20">
            <v>0</v>
          </cell>
          <cell r="P20">
            <v>5000</v>
          </cell>
          <cell r="Q20">
            <v>0</v>
          </cell>
          <cell r="R20">
            <v>0</v>
          </cell>
        </row>
        <row r="21">
          <cell r="K21">
            <v>0</v>
          </cell>
          <cell r="P21">
            <v>5000</v>
          </cell>
          <cell r="Q21">
            <v>0</v>
          </cell>
          <cell r="R21">
            <v>0</v>
          </cell>
        </row>
        <row r="23">
          <cell r="K23">
            <v>0</v>
          </cell>
          <cell r="P23">
            <v>0</v>
          </cell>
          <cell r="Q23">
            <v>0</v>
          </cell>
          <cell r="R23">
            <v>0</v>
          </cell>
        </row>
        <row r="24">
          <cell r="N24">
            <v>0.2</v>
          </cell>
        </row>
      </sheetData>
      <sheetData sheetId="2">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3">
          <cell r="K23">
            <v>0</v>
          </cell>
          <cell r="P23">
            <v>0</v>
          </cell>
          <cell r="Q23">
            <v>0</v>
          </cell>
          <cell r="R23">
            <v>0</v>
          </cell>
        </row>
        <row r="24">
          <cell r="N24">
            <v>0</v>
          </cell>
        </row>
      </sheetData>
      <sheetData sheetId="3">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3">
          <cell r="K23">
            <v>0</v>
          </cell>
          <cell r="P23">
            <v>0</v>
          </cell>
          <cell r="Q23">
            <v>0</v>
          </cell>
          <cell r="R23">
            <v>0</v>
          </cell>
        </row>
        <row r="24">
          <cell r="N24">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3</v>
          </cell>
          <cell r="P12">
            <v>0</v>
          </cell>
          <cell r="Q12">
            <v>0</v>
          </cell>
          <cell r="R12">
            <v>0</v>
          </cell>
        </row>
        <row r="13">
          <cell r="K13">
            <v>1</v>
          </cell>
          <cell r="P13">
            <v>0</v>
          </cell>
          <cell r="Q13">
            <v>0</v>
          </cell>
          <cell r="R13">
            <v>0</v>
          </cell>
        </row>
        <row r="14">
          <cell r="K14">
            <v>0</v>
          </cell>
          <cell r="P14">
            <v>0</v>
          </cell>
          <cell r="Q14">
            <v>0</v>
          </cell>
          <cell r="R14">
            <v>0</v>
          </cell>
        </row>
        <row r="15">
          <cell r="K15">
            <v>1</v>
          </cell>
          <cell r="P15">
            <v>250000</v>
          </cell>
          <cell r="Q15">
            <v>14250</v>
          </cell>
          <cell r="R15">
            <v>0</v>
          </cell>
        </row>
        <row r="16">
          <cell r="K16">
            <v>1</v>
          </cell>
          <cell r="P16">
            <v>0</v>
          </cell>
          <cell r="Q16">
            <v>0</v>
          </cell>
          <cell r="R16">
            <v>0</v>
          </cell>
        </row>
        <row r="18">
          <cell r="K18">
            <v>0</v>
          </cell>
          <cell r="P18">
            <v>0</v>
          </cell>
          <cell r="Q18">
            <v>0</v>
          </cell>
          <cell r="R18">
            <v>0</v>
          </cell>
        </row>
        <row r="19">
          <cell r="K19">
            <v>1</v>
          </cell>
          <cell r="P19">
            <v>0</v>
          </cell>
          <cell r="Q19">
            <v>0</v>
          </cell>
          <cell r="R19">
            <v>0</v>
          </cell>
        </row>
        <row r="20">
          <cell r="K20">
            <v>1</v>
          </cell>
          <cell r="P20">
            <v>19000</v>
          </cell>
          <cell r="Q20">
            <v>19000</v>
          </cell>
          <cell r="R20">
            <v>0</v>
          </cell>
        </row>
        <row r="21">
          <cell r="K21">
            <v>0.7</v>
          </cell>
          <cell r="P21">
            <v>0</v>
          </cell>
          <cell r="Q21">
            <v>0</v>
          </cell>
          <cell r="R21">
            <v>0</v>
          </cell>
        </row>
        <row r="22">
          <cell r="K22">
            <v>7</v>
          </cell>
          <cell r="P22">
            <v>0</v>
          </cell>
          <cell r="Q22">
            <v>0</v>
          </cell>
          <cell r="R22">
            <v>11400</v>
          </cell>
        </row>
        <row r="23">
          <cell r="K23">
            <v>1</v>
          </cell>
          <cell r="P23">
            <v>0</v>
          </cell>
          <cell r="Q23">
            <v>0</v>
          </cell>
          <cell r="R23">
            <v>0</v>
          </cell>
        </row>
        <row r="24">
          <cell r="N24">
            <v>0.84499999999999997</v>
          </cell>
        </row>
      </sheetData>
      <sheetData sheetId="1">
        <row r="12">
          <cell r="K12">
            <v>2</v>
          </cell>
          <cell r="P12">
            <v>0</v>
          </cell>
          <cell r="Q12">
            <v>0</v>
          </cell>
          <cell r="R12">
            <v>0</v>
          </cell>
        </row>
        <row r="13">
          <cell r="K13">
            <v>1</v>
          </cell>
          <cell r="P13">
            <v>0</v>
          </cell>
          <cell r="Q13">
            <v>0</v>
          </cell>
          <cell r="R13">
            <v>0</v>
          </cell>
        </row>
        <row r="14">
          <cell r="K14">
            <v>0.8</v>
          </cell>
          <cell r="P14">
            <v>147750</v>
          </cell>
          <cell r="Q14">
            <v>112750</v>
          </cell>
          <cell r="R14">
            <v>0</v>
          </cell>
        </row>
        <row r="15">
          <cell r="K15">
            <v>1</v>
          </cell>
          <cell r="P15">
            <v>0</v>
          </cell>
          <cell r="Q15">
            <v>0</v>
          </cell>
          <cell r="R15">
            <v>0</v>
          </cell>
        </row>
        <row r="16">
          <cell r="K16">
            <v>0</v>
          </cell>
          <cell r="P16">
            <v>0</v>
          </cell>
          <cell r="Q16">
            <v>0</v>
          </cell>
          <cell r="R16">
            <v>0</v>
          </cell>
        </row>
        <row r="18">
          <cell r="K18">
            <v>0.5</v>
          </cell>
          <cell r="P18">
            <v>0</v>
          </cell>
          <cell r="Q18">
            <v>0</v>
          </cell>
          <cell r="R18">
            <v>0</v>
          </cell>
        </row>
        <row r="19">
          <cell r="K19">
            <v>1</v>
          </cell>
          <cell r="P19">
            <v>0</v>
          </cell>
          <cell r="Q19">
            <v>0</v>
          </cell>
          <cell r="R19">
            <v>0</v>
          </cell>
        </row>
        <row r="20">
          <cell r="K20">
            <v>0.5</v>
          </cell>
          <cell r="P20">
            <v>80000</v>
          </cell>
          <cell r="Q20">
            <v>20000</v>
          </cell>
          <cell r="R20">
            <v>0</v>
          </cell>
        </row>
        <row r="21">
          <cell r="K21">
            <v>0.5</v>
          </cell>
          <cell r="P21">
            <v>0</v>
          </cell>
          <cell r="Q21">
            <v>0</v>
          </cell>
          <cell r="R21">
            <v>0</v>
          </cell>
        </row>
        <row r="22">
          <cell r="K22">
            <v>2</v>
          </cell>
          <cell r="P22">
            <v>29750</v>
          </cell>
          <cell r="Q22">
            <v>10000</v>
          </cell>
          <cell r="R22">
            <v>0</v>
          </cell>
        </row>
        <row r="23">
          <cell r="K23">
            <v>1</v>
          </cell>
          <cell r="P23">
            <v>0</v>
          </cell>
          <cell r="Q23">
            <v>0</v>
          </cell>
          <cell r="R23">
            <v>0</v>
          </cell>
        </row>
        <row r="24">
          <cell r="N24">
            <v>0.78</v>
          </cell>
        </row>
      </sheetData>
      <sheetData sheetId="2">
        <row r="12">
          <cell r="K12">
            <v>0</v>
          </cell>
          <cell r="P12">
            <v>0</v>
          </cell>
          <cell r="Q12">
            <v>0</v>
          </cell>
          <cell r="R12">
            <v>0</v>
          </cell>
        </row>
        <row r="13">
          <cell r="K13">
            <v>0</v>
          </cell>
          <cell r="P13">
            <v>0</v>
          </cell>
          <cell r="Q13">
            <v>0</v>
          </cell>
          <cell r="R13">
            <v>0</v>
          </cell>
        </row>
        <row r="14">
          <cell r="K14">
            <v>0</v>
          </cell>
          <cell r="P14">
            <v>200000</v>
          </cell>
          <cell r="Q14">
            <v>0</v>
          </cell>
          <cell r="R14">
            <v>0</v>
          </cell>
        </row>
        <row r="15">
          <cell r="K15">
            <v>0</v>
          </cell>
          <cell r="P15">
            <v>0</v>
          </cell>
          <cell r="Q15">
            <v>0</v>
          </cell>
          <cell r="R15">
            <v>0</v>
          </cell>
        </row>
        <row r="16">
          <cell r="K16">
            <v>0</v>
          </cell>
          <cell r="P16">
            <v>0</v>
          </cell>
          <cell r="Q16">
            <v>0</v>
          </cell>
          <cell r="R16">
            <v>0</v>
          </cell>
        </row>
        <row r="18">
          <cell r="K18">
            <v>0</v>
          </cell>
          <cell r="P18">
            <v>200000</v>
          </cell>
          <cell r="Q18">
            <v>0</v>
          </cell>
          <cell r="R18">
            <v>0</v>
          </cell>
        </row>
        <row r="19">
          <cell r="K19">
            <v>0</v>
          </cell>
          <cell r="P19">
            <v>0</v>
          </cell>
          <cell r="Q19">
            <v>0</v>
          </cell>
          <cell r="R19">
            <v>0</v>
          </cell>
        </row>
        <row r="20">
          <cell r="K20">
            <v>0</v>
          </cell>
          <cell r="P20">
            <v>300000</v>
          </cell>
          <cell r="Q20">
            <v>0</v>
          </cell>
          <cell r="R20">
            <v>0</v>
          </cell>
        </row>
        <row r="21">
          <cell r="K21">
            <v>0</v>
          </cell>
          <cell r="P21">
            <v>0</v>
          </cell>
          <cell r="Q21">
            <v>0</v>
          </cell>
          <cell r="R21">
            <v>0</v>
          </cell>
        </row>
        <row r="22">
          <cell r="K22">
            <v>0</v>
          </cell>
          <cell r="P22">
            <v>50000</v>
          </cell>
          <cell r="Q22">
            <v>0</v>
          </cell>
          <cell r="R22">
            <v>0</v>
          </cell>
        </row>
        <row r="23">
          <cell r="K23">
            <v>0</v>
          </cell>
          <cell r="P23">
            <v>0</v>
          </cell>
          <cell r="Q23">
            <v>0</v>
          </cell>
          <cell r="R23">
            <v>0</v>
          </cell>
        </row>
        <row r="24">
          <cell r="N24">
            <v>0</v>
          </cell>
        </row>
      </sheetData>
      <sheetData sheetId="3">
        <row r="12">
          <cell r="K12">
            <v>0</v>
          </cell>
          <cell r="P12">
            <v>0</v>
          </cell>
          <cell r="Q12">
            <v>0</v>
          </cell>
          <cell r="R12">
            <v>0</v>
          </cell>
        </row>
        <row r="13">
          <cell r="K13">
            <v>0</v>
          </cell>
          <cell r="P13">
            <v>0</v>
          </cell>
          <cell r="Q13">
            <v>0</v>
          </cell>
          <cell r="R13">
            <v>0</v>
          </cell>
        </row>
        <row r="14">
          <cell r="K14">
            <v>0</v>
          </cell>
          <cell r="P14">
            <v>200000</v>
          </cell>
          <cell r="Q14">
            <v>0</v>
          </cell>
          <cell r="R14">
            <v>0</v>
          </cell>
        </row>
        <row r="15">
          <cell r="K15">
            <v>0</v>
          </cell>
          <cell r="P15">
            <v>0</v>
          </cell>
          <cell r="Q15">
            <v>0</v>
          </cell>
          <cell r="R15">
            <v>0</v>
          </cell>
        </row>
        <row r="16">
          <cell r="K16">
            <v>0</v>
          </cell>
          <cell r="P16">
            <v>0</v>
          </cell>
          <cell r="Q16">
            <v>0</v>
          </cell>
          <cell r="R16">
            <v>0</v>
          </cell>
        </row>
        <row r="18">
          <cell r="K18">
            <v>0</v>
          </cell>
          <cell r="P18">
            <v>200000</v>
          </cell>
          <cell r="Q18">
            <v>0</v>
          </cell>
          <cell r="R18">
            <v>0</v>
          </cell>
        </row>
        <row r="19">
          <cell r="K19">
            <v>0</v>
          </cell>
          <cell r="P19">
            <v>0</v>
          </cell>
          <cell r="Q19">
            <v>0</v>
          </cell>
          <cell r="R19">
            <v>0</v>
          </cell>
        </row>
        <row r="20">
          <cell r="K20">
            <v>0</v>
          </cell>
          <cell r="P20">
            <v>300000</v>
          </cell>
          <cell r="Q20">
            <v>0</v>
          </cell>
          <cell r="R20">
            <v>0</v>
          </cell>
        </row>
        <row r="21">
          <cell r="K21">
            <v>0</v>
          </cell>
          <cell r="P21">
            <v>0</v>
          </cell>
          <cell r="Q21">
            <v>0</v>
          </cell>
          <cell r="R21">
            <v>0</v>
          </cell>
        </row>
        <row r="22">
          <cell r="K22">
            <v>0</v>
          </cell>
          <cell r="P22">
            <v>50000</v>
          </cell>
          <cell r="Q22">
            <v>0</v>
          </cell>
          <cell r="R22">
            <v>0</v>
          </cell>
        </row>
        <row r="23">
          <cell r="K23">
            <v>0</v>
          </cell>
          <cell r="P23">
            <v>0</v>
          </cell>
          <cell r="Q23">
            <v>0</v>
          </cell>
          <cell r="R23">
            <v>0</v>
          </cell>
        </row>
        <row r="24">
          <cell r="N24">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770000</v>
          </cell>
          <cell r="Q12">
            <v>0</v>
          </cell>
          <cell r="R12">
            <v>0</v>
          </cell>
        </row>
        <row r="14">
          <cell r="K14">
            <v>1</v>
          </cell>
          <cell r="P14">
            <v>4453000</v>
          </cell>
          <cell r="Q14">
            <v>269838</v>
          </cell>
          <cell r="R14">
            <v>0</v>
          </cell>
        </row>
        <row r="15">
          <cell r="K15">
            <v>0</v>
          </cell>
          <cell r="P15">
            <v>100000</v>
          </cell>
          <cell r="Q15">
            <v>0</v>
          </cell>
          <cell r="R15">
            <v>0</v>
          </cell>
        </row>
        <row r="16">
          <cell r="N16">
            <v>1</v>
          </cell>
        </row>
      </sheetData>
      <sheetData sheetId="1">
        <row r="12">
          <cell r="K12">
            <v>1</v>
          </cell>
          <cell r="P12">
            <v>808500</v>
          </cell>
          <cell r="Q12">
            <v>78699</v>
          </cell>
          <cell r="R12">
            <v>0</v>
          </cell>
        </row>
        <row r="14">
          <cell r="K14">
            <v>0</v>
          </cell>
          <cell r="P14">
            <v>4114360</v>
          </cell>
          <cell r="Q14">
            <v>0</v>
          </cell>
          <cell r="R14">
            <v>0</v>
          </cell>
        </row>
        <row r="15">
          <cell r="K15">
            <v>0</v>
          </cell>
          <cell r="P15">
            <v>105000</v>
          </cell>
          <cell r="Q15">
            <v>0</v>
          </cell>
          <cell r="R15">
            <v>0</v>
          </cell>
        </row>
        <row r="16">
          <cell r="N16">
            <v>0.33333333333333331</v>
          </cell>
        </row>
      </sheetData>
      <sheetData sheetId="2">
        <row r="12">
          <cell r="K12">
            <v>0</v>
          </cell>
          <cell r="P12">
            <v>848925</v>
          </cell>
          <cell r="Q12">
            <v>0</v>
          </cell>
          <cell r="R12">
            <v>0</v>
          </cell>
        </row>
        <row r="14">
          <cell r="K14">
            <v>0</v>
          </cell>
          <cell r="P14">
            <v>4890483</v>
          </cell>
          <cell r="Q14">
            <v>0</v>
          </cell>
          <cell r="R14">
            <v>0</v>
          </cell>
        </row>
        <row r="15">
          <cell r="K15">
            <v>0</v>
          </cell>
          <cell r="P15">
            <v>110000</v>
          </cell>
          <cell r="Q15">
            <v>0</v>
          </cell>
          <cell r="R15">
            <v>0</v>
          </cell>
        </row>
        <row r="16">
          <cell r="N16">
            <v>0</v>
          </cell>
        </row>
      </sheetData>
      <sheetData sheetId="3">
        <row r="12">
          <cell r="K12">
            <v>0</v>
          </cell>
          <cell r="P12">
            <v>891371</v>
          </cell>
          <cell r="Q12">
            <v>0</v>
          </cell>
          <cell r="R12">
            <v>0</v>
          </cell>
        </row>
        <row r="14">
          <cell r="K14">
            <v>0</v>
          </cell>
          <cell r="P14">
            <v>5115007</v>
          </cell>
          <cell r="Q14">
            <v>0</v>
          </cell>
          <cell r="R14">
            <v>0</v>
          </cell>
        </row>
        <row r="15">
          <cell r="K15">
            <v>0</v>
          </cell>
          <cell r="P15">
            <v>115000</v>
          </cell>
          <cell r="Q15">
            <v>0</v>
          </cell>
          <cell r="R15">
            <v>0</v>
          </cell>
        </row>
        <row r="16">
          <cell r="N16">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2830991</v>
          </cell>
          <cell r="Q12">
            <v>234557</v>
          </cell>
          <cell r="R12">
            <v>0</v>
          </cell>
        </row>
        <row r="14">
          <cell r="K14">
            <v>1</v>
          </cell>
          <cell r="P14">
            <v>0</v>
          </cell>
          <cell r="Q14">
            <v>0</v>
          </cell>
          <cell r="R14">
            <v>0</v>
          </cell>
        </row>
        <row r="16">
          <cell r="K16">
            <v>1</v>
          </cell>
          <cell r="P16">
            <v>200000</v>
          </cell>
          <cell r="Q16">
            <v>45120</v>
          </cell>
          <cell r="R16">
            <v>0</v>
          </cell>
        </row>
        <row r="17">
          <cell r="K17">
            <v>0</v>
          </cell>
          <cell r="P17">
            <v>0</v>
          </cell>
          <cell r="Q17">
            <v>0</v>
          </cell>
          <cell r="R17">
            <v>0</v>
          </cell>
        </row>
        <row r="18">
          <cell r="K18">
            <v>0</v>
          </cell>
          <cell r="P18">
            <v>250000</v>
          </cell>
          <cell r="Q18">
            <v>0</v>
          </cell>
          <cell r="R18">
            <v>0</v>
          </cell>
        </row>
        <row r="19">
          <cell r="K19">
            <v>0.5</v>
          </cell>
          <cell r="P19">
            <v>53000</v>
          </cell>
          <cell r="Q19">
            <v>0</v>
          </cell>
          <cell r="R19">
            <v>0</v>
          </cell>
        </row>
        <row r="20">
          <cell r="K20">
            <v>0.1</v>
          </cell>
          <cell r="P20">
            <v>50000</v>
          </cell>
          <cell r="Q20">
            <v>50000</v>
          </cell>
          <cell r="R20">
            <v>0</v>
          </cell>
        </row>
        <row r="21">
          <cell r="K21">
            <v>1</v>
          </cell>
          <cell r="P21">
            <v>2160960</v>
          </cell>
          <cell r="Q21">
            <v>1505147</v>
          </cell>
          <cell r="R21">
            <v>132300</v>
          </cell>
        </row>
        <row r="22">
          <cell r="K22">
            <v>0.21</v>
          </cell>
          <cell r="P22">
            <v>765250</v>
          </cell>
          <cell r="Q22">
            <v>273200</v>
          </cell>
          <cell r="R22">
            <v>0</v>
          </cell>
        </row>
        <row r="23">
          <cell r="K23">
            <v>1</v>
          </cell>
          <cell r="P23">
            <v>22000</v>
          </cell>
          <cell r="Q23">
            <v>22000</v>
          </cell>
          <cell r="R23">
            <v>0</v>
          </cell>
        </row>
        <row r="24">
          <cell r="K24">
            <v>1</v>
          </cell>
          <cell r="P24">
            <v>289000</v>
          </cell>
          <cell r="Q24">
            <v>161460</v>
          </cell>
          <cell r="R24">
            <v>50000</v>
          </cell>
        </row>
        <row r="25">
          <cell r="K25">
            <v>9373</v>
          </cell>
          <cell r="P25">
            <v>209200</v>
          </cell>
          <cell r="Q25">
            <v>123103</v>
          </cell>
          <cell r="R25">
            <v>0</v>
          </cell>
        </row>
        <row r="26">
          <cell r="K26">
            <v>281</v>
          </cell>
          <cell r="P26">
            <v>86000</v>
          </cell>
          <cell r="Q26">
            <v>60617</v>
          </cell>
          <cell r="R26">
            <v>0</v>
          </cell>
        </row>
        <row r="27">
          <cell r="K27">
            <v>788</v>
          </cell>
          <cell r="P27">
            <v>557080</v>
          </cell>
          <cell r="Q27">
            <v>177350</v>
          </cell>
          <cell r="R27">
            <v>58432</v>
          </cell>
        </row>
        <row r="28">
          <cell r="K28">
            <v>403</v>
          </cell>
          <cell r="P28">
            <v>0</v>
          </cell>
          <cell r="Q28">
            <v>0</v>
          </cell>
          <cell r="R28">
            <v>0</v>
          </cell>
        </row>
        <row r="29">
          <cell r="K29">
            <v>375</v>
          </cell>
          <cell r="P29">
            <v>0</v>
          </cell>
          <cell r="Q29">
            <v>0</v>
          </cell>
          <cell r="R29">
            <v>0</v>
          </cell>
        </row>
        <row r="30">
          <cell r="K30">
            <v>0</v>
          </cell>
          <cell r="P30">
            <v>0</v>
          </cell>
          <cell r="Q30">
            <v>0</v>
          </cell>
          <cell r="R30">
            <v>0</v>
          </cell>
        </row>
        <row r="31">
          <cell r="K31">
            <v>2481</v>
          </cell>
          <cell r="P31">
            <v>0</v>
          </cell>
          <cell r="Q31">
            <v>0</v>
          </cell>
          <cell r="R31">
            <v>0</v>
          </cell>
        </row>
        <row r="32">
          <cell r="K32">
            <v>338</v>
          </cell>
          <cell r="P32">
            <v>100000</v>
          </cell>
          <cell r="Q32">
            <v>10870</v>
          </cell>
          <cell r="R32">
            <v>0</v>
          </cell>
        </row>
        <row r="33">
          <cell r="K33">
            <v>5</v>
          </cell>
          <cell r="P33">
            <v>200000</v>
          </cell>
          <cell r="Q33">
            <v>0</v>
          </cell>
          <cell r="R33">
            <v>0</v>
          </cell>
        </row>
        <row r="34">
          <cell r="K34">
            <v>3</v>
          </cell>
          <cell r="P34">
            <v>1060317</v>
          </cell>
          <cell r="Q34">
            <v>269016</v>
          </cell>
          <cell r="R34">
            <v>300929</v>
          </cell>
        </row>
        <row r="35">
          <cell r="N35">
            <v>0.95555555555555549</v>
          </cell>
        </row>
      </sheetData>
      <sheetData sheetId="1">
        <row r="12">
          <cell r="K12">
            <v>1</v>
          </cell>
          <cell r="P12">
            <v>1432100</v>
          </cell>
          <cell r="Q12">
            <v>738796</v>
          </cell>
          <cell r="R12">
            <v>0</v>
          </cell>
        </row>
        <row r="14">
          <cell r="K14">
            <v>0</v>
          </cell>
          <cell r="P14">
            <v>0</v>
          </cell>
          <cell r="Q14">
            <v>0</v>
          </cell>
          <cell r="R14">
            <v>0</v>
          </cell>
        </row>
        <row r="16">
          <cell r="K16">
            <v>1</v>
          </cell>
          <cell r="P16">
            <v>185000</v>
          </cell>
          <cell r="Q16">
            <v>61100</v>
          </cell>
          <cell r="R16">
            <v>0</v>
          </cell>
        </row>
        <row r="17">
          <cell r="K17">
            <v>0.8</v>
          </cell>
          <cell r="P17">
            <v>185000</v>
          </cell>
          <cell r="Q17">
            <v>0</v>
          </cell>
          <cell r="R17">
            <v>0</v>
          </cell>
        </row>
        <row r="18">
          <cell r="K18">
            <v>0.3</v>
          </cell>
          <cell r="P18">
            <v>150000</v>
          </cell>
          <cell r="Q18">
            <v>0</v>
          </cell>
          <cell r="R18">
            <v>0</v>
          </cell>
        </row>
        <row r="19">
          <cell r="K19">
            <v>0.22</v>
          </cell>
          <cell r="P19">
            <v>52500</v>
          </cell>
          <cell r="Q19">
            <v>19200</v>
          </cell>
          <cell r="R19">
            <v>0</v>
          </cell>
        </row>
        <row r="20">
          <cell r="K20">
            <v>1</v>
          </cell>
          <cell r="P20">
            <v>2123597</v>
          </cell>
          <cell r="Q20">
            <v>1386576</v>
          </cell>
          <cell r="R20">
            <v>0</v>
          </cell>
        </row>
        <row r="21">
          <cell r="K21">
            <v>0.15</v>
          </cell>
          <cell r="P21">
            <v>838000</v>
          </cell>
          <cell r="Q21">
            <v>781689</v>
          </cell>
          <cell r="R21">
            <v>0</v>
          </cell>
        </row>
        <row r="22">
          <cell r="K22">
            <v>1</v>
          </cell>
          <cell r="P22">
            <v>73500</v>
          </cell>
          <cell r="Q22">
            <v>62700</v>
          </cell>
          <cell r="R22">
            <v>0</v>
          </cell>
        </row>
        <row r="23">
          <cell r="K23">
            <v>1</v>
          </cell>
          <cell r="P23">
            <v>359100</v>
          </cell>
          <cell r="Q23">
            <v>359100</v>
          </cell>
          <cell r="R23">
            <v>0</v>
          </cell>
        </row>
        <row r="24">
          <cell r="K24">
            <v>1706</v>
          </cell>
          <cell r="P24">
            <v>90300</v>
          </cell>
          <cell r="Q24">
            <v>43000</v>
          </cell>
          <cell r="R24">
            <v>0</v>
          </cell>
        </row>
        <row r="25">
          <cell r="K25">
            <v>16</v>
          </cell>
          <cell r="P25">
            <v>195300</v>
          </cell>
          <cell r="Q25">
            <v>0</v>
          </cell>
          <cell r="R25">
            <v>0</v>
          </cell>
        </row>
        <row r="26">
          <cell r="K26">
            <v>69</v>
          </cell>
          <cell r="P26">
            <v>186000</v>
          </cell>
          <cell r="Q26">
            <v>0</v>
          </cell>
          <cell r="R26">
            <v>0</v>
          </cell>
        </row>
        <row r="27">
          <cell r="K27">
            <v>20</v>
          </cell>
          <cell r="P27">
            <v>0</v>
          </cell>
          <cell r="Q27">
            <v>0</v>
          </cell>
          <cell r="R27">
            <v>0</v>
          </cell>
        </row>
        <row r="28">
          <cell r="K28">
            <v>49</v>
          </cell>
          <cell r="P28">
            <v>0</v>
          </cell>
          <cell r="Q28">
            <v>0</v>
          </cell>
          <cell r="R28">
            <v>0</v>
          </cell>
        </row>
        <row r="29">
          <cell r="K29">
            <v>0</v>
          </cell>
          <cell r="P29">
            <v>0</v>
          </cell>
          <cell r="Q29">
            <v>0</v>
          </cell>
          <cell r="R29">
            <v>0</v>
          </cell>
        </row>
        <row r="30">
          <cell r="K30">
            <v>155</v>
          </cell>
          <cell r="P30">
            <v>0</v>
          </cell>
          <cell r="Q30">
            <v>0</v>
          </cell>
          <cell r="R30">
            <v>0</v>
          </cell>
        </row>
        <row r="31">
          <cell r="K31">
            <v>55</v>
          </cell>
          <cell r="P31">
            <v>100000</v>
          </cell>
          <cell r="Q31">
            <v>100000</v>
          </cell>
          <cell r="R31">
            <v>0</v>
          </cell>
        </row>
        <row r="32">
          <cell r="K32">
            <v>0</v>
          </cell>
          <cell r="P32">
            <v>180000</v>
          </cell>
          <cell r="Q32">
            <v>0</v>
          </cell>
          <cell r="R32">
            <v>0</v>
          </cell>
        </row>
        <row r="33">
          <cell r="K33">
            <v>3</v>
          </cell>
          <cell r="P33">
            <v>787500</v>
          </cell>
          <cell r="Q33">
            <v>208503</v>
          </cell>
          <cell r="R33">
            <v>0</v>
          </cell>
        </row>
        <row r="34">
          <cell r="N34">
            <v>0.59225062656641603</v>
          </cell>
        </row>
      </sheetData>
      <sheetData sheetId="2">
        <row r="12">
          <cell r="K12">
            <v>0</v>
          </cell>
          <cell r="P12">
            <v>1503705</v>
          </cell>
          <cell r="Q12">
            <v>0</v>
          </cell>
          <cell r="R12">
            <v>0</v>
          </cell>
        </row>
        <row r="14">
          <cell r="K14">
            <v>0</v>
          </cell>
          <cell r="P14">
            <v>0</v>
          </cell>
          <cell r="Q14">
            <v>0</v>
          </cell>
          <cell r="R14">
            <v>0</v>
          </cell>
        </row>
        <row r="16">
          <cell r="K16">
            <v>0</v>
          </cell>
          <cell r="P16">
            <v>720500</v>
          </cell>
          <cell r="Q16">
            <v>0</v>
          </cell>
          <cell r="R16">
            <v>0</v>
          </cell>
        </row>
        <row r="17">
          <cell r="K17">
            <v>0</v>
          </cell>
          <cell r="P17">
            <v>0</v>
          </cell>
          <cell r="Q17">
            <v>0</v>
          </cell>
          <cell r="R17">
            <v>0</v>
          </cell>
        </row>
        <row r="18">
          <cell r="K18">
            <v>0</v>
          </cell>
          <cell r="P18">
            <v>157500</v>
          </cell>
          <cell r="Q18">
            <v>0</v>
          </cell>
          <cell r="R18">
            <v>0</v>
          </cell>
        </row>
        <row r="19">
          <cell r="K19">
            <v>0</v>
          </cell>
          <cell r="P19">
            <v>55125</v>
          </cell>
          <cell r="Q19">
            <v>0</v>
          </cell>
          <cell r="R19">
            <v>0</v>
          </cell>
        </row>
        <row r="20">
          <cell r="K20">
            <v>0</v>
          </cell>
          <cell r="P20">
            <v>2208777</v>
          </cell>
          <cell r="Q20">
            <v>0</v>
          </cell>
          <cell r="R20">
            <v>0</v>
          </cell>
        </row>
        <row r="21">
          <cell r="K21">
            <v>0</v>
          </cell>
          <cell r="P21">
            <v>598000</v>
          </cell>
          <cell r="Q21">
            <v>0</v>
          </cell>
          <cell r="R21">
            <v>0</v>
          </cell>
        </row>
        <row r="22">
          <cell r="K22">
            <v>0</v>
          </cell>
          <cell r="P22">
            <v>77175</v>
          </cell>
          <cell r="Q22">
            <v>0</v>
          </cell>
          <cell r="R22">
            <v>0</v>
          </cell>
        </row>
        <row r="23">
          <cell r="K23">
            <v>0</v>
          </cell>
          <cell r="P23">
            <v>1577055</v>
          </cell>
          <cell r="Q23">
            <v>0</v>
          </cell>
          <cell r="R23">
            <v>0</v>
          </cell>
        </row>
        <row r="24">
          <cell r="K24">
            <v>0</v>
          </cell>
          <cell r="P24">
            <v>94815</v>
          </cell>
          <cell r="Q24">
            <v>0</v>
          </cell>
          <cell r="R24">
            <v>0</v>
          </cell>
        </row>
        <row r="25">
          <cell r="K25">
            <v>0</v>
          </cell>
          <cell r="P25">
            <v>205065</v>
          </cell>
          <cell r="Q25">
            <v>0</v>
          </cell>
          <cell r="R25">
            <v>0</v>
          </cell>
        </row>
        <row r="26">
          <cell r="K26">
            <v>0</v>
          </cell>
          <cell r="P26">
            <v>186000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100000</v>
          </cell>
          <cell r="Q31">
            <v>0</v>
          </cell>
          <cell r="R31">
            <v>0</v>
          </cell>
        </row>
        <row r="32">
          <cell r="K32">
            <v>0</v>
          </cell>
          <cell r="P32">
            <v>0</v>
          </cell>
          <cell r="Q32">
            <v>0</v>
          </cell>
          <cell r="R32">
            <v>0</v>
          </cell>
        </row>
        <row r="33">
          <cell r="K33">
            <v>0</v>
          </cell>
          <cell r="P33">
            <v>826875</v>
          </cell>
          <cell r="Q33">
            <v>0</v>
          </cell>
          <cell r="R33">
            <v>0</v>
          </cell>
        </row>
        <row r="34">
          <cell r="N34">
            <v>0</v>
          </cell>
        </row>
      </sheetData>
      <sheetData sheetId="3">
        <row r="12">
          <cell r="K12">
            <v>0</v>
          </cell>
          <cell r="P12">
            <v>1578890</v>
          </cell>
          <cell r="Q12">
            <v>0</v>
          </cell>
          <cell r="R12">
            <v>0</v>
          </cell>
        </row>
        <row r="14">
          <cell r="K14">
            <v>0</v>
          </cell>
          <cell r="P14">
            <v>0</v>
          </cell>
          <cell r="Q14">
            <v>0</v>
          </cell>
          <cell r="R14">
            <v>0</v>
          </cell>
        </row>
        <row r="16">
          <cell r="K16">
            <v>0</v>
          </cell>
          <cell r="P16">
            <v>731525</v>
          </cell>
          <cell r="Q16">
            <v>0</v>
          </cell>
          <cell r="R16">
            <v>0</v>
          </cell>
        </row>
        <row r="17">
          <cell r="K17">
            <v>0</v>
          </cell>
          <cell r="P17">
            <v>0</v>
          </cell>
          <cell r="Q17">
            <v>0</v>
          </cell>
          <cell r="R17">
            <v>0</v>
          </cell>
        </row>
        <row r="18">
          <cell r="K18">
            <v>0</v>
          </cell>
          <cell r="P18">
            <v>165375</v>
          </cell>
          <cell r="Q18">
            <v>0</v>
          </cell>
          <cell r="R18">
            <v>0</v>
          </cell>
        </row>
        <row r="19">
          <cell r="K19">
            <v>0</v>
          </cell>
          <cell r="P19">
            <v>57881</v>
          </cell>
          <cell r="Q19">
            <v>0</v>
          </cell>
          <cell r="R19">
            <v>0</v>
          </cell>
        </row>
        <row r="20">
          <cell r="K20">
            <v>0</v>
          </cell>
          <cell r="P20">
            <v>2319216</v>
          </cell>
          <cell r="Q20">
            <v>0</v>
          </cell>
          <cell r="R20">
            <v>0</v>
          </cell>
        </row>
        <row r="21">
          <cell r="K21">
            <v>0</v>
          </cell>
          <cell r="P21">
            <v>250000</v>
          </cell>
          <cell r="Q21">
            <v>0</v>
          </cell>
          <cell r="R21">
            <v>0</v>
          </cell>
        </row>
        <row r="22">
          <cell r="K22">
            <v>0</v>
          </cell>
          <cell r="P22">
            <v>81033</v>
          </cell>
          <cell r="Q22">
            <v>0</v>
          </cell>
          <cell r="R22">
            <v>0</v>
          </cell>
        </row>
        <row r="23">
          <cell r="K23">
            <v>0</v>
          </cell>
          <cell r="P23">
            <v>1595907</v>
          </cell>
          <cell r="Q23">
            <v>0</v>
          </cell>
          <cell r="R23">
            <v>0</v>
          </cell>
        </row>
        <row r="24">
          <cell r="K24">
            <v>0</v>
          </cell>
          <cell r="P24">
            <v>99556</v>
          </cell>
          <cell r="Q24">
            <v>0</v>
          </cell>
          <cell r="R24">
            <v>0</v>
          </cell>
        </row>
        <row r="25">
          <cell r="K25">
            <v>0</v>
          </cell>
          <cell r="P25">
            <v>215318</v>
          </cell>
          <cell r="Q25">
            <v>0</v>
          </cell>
          <cell r="R25">
            <v>0</v>
          </cell>
        </row>
        <row r="26">
          <cell r="K26">
            <v>0</v>
          </cell>
          <cell r="P26">
            <v>186000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100000</v>
          </cell>
          <cell r="Q31">
            <v>0</v>
          </cell>
          <cell r="R31">
            <v>0</v>
          </cell>
        </row>
        <row r="32">
          <cell r="K32">
            <v>0</v>
          </cell>
          <cell r="P32">
            <v>0</v>
          </cell>
          <cell r="Q32">
            <v>0</v>
          </cell>
          <cell r="R32">
            <v>0</v>
          </cell>
        </row>
        <row r="33">
          <cell r="K33">
            <v>0</v>
          </cell>
          <cell r="P33">
            <v>868219</v>
          </cell>
          <cell r="Q33">
            <v>0</v>
          </cell>
          <cell r="R33">
            <v>0</v>
          </cell>
        </row>
        <row r="34">
          <cell r="N34">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150000</v>
          </cell>
          <cell r="Q12">
            <v>0</v>
          </cell>
          <cell r="R12">
            <v>0</v>
          </cell>
        </row>
        <row r="14">
          <cell r="K14">
            <v>1</v>
          </cell>
          <cell r="P14">
            <v>168750</v>
          </cell>
          <cell r="Q14">
            <v>93986</v>
          </cell>
          <cell r="R14">
            <v>0</v>
          </cell>
        </row>
        <row r="15">
          <cell r="K15">
            <v>1</v>
          </cell>
          <cell r="P15">
            <v>5000</v>
          </cell>
          <cell r="Q15">
            <v>3265</v>
          </cell>
          <cell r="R15">
            <v>0</v>
          </cell>
        </row>
        <row r="16">
          <cell r="K16">
            <v>0.8</v>
          </cell>
          <cell r="P16">
            <v>363230</v>
          </cell>
          <cell r="Q16">
            <v>254380</v>
          </cell>
          <cell r="R16">
            <v>0</v>
          </cell>
        </row>
        <row r="18">
          <cell r="K18">
            <v>0</v>
          </cell>
          <cell r="P18">
            <v>6700</v>
          </cell>
          <cell r="Q18">
            <v>0</v>
          </cell>
          <cell r="R18">
            <v>0</v>
          </cell>
        </row>
        <row r="19">
          <cell r="K19">
            <v>3</v>
          </cell>
          <cell r="P19">
            <v>6400</v>
          </cell>
          <cell r="Q19">
            <v>1988</v>
          </cell>
          <cell r="R19">
            <v>0</v>
          </cell>
        </row>
        <row r="20">
          <cell r="K20">
            <v>1</v>
          </cell>
          <cell r="P20">
            <v>1742</v>
          </cell>
          <cell r="Q20">
            <v>1742</v>
          </cell>
          <cell r="R20">
            <v>0</v>
          </cell>
        </row>
        <row r="21">
          <cell r="K21">
            <v>1</v>
          </cell>
          <cell r="P21">
            <v>151884</v>
          </cell>
          <cell r="Q21">
            <v>127876</v>
          </cell>
          <cell r="R21">
            <v>0</v>
          </cell>
        </row>
        <row r="22">
          <cell r="K22">
            <v>0.5</v>
          </cell>
          <cell r="P22">
            <v>62500</v>
          </cell>
          <cell r="Q22">
            <v>51600</v>
          </cell>
          <cell r="R22">
            <v>0</v>
          </cell>
        </row>
        <row r="24">
          <cell r="K24">
            <v>5.0000000000000001E-3</v>
          </cell>
          <cell r="P24">
            <v>2880204</v>
          </cell>
          <cell r="Q24">
            <v>9480</v>
          </cell>
          <cell r="R24">
            <v>0</v>
          </cell>
        </row>
        <row r="25">
          <cell r="K25">
            <v>0</v>
          </cell>
          <cell r="P25">
            <v>0</v>
          </cell>
          <cell r="Q25">
            <v>0</v>
          </cell>
          <cell r="R25">
            <v>0</v>
          </cell>
        </row>
        <row r="26">
          <cell r="K26">
            <v>0</v>
          </cell>
          <cell r="P26">
            <v>0</v>
          </cell>
          <cell r="Q26">
            <v>0</v>
          </cell>
          <cell r="R26">
            <v>0</v>
          </cell>
        </row>
        <row r="28">
          <cell r="K28">
            <v>0.4</v>
          </cell>
          <cell r="P28">
            <v>28800</v>
          </cell>
          <cell r="Q28">
            <v>6960</v>
          </cell>
          <cell r="R28">
            <v>0</v>
          </cell>
        </row>
        <row r="30">
          <cell r="K30">
            <v>1</v>
          </cell>
          <cell r="P30">
            <v>630471</v>
          </cell>
          <cell r="Q30">
            <v>26403</v>
          </cell>
          <cell r="R30">
            <v>0</v>
          </cell>
        </row>
        <row r="31">
          <cell r="K31">
            <v>0</v>
          </cell>
          <cell r="P31">
            <v>0</v>
          </cell>
          <cell r="Q31">
            <v>0</v>
          </cell>
          <cell r="R31">
            <v>0</v>
          </cell>
        </row>
        <row r="32">
          <cell r="K32">
            <v>0</v>
          </cell>
          <cell r="P32">
            <v>0</v>
          </cell>
          <cell r="Q32">
            <v>0</v>
          </cell>
          <cell r="R32">
            <v>0</v>
          </cell>
        </row>
        <row r="33">
          <cell r="K33">
            <v>0</v>
          </cell>
          <cell r="P33">
            <v>0</v>
          </cell>
          <cell r="Q33">
            <v>0</v>
          </cell>
          <cell r="R33">
            <v>0</v>
          </cell>
        </row>
        <row r="34">
          <cell r="K34">
            <v>2</v>
          </cell>
          <cell r="P34">
            <v>2800</v>
          </cell>
          <cell r="Q34">
            <v>0</v>
          </cell>
          <cell r="R34">
            <v>0</v>
          </cell>
        </row>
        <row r="35">
          <cell r="K35">
            <v>0</v>
          </cell>
          <cell r="P35">
            <v>0</v>
          </cell>
          <cell r="Q35">
            <v>0</v>
          </cell>
          <cell r="R35">
            <v>0</v>
          </cell>
        </row>
        <row r="36">
          <cell r="K36">
            <v>1</v>
          </cell>
          <cell r="P36">
            <v>52000</v>
          </cell>
          <cell r="Q36">
            <v>24609</v>
          </cell>
          <cell r="R36">
            <v>0</v>
          </cell>
        </row>
        <row r="37">
          <cell r="K37">
            <v>0</v>
          </cell>
          <cell r="P37">
            <v>0</v>
          </cell>
          <cell r="Q37">
            <v>0</v>
          </cell>
          <cell r="R37">
            <v>0</v>
          </cell>
        </row>
        <row r="38">
          <cell r="K38">
            <v>0</v>
          </cell>
          <cell r="P38">
            <v>0</v>
          </cell>
          <cell r="Q38">
            <v>0</v>
          </cell>
          <cell r="R38">
            <v>0</v>
          </cell>
        </row>
        <row r="39">
          <cell r="K39">
            <v>1</v>
          </cell>
          <cell r="P39">
            <v>160700</v>
          </cell>
          <cell r="Q39">
            <v>74977</v>
          </cell>
          <cell r="R39">
            <v>0</v>
          </cell>
        </row>
        <row r="40">
          <cell r="K40">
            <v>1</v>
          </cell>
          <cell r="P40">
            <v>11800</v>
          </cell>
          <cell r="Q40">
            <v>0</v>
          </cell>
          <cell r="R40">
            <v>0</v>
          </cell>
        </row>
        <row r="42">
          <cell r="K42">
            <v>0.997</v>
          </cell>
          <cell r="P42">
            <v>127990553</v>
          </cell>
          <cell r="Q42">
            <v>115609299</v>
          </cell>
          <cell r="R42">
            <v>0</v>
          </cell>
        </row>
        <row r="43">
          <cell r="K43">
            <v>1</v>
          </cell>
          <cell r="P43">
            <v>3046295</v>
          </cell>
          <cell r="Q43">
            <v>796590</v>
          </cell>
          <cell r="R43">
            <v>0</v>
          </cell>
        </row>
        <row r="44">
          <cell r="K44">
            <v>1</v>
          </cell>
          <cell r="P44">
            <v>749379</v>
          </cell>
          <cell r="Q44">
            <v>669950</v>
          </cell>
          <cell r="R44">
            <v>0</v>
          </cell>
        </row>
        <row r="45">
          <cell r="K45">
            <v>1</v>
          </cell>
          <cell r="P45">
            <v>238060</v>
          </cell>
          <cell r="Q45">
            <v>159909</v>
          </cell>
          <cell r="R45">
            <v>0</v>
          </cell>
        </row>
        <row r="46">
          <cell r="K46">
            <v>0</v>
          </cell>
          <cell r="P46">
            <v>0</v>
          </cell>
          <cell r="Q46">
            <v>0</v>
          </cell>
          <cell r="R46">
            <v>0</v>
          </cell>
        </row>
        <row r="47">
          <cell r="K47">
            <v>5687</v>
          </cell>
          <cell r="P47">
            <v>308476</v>
          </cell>
          <cell r="Q47">
            <v>41450</v>
          </cell>
          <cell r="R47">
            <v>0</v>
          </cell>
        </row>
        <row r="48">
          <cell r="K48">
            <v>3655</v>
          </cell>
          <cell r="P48">
            <v>299751</v>
          </cell>
          <cell r="Q48">
            <v>207124</v>
          </cell>
          <cell r="R48">
            <v>0</v>
          </cell>
        </row>
        <row r="49">
          <cell r="K49">
            <v>0</v>
          </cell>
          <cell r="P49">
            <v>74147</v>
          </cell>
          <cell r="Q49">
            <v>0</v>
          </cell>
          <cell r="R49">
            <v>0</v>
          </cell>
        </row>
        <row r="50">
          <cell r="K50">
            <v>2</v>
          </cell>
          <cell r="P50">
            <v>196947</v>
          </cell>
          <cell r="Q50">
            <v>94483</v>
          </cell>
          <cell r="R50">
            <v>0</v>
          </cell>
        </row>
        <row r="51">
          <cell r="K51">
            <v>1111</v>
          </cell>
          <cell r="P51">
            <v>148293</v>
          </cell>
          <cell r="Q51">
            <v>51772</v>
          </cell>
          <cell r="R51">
            <v>0</v>
          </cell>
        </row>
        <row r="52">
          <cell r="K52">
            <v>1</v>
          </cell>
          <cell r="P52">
            <v>338666</v>
          </cell>
          <cell r="Q52">
            <v>308255</v>
          </cell>
          <cell r="R52">
            <v>0</v>
          </cell>
        </row>
        <row r="53">
          <cell r="K53">
            <v>0</v>
          </cell>
          <cell r="P53">
            <v>0</v>
          </cell>
          <cell r="Q53">
            <v>0</v>
          </cell>
          <cell r="R53">
            <v>0</v>
          </cell>
        </row>
        <row r="54">
          <cell r="K54">
            <v>0</v>
          </cell>
          <cell r="P54">
            <v>50000</v>
          </cell>
          <cell r="Q54">
            <v>0</v>
          </cell>
          <cell r="R54">
            <v>0</v>
          </cell>
        </row>
        <row r="55">
          <cell r="K55">
            <v>0.6</v>
          </cell>
          <cell r="P55">
            <v>165600</v>
          </cell>
          <cell r="Q55">
            <v>126669</v>
          </cell>
          <cell r="R55">
            <v>0</v>
          </cell>
        </row>
        <row r="56">
          <cell r="K56">
            <v>0.02</v>
          </cell>
          <cell r="P56">
            <v>59742</v>
          </cell>
          <cell r="Q56">
            <v>45115</v>
          </cell>
          <cell r="R56">
            <v>0</v>
          </cell>
        </row>
        <row r="57">
          <cell r="K57">
            <v>0.5</v>
          </cell>
          <cell r="P57">
            <v>40000</v>
          </cell>
          <cell r="Q57">
            <v>40000</v>
          </cell>
          <cell r="R57">
            <v>0</v>
          </cell>
        </row>
        <row r="58">
          <cell r="K58">
            <v>2</v>
          </cell>
          <cell r="P58">
            <v>127200</v>
          </cell>
          <cell r="Q58">
            <v>121124</v>
          </cell>
          <cell r="R58">
            <v>0</v>
          </cell>
        </row>
        <row r="59">
          <cell r="K59">
            <v>1</v>
          </cell>
          <cell r="P59">
            <v>10800</v>
          </cell>
          <cell r="Q59">
            <v>7338</v>
          </cell>
          <cell r="R59">
            <v>0</v>
          </cell>
        </row>
        <row r="60">
          <cell r="K60">
            <v>0.8</v>
          </cell>
          <cell r="P60">
            <v>105400</v>
          </cell>
          <cell r="Q60">
            <v>54583</v>
          </cell>
          <cell r="R60">
            <v>0</v>
          </cell>
        </row>
        <row r="61">
          <cell r="K61">
            <v>0.5</v>
          </cell>
          <cell r="P61">
            <v>109600</v>
          </cell>
          <cell r="Q61">
            <v>106638</v>
          </cell>
          <cell r="R61">
            <v>0</v>
          </cell>
        </row>
        <row r="62">
          <cell r="K62">
            <v>1</v>
          </cell>
          <cell r="P62">
            <v>641200</v>
          </cell>
          <cell r="Q62">
            <v>404758</v>
          </cell>
          <cell r="R62">
            <v>0</v>
          </cell>
        </row>
        <row r="63">
          <cell r="K63">
            <v>1</v>
          </cell>
          <cell r="P63">
            <v>373471</v>
          </cell>
          <cell r="Q63">
            <v>367703</v>
          </cell>
          <cell r="R63">
            <v>0</v>
          </cell>
        </row>
        <row r="64">
          <cell r="K64">
            <v>1</v>
          </cell>
          <cell r="P64">
            <v>60871</v>
          </cell>
          <cell r="Q64">
            <v>60871</v>
          </cell>
          <cell r="R64">
            <v>0</v>
          </cell>
        </row>
        <row r="65">
          <cell r="K65">
            <v>0.3</v>
          </cell>
          <cell r="P65">
            <v>343362</v>
          </cell>
          <cell r="Q65">
            <v>30412</v>
          </cell>
          <cell r="R65">
            <v>0</v>
          </cell>
        </row>
        <row r="66">
          <cell r="K66">
            <v>1</v>
          </cell>
          <cell r="P66">
            <v>238231</v>
          </cell>
          <cell r="Q66">
            <v>122597</v>
          </cell>
          <cell r="R66">
            <v>0</v>
          </cell>
        </row>
        <row r="67">
          <cell r="K67">
            <v>1</v>
          </cell>
          <cell r="P67">
            <v>3375</v>
          </cell>
          <cell r="Q67">
            <v>2220</v>
          </cell>
          <cell r="R67">
            <v>0</v>
          </cell>
        </row>
        <row r="68">
          <cell r="K68">
            <v>1</v>
          </cell>
          <cell r="P68">
            <v>647812</v>
          </cell>
          <cell r="Q68">
            <v>444591</v>
          </cell>
          <cell r="R68">
            <v>0</v>
          </cell>
        </row>
        <row r="69">
          <cell r="K69">
            <v>232429</v>
          </cell>
          <cell r="P69">
            <v>142500</v>
          </cell>
          <cell r="Q69">
            <v>138603</v>
          </cell>
          <cell r="R69">
            <v>0</v>
          </cell>
        </row>
        <row r="70">
          <cell r="K70">
            <v>2</v>
          </cell>
          <cell r="P70">
            <v>54900</v>
          </cell>
          <cell r="Q70">
            <v>21960</v>
          </cell>
          <cell r="R70">
            <v>0</v>
          </cell>
        </row>
        <row r="71">
          <cell r="K71">
            <v>0</v>
          </cell>
          <cell r="P71">
            <v>0</v>
          </cell>
          <cell r="Q71">
            <v>0</v>
          </cell>
          <cell r="R71">
            <v>0</v>
          </cell>
        </row>
        <row r="72">
          <cell r="K72">
            <v>0</v>
          </cell>
          <cell r="P72">
            <v>32869713</v>
          </cell>
          <cell r="Q72">
            <v>0</v>
          </cell>
          <cell r="R72">
            <v>0</v>
          </cell>
        </row>
        <row r="73">
          <cell r="K73">
            <v>0.3</v>
          </cell>
          <cell r="P73">
            <v>900000</v>
          </cell>
          <cell r="Q73">
            <v>509616</v>
          </cell>
          <cell r="R73">
            <v>0</v>
          </cell>
        </row>
        <row r="74">
          <cell r="K74">
            <v>0</v>
          </cell>
          <cell r="P74">
            <v>0</v>
          </cell>
          <cell r="Q74">
            <v>0</v>
          </cell>
          <cell r="R74">
            <v>0</v>
          </cell>
        </row>
        <row r="75">
          <cell r="N75">
            <v>0.76906710410223522</v>
          </cell>
        </row>
      </sheetData>
      <sheetData sheetId="1">
        <row r="12">
          <cell r="K12">
            <v>0</v>
          </cell>
          <cell r="P12">
            <v>100000</v>
          </cell>
          <cell r="Q12">
            <v>0</v>
          </cell>
          <cell r="R12">
            <v>0</v>
          </cell>
        </row>
        <row r="14">
          <cell r="K14">
            <v>1</v>
          </cell>
          <cell r="P14">
            <v>168750</v>
          </cell>
          <cell r="Q14">
            <v>138750</v>
          </cell>
          <cell r="R14">
            <v>0</v>
          </cell>
        </row>
        <row r="15">
          <cell r="K15">
            <v>0.2</v>
          </cell>
          <cell r="P15">
            <v>50000</v>
          </cell>
          <cell r="Q15">
            <v>50000</v>
          </cell>
          <cell r="R15">
            <v>0</v>
          </cell>
        </row>
        <row r="16">
          <cell r="K16">
            <v>0.1</v>
          </cell>
          <cell r="P16">
            <v>427306</v>
          </cell>
          <cell r="Q16">
            <v>329206</v>
          </cell>
          <cell r="R16">
            <v>0</v>
          </cell>
        </row>
        <row r="18">
          <cell r="K18">
            <v>0</v>
          </cell>
          <cell r="P18">
            <v>1081086</v>
          </cell>
          <cell r="Q18">
            <v>0</v>
          </cell>
          <cell r="R18">
            <v>0</v>
          </cell>
        </row>
        <row r="19">
          <cell r="K19">
            <v>2</v>
          </cell>
          <cell r="P19">
            <v>10414</v>
          </cell>
          <cell r="Q19">
            <v>5786</v>
          </cell>
          <cell r="R19">
            <v>0</v>
          </cell>
        </row>
        <row r="20">
          <cell r="K20">
            <v>1</v>
          </cell>
          <cell r="P20">
            <v>10414</v>
          </cell>
          <cell r="Q20">
            <v>5786</v>
          </cell>
          <cell r="R20">
            <v>0</v>
          </cell>
        </row>
        <row r="21">
          <cell r="K21">
            <v>1</v>
          </cell>
          <cell r="P21">
            <v>264786</v>
          </cell>
          <cell r="Q21">
            <v>91128</v>
          </cell>
          <cell r="R21">
            <v>0</v>
          </cell>
        </row>
        <row r="22">
          <cell r="K22">
            <v>0.1</v>
          </cell>
          <cell r="P22">
            <v>64300</v>
          </cell>
          <cell r="Q22">
            <v>30000</v>
          </cell>
          <cell r="R22">
            <v>0</v>
          </cell>
        </row>
        <row r="24">
          <cell r="K24">
            <v>0.01</v>
          </cell>
          <cell r="P24">
            <v>3321049</v>
          </cell>
          <cell r="Q24">
            <v>0</v>
          </cell>
          <cell r="R24">
            <v>0</v>
          </cell>
        </row>
        <row r="25">
          <cell r="K25">
            <v>4</v>
          </cell>
          <cell r="P25">
            <v>101382</v>
          </cell>
          <cell r="Q25">
            <v>88535</v>
          </cell>
          <cell r="R25">
            <v>0</v>
          </cell>
        </row>
        <row r="26">
          <cell r="K26">
            <v>0</v>
          </cell>
          <cell r="P26">
            <v>0</v>
          </cell>
          <cell r="Q26">
            <v>0</v>
          </cell>
          <cell r="R26">
            <v>0</v>
          </cell>
        </row>
        <row r="28">
          <cell r="K28">
            <v>0.01</v>
          </cell>
          <cell r="P28">
            <v>39600</v>
          </cell>
          <cell r="Q28">
            <v>28000</v>
          </cell>
          <cell r="R28">
            <v>0</v>
          </cell>
        </row>
        <row r="30">
          <cell r="K30">
            <v>0.2</v>
          </cell>
          <cell r="P30">
            <v>1233598</v>
          </cell>
          <cell r="Q30">
            <v>97400</v>
          </cell>
          <cell r="R30">
            <v>0</v>
          </cell>
        </row>
        <row r="31">
          <cell r="K31">
            <v>0</v>
          </cell>
          <cell r="P31">
            <v>400000</v>
          </cell>
          <cell r="Q31">
            <v>0</v>
          </cell>
          <cell r="R31">
            <v>0</v>
          </cell>
        </row>
        <row r="32">
          <cell r="K32">
            <v>0</v>
          </cell>
          <cell r="P32">
            <v>15000</v>
          </cell>
          <cell r="Q32">
            <v>0</v>
          </cell>
          <cell r="R32">
            <v>0</v>
          </cell>
        </row>
        <row r="33">
          <cell r="K33">
            <v>0</v>
          </cell>
          <cell r="P33">
            <v>0</v>
          </cell>
          <cell r="Q33">
            <v>0</v>
          </cell>
          <cell r="R33">
            <v>0</v>
          </cell>
        </row>
        <row r="34">
          <cell r="K34">
            <v>2</v>
          </cell>
          <cell r="P34">
            <v>30000</v>
          </cell>
          <cell r="Q34">
            <v>0</v>
          </cell>
          <cell r="R34">
            <v>0</v>
          </cell>
        </row>
        <row r="35">
          <cell r="K35">
            <v>0</v>
          </cell>
          <cell r="P35">
            <v>0</v>
          </cell>
          <cell r="Q35">
            <v>0</v>
          </cell>
          <cell r="R35">
            <v>0</v>
          </cell>
        </row>
        <row r="36">
          <cell r="K36">
            <v>0</v>
          </cell>
          <cell r="P36">
            <v>54600</v>
          </cell>
          <cell r="Q36">
            <v>0</v>
          </cell>
          <cell r="R36">
            <v>0</v>
          </cell>
        </row>
        <row r="37">
          <cell r="K37">
            <v>0</v>
          </cell>
          <cell r="P37">
            <v>47470</v>
          </cell>
          <cell r="Q37">
            <v>0</v>
          </cell>
          <cell r="R37">
            <v>0</v>
          </cell>
        </row>
        <row r="38">
          <cell r="K38">
            <v>0.3</v>
          </cell>
          <cell r="P38">
            <v>10500</v>
          </cell>
          <cell r="Q38">
            <v>0</v>
          </cell>
          <cell r="R38">
            <v>0</v>
          </cell>
        </row>
        <row r="39">
          <cell r="K39">
            <v>0.3</v>
          </cell>
          <cell r="P39">
            <v>168250</v>
          </cell>
          <cell r="Q39">
            <v>144617</v>
          </cell>
          <cell r="R39">
            <v>0</v>
          </cell>
        </row>
        <row r="40">
          <cell r="K40">
            <v>0</v>
          </cell>
          <cell r="P40">
            <v>55000</v>
          </cell>
          <cell r="Q40">
            <v>0</v>
          </cell>
          <cell r="R40">
            <v>0</v>
          </cell>
        </row>
        <row r="42">
          <cell r="K42">
            <v>0.99</v>
          </cell>
          <cell r="P42">
            <v>140354080</v>
          </cell>
          <cell r="Q42">
            <v>51012570</v>
          </cell>
          <cell r="R42">
            <v>0</v>
          </cell>
        </row>
        <row r="43">
          <cell r="K43">
            <v>0.999</v>
          </cell>
          <cell r="P43">
            <v>4255064</v>
          </cell>
          <cell r="Q43">
            <v>980155</v>
          </cell>
          <cell r="R43">
            <v>0</v>
          </cell>
        </row>
        <row r="44">
          <cell r="K44">
            <v>1</v>
          </cell>
          <cell r="P44">
            <v>878898</v>
          </cell>
          <cell r="Q44">
            <v>475901</v>
          </cell>
          <cell r="R44">
            <v>0</v>
          </cell>
        </row>
        <row r="45">
          <cell r="K45">
            <v>1</v>
          </cell>
          <cell r="P45">
            <v>387200</v>
          </cell>
          <cell r="Q45">
            <v>294790</v>
          </cell>
          <cell r="R45">
            <v>0</v>
          </cell>
        </row>
        <row r="46">
          <cell r="K46">
            <v>0</v>
          </cell>
          <cell r="P46">
            <v>0</v>
          </cell>
          <cell r="Q46">
            <v>0</v>
          </cell>
          <cell r="R46">
            <v>0</v>
          </cell>
        </row>
        <row r="47">
          <cell r="K47">
            <v>1589</v>
          </cell>
          <cell r="P47">
            <v>440891</v>
          </cell>
          <cell r="Q47">
            <v>93100</v>
          </cell>
          <cell r="R47">
            <v>0</v>
          </cell>
        </row>
        <row r="48">
          <cell r="K48">
            <v>745</v>
          </cell>
          <cell r="P48">
            <v>127443</v>
          </cell>
          <cell r="Q48">
            <v>52400</v>
          </cell>
          <cell r="R48">
            <v>0</v>
          </cell>
        </row>
        <row r="49">
          <cell r="K49">
            <v>0</v>
          </cell>
          <cell r="P49">
            <v>70000</v>
          </cell>
          <cell r="Q49">
            <v>0</v>
          </cell>
          <cell r="R49">
            <v>0</v>
          </cell>
        </row>
        <row r="50">
          <cell r="K50">
            <v>13</v>
          </cell>
          <cell r="P50">
            <v>212867</v>
          </cell>
          <cell r="Q50">
            <v>211407</v>
          </cell>
          <cell r="R50">
            <v>0</v>
          </cell>
        </row>
        <row r="51">
          <cell r="K51">
            <v>26</v>
          </cell>
          <cell r="P51">
            <v>511573</v>
          </cell>
          <cell r="Q51">
            <v>125940</v>
          </cell>
          <cell r="R51">
            <v>0</v>
          </cell>
        </row>
        <row r="52">
          <cell r="K52">
            <v>0.5</v>
          </cell>
          <cell r="P52">
            <v>1017328</v>
          </cell>
          <cell r="Q52">
            <v>313824</v>
          </cell>
          <cell r="R52">
            <v>0</v>
          </cell>
        </row>
        <row r="53">
          <cell r="K53">
            <v>0.1</v>
          </cell>
          <cell r="P53">
            <v>5318</v>
          </cell>
          <cell r="Q53">
            <v>5318</v>
          </cell>
          <cell r="R53">
            <v>0</v>
          </cell>
        </row>
        <row r="54">
          <cell r="K54">
            <v>0</v>
          </cell>
          <cell r="P54">
            <v>42000</v>
          </cell>
          <cell r="Q54">
            <v>0</v>
          </cell>
          <cell r="R54">
            <v>0</v>
          </cell>
        </row>
        <row r="55">
          <cell r="K55">
            <v>0.4</v>
          </cell>
          <cell r="P55">
            <v>701909</v>
          </cell>
          <cell r="Q55">
            <v>201909</v>
          </cell>
          <cell r="R55">
            <v>0</v>
          </cell>
        </row>
        <row r="56">
          <cell r="K56">
            <v>0.3</v>
          </cell>
          <cell r="P56">
            <v>15954</v>
          </cell>
          <cell r="Q56">
            <v>15954</v>
          </cell>
          <cell r="R56">
            <v>0</v>
          </cell>
        </row>
        <row r="57">
          <cell r="K57">
            <v>0</v>
          </cell>
          <cell r="P57">
            <v>50000</v>
          </cell>
          <cell r="Q57">
            <v>0</v>
          </cell>
          <cell r="R57">
            <v>0</v>
          </cell>
        </row>
        <row r="58">
          <cell r="K58">
            <v>0.3</v>
          </cell>
          <cell r="P58">
            <v>146118</v>
          </cell>
          <cell r="Q58">
            <v>146118</v>
          </cell>
          <cell r="R58">
            <v>0</v>
          </cell>
        </row>
        <row r="59">
          <cell r="K59">
            <v>1</v>
          </cell>
          <cell r="P59">
            <v>12150</v>
          </cell>
          <cell r="Q59">
            <v>12150</v>
          </cell>
          <cell r="R59">
            <v>0</v>
          </cell>
        </row>
        <row r="60">
          <cell r="K60">
            <v>0.3</v>
          </cell>
          <cell r="P60">
            <v>108050</v>
          </cell>
          <cell r="Q60">
            <v>78050</v>
          </cell>
          <cell r="R60">
            <v>0</v>
          </cell>
        </row>
        <row r="61">
          <cell r="K61">
            <v>0.1</v>
          </cell>
          <cell r="P61">
            <v>113250</v>
          </cell>
          <cell r="Q61">
            <v>51050</v>
          </cell>
          <cell r="R61">
            <v>0</v>
          </cell>
        </row>
        <row r="62">
          <cell r="K62">
            <v>1</v>
          </cell>
          <cell r="P62">
            <v>834897</v>
          </cell>
          <cell r="Q62">
            <v>685663</v>
          </cell>
          <cell r="R62">
            <v>0</v>
          </cell>
        </row>
        <row r="63">
          <cell r="K63">
            <v>0.4</v>
          </cell>
          <cell r="P63">
            <v>312225</v>
          </cell>
          <cell r="Q63">
            <v>304125</v>
          </cell>
          <cell r="R63">
            <v>0</v>
          </cell>
        </row>
        <row r="64">
          <cell r="K64">
            <v>0.8</v>
          </cell>
          <cell r="P64">
            <v>70125</v>
          </cell>
          <cell r="Q64">
            <v>70125</v>
          </cell>
          <cell r="R64">
            <v>0</v>
          </cell>
        </row>
        <row r="65">
          <cell r="K65">
            <v>0.3</v>
          </cell>
          <cell r="P65">
            <v>966090</v>
          </cell>
          <cell r="Q65">
            <v>56450</v>
          </cell>
          <cell r="R65">
            <v>0</v>
          </cell>
        </row>
        <row r="66">
          <cell r="K66">
            <v>1</v>
          </cell>
          <cell r="P66">
            <v>226143</v>
          </cell>
          <cell r="Q66">
            <v>172800</v>
          </cell>
          <cell r="R66">
            <v>0</v>
          </cell>
        </row>
        <row r="67">
          <cell r="K67">
            <v>0.5</v>
          </cell>
          <cell r="P67">
            <v>4050</v>
          </cell>
          <cell r="Q67">
            <v>4050</v>
          </cell>
          <cell r="R67">
            <v>0</v>
          </cell>
        </row>
        <row r="68">
          <cell r="K68">
            <v>1</v>
          </cell>
          <cell r="P68">
            <v>469657</v>
          </cell>
          <cell r="Q68">
            <v>37650</v>
          </cell>
          <cell r="R68">
            <v>0</v>
          </cell>
        </row>
        <row r="69">
          <cell r="K69">
            <v>86550</v>
          </cell>
          <cell r="P69">
            <v>193000</v>
          </cell>
          <cell r="Q69">
            <v>182150</v>
          </cell>
          <cell r="R69">
            <v>0</v>
          </cell>
        </row>
        <row r="70">
          <cell r="K70">
            <v>0.2</v>
          </cell>
          <cell r="P70">
            <v>54340</v>
          </cell>
          <cell r="Q70">
            <v>29160</v>
          </cell>
          <cell r="R70">
            <v>0</v>
          </cell>
        </row>
        <row r="71">
          <cell r="K71">
            <v>0.2</v>
          </cell>
          <cell r="P71">
            <v>3960</v>
          </cell>
          <cell r="Q71">
            <v>3240</v>
          </cell>
          <cell r="R71">
            <v>0</v>
          </cell>
        </row>
        <row r="72">
          <cell r="K72">
            <v>0</v>
          </cell>
          <cell r="P72">
            <v>30821984</v>
          </cell>
          <cell r="Q72">
            <v>0</v>
          </cell>
          <cell r="R72">
            <v>0</v>
          </cell>
        </row>
        <row r="73">
          <cell r="K73">
            <v>0</v>
          </cell>
          <cell r="P73">
            <v>1089885</v>
          </cell>
          <cell r="Q73">
            <v>0</v>
          </cell>
          <cell r="R73">
            <v>0</v>
          </cell>
        </row>
        <row r="74">
          <cell r="K74">
            <v>0</v>
          </cell>
          <cell r="P74">
            <v>464000</v>
          </cell>
          <cell r="Q74">
            <v>0</v>
          </cell>
          <cell r="R74">
            <v>0</v>
          </cell>
        </row>
        <row r="75">
          <cell r="N75">
            <v>0.40229385519026251</v>
          </cell>
        </row>
      </sheetData>
      <sheetData sheetId="2">
        <row r="12">
          <cell r="K12">
            <v>0</v>
          </cell>
          <cell r="P12">
            <v>200000</v>
          </cell>
          <cell r="Q12">
            <v>0</v>
          </cell>
          <cell r="R12">
            <v>0</v>
          </cell>
        </row>
        <row r="14">
          <cell r="K14">
            <v>0</v>
          </cell>
          <cell r="P14">
            <v>215129</v>
          </cell>
          <cell r="Q14">
            <v>0</v>
          </cell>
          <cell r="R14">
            <v>0</v>
          </cell>
        </row>
        <row r="15">
          <cell r="K15">
            <v>0</v>
          </cell>
          <cell r="P15">
            <v>0</v>
          </cell>
          <cell r="Q15">
            <v>0</v>
          </cell>
          <cell r="R15">
            <v>0</v>
          </cell>
        </row>
        <row r="16">
          <cell r="K16">
            <v>0</v>
          </cell>
          <cell r="P16">
            <v>397498</v>
          </cell>
          <cell r="Q16">
            <v>0</v>
          </cell>
          <cell r="R16">
            <v>0</v>
          </cell>
        </row>
        <row r="18">
          <cell r="K18">
            <v>0</v>
          </cell>
          <cell r="P18">
            <v>65522</v>
          </cell>
          <cell r="Q18">
            <v>0</v>
          </cell>
          <cell r="R18">
            <v>0</v>
          </cell>
        </row>
        <row r="19">
          <cell r="K19">
            <v>0</v>
          </cell>
          <cell r="P19">
            <v>141963</v>
          </cell>
          <cell r="Q19">
            <v>0</v>
          </cell>
          <cell r="R19">
            <v>0</v>
          </cell>
        </row>
        <row r="20">
          <cell r="K20">
            <v>0</v>
          </cell>
          <cell r="P20">
            <v>76442</v>
          </cell>
          <cell r="Q20">
            <v>0</v>
          </cell>
          <cell r="R20">
            <v>0</v>
          </cell>
        </row>
        <row r="21">
          <cell r="K21">
            <v>0</v>
          </cell>
          <cell r="P21">
            <v>160827</v>
          </cell>
          <cell r="Q21">
            <v>0</v>
          </cell>
          <cell r="R21">
            <v>0</v>
          </cell>
        </row>
        <row r="22">
          <cell r="K22">
            <v>0</v>
          </cell>
          <cell r="P22">
            <v>0</v>
          </cell>
          <cell r="Q22">
            <v>0</v>
          </cell>
          <cell r="R22">
            <v>0</v>
          </cell>
        </row>
        <row r="24">
          <cell r="K24">
            <v>0</v>
          </cell>
          <cell r="P24">
            <v>2591547</v>
          </cell>
          <cell r="Q24">
            <v>0</v>
          </cell>
          <cell r="R24">
            <v>0</v>
          </cell>
        </row>
        <row r="25">
          <cell r="K25">
            <v>0</v>
          </cell>
          <cell r="P25">
            <v>60000</v>
          </cell>
          <cell r="Q25">
            <v>0</v>
          </cell>
          <cell r="R25">
            <v>0</v>
          </cell>
        </row>
        <row r="26">
          <cell r="K26">
            <v>0</v>
          </cell>
          <cell r="P26">
            <v>100000</v>
          </cell>
          <cell r="Q26">
            <v>0</v>
          </cell>
          <cell r="R26">
            <v>0</v>
          </cell>
        </row>
        <row r="28">
          <cell r="K28">
            <v>0</v>
          </cell>
          <cell r="P28">
            <v>101558</v>
          </cell>
          <cell r="Q28">
            <v>0</v>
          </cell>
          <cell r="R28">
            <v>0</v>
          </cell>
        </row>
        <row r="30">
          <cell r="K30">
            <v>0</v>
          </cell>
          <cell r="P30">
            <v>324000</v>
          </cell>
          <cell r="Q30">
            <v>0</v>
          </cell>
          <cell r="R30">
            <v>0</v>
          </cell>
        </row>
        <row r="31">
          <cell r="K31">
            <v>0</v>
          </cell>
          <cell r="P31">
            <v>50000</v>
          </cell>
          <cell r="Q31">
            <v>0</v>
          </cell>
          <cell r="R31">
            <v>0</v>
          </cell>
        </row>
        <row r="32">
          <cell r="K32">
            <v>0</v>
          </cell>
          <cell r="P32">
            <v>0</v>
          </cell>
          <cell r="Q32">
            <v>0</v>
          </cell>
          <cell r="R32">
            <v>0</v>
          </cell>
        </row>
        <row r="33">
          <cell r="K33">
            <v>0</v>
          </cell>
          <cell r="P33">
            <v>0</v>
          </cell>
          <cell r="Q33">
            <v>0</v>
          </cell>
          <cell r="R33">
            <v>0</v>
          </cell>
        </row>
        <row r="34">
          <cell r="K34">
            <v>0</v>
          </cell>
          <cell r="P34">
            <v>0</v>
          </cell>
          <cell r="Q34">
            <v>0</v>
          </cell>
          <cell r="R34">
            <v>0</v>
          </cell>
        </row>
        <row r="35">
          <cell r="K35">
            <v>0</v>
          </cell>
          <cell r="P35">
            <v>0</v>
          </cell>
          <cell r="Q35">
            <v>0</v>
          </cell>
          <cell r="R35">
            <v>0</v>
          </cell>
        </row>
        <row r="36">
          <cell r="K36">
            <v>0</v>
          </cell>
          <cell r="P36">
            <v>57330</v>
          </cell>
          <cell r="Q36">
            <v>0</v>
          </cell>
          <cell r="R36">
            <v>0</v>
          </cell>
        </row>
        <row r="37">
          <cell r="K37">
            <v>0</v>
          </cell>
          <cell r="P37">
            <v>68796</v>
          </cell>
          <cell r="Q37">
            <v>0</v>
          </cell>
          <cell r="R37">
            <v>0</v>
          </cell>
        </row>
        <row r="38">
          <cell r="K38">
            <v>0</v>
          </cell>
          <cell r="P38">
            <v>101000</v>
          </cell>
          <cell r="Q38">
            <v>0</v>
          </cell>
          <cell r="R38">
            <v>0</v>
          </cell>
        </row>
        <row r="39">
          <cell r="K39">
            <v>0</v>
          </cell>
          <cell r="P39">
            <v>92610</v>
          </cell>
          <cell r="Q39">
            <v>0</v>
          </cell>
          <cell r="R39">
            <v>0</v>
          </cell>
        </row>
        <row r="40">
          <cell r="K40">
            <v>0</v>
          </cell>
          <cell r="P40">
            <v>33075</v>
          </cell>
          <cell r="Q40">
            <v>0</v>
          </cell>
          <cell r="R40">
            <v>0</v>
          </cell>
        </row>
        <row r="42">
          <cell r="K42">
            <v>0</v>
          </cell>
          <cell r="P42">
            <v>128644999</v>
          </cell>
          <cell r="Q42">
            <v>0</v>
          </cell>
          <cell r="R42">
            <v>0</v>
          </cell>
        </row>
        <row r="43">
          <cell r="K43">
            <v>0</v>
          </cell>
          <cell r="P43">
            <v>1004363</v>
          </cell>
          <cell r="Q43">
            <v>0</v>
          </cell>
          <cell r="R43">
            <v>0</v>
          </cell>
        </row>
        <row r="44">
          <cell r="K44">
            <v>0</v>
          </cell>
          <cell r="P44">
            <v>349448</v>
          </cell>
          <cell r="Q44">
            <v>0</v>
          </cell>
          <cell r="R44">
            <v>0</v>
          </cell>
        </row>
        <row r="45">
          <cell r="K45">
            <v>0</v>
          </cell>
          <cell r="P45">
            <v>382209</v>
          </cell>
          <cell r="Q45">
            <v>0</v>
          </cell>
          <cell r="R45">
            <v>0</v>
          </cell>
        </row>
        <row r="46">
          <cell r="K46">
            <v>0</v>
          </cell>
          <cell r="P46">
            <v>0</v>
          </cell>
          <cell r="Q46">
            <v>0</v>
          </cell>
          <cell r="R46">
            <v>0</v>
          </cell>
        </row>
        <row r="47">
          <cell r="K47">
            <v>0</v>
          </cell>
          <cell r="P47">
            <v>141964</v>
          </cell>
          <cell r="Q47">
            <v>0</v>
          </cell>
          <cell r="R47">
            <v>0</v>
          </cell>
        </row>
        <row r="48">
          <cell r="K48">
            <v>0</v>
          </cell>
          <cell r="P48">
            <v>54601</v>
          </cell>
          <cell r="Q48">
            <v>0</v>
          </cell>
          <cell r="R48">
            <v>0</v>
          </cell>
        </row>
        <row r="49">
          <cell r="K49">
            <v>0</v>
          </cell>
          <cell r="P49">
            <v>0</v>
          </cell>
          <cell r="Q49">
            <v>0</v>
          </cell>
          <cell r="R49">
            <v>0</v>
          </cell>
        </row>
        <row r="50">
          <cell r="K50">
            <v>0</v>
          </cell>
          <cell r="P50">
            <v>65522</v>
          </cell>
          <cell r="Q50">
            <v>0</v>
          </cell>
          <cell r="R50">
            <v>0</v>
          </cell>
        </row>
        <row r="51">
          <cell r="K51">
            <v>0</v>
          </cell>
          <cell r="P51">
            <v>245271</v>
          </cell>
          <cell r="Q51">
            <v>0</v>
          </cell>
          <cell r="R51">
            <v>0</v>
          </cell>
        </row>
        <row r="52">
          <cell r="K52">
            <v>0</v>
          </cell>
          <cell r="P52">
            <v>544375</v>
          </cell>
          <cell r="Q52">
            <v>0</v>
          </cell>
          <cell r="R52">
            <v>0</v>
          </cell>
        </row>
        <row r="53">
          <cell r="K53">
            <v>0</v>
          </cell>
          <cell r="P53">
            <v>0</v>
          </cell>
          <cell r="Q53">
            <v>0</v>
          </cell>
          <cell r="R53">
            <v>0</v>
          </cell>
        </row>
        <row r="54">
          <cell r="K54">
            <v>0</v>
          </cell>
          <cell r="P54">
            <v>0</v>
          </cell>
          <cell r="Q54">
            <v>0</v>
          </cell>
          <cell r="R54">
            <v>0</v>
          </cell>
        </row>
        <row r="55">
          <cell r="K55">
            <v>0</v>
          </cell>
          <cell r="P55">
            <v>0</v>
          </cell>
          <cell r="Q55">
            <v>0</v>
          </cell>
          <cell r="R55">
            <v>0</v>
          </cell>
        </row>
        <row r="56">
          <cell r="K56">
            <v>0</v>
          </cell>
          <cell r="P56">
            <v>264209</v>
          </cell>
          <cell r="Q56">
            <v>0</v>
          </cell>
          <cell r="R56">
            <v>0</v>
          </cell>
        </row>
        <row r="57">
          <cell r="K57">
            <v>0</v>
          </cell>
          <cell r="P57">
            <v>0</v>
          </cell>
          <cell r="Q57">
            <v>0</v>
          </cell>
          <cell r="R57">
            <v>0</v>
          </cell>
        </row>
        <row r="58">
          <cell r="K58">
            <v>0</v>
          </cell>
          <cell r="P58">
            <v>334767</v>
          </cell>
          <cell r="Q58">
            <v>0</v>
          </cell>
          <cell r="R58">
            <v>0</v>
          </cell>
        </row>
        <row r="59">
          <cell r="K59">
            <v>0</v>
          </cell>
          <cell r="P59">
            <v>78626</v>
          </cell>
          <cell r="Q59">
            <v>0</v>
          </cell>
          <cell r="R59">
            <v>0</v>
          </cell>
        </row>
        <row r="60">
          <cell r="K60">
            <v>0</v>
          </cell>
          <cell r="P60">
            <v>0</v>
          </cell>
          <cell r="Q60">
            <v>0</v>
          </cell>
          <cell r="R60">
            <v>0</v>
          </cell>
        </row>
        <row r="61">
          <cell r="K61">
            <v>0</v>
          </cell>
          <cell r="P61">
            <v>0</v>
          </cell>
          <cell r="Q61">
            <v>0</v>
          </cell>
          <cell r="R61">
            <v>0</v>
          </cell>
        </row>
        <row r="62">
          <cell r="K62">
            <v>0</v>
          </cell>
          <cell r="P62">
            <v>535639</v>
          </cell>
          <cell r="Q62">
            <v>0</v>
          </cell>
          <cell r="R62">
            <v>0</v>
          </cell>
        </row>
        <row r="63">
          <cell r="K63">
            <v>0</v>
          </cell>
          <cell r="P63">
            <v>207485</v>
          </cell>
          <cell r="Q63">
            <v>0</v>
          </cell>
          <cell r="R63">
            <v>0</v>
          </cell>
        </row>
        <row r="64">
          <cell r="K64">
            <v>0</v>
          </cell>
          <cell r="P64">
            <v>253350</v>
          </cell>
          <cell r="Q64">
            <v>0</v>
          </cell>
          <cell r="R64">
            <v>0</v>
          </cell>
        </row>
        <row r="65">
          <cell r="K65">
            <v>0</v>
          </cell>
          <cell r="P65">
            <v>512177</v>
          </cell>
          <cell r="Q65">
            <v>0</v>
          </cell>
          <cell r="R65">
            <v>0</v>
          </cell>
        </row>
        <row r="66">
          <cell r="K66">
            <v>0</v>
          </cell>
          <cell r="P66">
            <v>507016</v>
          </cell>
          <cell r="Q66">
            <v>0</v>
          </cell>
          <cell r="R66">
            <v>0</v>
          </cell>
        </row>
        <row r="67">
          <cell r="K67">
            <v>0</v>
          </cell>
          <cell r="P67">
            <v>102650</v>
          </cell>
          <cell r="Q67">
            <v>0</v>
          </cell>
          <cell r="R67">
            <v>0</v>
          </cell>
        </row>
        <row r="68">
          <cell r="K68">
            <v>0</v>
          </cell>
          <cell r="P68">
            <v>357522</v>
          </cell>
          <cell r="Q68">
            <v>0</v>
          </cell>
          <cell r="R68">
            <v>0</v>
          </cell>
        </row>
        <row r="69">
          <cell r="K69">
            <v>0</v>
          </cell>
          <cell r="P69">
            <v>97190</v>
          </cell>
          <cell r="Q69">
            <v>0</v>
          </cell>
          <cell r="R69">
            <v>0</v>
          </cell>
        </row>
        <row r="70">
          <cell r="K70">
            <v>0</v>
          </cell>
          <cell r="P70">
            <v>0</v>
          </cell>
          <cell r="Q70">
            <v>0</v>
          </cell>
          <cell r="R70">
            <v>0</v>
          </cell>
        </row>
        <row r="71">
          <cell r="K71">
            <v>0</v>
          </cell>
          <cell r="P71">
            <v>131043</v>
          </cell>
          <cell r="Q71">
            <v>0</v>
          </cell>
          <cell r="R71">
            <v>0</v>
          </cell>
        </row>
        <row r="72">
          <cell r="K72">
            <v>0</v>
          </cell>
          <cell r="P72">
            <v>19425913</v>
          </cell>
          <cell r="Q72">
            <v>0</v>
          </cell>
          <cell r="R72">
            <v>0</v>
          </cell>
        </row>
        <row r="73">
          <cell r="K73">
            <v>0</v>
          </cell>
          <cell r="P73">
            <v>873620</v>
          </cell>
          <cell r="Q73">
            <v>0</v>
          </cell>
          <cell r="R73">
            <v>0</v>
          </cell>
        </row>
        <row r="74">
          <cell r="K74">
            <v>0</v>
          </cell>
          <cell r="P74">
            <v>0</v>
          </cell>
          <cell r="Q74">
            <v>0</v>
          </cell>
          <cell r="R74">
            <v>0</v>
          </cell>
        </row>
        <row r="75">
          <cell r="N75">
            <v>0</v>
          </cell>
        </row>
      </sheetData>
      <sheetData sheetId="3">
        <row r="12">
          <cell r="K12">
            <v>0</v>
          </cell>
          <cell r="P12">
            <v>200000</v>
          </cell>
          <cell r="Q12">
            <v>0</v>
          </cell>
          <cell r="R12">
            <v>0</v>
          </cell>
        </row>
        <row r="14">
          <cell r="K14">
            <v>0</v>
          </cell>
          <cell r="P14">
            <v>224810</v>
          </cell>
          <cell r="Q14">
            <v>0</v>
          </cell>
          <cell r="R14">
            <v>0</v>
          </cell>
        </row>
        <row r="15">
          <cell r="K15">
            <v>0</v>
          </cell>
          <cell r="P15">
            <v>0</v>
          </cell>
          <cell r="Q15">
            <v>0</v>
          </cell>
          <cell r="R15">
            <v>0</v>
          </cell>
        </row>
        <row r="16">
          <cell r="K16">
            <v>0</v>
          </cell>
          <cell r="P16">
            <v>415385</v>
          </cell>
          <cell r="Q16">
            <v>0</v>
          </cell>
          <cell r="R16">
            <v>0</v>
          </cell>
        </row>
        <row r="18">
          <cell r="K18">
            <v>0</v>
          </cell>
          <cell r="P18">
            <v>68470</v>
          </cell>
          <cell r="Q18">
            <v>0</v>
          </cell>
          <cell r="R18">
            <v>0</v>
          </cell>
        </row>
        <row r="19">
          <cell r="K19">
            <v>0</v>
          </cell>
          <cell r="P19">
            <v>148352</v>
          </cell>
          <cell r="Q19">
            <v>0</v>
          </cell>
          <cell r="R19">
            <v>0</v>
          </cell>
        </row>
        <row r="20">
          <cell r="K20">
            <v>0</v>
          </cell>
          <cell r="P20">
            <v>79881</v>
          </cell>
          <cell r="Q20">
            <v>0</v>
          </cell>
          <cell r="R20">
            <v>0</v>
          </cell>
        </row>
        <row r="21">
          <cell r="K21">
            <v>0</v>
          </cell>
          <cell r="P21">
            <v>168060</v>
          </cell>
          <cell r="Q21">
            <v>0</v>
          </cell>
          <cell r="R21">
            <v>0</v>
          </cell>
        </row>
        <row r="22">
          <cell r="K22">
            <v>0</v>
          </cell>
          <cell r="P22">
            <v>0</v>
          </cell>
          <cell r="Q22">
            <v>0</v>
          </cell>
          <cell r="R22">
            <v>0</v>
          </cell>
        </row>
        <row r="24">
          <cell r="K24">
            <v>0</v>
          </cell>
          <cell r="P24">
            <v>2708167</v>
          </cell>
          <cell r="Q24">
            <v>0</v>
          </cell>
          <cell r="R24">
            <v>0</v>
          </cell>
        </row>
        <row r="25">
          <cell r="K25">
            <v>0</v>
          </cell>
          <cell r="P25">
            <v>60000</v>
          </cell>
          <cell r="Q25">
            <v>0</v>
          </cell>
          <cell r="R25">
            <v>0</v>
          </cell>
        </row>
        <row r="26">
          <cell r="K26">
            <v>0</v>
          </cell>
          <cell r="P26">
            <v>0</v>
          </cell>
          <cell r="Q26">
            <v>0</v>
          </cell>
          <cell r="R26">
            <v>0</v>
          </cell>
        </row>
        <row r="28">
          <cell r="K28">
            <v>0</v>
          </cell>
          <cell r="P28">
            <v>106128</v>
          </cell>
          <cell r="Q28">
            <v>0</v>
          </cell>
          <cell r="R28">
            <v>0</v>
          </cell>
        </row>
        <row r="30">
          <cell r="K30">
            <v>0</v>
          </cell>
          <cell r="P30">
            <v>324000</v>
          </cell>
          <cell r="Q30">
            <v>0</v>
          </cell>
          <cell r="R30">
            <v>0</v>
          </cell>
        </row>
        <row r="31">
          <cell r="K31">
            <v>0</v>
          </cell>
          <cell r="P31">
            <v>50000</v>
          </cell>
          <cell r="Q31">
            <v>0</v>
          </cell>
          <cell r="R31">
            <v>0</v>
          </cell>
        </row>
        <row r="32">
          <cell r="K32">
            <v>0</v>
          </cell>
          <cell r="P32">
            <v>0</v>
          </cell>
          <cell r="Q32">
            <v>0</v>
          </cell>
          <cell r="R32">
            <v>0</v>
          </cell>
        </row>
        <row r="33">
          <cell r="K33">
            <v>0</v>
          </cell>
          <cell r="P33">
            <v>0</v>
          </cell>
          <cell r="Q33">
            <v>0</v>
          </cell>
          <cell r="R33">
            <v>0</v>
          </cell>
        </row>
        <row r="34">
          <cell r="K34">
            <v>0</v>
          </cell>
          <cell r="P34">
            <v>0</v>
          </cell>
          <cell r="Q34">
            <v>0</v>
          </cell>
          <cell r="R34">
            <v>0</v>
          </cell>
        </row>
        <row r="35">
          <cell r="K35">
            <v>0</v>
          </cell>
          <cell r="P35">
            <v>0</v>
          </cell>
          <cell r="Q35">
            <v>0</v>
          </cell>
          <cell r="R35">
            <v>0</v>
          </cell>
        </row>
        <row r="36">
          <cell r="K36">
            <v>0</v>
          </cell>
          <cell r="P36">
            <v>60196</v>
          </cell>
          <cell r="Q36">
            <v>0</v>
          </cell>
          <cell r="R36">
            <v>0</v>
          </cell>
        </row>
        <row r="37">
          <cell r="K37">
            <v>0</v>
          </cell>
          <cell r="P37">
            <v>72236</v>
          </cell>
          <cell r="Q37">
            <v>0</v>
          </cell>
          <cell r="R37">
            <v>0</v>
          </cell>
        </row>
        <row r="38">
          <cell r="K38">
            <v>0</v>
          </cell>
          <cell r="P38">
            <v>0</v>
          </cell>
          <cell r="Q38">
            <v>0</v>
          </cell>
          <cell r="R38">
            <v>0</v>
          </cell>
        </row>
        <row r="39">
          <cell r="K39">
            <v>0</v>
          </cell>
          <cell r="P39">
            <v>97240</v>
          </cell>
          <cell r="Q39">
            <v>0</v>
          </cell>
          <cell r="R39">
            <v>0</v>
          </cell>
        </row>
        <row r="40">
          <cell r="K40">
            <v>0</v>
          </cell>
          <cell r="P40">
            <v>34728</v>
          </cell>
          <cell r="Q40">
            <v>0</v>
          </cell>
          <cell r="R40">
            <v>0</v>
          </cell>
        </row>
        <row r="42">
          <cell r="K42">
            <v>0</v>
          </cell>
          <cell r="P42">
            <v>134434023</v>
          </cell>
          <cell r="Q42">
            <v>0</v>
          </cell>
          <cell r="R42">
            <v>0</v>
          </cell>
        </row>
        <row r="43">
          <cell r="K43">
            <v>0</v>
          </cell>
          <cell r="P43">
            <v>1049559</v>
          </cell>
          <cell r="Q43">
            <v>0</v>
          </cell>
          <cell r="R43">
            <v>0</v>
          </cell>
        </row>
        <row r="44">
          <cell r="K44">
            <v>0</v>
          </cell>
          <cell r="P44">
            <v>365173</v>
          </cell>
          <cell r="Q44">
            <v>0</v>
          </cell>
          <cell r="R44">
            <v>0</v>
          </cell>
        </row>
        <row r="45">
          <cell r="K45">
            <v>0</v>
          </cell>
          <cell r="P45">
            <v>399408</v>
          </cell>
          <cell r="Q45">
            <v>0</v>
          </cell>
          <cell r="R45">
            <v>0</v>
          </cell>
        </row>
        <row r="46">
          <cell r="K46">
            <v>0</v>
          </cell>
          <cell r="P46">
            <v>0</v>
          </cell>
          <cell r="Q46">
            <v>0</v>
          </cell>
          <cell r="R46">
            <v>0</v>
          </cell>
        </row>
        <row r="47">
          <cell r="K47">
            <v>0</v>
          </cell>
          <cell r="P47">
            <v>148352</v>
          </cell>
          <cell r="Q47">
            <v>0</v>
          </cell>
          <cell r="R47">
            <v>0</v>
          </cell>
        </row>
        <row r="48">
          <cell r="K48">
            <v>0</v>
          </cell>
          <cell r="P48">
            <v>57059</v>
          </cell>
          <cell r="Q48">
            <v>0</v>
          </cell>
          <cell r="R48">
            <v>0</v>
          </cell>
        </row>
        <row r="49">
          <cell r="K49">
            <v>0</v>
          </cell>
          <cell r="P49">
            <v>0</v>
          </cell>
          <cell r="Q49">
            <v>0</v>
          </cell>
          <cell r="R49">
            <v>0</v>
          </cell>
        </row>
        <row r="50">
          <cell r="K50">
            <v>0</v>
          </cell>
          <cell r="P50">
            <v>68470</v>
          </cell>
          <cell r="Q50">
            <v>0</v>
          </cell>
          <cell r="R50">
            <v>0</v>
          </cell>
        </row>
        <row r="51">
          <cell r="K51">
            <v>0</v>
          </cell>
          <cell r="P51">
            <v>256308</v>
          </cell>
          <cell r="Q51">
            <v>0</v>
          </cell>
          <cell r="R51">
            <v>0</v>
          </cell>
        </row>
        <row r="52">
          <cell r="K52">
            <v>0</v>
          </cell>
          <cell r="P52">
            <v>568871</v>
          </cell>
          <cell r="Q52">
            <v>0</v>
          </cell>
          <cell r="R52">
            <v>0</v>
          </cell>
        </row>
        <row r="53">
          <cell r="K53">
            <v>0</v>
          </cell>
          <cell r="P53">
            <v>0</v>
          </cell>
          <cell r="Q53">
            <v>0</v>
          </cell>
          <cell r="R53">
            <v>0</v>
          </cell>
        </row>
        <row r="54">
          <cell r="K54">
            <v>0</v>
          </cell>
          <cell r="P54">
            <v>0</v>
          </cell>
          <cell r="Q54">
            <v>0</v>
          </cell>
          <cell r="R54">
            <v>0</v>
          </cell>
        </row>
        <row r="55">
          <cell r="K55">
            <v>0</v>
          </cell>
          <cell r="P55">
            <v>0</v>
          </cell>
          <cell r="Q55">
            <v>0</v>
          </cell>
          <cell r="R55">
            <v>0</v>
          </cell>
        </row>
        <row r="56">
          <cell r="K56">
            <v>0</v>
          </cell>
          <cell r="P56">
            <v>296398</v>
          </cell>
          <cell r="Q56">
            <v>0</v>
          </cell>
          <cell r="R56">
            <v>0</v>
          </cell>
        </row>
        <row r="57">
          <cell r="K57">
            <v>0</v>
          </cell>
          <cell r="P57">
            <v>0</v>
          </cell>
          <cell r="Q57">
            <v>0</v>
          </cell>
          <cell r="R57">
            <v>0</v>
          </cell>
        </row>
        <row r="58">
          <cell r="K58">
            <v>0</v>
          </cell>
          <cell r="P58">
            <v>329531</v>
          </cell>
          <cell r="Q58">
            <v>0</v>
          </cell>
          <cell r="R58">
            <v>0</v>
          </cell>
        </row>
        <row r="59">
          <cell r="K59">
            <v>0</v>
          </cell>
          <cell r="P59">
            <v>82164</v>
          </cell>
          <cell r="Q59">
            <v>0</v>
          </cell>
          <cell r="R59">
            <v>0</v>
          </cell>
        </row>
        <row r="60">
          <cell r="K60">
            <v>0</v>
          </cell>
          <cell r="P60">
            <v>0</v>
          </cell>
          <cell r="Q60">
            <v>0</v>
          </cell>
          <cell r="R60">
            <v>0</v>
          </cell>
        </row>
        <row r="61">
          <cell r="K61">
            <v>0</v>
          </cell>
          <cell r="P61">
            <v>0</v>
          </cell>
          <cell r="Q61">
            <v>0</v>
          </cell>
          <cell r="R61">
            <v>0</v>
          </cell>
        </row>
        <row r="62">
          <cell r="K62">
            <v>0</v>
          </cell>
          <cell r="P62">
            <v>559742</v>
          </cell>
          <cell r="Q62">
            <v>0</v>
          </cell>
          <cell r="R62">
            <v>0</v>
          </cell>
        </row>
        <row r="63">
          <cell r="K63">
            <v>0</v>
          </cell>
          <cell r="P63">
            <v>216822</v>
          </cell>
          <cell r="Q63">
            <v>0</v>
          </cell>
          <cell r="R63">
            <v>0</v>
          </cell>
        </row>
        <row r="64">
          <cell r="K64">
            <v>0</v>
          </cell>
          <cell r="P64">
            <v>264751</v>
          </cell>
          <cell r="Q64">
            <v>0</v>
          </cell>
          <cell r="R64">
            <v>0</v>
          </cell>
        </row>
        <row r="65">
          <cell r="K65">
            <v>0</v>
          </cell>
          <cell r="P65">
            <v>521725</v>
          </cell>
          <cell r="Q65">
            <v>0</v>
          </cell>
          <cell r="R65">
            <v>0</v>
          </cell>
        </row>
        <row r="66">
          <cell r="K66">
            <v>0</v>
          </cell>
          <cell r="P66">
            <v>523249</v>
          </cell>
          <cell r="Q66">
            <v>0</v>
          </cell>
          <cell r="R66">
            <v>0</v>
          </cell>
        </row>
        <row r="67">
          <cell r="K67">
            <v>0</v>
          </cell>
          <cell r="P67">
            <v>107270</v>
          </cell>
          <cell r="Q67">
            <v>0</v>
          </cell>
          <cell r="R67">
            <v>0</v>
          </cell>
        </row>
        <row r="68">
          <cell r="K68">
            <v>0</v>
          </cell>
          <cell r="P68">
            <v>373611</v>
          </cell>
          <cell r="Q68">
            <v>0</v>
          </cell>
          <cell r="R68">
            <v>0</v>
          </cell>
        </row>
        <row r="69">
          <cell r="K69">
            <v>0</v>
          </cell>
          <cell r="P69">
            <v>101564</v>
          </cell>
          <cell r="Q69">
            <v>0</v>
          </cell>
          <cell r="R69">
            <v>0</v>
          </cell>
        </row>
        <row r="70">
          <cell r="K70">
            <v>0</v>
          </cell>
          <cell r="P70">
            <v>0</v>
          </cell>
          <cell r="Q70">
            <v>0</v>
          </cell>
          <cell r="R70">
            <v>0</v>
          </cell>
        </row>
        <row r="71">
          <cell r="K71">
            <v>0</v>
          </cell>
          <cell r="P71">
            <v>136940</v>
          </cell>
          <cell r="Q71">
            <v>0</v>
          </cell>
          <cell r="R71">
            <v>0</v>
          </cell>
        </row>
        <row r="72">
          <cell r="K72">
            <v>0</v>
          </cell>
          <cell r="P72">
            <v>25909856</v>
          </cell>
          <cell r="Q72">
            <v>0</v>
          </cell>
          <cell r="R72">
            <v>0</v>
          </cell>
        </row>
        <row r="73">
          <cell r="K73">
            <v>0</v>
          </cell>
          <cell r="P73">
            <v>912933</v>
          </cell>
          <cell r="Q73">
            <v>0</v>
          </cell>
          <cell r="R73">
            <v>0</v>
          </cell>
        </row>
        <row r="74">
          <cell r="K74">
            <v>0</v>
          </cell>
          <cell r="P74">
            <v>0</v>
          </cell>
          <cell r="Q74">
            <v>0</v>
          </cell>
          <cell r="R74">
            <v>0</v>
          </cell>
        </row>
        <row r="75">
          <cell r="N75">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0.85</v>
          </cell>
          <cell r="P12">
            <v>0</v>
          </cell>
          <cell r="Q12">
            <v>0</v>
          </cell>
          <cell r="R12">
            <v>0</v>
          </cell>
        </row>
        <row r="13">
          <cell r="K13">
            <v>0</v>
          </cell>
          <cell r="P13">
            <v>0</v>
          </cell>
          <cell r="Q13">
            <v>0</v>
          </cell>
          <cell r="R13">
            <v>0</v>
          </cell>
        </row>
        <row r="15">
          <cell r="K15">
            <v>3138</v>
          </cell>
          <cell r="P15">
            <v>0</v>
          </cell>
          <cell r="Q15">
            <v>0</v>
          </cell>
          <cell r="R15">
            <v>0</v>
          </cell>
        </row>
        <row r="16">
          <cell r="K16">
            <v>79794</v>
          </cell>
          <cell r="P16">
            <v>0</v>
          </cell>
          <cell r="Q16">
            <v>0</v>
          </cell>
          <cell r="R16">
            <v>0</v>
          </cell>
        </row>
        <row r="17">
          <cell r="K17">
            <v>68</v>
          </cell>
          <cell r="P17">
            <v>0</v>
          </cell>
          <cell r="Q17">
            <v>0</v>
          </cell>
          <cell r="R17">
            <v>0</v>
          </cell>
        </row>
        <row r="18">
          <cell r="N18">
            <v>0.96250000000000002</v>
          </cell>
        </row>
      </sheetData>
      <sheetData sheetId="1">
        <row r="12">
          <cell r="K12">
            <v>0.374</v>
          </cell>
          <cell r="P12">
            <v>0</v>
          </cell>
          <cell r="Q12">
            <v>0</v>
          </cell>
          <cell r="R12">
            <v>0</v>
          </cell>
        </row>
        <row r="13">
          <cell r="K13">
            <v>0</v>
          </cell>
          <cell r="P13">
            <v>0</v>
          </cell>
          <cell r="Q13">
            <v>0</v>
          </cell>
          <cell r="R13">
            <v>0</v>
          </cell>
        </row>
        <row r="15">
          <cell r="K15">
            <v>1377</v>
          </cell>
          <cell r="P15">
            <v>0</v>
          </cell>
          <cell r="Q15">
            <v>0</v>
          </cell>
          <cell r="R15">
            <v>0</v>
          </cell>
        </row>
        <row r="16">
          <cell r="K16">
            <v>0</v>
          </cell>
          <cell r="P16">
            <v>0</v>
          </cell>
          <cell r="Q16">
            <v>0</v>
          </cell>
          <cell r="R16">
            <v>0</v>
          </cell>
        </row>
        <row r="17">
          <cell r="K17">
            <v>3</v>
          </cell>
          <cell r="P17">
            <v>0</v>
          </cell>
          <cell r="Q17">
            <v>0</v>
          </cell>
          <cell r="R17">
            <v>0</v>
          </cell>
        </row>
        <row r="18">
          <cell r="N18">
            <v>0.35850000000000004</v>
          </cell>
        </row>
      </sheetData>
      <sheetData sheetId="2">
        <row r="12">
          <cell r="K12">
            <v>0</v>
          </cell>
          <cell r="P12">
            <v>0</v>
          </cell>
          <cell r="Q12">
            <v>0</v>
          </cell>
          <cell r="R12">
            <v>0</v>
          </cell>
        </row>
        <row r="13">
          <cell r="K13">
            <v>0</v>
          </cell>
          <cell r="P13">
            <v>0</v>
          </cell>
          <cell r="Q13">
            <v>0</v>
          </cell>
          <cell r="R13">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N18">
            <v>0</v>
          </cell>
        </row>
      </sheetData>
      <sheetData sheetId="3">
        <row r="12">
          <cell r="K12">
            <v>0</v>
          </cell>
          <cell r="P12">
            <v>0</v>
          </cell>
          <cell r="Q12">
            <v>0</v>
          </cell>
          <cell r="R12">
            <v>0</v>
          </cell>
        </row>
        <row r="13">
          <cell r="K13">
            <v>0</v>
          </cell>
          <cell r="P13">
            <v>0</v>
          </cell>
          <cell r="Q13">
            <v>0</v>
          </cell>
          <cell r="R13">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N18">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3</v>
          </cell>
          <cell r="P12">
            <v>0</v>
          </cell>
          <cell r="Q12">
            <v>0</v>
          </cell>
          <cell r="R12">
            <v>0</v>
          </cell>
        </row>
        <row r="13">
          <cell r="K13">
            <v>1</v>
          </cell>
          <cell r="P13">
            <v>0</v>
          </cell>
          <cell r="Q13">
            <v>0</v>
          </cell>
          <cell r="R13">
            <v>0</v>
          </cell>
        </row>
        <row r="14">
          <cell r="N14">
            <v>1</v>
          </cell>
        </row>
      </sheetData>
      <sheetData sheetId="1">
        <row r="12">
          <cell r="K12">
            <v>0</v>
          </cell>
          <cell r="P12">
            <v>0</v>
          </cell>
          <cell r="Q12">
            <v>0</v>
          </cell>
          <cell r="R12">
            <v>0</v>
          </cell>
        </row>
        <row r="13">
          <cell r="K13">
            <v>1</v>
          </cell>
          <cell r="P13">
            <v>0</v>
          </cell>
          <cell r="Q13">
            <v>0</v>
          </cell>
          <cell r="R13">
            <v>0</v>
          </cell>
        </row>
        <row r="14">
          <cell r="N14">
            <v>0.5</v>
          </cell>
        </row>
      </sheetData>
      <sheetData sheetId="2">
        <row r="12">
          <cell r="K12">
            <v>0</v>
          </cell>
          <cell r="P12">
            <v>0</v>
          </cell>
          <cell r="Q12">
            <v>0</v>
          </cell>
          <cell r="R12">
            <v>0</v>
          </cell>
        </row>
        <row r="13">
          <cell r="K13">
            <v>0</v>
          </cell>
          <cell r="P13">
            <v>0</v>
          </cell>
          <cell r="Q13">
            <v>0</v>
          </cell>
          <cell r="R13">
            <v>0</v>
          </cell>
        </row>
        <row r="14">
          <cell r="N14">
            <v>0</v>
          </cell>
        </row>
      </sheetData>
      <sheetData sheetId="3">
        <row r="12">
          <cell r="K12">
            <v>0</v>
          </cell>
          <cell r="P12">
            <v>0</v>
          </cell>
          <cell r="Q12">
            <v>0</v>
          </cell>
          <cell r="R12">
            <v>0</v>
          </cell>
        </row>
        <row r="13">
          <cell r="K13">
            <v>0</v>
          </cell>
          <cell r="P13">
            <v>0</v>
          </cell>
          <cell r="Q13">
            <v>0</v>
          </cell>
          <cell r="R13">
            <v>0</v>
          </cell>
        </row>
        <row r="14">
          <cell r="N1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100000</v>
          </cell>
          <cell r="Q12">
            <v>65333</v>
          </cell>
          <cell r="R12">
            <v>0</v>
          </cell>
        </row>
        <row r="13">
          <cell r="K13">
            <v>3</v>
          </cell>
          <cell r="P13">
            <v>0</v>
          </cell>
          <cell r="Q13">
            <v>0</v>
          </cell>
          <cell r="R13">
            <v>0</v>
          </cell>
        </row>
        <row r="15">
          <cell r="K15">
            <v>0</v>
          </cell>
          <cell r="P15">
            <v>225205</v>
          </cell>
          <cell r="Q15">
            <v>0</v>
          </cell>
          <cell r="R15">
            <v>0</v>
          </cell>
        </row>
        <row r="16">
          <cell r="K16">
            <v>4077</v>
          </cell>
          <cell r="P16">
            <v>256848</v>
          </cell>
          <cell r="Q16">
            <v>256633</v>
          </cell>
          <cell r="R16">
            <v>0</v>
          </cell>
        </row>
        <row r="17">
          <cell r="K17">
            <v>1</v>
          </cell>
          <cell r="P17">
            <v>0</v>
          </cell>
          <cell r="Q17">
            <v>0</v>
          </cell>
          <cell r="R17">
            <v>0</v>
          </cell>
        </row>
        <row r="18">
          <cell r="K18">
            <v>1</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91425</v>
          </cell>
          <cell r="Q22">
            <v>0</v>
          </cell>
          <cell r="R22">
            <v>0</v>
          </cell>
        </row>
        <row r="23">
          <cell r="K23">
            <v>0.5</v>
          </cell>
          <cell r="P23">
            <v>98000</v>
          </cell>
          <cell r="Q23">
            <v>0</v>
          </cell>
          <cell r="R23">
            <v>0</v>
          </cell>
        </row>
        <row r="25">
          <cell r="K25">
            <v>1</v>
          </cell>
          <cell r="P25">
            <v>130000</v>
          </cell>
          <cell r="Q25">
            <v>130000</v>
          </cell>
          <cell r="R25">
            <v>0</v>
          </cell>
        </row>
        <row r="26">
          <cell r="K26">
            <v>3</v>
          </cell>
          <cell r="P26">
            <v>270000</v>
          </cell>
          <cell r="Q26">
            <v>166350</v>
          </cell>
          <cell r="R26">
            <v>0</v>
          </cell>
        </row>
        <row r="27">
          <cell r="K27">
            <v>1</v>
          </cell>
          <cell r="P27">
            <v>0</v>
          </cell>
          <cell r="Q27">
            <v>0</v>
          </cell>
          <cell r="R27">
            <v>0</v>
          </cell>
        </row>
        <row r="28">
          <cell r="K28">
            <v>1</v>
          </cell>
          <cell r="P28">
            <v>100000</v>
          </cell>
          <cell r="Q28">
            <v>3994</v>
          </cell>
          <cell r="R28">
            <v>0</v>
          </cell>
        </row>
        <row r="29">
          <cell r="K29">
            <v>1</v>
          </cell>
          <cell r="P29">
            <v>570000</v>
          </cell>
          <cell r="Q29">
            <v>352788</v>
          </cell>
          <cell r="R29">
            <v>0</v>
          </cell>
        </row>
        <row r="30">
          <cell r="K30">
            <v>0</v>
          </cell>
          <cell r="P30">
            <v>0</v>
          </cell>
          <cell r="Q30">
            <v>0</v>
          </cell>
          <cell r="R30">
            <v>0</v>
          </cell>
        </row>
        <row r="31">
          <cell r="K31">
            <v>0</v>
          </cell>
          <cell r="P31">
            <v>0</v>
          </cell>
          <cell r="Q31">
            <v>0</v>
          </cell>
          <cell r="R31">
            <v>0</v>
          </cell>
        </row>
        <row r="32">
          <cell r="K32">
            <v>1</v>
          </cell>
          <cell r="P32">
            <v>0</v>
          </cell>
          <cell r="Q32">
            <v>0</v>
          </cell>
          <cell r="R32">
            <v>1500</v>
          </cell>
        </row>
        <row r="33">
          <cell r="K33">
            <v>0</v>
          </cell>
          <cell r="P33">
            <v>20000</v>
          </cell>
          <cell r="Q33">
            <v>0</v>
          </cell>
          <cell r="R33">
            <v>0</v>
          </cell>
        </row>
        <row r="34">
          <cell r="K34">
            <v>1</v>
          </cell>
          <cell r="P34">
            <v>5000</v>
          </cell>
          <cell r="Q34">
            <v>0</v>
          </cell>
          <cell r="R34">
            <v>0</v>
          </cell>
        </row>
        <row r="35">
          <cell r="K35">
            <v>0</v>
          </cell>
          <cell r="P35">
            <v>0</v>
          </cell>
          <cell r="Q35">
            <v>0</v>
          </cell>
          <cell r="R35">
            <v>0</v>
          </cell>
        </row>
        <row r="36">
          <cell r="K36">
            <v>0</v>
          </cell>
          <cell r="P36">
            <v>0</v>
          </cell>
          <cell r="Q36">
            <v>0</v>
          </cell>
          <cell r="R36">
            <v>0</v>
          </cell>
        </row>
        <row r="37">
          <cell r="K37">
            <v>1</v>
          </cell>
          <cell r="P37">
            <v>0</v>
          </cell>
          <cell r="Q37">
            <v>0</v>
          </cell>
          <cell r="R37">
            <v>0</v>
          </cell>
        </row>
        <row r="38">
          <cell r="K38">
            <v>0</v>
          </cell>
          <cell r="P38">
            <v>0</v>
          </cell>
          <cell r="Q38">
            <v>0</v>
          </cell>
          <cell r="R38">
            <v>0</v>
          </cell>
        </row>
        <row r="39">
          <cell r="K39">
            <v>0</v>
          </cell>
          <cell r="P39">
            <v>60000</v>
          </cell>
          <cell r="Q39">
            <v>0</v>
          </cell>
          <cell r="R39">
            <v>0</v>
          </cell>
        </row>
        <row r="40">
          <cell r="K40">
            <v>0</v>
          </cell>
          <cell r="P40">
            <v>40000</v>
          </cell>
          <cell r="Q40">
            <v>0</v>
          </cell>
          <cell r="R40">
            <v>0</v>
          </cell>
        </row>
        <row r="42">
          <cell r="K42">
            <v>0</v>
          </cell>
          <cell r="P42">
            <v>0</v>
          </cell>
          <cell r="Q42">
            <v>0</v>
          </cell>
          <cell r="R42">
            <v>0</v>
          </cell>
        </row>
        <row r="43">
          <cell r="K43">
            <v>1</v>
          </cell>
          <cell r="P43">
            <v>526944</v>
          </cell>
          <cell r="Q43">
            <v>526944</v>
          </cell>
          <cell r="R43">
            <v>47060</v>
          </cell>
        </row>
        <row r="44">
          <cell r="K44">
            <v>1</v>
          </cell>
          <cell r="P44">
            <v>0</v>
          </cell>
          <cell r="Q44">
            <v>0</v>
          </cell>
          <cell r="R44">
            <v>0</v>
          </cell>
        </row>
        <row r="45">
          <cell r="K45">
            <v>0</v>
          </cell>
          <cell r="P45">
            <v>80000</v>
          </cell>
          <cell r="Q45">
            <v>0</v>
          </cell>
          <cell r="R45">
            <v>0</v>
          </cell>
        </row>
        <row r="46">
          <cell r="K46">
            <v>0</v>
          </cell>
          <cell r="P46">
            <v>0</v>
          </cell>
          <cell r="Q46">
            <v>0</v>
          </cell>
          <cell r="R46">
            <v>0</v>
          </cell>
        </row>
        <row r="47">
          <cell r="K47">
            <v>0</v>
          </cell>
          <cell r="P47">
            <v>0</v>
          </cell>
          <cell r="Q47">
            <v>0</v>
          </cell>
          <cell r="R47">
            <v>0</v>
          </cell>
        </row>
        <row r="49">
          <cell r="K49">
            <v>2</v>
          </cell>
          <cell r="P49">
            <v>0</v>
          </cell>
          <cell r="Q49">
            <v>0</v>
          </cell>
          <cell r="R49">
            <v>0</v>
          </cell>
        </row>
        <row r="50">
          <cell r="K50">
            <v>0</v>
          </cell>
          <cell r="P50">
            <v>0</v>
          </cell>
          <cell r="Q50">
            <v>0</v>
          </cell>
          <cell r="R50">
            <v>0</v>
          </cell>
        </row>
        <row r="52">
          <cell r="K52">
            <v>1</v>
          </cell>
          <cell r="P52">
            <v>0</v>
          </cell>
          <cell r="Q52">
            <v>0</v>
          </cell>
          <cell r="R52">
            <v>0</v>
          </cell>
        </row>
        <row r="53">
          <cell r="K53">
            <v>0</v>
          </cell>
          <cell r="P53">
            <v>0</v>
          </cell>
          <cell r="Q53">
            <v>0</v>
          </cell>
          <cell r="R53">
            <v>0</v>
          </cell>
        </row>
        <row r="54">
          <cell r="K54">
            <v>0</v>
          </cell>
          <cell r="P54">
            <v>0</v>
          </cell>
          <cell r="Q54">
            <v>0</v>
          </cell>
          <cell r="R54">
            <v>0</v>
          </cell>
        </row>
        <row r="55">
          <cell r="K55">
            <v>1</v>
          </cell>
          <cell r="P55">
            <v>223700</v>
          </cell>
          <cell r="Q55">
            <v>121014</v>
          </cell>
          <cell r="R55">
            <v>0</v>
          </cell>
        </row>
        <row r="56">
          <cell r="K56">
            <v>1</v>
          </cell>
          <cell r="P56">
            <v>50000</v>
          </cell>
          <cell r="Q56">
            <v>41000</v>
          </cell>
          <cell r="R56">
            <v>0</v>
          </cell>
        </row>
        <row r="57">
          <cell r="K57">
            <v>0</v>
          </cell>
          <cell r="P57">
            <v>0</v>
          </cell>
          <cell r="Q57">
            <v>0</v>
          </cell>
          <cell r="R57">
            <v>0</v>
          </cell>
        </row>
        <row r="58">
          <cell r="K58">
            <v>0</v>
          </cell>
          <cell r="P58">
            <v>0</v>
          </cell>
          <cell r="Q58">
            <v>0</v>
          </cell>
          <cell r="R58">
            <v>899000</v>
          </cell>
        </row>
        <row r="59">
          <cell r="K59">
            <v>1</v>
          </cell>
          <cell r="P59">
            <v>0</v>
          </cell>
          <cell r="Q59">
            <v>0</v>
          </cell>
          <cell r="R59">
            <v>0</v>
          </cell>
        </row>
        <row r="60">
          <cell r="K60">
            <v>1</v>
          </cell>
          <cell r="P60">
            <v>0</v>
          </cell>
          <cell r="Q60">
            <v>0</v>
          </cell>
          <cell r="R60">
            <v>0</v>
          </cell>
        </row>
        <row r="61">
          <cell r="K61">
            <v>1</v>
          </cell>
          <cell r="P61">
            <v>155300</v>
          </cell>
          <cell r="Q61">
            <v>23700</v>
          </cell>
          <cell r="R61">
            <v>16520</v>
          </cell>
        </row>
        <row r="62">
          <cell r="K62">
            <v>0</v>
          </cell>
          <cell r="P62">
            <v>0</v>
          </cell>
          <cell r="Q62">
            <v>0</v>
          </cell>
          <cell r="R62">
            <v>0</v>
          </cell>
        </row>
        <row r="64">
          <cell r="K64">
            <v>3</v>
          </cell>
          <cell r="P64">
            <v>690000</v>
          </cell>
          <cell r="Q64">
            <v>679882</v>
          </cell>
          <cell r="R64">
            <v>0</v>
          </cell>
        </row>
        <row r="65">
          <cell r="K65">
            <v>0.3</v>
          </cell>
          <cell r="P65">
            <v>0</v>
          </cell>
          <cell r="Q65">
            <v>0</v>
          </cell>
          <cell r="R65">
            <v>0</v>
          </cell>
        </row>
        <row r="66">
          <cell r="K66">
            <v>900</v>
          </cell>
          <cell r="P66">
            <v>500000</v>
          </cell>
          <cell r="Q66">
            <v>488873</v>
          </cell>
          <cell r="R66">
            <v>0</v>
          </cell>
        </row>
        <row r="68">
          <cell r="K68">
            <v>0</v>
          </cell>
          <cell r="P68">
            <v>0</v>
          </cell>
          <cell r="Q68">
            <v>0</v>
          </cell>
          <cell r="R68">
            <v>0</v>
          </cell>
        </row>
        <row r="69">
          <cell r="K69">
            <v>1</v>
          </cell>
          <cell r="P69">
            <v>200000</v>
          </cell>
          <cell r="Q69">
            <v>0</v>
          </cell>
          <cell r="R69">
            <v>0</v>
          </cell>
        </row>
        <row r="70">
          <cell r="K70">
            <v>0</v>
          </cell>
          <cell r="P70">
            <v>0</v>
          </cell>
          <cell r="Q70">
            <v>0</v>
          </cell>
          <cell r="R70">
            <v>0</v>
          </cell>
        </row>
        <row r="71">
          <cell r="K71">
            <v>0</v>
          </cell>
          <cell r="P71">
            <v>0</v>
          </cell>
          <cell r="Q71">
            <v>0</v>
          </cell>
          <cell r="R71">
            <v>0</v>
          </cell>
        </row>
        <row r="72">
          <cell r="K72">
            <v>0</v>
          </cell>
          <cell r="P72">
            <v>0</v>
          </cell>
          <cell r="Q72">
            <v>0</v>
          </cell>
          <cell r="R72">
            <v>0</v>
          </cell>
        </row>
        <row r="73">
          <cell r="K73">
            <v>1</v>
          </cell>
          <cell r="P73">
            <v>1985000</v>
          </cell>
          <cell r="Q73">
            <v>1985000</v>
          </cell>
          <cell r="R73">
            <v>0</v>
          </cell>
        </row>
        <row r="74">
          <cell r="K74">
            <v>0</v>
          </cell>
          <cell r="P74">
            <v>0</v>
          </cell>
          <cell r="Q74">
            <v>0</v>
          </cell>
          <cell r="R74">
            <v>0</v>
          </cell>
        </row>
        <row r="75">
          <cell r="K75">
            <v>0</v>
          </cell>
          <cell r="P75">
            <v>0</v>
          </cell>
          <cell r="Q75">
            <v>0</v>
          </cell>
          <cell r="R75">
            <v>0</v>
          </cell>
        </row>
        <row r="76">
          <cell r="K76">
            <v>0</v>
          </cell>
          <cell r="P76">
            <v>176292</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0</v>
          </cell>
          <cell r="P80">
            <v>0</v>
          </cell>
          <cell r="Q80">
            <v>0</v>
          </cell>
          <cell r="R80">
            <v>0</v>
          </cell>
        </row>
        <row r="81">
          <cell r="K81">
            <v>0</v>
          </cell>
          <cell r="P81">
            <v>0</v>
          </cell>
          <cell r="Q81">
            <v>0</v>
          </cell>
          <cell r="R81">
            <v>0</v>
          </cell>
        </row>
        <row r="82">
          <cell r="K82">
            <v>1</v>
          </cell>
          <cell r="P82">
            <v>0</v>
          </cell>
          <cell r="Q82">
            <v>0</v>
          </cell>
          <cell r="R82">
            <v>0</v>
          </cell>
        </row>
        <row r="83">
          <cell r="K83">
            <v>71</v>
          </cell>
          <cell r="P83">
            <v>0</v>
          </cell>
          <cell r="Q83">
            <v>0</v>
          </cell>
          <cell r="R83">
            <v>0</v>
          </cell>
        </row>
        <row r="84">
          <cell r="K84">
            <v>2032</v>
          </cell>
          <cell r="P84">
            <v>0</v>
          </cell>
          <cell r="Q84">
            <v>0</v>
          </cell>
          <cell r="R84">
            <v>0</v>
          </cell>
        </row>
        <row r="85">
          <cell r="K85">
            <v>2</v>
          </cell>
          <cell r="P85">
            <v>0</v>
          </cell>
          <cell r="Q85">
            <v>0</v>
          </cell>
          <cell r="R85">
            <v>0</v>
          </cell>
        </row>
        <row r="86">
          <cell r="K86">
            <v>1</v>
          </cell>
          <cell r="P86">
            <v>0</v>
          </cell>
          <cell r="Q86">
            <v>0</v>
          </cell>
          <cell r="R86">
            <v>0</v>
          </cell>
        </row>
        <row r="87">
          <cell r="K87">
            <v>0</v>
          </cell>
          <cell r="P87">
            <v>0</v>
          </cell>
          <cell r="Q87">
            <v>0</v>
          </cell>
          <cell r="R87">
            <v>0</v>
          </cell>
        </row>
        <row r="88">
          <cell r="K88">
            <v>1</v>
          </cell>
          <cell r="P88">
            <v>0</v>
          </cell>
          <cell r="Q88">
            <v>0</v>
          </cell>
          <cell r="R88">
            <v>0</v>
          </cell>
        </row>
        <row r="89">
          <cell r="K89">
            <v>0</v>
          </cell>
          <cell r="P89">
            <v>0</v>
          </cell>
          <cell r="Q89">
            <v>0</v>
          </cell>
          <cell r="R89">
            <v>0</v>
          </cell>
        </row>
        <row r="90">
          <cell r="K90">
            <v>1</v>
          </cell>
          <cell r="P90">
            <v>0</v>
          </cell>
          <cell r="Q90">
            <v>0</v>
          </cell>
          <cell r="R90">
            <v>0</v>
          </cell>
        </row>
        <row r="91">
          <cell r="K91">
            <v>0</v>
          </cell>
          <cell r="P91">
            <v>0</v>
          </cell>
          <cell r="Q91">
            <v>0</v>
          </cell>
          <cell r="R91">
            <v>0</v>
          </cell>
        </row>
        <row r="92">
          <cell r="K92">
            <v>1</v>
          </cell>
          <cell r="P92">
            <v>0</v>
          </cell>
          <cell r="Q92">
            <v>0</v>
          </cell>
          <cell r="R92">
            <v>0</v>
          </cell>
        </row>
        <row r="93">
          <cell r="K93">
            <v>1</v>
          </cell>
          <cell r="P93">
            <v>0</v>
          </cell>
          <cell r="Q93">
            <v>0</v>
          </cell>
          <cell r="R93">
            <v>0</v>
          </cell>
        </row>
        <row r="94">
          <cell r="K94">
            <v>0</v>
          </cell>
          <cell r="P94">
            <v>0</v>
          </cell>
          <cell r="Q94">
            <v>0</v>
          </cell>
          <cell r="R94">
            <v>0</v>
          </cell>
        </row>
        <row r="95">
          <cell r="K95">
            <v>0</v>
          </cell>
          <cell r="P95">
            <v>0</v>
          </cell>
          <cell r="Q95">
            <v>0</v>
          </cell>
          <cell r="R95">
            <v>0</v>
          </cell>
        </row>
        <row r="96">
          <cell r="K96">
            <v>0.5</v>
          </cell>
          <cell r="P96">
            <v>0</v>
          </cell>
          <cell r="Q96">
            <v>0</v>
          </cell>
          <cell r="R96">
            <v>0</v>
          </cell>
        </row>
        <row r="97">
          <cell r="K97">
            <v>0</v>
          </cell>
          <cell r="P97">
            <v>0</v>
          </cell>
          <cell r="Q97">
            <v>0</v>
          </cell>
          <cell r="R97">
            <v>0</v>
          </cell>
        </row>
        <row r="98">
          <cell r="N98">
            <v>0.79148837209302325</v>
          </cell>
        </row>
      </sheetData>
      <sheetData sheetId="1">
        <row r="12">
          <cell r="K12">
            <v>1</v>
          </cell>
          <cell r="P12">
            <v>350000</v>
          </cell>
          <cell r="Q12">
            <v>93333</v>
          </cell>
          <cell r="R12">
            <v>0</v>
          </cell>
        </row>
        <row r="13">
          <cell r="K13">
            <v>0</v>
          </cell>
          <cell r="P13">
            <v>27500</v>
          </cell>
          <cell r="Q13">
            <v>0</v>
          </cell>
          <cell r="R13">
            <v>0</v>
          </cell>
        </row>
        <row r="15">
          <cell r="K15">
            <v>0</v>
          </cell>
          <cell r="P15">
            <v>50000</v>
          </cell>
          <cell r="Q15">
            <v>0</v>
          </cell>
          <cell r="R15">
            <v>0</v>
          </cell>
        </row>
        <row r="16">
          <cell r="K16">
            <v>105</v>
          </cell>
          <cell r="P16">
            <v>171500</v>
          </cell>
          <cell r="Q16">
            <v>133000</v>
          </cell>
          <cell r="R16">
            <v>0</v>
          </cell>
        </row>
        <row r="17">
          <cell r="K17">
            <v>0.25</v>
          </cell>
          <cell r="P17">
            <v>489000</v>
          </cell>
          <cell r="Q17">
            <v>435000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97000</v>
          </cell>
          <cell r="Q22">
            <v>0</v>
          </cell>
          <cell r="R22">
            <v>0</v>
          </cell>
        </row>
        <row r="23">
          <cell r="K23">
            <v>0.2</v>
          </cell>
          <cell r="P23">
            <v>120000</v>
          </cell>
          <cell r="Q23">
            <v>105000</v>
          </cell>
          <cell r="R23">
            <v>0</v>
          </cell>
        </row>
        <row r="25">
          <cell r="K25">
            <v>1</v>
          </cell>
          <cell r="P25">
            <v>58500</v>
          </cell>
          <cell r="Q25">
            <v>0</v>
          </cell>
          <cell r="R25">
            <v>0</v>
          </cell>
        </row>
        <row r="26">
          <cell r="K26">
            <v>0</v>
          </cell>
          <cell r="P26">
            <v>0</v>
          </cell>
          <cell r="Q26">
            <v>0</v>
          </cell>
          <cell r="R26">
            <v>0</v>
          </cell>
        </row>
        <row r="27">
          <cell r="K27">
            <v>1</v>
          </cell>
          <cell r="P27">
            <v>73000</v>
          </cell>
          <cell r="Q27">
            <v>0</v>
          </cell>
          <cell r="R27">
            <v>0</v>
          </cell>
        </row>
        <row r="28">
          <cell r="K28">
            <v>0.25</v>
          </cell>
          <cell r="P28">
            <v>50000</v>
          </cell>
          <cell r="Q28">
            <v>0</v>
          </cell>
          <cell r="R28">
            <v>0</v>
          </cell>
        </row>
        <row r="29">
          <cell r="K29">
            <v>1</v>
          </cell>
          <cell r="P29">
            <v>285500</v>
          </cell>
          <cell r="Q29">
            <v>132538</v>
          </cell>
          <cell r="R29">
            <v>0</v>
          </cell>
        </row>
        <row r="30">
          <cell r="K30">
            <v>0</v>
          </cell>
          <cell r="P30">
            <v>172520</v>
          </cell>
          <cell r="Q30">
            <v>0</v>
          </cell>
          <cell r="R30">
            <v>0</v>
          </cell>
        </row>
        <row r="31">
          <cell r="K31">
            <v>0</v>
          </cell>
          <cell r="P31">
            <v>40000</v>
          </cell>
          <cell r="Q31">
            <v>0</v>
          </cell>
          <cell r="R31">
            <v>0</v>
          </cell>
        </row>
        <row r="32">
          <cell r="K32">
            <v>1</v>
          </cell>
          <cell r="P32">
            <v>30000</v>
          </cell>
          <cell r="Q32">
            <v>30000</v>
          </cell>
          <cell r="R32">
            <v>0</v>
          </cell>
        </row>
        <row r="33">
          <cell r="K33">
            <v>0.2</v>
          </cell>
          <cell r="P33">
            <v>34716</v>
          </cell>
          <cell r="Q33">
            <v>0</v>
          </cell>
          <cell r="R33">
            <v>0</v>
          </cell>
        </row>
        <row r="34">
          <cell r="K34">
            <v>1</v>
          </cell>
          <cell r="P34">
            <v>290763</v>
          </cell>
          <cell r="Q34">
            <v>289533</v>
          </cell>
          <cell r="R34">
            <v>0</v>
          </cell>
        </row>
        <row r="35">
          <cell r="K35">
            <v>0</v>
          </cell>
          <cell r="P35">
            <v>15000</v>
          </cell>
          <cell r="Q35">
            <v>0</v>
          </cell>
          <cell r="R35">
            <v>0</v>
          </cell>
        </row>
        <row r="36">
          <cell r="K36">
            <v>0</v>
          </cell>
          <cell r="P36">
            <v>50000</v>
          </cell>
          <cell r="Q36">
            <v>0</v>
          </cell>
          <cell r="R36">
            <v>0</v>
          </cell>
        </row>
        <row r="37">
          <cell r="K37">
            <v>0</v>
          </cell>
          <cell r="P37">
            <v>0</v>
          </cell>
          <cell r="Q37">
            <v>0</v>
          </cell>
          <cell r="R37">
            <v>0</v>
          </cell>
        </row>
        <row r="38">
          <cell r="K38">
            <v>0</v>
          </cell>
          <cell r="P38">
            <v>80000</v>
          </cell>
          <cell r="Q38">
            <v>0</v>
          </cell>
          <cell r="R38">
            <v>0</v>
          </cell>
        </row>
        <row r="39">
          <cell r="K39">
            <v>0</v>
          </cell>
          <cell r="P39">
            <v>120000</v>
          </cell>
          <cell r="Q39">
            <v>0</v>
          </cell>
          <cell r="R39">
            <v>0</v>
          </cell>
        </row>
        <row r="40">
          <cell r="K40">
            <v>0</v>
          </cell>
          <cell r="P40">
            <v>0</v>
          </cell>
          <cell r="Q40">
            <v>0</v>
          </cell>
          <cell r="R40">
            <v>0</v>
          </cell>
        </row>
        <row r="42">
          <cell r="K42">
            <v>0</v>
          </cell>
          <cell r="P42">
            <v>50000</v>
          </cell>
          <cell r="Q42">
            <v>0</v>
          </cell>
          <cell r="R42">
            <v>0</v>
          </cell>
        </row>
        <row r="43">
          <cell r="K43">
            <v>1</v>
          </cell>
          <cell r="P43">
            <v>1390000</v>
          </cell>
          <cell r="Q43">
            <v>1372975</v>
          </cell>
          <cell r="R43">
            <v>0</v>
          </cell>
        </row>
        <row r="44">
          <cell r="K44">
            <v>1</v>
          </cell>
          <cell r="P44">
            <v>0</v>
          </cell>
          <cell r="Q44">
            <v>0</v>
          </cell>
          <cell r="R44">
            <v>0</v>
          </cell>
        </row>
        <row r="45">
          <cell r="K45">
            <v>0</v>
          </cell>
          <cell r="P45">
            <v>100000</v>
          </cell>
          <cell r="Q45">
            <v>0</v>
          </cell>
          <cell r="R45">
            <v>0</v>
          </cell>
        </row>
        <row r="46">
          <cell r="K46">
            <v>0</v>
          </cell>
          <cell r="P46">
            <v>110000</v>
          </cell>
          <cell r="Q46">
            <v>0</v>
          </cell>
          <cell r="R46">
            <v>0</v>
          </cell>
        </row>
        <row r="47">
          <cell r="K47">
            <v>0</v>
          </cell>
          <cell r="P47">
            <v>50000</v>
          </cell>
          <cell r="Q47">
            <v>0</v>
          </cell>
          <cell r="R47">
            <v>0</v>
          </cell>
        </row>
        <row r="49">
          <cell r="K49">
            <v>0</v>
          </cell>
          <cell r="P49">
            <v>0</v>
          </cell>
          <cell r="Q49">
            <v>0</v>
          </cell>
          <cell r="R49">
            <v>0</v>
          </cell>
        </row>
        <row r="50">
          <cell r="K50">
            <v>0</v>
          </cell>
          <cell r="P50">
            <v>0</v>
          </cell>
          <cell r="Q50">
            <v>0</v>
          </cell>
          <cell r="R50">
            <v>0</v>
          </cell>
        </row>
        <row r="52">
          <cell r="K52">
            <v>1</v>
          </cell>
          <cell r="P52">
            <v>0</v>
          </cell>
          <cell r="Q52">
            <v>0</v>
          </cell>
          <cell r="R52">
            <v>0</v>
          </cell>
        </row>
        <row r="53">
          <cell r="K53">
            <v>0</v>
          </cell>
          <cell r="P53">
            <v>0</v>
          </cell>
          <cell r="Q53">
            <v>0</v>
          </cell>
          <cell r="R53">
            <v>0</v>
          </cell>
        </row>
        <row r="54">
          <cell r="K54">
            <v>0</v>
          </cell>
          <cell r="P54">
            <v>0</v>
          </cell>
          <cell r="Q54">
            <v>0</v>
          </cell>
          <cell r="R54">
            <v>0</v>
          </cell>
        </row>
        <row r="55">
          <cell r="K55">
            <v>1</v>
          </cell>
          <cell r="P55">
            <v>0</v>
          </cell>
          <cell r="Q55">
            <v>0</v>
          </cell>
          <cell r="R55">
            <v>0</v>
          </cell>
        </row>
        <row r="56">
          <cell r="K56">
            <v>1</v>
          </cell>
          <cell r="P56">
            <v>0</v>
          </cell>
          <cell r="Q56">
            <v>0</v>
          </cell>
          <cell r="R56">
            <v>0</v>
          </cell>
        </row>
        <row r="57">
          <cell r="K57">
            <v>0</v>
          </cell>
          <cell r="P57">
            <v>0</v>
          </cell>
          <cell r="Q57">
            <v>0</v>
          </cell>
          <cell r="R57">
            <v>0</v>
          </cell>
        </row>
        <row r="58">
          <cell r="K58">
            <v>0</v>
          </cell>
          <cell r="P58">
            <v>0</v>
          </cell>
          <cell r="Q58">
            <v>0</v>
          </cell>
          <cell r="R58">
            <v>0</v>
          </cell>
        </row>
        <row r="59">
          <cell r="K59">
            <v>1</v>
          </cell>
          <cell r="P59">
            <v>0</v>
          </cell>
          <cell r="Q59">
            <v>0</v>
          </cell>
          <cell r="R59">
            <v>0</v>
          </cell>
        </row>
        <row r="60">
          <cell r="P60">
            <v>0</v>
          </cell>
          <cell r="Q60">
            <v>0</v>
          </cell>
          <cell r="R60">
            <v>0</v>
          </cell>
        </row>
        <row r="61">
          <cell r="P61">
            <v>1140000</v>
          </cell>
          <cell r="Q61">
            <v>1140000</v>
          </cell>
          <cell r="R61">
            <v>0</v>
          </cell>
        </row>
        <row r="62">
          <cell r="P62">
            <v>0</v>
          </cell>
          <cell r="Q62">
            <v>0</v>
          </cell>
          <cell r="R62">
            <v>0</v>
          </cell>
        </row>
        <row r="64">
          <cell r="K64">
            <v>2</v>
          </cell>
          <cell r="P64">
            <v>943200</v>
          </cell>
          <cell r="Q64">
            <v>453176</v>
          </cell>
          <cell r="R64">
            <v>0</v>
          </cell>
        </row>
        <row r="65">
          <cell r="K65">
            <v>0</v>
          </cell>
          <cell r="P65">
            <v>56800</v>
          </cell>
          <cell r="Q65">
            <v>0</v>
          </cell>
          <cell r="R65">
            <v>0</v>
          </cell>
        </row>
        <row r="66">
          <cell r="K66">
            <v>386</v>
          </cell>
          <cell r="P66">
            <v>500000</v>
          </cell>
          <cell r="Q66">
            <v>367333</v>
          </cell>
          <cell r="R66">
            <v>0</v>
          </cell>
        </row>
        <row r="68">
          <cell r="K68">
            <v>0</v>
          </cell>
          <cell r="P68">
            <v>0</v>
          </cell>
          <cell r="Q68">
            <v>0</v>
          </cell>
          <cell r="R68">
            <v>0</v>
          </cell>
        </row>
        <row r="69">
          <cell r="K69">
            <v>0.33</v>
          </cell>
          <cell r="P69">
            <v>50000</v>
          </cell>
          <cell r="Q69">
            <v>0</v>
          </cell>
          <cell r="R69">
            <v>0</v>
          </cell>
        </row>
        <row r="70">
          <cell r="K70">
            <v>0</v>
          </cell>
          <cell r="P70">
            <v>0</v>
          </cell>
          <cell r="Q70">
            <v>0</v>
          </cell>
          <cell r="R70">
            <v>0</v>
          </cell>
        </row>
        <row r="71">
          <cell r="K71">
            <v>0</v>
          </cell>
          <cell r="P71">
            <v>50000</v>
          </cell>
          <cell r="Q71">
            <v>0</v>
          </cell>
          <cell r="R71">
            <v>0</v>
          </cell>
        </row>
        <row r="72">
          <cell r="K72">
            <v>0</v>
          </cell>
          <cell r="P72">
            <v>0</v>
          </cell>
          <cell r="Q72">
            <v>0</v>
          </cell>
          <cell r="R72">
            <v>0</v>
          </cell>
        </row>
        <row r="73">
          <cell r="K73">
            <v>0</v>
          </cell>
          <cell r="P73">
            <v>7532413</v>
          </cell>
          <cell r="Q73">
            <v>0</v>
          </cell>
          <cell r="R73">
            <v>0</v>
          </cell>
        </row>
        <row r="74">
          <cell r="K74">
            <v>0</v>
          </cell>
          <cell r="P74">
            <v>0</v>
          </cell>
          <cell r="Q74">
            <v>0</v>
          </cell>
          <cell r="R74">
            <v>0</v>
          </cell>
        </row>
        <row r="75">
          <cell r="K75">
            <v>0</v>
          </cell>
          <cell r="P75">
            <v>400000</v>
          </cell>
          <cell r="Q75">
            <v>0</v>
          </cell>
          <cell r="R75">
            <v>0</v>
          </cell>
        </row>
        <row r="76">
          <cell r="K76">
            <v>0</v>
          </cell>
          <cell r="P76">
            <v>0</v>
          </cell>
          <cell r="Q76">
            <v>0</v>
          </cell>
          <cell r="R76">
            <v>0</v>
          </cell>
        </row>
        <row r="77">
          <cell r="K77">
            <v>0</v>
          </cell>
          <cell r="P77">
            <v>0</v>
          </cell>
          <cell r="Q77">
            <v>0</v>
          </cell>
          <cell r="R77">
            <v>0</v>
          </cell>
        </row>
        <row r="78">
          <cell r="K78">
            <v>0</v>
          </cell>
          <cell r="P78">
            <v>1100000</v>
          </cell>
          <cell r="Q78">
            <v>0</v>
          </cell>
          <cell r="R78">
            <v>0</v>
          </cell>
        </row>
        <row r="79">
          <cell r="K79">
            <v>0</v>
          </cell>
          <cell r="P79">
            <v>42916</v>
          </cell>
          <cell r="Q79">
            <v>0</v>
          </cell>
          <cell r="R79">
            <v>0</v>
          </cell>
        </row>
        <row r="80">
          <cell r="K80">
            <v>0</v>
          </cell>
          <cell r="P80">
            <v>0</v>
          </cell>
          <cell r="Q80">
            <v>0</v>
          </cell>
          <cell r="R80">
            <v>0</v>
          </cell>
        </row>
        <row r="81">
          <cell r="K81">
            <v>0</v>
          </cell>
          <cell r="P81">
            <v>602869</v>
          </cell>
          <cell r="Q81">
            <v>0</v>
          </cell>
          <cell r="R81">
            <v>0</v>
          </cell>
        </row>
        <row r="82">
          <cell r="K82">
            <v>0.2</v>
          </cell>
          <cell r="P82">
            <v>0</v>
          </cell>
          <cell r="Q82">
            <v>0</v>
          </cell>
          <cell r="R82">
            <v>0</v>
          </cell>
        </row>
        <row r="83">
          <cell r="K83">
            <v>2</v>
          </cell>
          <cell r="P83">
            <v>84000</v>
          </cell>
          <cell r="Q83">
            <v>84000</v>
          </cell>
          <cell r="R83">
            <v>0</v>
          </cell>
        </row>
        <row r="84">
          <cell r="K84">
            <v>228</v>
          </cell>
          <cell r="P84">
            <v>93500</v>
          </cell>
          <cell r="Q84">
            <v>93500</v>
          </cell>
          <cell r="R84">
            <v>0</v>
          </cell>
        </row>
        <row r="85">
          <cell r="K85">
            <v>0</v>
          </cell>
          <cell r="P85">
            <v>0</v>
          </cell>
          <cell r="Q85">
            <v>0</v>
          </cell>
          <cell r="R85">
            <v>0</v>
          </cell>
        </row>
        <row r="86">
          <cell r="K86">
            <v>0.5</v>
          </cell>
          <cell r="P86">
            <v>0</v>
          </cell>
          <cell r="Q86">
            <v>0</v>
          </cell>
          <cell r="R86">
            <v>0</v>
          </cell>
        </row>
        <row r="87">
          <cell r="K87">
            <v>0</v>
          </cell>
          <cell r="P87">
            <v>0</v>
          </cell>
          <cell r="Q87">
            <v>0</v>
          </cell>
          <cell r="R87">
            <v>0</v>
          </cell>
        </row>
        <row r="88">
          <cell r="K88">
            <v>0</v>
          </cell>
          <cell r="P88">
            <v>0</v>
          </cell>
          <cell r="Q88">
            <v>0</v>
          </cell>
          <cell r="R88">
            <v>0</v>
          </cell>
        </row>
        <row r="89">
          <cell r="K89">
            <v>0</v>
          </cell>
          <cell r="P89">
            <v>0</v>
          </cell>
          <cell r="Q89">
            <v>0</v>
          </cell>
          <cell r="R89">
            <v>0</v>
          </cell>
        </row>
        <row r="90">
          <cell r="K90">
            <v>0</v>
          </cell>
          <cell r="P90">
            <v>0</v>
          </cell>
          <cell r="Q90">
            <v>0</v>
          </cell>
          <cell r="R90">
            <v>0</v>
          </cell>
        </row>
        <row r="91">
          <cell r="K91">
            <v>0</v>
          </cell>
          <cell r="P91">
            <v>0</v>
          </cell>
          <cell r="Q91">
            <v>0</v>
          </cell>
          <cell r="R91">
            <v>0</v>
          </cell>
        </row>
        <row r="92">
          <cell r="K92">
            <v>1</v>
          </cell>
          <cell r="P92">
            <v>0</v>
          </cell>
          <cell r="Q92">
            <v>0</v>
          </cell>
          <cell r="R92">
            <v>0</v>
          </cell>
        </row>
        <row r="93">
          <cell r="K93">
            <v>0</v>
          </cell>
          <cell r="P93">
            <v>0</v>
          </cell>
          <cell r="Q93">
            <v>0</v>
          </cell>
          <cell r="R93">
            <v>0</v>
          </cell>
        </row>
        <row r="94">
          <cell r="K94">
            <v>0</v>
          </cell>
          <cell r="P94">
            <v>90000</v>
          </cell>
          <cell r="Q94">
            <v>0</v>
          </cell>
          <cell r="R94">
            <v>0</v>
          </cell>
        </row>
        <row r="95">
          <cell r="K95">
            <v>0</v>
          </cell>
          <cell r="P95">
            <v>0</v>
          </cell>
          <cell r="Q95">
            <v>0</v>
          </cell>
          <cell r="R95">
            <v>0</v>
          </cell>
        </row>
        <row r="96">
          <cell r="K96">
            <v>0</v>
          </cell>
          <cell r="P96">
            <v>0</v>
          </cell>
          <cell r="Q96">
            <v>0</v>
          </cell>
          <cell r="R96">
            <v>0</v>
          </cell>
        </row>
        <row r="97">
          <cell r="K97">
            <v>0</v>
          </cell>
          <cell r="P97">
            <v>0</v>
          </cell>
          <cell r="Q97">
            <v>0</v>
          </cell>
          <cell r="R97">
            <v>0</v>
          </cell>
        </row>
        <row r="98">
          <cell r="N98">
            <v>0.23751369863013699</v>
          </cell>
        </row>
      </sheetData>
      <sheetData sheetId="2">
        <row r="12">
          <cell r="K12">
            <v>0</v>
          </cell>
          <cell r="P12">
            <v>223500</v>
          </cell>
          <cell r="Q12">
            <v>0</v>
          </cell>
          <cell r="R12">
            <v>0</v>
          </cell>
        </row>
        <row r="13">
          <cell r="K13">
            <v>0</v>
          </cell>
          <cell r="P13">
            <v>0</v>
          </cell>
          <cell r="Q13">
            <v>0</v>
          </cell>
          <cell r="R13">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3">
          <cell r="K23">
            <v>0</v>
          </cell>
          <cell r="P23">
            <v>0</v>
          </cell>
          <cell r="Q23">
            <v>0</v>
          </cell>
          <cell r="R23">
            <v>0</v>
          </cell>
        </row>
        <row r="25">
          <cell r="K25">
            <v>0</v>
          </cell>
          <cell r="P25">
            <v>50000</v>
          </cell>
          <cell r="Q25">
            <v>0</v>
          </cell>
          <cell r="R25">
            <v>0</v>
          </cell>
        </row>
        <row r="26">
          <cell r="K26">
            <v>0</v>
          </cell>
          <cell r="P26">
            <v>35000</v>
          </cell>
          <cell r="Q26">
            <v>0</v>
          </cell>
          <cell r="R26">
            <v>0</v>
          </cell>
        </row>
        <row r="27">
          <cell r="K27">
            <v>0</v>
          </cell>
          <cell r="P27">
            <v>150000</v>
          </cell>
          <cell r="Q27">
            <v>0</v>
          </cell>
          <cell r="R27">
            <v>0</v>
          </cell>
        </row>
        <row r="28">
          <cell r="K28">
            <v>0</v>
          </cell>
          <cell r="P28">
            <v>65000</v>
          </cell>
          <cell r="Q28">
            <v>0</v>
          </cell>
          <cell r="R28">
            <v>0</v>
          </cell>
        </row>
        <row r="29">
          <cell r="K29">
            <v>0</v>
          </cell>
          <cell r="P29">
            <v>430000</v>
          </cell>
          <cell r="Q29">
            <v>0</v>
          </cell>
          <cell r="R29">
            <v>0</v>
          </cell>
        </row>
        <row r="30">
          <cell r="K30">
            <v>0</v>
          </cell>
          <cell r="P30">
            <v>30000</v>
          </cell>
          <cell r="Q30">
            <v>0</v>
          </cell>
          <cell r="R30">
            <v>0</v>
          </cell>
        </row>
        <row r="31">
          <cell r="K31">
            <v>0</v>
          </cell>
          <cell r="P31">
            <v>50000</v>
          </cell>
          <cell r="Q31">
            <v>0</v>
          </cell>
          <cell r="R31">
            <v>0</v>
          </cell>
        </row>
        <row r="32">
          <cell r="K32">
            <v>0</v>
          </cell>
          <cell r="P32">
            <v>10000</v>
          </cell>
          <cell r="Q32">
            <v>0</v>
          </cell>
          <cell r="R32">
            <v>0</v>
          </cell>
        </row>
        <row r="33">
          <cell r="K33">
            <v>0</v>
          </cell>
          <cell r="P33">
            <v>50000</v>
          </cell>
          <cell r="Q33">
            <v>0</v>
          </cell>
          <cell r="R33">
            <v>0</v>
          </cell>
        </row>
        <row r="34">
          <cell r="K34">
            <v>0</v>
          </cell>
          <cell r="P34">
            <v>0</v>
          </cell>
          <cell r="Q34">
            <v>0</v>
          </cell>
          <cell r="R34">
            <v>0</v>
          </cell>
        </row>
        <row r="35">
          <cell r="K35">
            <v>0</v>
          </cell>
          <cell r="P35">
            <v>50000</v>
          </cell>
          <cell r="Q35">
            <v>0</v>
          </cell>
          <cell r="R35">
            <v>0</v>
          </cell>
        </row>
        <row r="36">
          <cell r="K36">
            <v>0</v>
          </cell>
          <cell r="P36">
            <v>0</v>
          </cell>
          <cell r="Q36">
            <v>0</v>
          </cell>
          <cell r="R36">
            <v>0</v>
          </cell>
        </row>
        <row r="37">
          <cell r="K37">
            <v>0</v>
          </cell>
          <cell r="P37">
            <v>78000</v>
          </cell>
          <cell r="Q37">
            <v>0</v>
          </cell>
          <cell r="R37">
            <v>0</v>
          </cell>
        </row>
        <row r="38">
          <cell r="K38">
            <v>0</v>
          </cell>
          <cell r="P38">
            <v>0</v>
          </cell>
          <cell r="Q38">
            <v>0</v>
          </cell>
          <cell r="R38">
            <v>0</v>
          </cell>
        </row>
        <row r="39">
          <cell r="K39">
            <v>0</v>
          </cell>
          <cell r="P39">
            <v>180000</v>
          </cell>
          <cell r="Q39">
            <v>0</v>
          </cell>
          <cell r="R39">
            <v>0</v>
          </cell>
        </row>
        <row r="40">
          <cell r="K40">
            <v>0</v>
          </cell>
          <cell r="P40">
            <v>0</v>
          </cell>
          <cell r="Q40">
            <v>0</v>
          </cell>
          <cell r="R40">
            <v>0</v>
          </cell>
        </row>
        <row r="42">
          <cell r="K42">
            <v>0</v>
          </cell>
          <cell r="P42">
            <v>30000</v>
          </cell>
          <cell r="Q42">
            <v>0</v>
          </cell>
          <cell r="R42">
            <v>0</v>
          </cell>
        </row>
        <row r="43">
          <cell r="K43">
            <v>0</v>
          </cell>
          <cell r="P43">
            <v>1000000</v>
          </cell>
          <cell r="Q43">
            <v>0</v>
          </cell>
          <cell r="R43">
            <v>0</v>
          </cell>
        </row>
        <row r="44">
          <cell r="K44">
            <v>0</v>
          </cell>
          <cell r="P44">
            <v>350000</v>
          </cell>
          <cell r="Q44">
            <v>0</v>
          </cell>
          <cell r="R44">
            <v>0</v>
          </cell>
        </row>
        <row r="45">
          <cell r="K45">
            <v>0</v>
          </cell>
          <cell r="P45">
            <v>200000</v>
          </cell>
          <cell r="Q45">
            <v>0</v>
          </cell>
          <cell r="R45">
            <v>0</v>
          </cell>
        </row>
        <row r="46">
          <cell r="K46">
            <v>0</v>
          </cell>
          <cell r="P46">
            <v>0</v>
          </cell>
          <cell r="Q46">
            <v>0</v>
          </cell>
          <cell r="R46">
            <v>0</v>
          </cell>
        </row>
        <row r="47">
          <cell r="K47">
            <v>0</v>
          </cell>
          <cell r="P47">
            <v>100000</v>
          </cell>
          <cell r="Q47">
            <v>0</v>
          </cell>
          <cell r="R47">
            <v>0</v>
          </cell>
        </row>
        <row r="49">
          <cell r="K49">
            <v>0</v>
          </cell>
          <cell r="P49">
            <v>0</v>
          </cell>
          <cell r="Q49">
            <v>0</v>
          </cell>
          <cell r="R49">
            <v>0</v>
          </cell>
        </row>
        <row r="50">
          <cell r="K50">
            <v>0</v>
          </cell>
          <cell r="P50">
            <v>10920</v>
          </cell>
          <cell r="Q50">
            <v>0</v>
          </cell>
          <cell r="R50">
            <v>0</v>
          </cell>
        </row>
        <row r="52">
          <cell r="K52">
            <v>0</v>
          </cell>
          <cell r="P52">
            <v>0</v>
          </cell>
          <cell r="Q52">
            <v>0</v>
          </cell>
          <cell r="R52">
            <v>0</v>
          </cell>
        </row>
        <row r="53">
          <cell r="K53">
            <v>0</v>
          </cell>
          <cell r="P53">
            <v>200000</v>
          </cell>
          <cell r="Q53">
            <v>0</v>
          </cell>
          <cell r="R53">
            <v>0</v>
          </cell>
        </row>
        <row r="54">
          <cell r="K54">
            <v>0</v>
          </cell>
          <cell r="P54">
            <v>0</v>
          </cell>
          <cell r="Q54">
            <v>0</v>
          </cell>
          <cell r="R54">
            <v>0</v>
          </cell>
        </row>
        <row r="55">
          <cell r="K55">
            <v>0</v>
          </cell>
          <cell r="P55">
            <v>50000</v>
          </cell>
          <cell r="Q55">
            <v>0</v>
          </cell>
          <cell r="R55">
            <v>0</v>
          </cell>
        </row>
        <row r="56">
          <cell r="K56">
            <v>0</v>
          </cell>
          <cell r="P56">
            <v>50000</v>
          </cell>
          <cell r="Q56">
            <v>0</v>
          </cell>
          <cell r="R56">
            <v>0</v>
          </cell>
        </row>
        <row r="57">
          <cell r="K57">
            <v>0</v>
          </cell>
          <cell r="P57">
            <v>50000</v>
          </cell>
          <cell r="Q57">
            <v>0</v>
          </cell>
          <cell r="R57">
            <v>0</v>
          </cell>
        </row>
        <row r="58">
          <cell r="K58">
            <v>0</v>
          </cell>
          <cell r="P58">
            <v>500000</v>
          </cell>
          <cell r="Q58">
            <v>0</v>
          </cell>
          <cell r="R58">
            <v>0</v>
          </cell>
        </row>
        <row r="59">
          <cell r="K59">
            <v>0</v>
          </cell>
          <cell r="P59">
            <v>0</v>
          </cell>
          <cell r="Q59">
            <v>0</v>
          </cell>
          <cell r="R59">
            <v>0</v>
          </cell>
        </row>
        <row r="60">
          <cell r="K60">
            <v>0</v>
          </cell>
          <cell r="P60">
            <v>0</v>
          </cell>
          <cell r="Q60">
            <v>0</v>
          </cell>
          <cell r="R60">
            <v>0</v>
          </cell>
        </row>
        <row r="61">
          <cell r="K61">
            <v>0</v>
          </cell>
          <cell r="P61">
            <v>563485</v>
          </cell>
          <cell r="Q61">
            <v>0</v>
          </cell>
          <cell r="R61">
            <v>0</v>
          </cell>
        </row>
        <row r="62">
          <cell r="K62">
            <v>0</v>
          </cell>
          <cell r="P62">
            <v>100000</v>
          </cell>
          <cell r="Q62">
            <v>0</v>
          </cell>
          <cell r="R62">
            <v>0</v>
          </cell>
        </row>
        <row r="64">
          <cell r="K64">
            <v>0</v>
          </cell>
          <cell r="P64">
            <v>650000</v>
          </cell>
          <cell r="Q64">
            <v>0</v>
          </cell>
          <cell r="R64">
            <v>0</v>
          </cell>
        </row>
        <row r="65">
          <cell r="K65">
            <v>0</v>
          </cell>
          <cell r="P65">
            <v>0</v>
          </cell>
          <cell r="Q65">
            <v>0</v>
          </cell>
          <cell r="R65">
            <v>0</v>
          </cell>
        </row>
        <row r="66">
          <cell r="K66">
            <v>0</v>
          </cell>
          <cell r="P66">
            <v>500000</v>
          </cell>
          <cell r="Q66">
            <v>0</v>
          </cell>
          <cell r="R66">
            <v>0</v>
          </cell>
        </row>
        <row r="68">
          <cell r="K68">
            <v>0</v>
          </cell>
          <cell r="P68">
            <v>100000</v>
          </cell>
          <cell r="Q68">
            <v>0</v>
          </cell>
          <cell r="R68">
            <v>0</v>
          </cell>
        </row>
        <row r="69">
          <cell r="K69">
            <v>0</v>
          </cell>
          <cell r="P69">
            <v>135000</v>
          </cell>
          <cell r="Q69">
            <v>0</v>
          </cell>
          <cell r="R69">
            <v>0</v>
          </cell>
        </row>
        <row r="70">
          <cell r="K70">
            <v>0</v>
          </cell>
          <cell r="P70">
            <v>0</v>
          </cell>
          <cell r="Q70">
            <v>0</v>
          </cell>
          <cell r="R70">
            <v>0</v>
          </cell>
        </row>
        <row r="71">
          <cell r="K71">
            <v>0</v>
          </cell>
          <cell r="P71">
            <v>0</v>
          </cell>
          <cell r="Q71">
            <v>0</v>
          </cell>
          <cell r="R71">
            <v>0</v>
          </cell>
        </row>
        <row r="72">
          <cell r="K72">
            <v>0</v>
          </cell>
          <cell r="P72">
            <v>1800000</v>
          </cell>
          <cell r="Q72">
            <v>0</v>
          </cell>
          <cell r="R72">
            <v>0</v>
          </cell>
        </row>
        <row r="73">
          <cell r="K73">
            <v>0</v>
          </cell>
          <cell r="P73">
            <v>0</v>
          </cell>
          <cell r="Q73">
            <v>0</v>
          </cell>
          <cell r="R73">
            <v>0</v>
          </cell>
        </row>
        <row r="74">
          <cell r="K74">
            <v>0</v>
          </cell>
          <cell r="P74">
            <v>0</v>
          </cell>
          <cell r="Q74">
            <v>0</v>
          </cell>
          <cell r="R74">
            <v>0</v>
          </cell>
        </row>
        <row r="75">
          <cell r="K75">
            <v>0</v>
          </cell>
          <cell r="P75">
            <v>0</v>
          </cell>
          <cell r="Q75">
            <v>0</v>
          </cell>
          <cell r="R75">
            <v>0</v>
          </cell>
        </row>
        <row r="76">
          <cell r="K76">
            <v>0</v>
          </cell>
          <cell r="P76">
            <v>80000</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0</v>
          </cell>
          <cell r="P80">
            <v>0</v>
          </cell>
          <cell r="Q80">
            <v>0</v>
          </cell>
          <cell r="R80">
            <v>0</v>
          </cell>
        </row>
        <row r="81">
          <cell r="K81">
            <v>0</v>
          </cell>
          <cell r="P81">
            <v>5000000</v>
          </cell>
          <cell r="Q81">
            <v>0</v>
          </cell>
          <cell r="R81">
            <v>0</v>
          </cell>
        </row>
        <row r="82">
          <cell r="K82">
            <v>0</v>
          </cell>
          <cell r="P82">
            <v>136503</v>
          </cell>
          <cell r="Q82">
            <v>0</v>
          </cell>
          <cell r="R82">
            <v>0</v>
          </cell>
        </row>
        <row r="83">
          <cell r="K83">
            <v>0</v>
          </cell>
          <cell r="P83">
            <v>0</v>
          </cell>
          <cell r="Q83">
            <v>0</v>
          </cell>
          <cell r="R83">
            <v>0</v>
          </cell>
        </row>
        <row r="84">
          <cell r="K84">
            <v>0</v>
          </cell>
          <cell r="P84">
            <v>0</v>
          </cell>
          <cell r="Q84">
            <v>0</v>
          </cell>
          <cell r="R84">
            <v>0</v>
          </cell>
        </row>
        <row r="85">
          <cell r="K85">
            <v>0</v>
          </cell>
          <cell r="P85">
            <v>0</v>
          </cell>
          <cell r="Q85">
            <v>0</v>
          </cell>
          <cell r="R85">
            <v>0</v>
          </cell>
        </row>
        <row r="86">
          <cell r="K86">
            <v>0</v>
          </cell>
          <cell r="P86">
            <v>4000000</v>
          </cell>
          <cell r="Q86">
            <v>0</v>
          </cell>
          <cell r="R86">
            <v>0</v>
          </cell>
        </row>
        <row r="87">
          <cell r="K87">
            <v>0</v>
          </cell>
          <cell r="P87">
            <v>0</v>
          </cell>
          <cell r="Q87">
            <v>0</v>
          </cell>
          <cell r="R87">
            <v>0</v>
          </cell>
        </row>
        <row r="88">
          <cell r="K88">
            <v>0</v>
          </cell>
          <cell r="P88">
            <v>0</v>
          </cell>
          <cell r="Q88">
            <v>0</v>
          </cell>
          <cell r="R88">
            <v>0</v>
          </cell>
        </row>
        <row r="89">
          <cell r="K89">
            <v>0</v>
          </cell>
          <cell r="P89">
            <v>0</v>
          </cell>
          <cell r="Q89">
            <v>0</v>
          </cell>
          <cell r="R89">
            <v>0</v>
          </cell>
        </row>
        <row r="90">
          <cell r="K90">
            <v>0</v>
          </cell>
          <cell r="P90">
            <v>300000</v>
          </cell>
          <cell r="Q90">
            <v>0</v>
          </cell>
          <cell r="R90">
            <v>0</v>
          </cell>
        </row>
        <row r="91">
          <cell r="K91">
            <v>0</v>
          </cell>
          <cell r="P91">
            <v>40000</v>
          </cell>
          <cell r="Q91">
            <v>0</v>
          </cell>
          <cell r="R91">
            <v>0</v>
          </cell>
        </row>
        <row r="92">
          <cell r="K92">
            <v>0</v>
          </cell>
          <cell r="P92">
            <v>50000</v>
          </cell>
          <cell r="Q92">
            <v>0</v>
          </cell>
          <cell r="R92">
            <v>0</v>
          </cell>
        </row>
        <row r="93">
          <cell r="K93">
            <v>0</v>
          </cell>
          <cell r="P93">
            <v>0</v>
          </cell>
          <cell r="Q93">
            <v>0</v>
          </cell>
          <cell r="R93">
            <v>0</v>
          </cell>
        </row>
        <row r="94">
          <cell r="K94">
            <v>0</v>
          </cell>
          <cell r="P94">
            <v>0</v>
          </cell>
          <cell r="Q94">
            <v>0</v>
          </cell>
          <cell r="R94">
            <v>0</v>
          </cell>
        </row>
        <row r="95">
          <cell r="K95">
            <v>0</v>
          </cell>
          <cell r="P95">
            <v>0</v>
          </cell>
          <cell r="Q95">
            <v>0</v>
          </cell>
          <cell r="R95">
            <v>0</v>
          </cell>
        </row>
        <row r="96">
          <cell r="K96">
            <v>0</v>
          </cell>
          <cell r="P96">
            <v>0</v>
          </cell>
          <cell r="Q96">
            <v>0</v>
          </cell>
          <cell r="R96">
            <v>0</v>
          </cell>
        </row>
        <row r="97">
          <cell r="K97">
            <v>0</v>
          </cell>
          <cell r="P97">
            <v>0</v>
          </cell>
          <cell r="Q97">
            <v>0</v>
          </cell>
          <cell r="R97">
            <v>0</v>
          </cell>
        </row>
        <row r="98">
          <cell r="N98">
            <v>0</v>
          </cell>
        </row>
      </sheetData>
      <sheetData sheetId="3">
        <row r="12">
          <cell r="K12">
            <v>0</v>
          </cell>
          <cell r="P12">
            <v>213500</v>
          </cell>
          <cell r="Q12">
            <v>0</v>
          </cell>
          <cell r="R12">
            <v>0</v>
          </cell>
        </row>
        <row r="13">
          <cell r="K13">
            <v>0</v>
          </cell>
          <cell r="P13">
            <v>0</v>
          </cell>
          <cell r="Q13">
            <v>0</v>
          </cell>
          <cell r="R13">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3">
          <cell r="K23">
            <v>0</v>
          </cell>
          <cell r="P23">
            <v>0</v>
          </cell>
          <cell r="Q23">
            <v>0</v>
          </cell>
          <cell r="R23">
            <v>0</v>
          </cell>
        </row>
        <row r="25">
          <cell r="K25">
            <v>0</v>
          </cell>
          <cell r="P25">
            <v>50000</v>
          </cell>
          <cell r="Q25">
            <v>0</v>
          </cell>
          <cell r="R25">
            <v>0</v>
          </cell>
        </row>
        <row r="26">
          <cell r="K26">
            <v>0</v>
          </cell>
          <cell r="P26">
            <v>35000</v>
          </cell>
          <cell r="Q26">
            <v>0</v>
          </cell>
          <cell r="R26">
            <v>0</v>
          </cell>
        </row>
        <row r="27">
          <cell r="K27">
            <v>0</v>
          </cell>
          <cell r="P27">
            <v>150000</v>
          </cell>
          <cell r="Q27">
            <v>0</v>
          </cell>
          <cell r="R27">
            <v>0</v>
          </cell>
        </row>
        <row r="28">
          <cell r="K28">
            <v>0</v>
          </cell>
          <cell r="P28">
            <v>65000</v>
          </cell>
          <cell r="Q28">
            <v>0</v>
          </cell>
          <cell r="R28">
            <v>0</v>
          </cell>
        </row>
        <row r="29">
          <cell r="K29">
            <v>0</v>
          </cell>
          <cell r="P29">
            <v>435000</v>
          </cell>
          <cell r="Q29">
            <v>0</v>
          </cell>
          <cell r="R29">
            <v>0</v>
          </cell>
        </row>
        <row r="30">
          <cell r="K30">
            <v>0</v>
          </cell>
          <cell r="P30">
            <v>30000</v>
          </cell>
          <cell r="Q30">
            <v>0</v>
          </cell>
          <cell r="R30">
            <v>0</v>
          </cell>
        </row>
        <row r="31">
          <cell r="K31">
            <v>0</v>
          </cell>
          <cell r="P31">
            <v>50000</v>
          </cell>
          <cell r="Q31">
            <v>0</v>
          </cell>
          <cell r="R31">
            <v>0</v>
          </cell>
        </row>
        <row r="32">
          <cell r="K32">
            <v>0</v>
          </cell>
          <cell r="P32">
            <v>10000</v>
          </cell>
          <cell r="Q32">
            <v>0</v>
          </cell>
          <cell r="R32">
            <v>0</v>
          </cell>
        </row>
        <row r="33">
          <cell r="K33">
            <v>0</v>
          </cell>
          <cell r="P33">
            <v>50000</v>
          </cell>
          <cell r="Q33">
            <v>0</v>
          </cell>
          <cell r="R33">
            <v>0</v>
          </cell>
        </row>
        <row r="34">
          <cell r="K34">
            <v>0</v>
          </cell>
          <cell r="P34">
            <v>0</v>
          </cell>
          <cell r="Q34">
            <v>0</v>
          </cell>
          <cell r="R34">
            <v>0</v>
          </cell>
        </row>
        <row r="35">
          <cell r="K35">
            <v>0</v>
          </cell>
          <cell r="P35">
            <v>50000</v>
          </cell>
          <cell r="Q35">
            <v>0</v>
          </cell>
          <cell r="R35">
            <v>0</v>
          </cell>
        </row>
        <row r="36">
          <cell r="K36">
            <v>0</v>
          </cell>
          <cell r="P36">
            <v>0</v>
          </cell>
          <cell r="Q36">
            <v>0</v>
          </cell>
          <cell r="R36">
            <v>0</v>
          </cell>
        </row>
        <row r="37">
          <cell r="K37">
            <v>0</v>
          </cell>
          <cell r="P37">
            <v>78000</v>
          </cell>
          <cell r="Q37">
            <v>0</v>
          </cell>
          <cell r="R37">
            <v>0</v>
          </cell>
        </row>
        <row r="38">
          <cell r="K38">
            <v>0</v>
          </cell>
          <cell r="P38">
            <v>0</v>
          </cell>
          <cell r="Q38">
            <v>0</v>
          </cell>
          <cell r="R38">
            <v>0</v>
          </cell>
        </row>
        <row r="39">
          <cell r="K39">
            <v>0</v>
          </cell>
          <cell r="P39">
            <v>200000</v>
          </cell>
          <cell r="Q39">
            <v>0</v>
          </cell>
          <cell r="R39">
            <v>0</v>
          </cell>
        </row>
        <row r="40">
          <cell r="K40">
            <v>0</v>
          </cell>
          <cell r="P40">
            <v>0</v>
          </cell>
          <cell r="Q40">
            <v>0</v>
          </cell>
          <cell r="R40">
            <v>0</v>
          </cell>
        </row>
        <row r="42">
          <cell r="K42">
            <v>0</v>
          </cell>
          <cell r="P42">
            <v>30000</v>
          </cell>
          <cell r="Q42">
            <v>0</v>
          </cell>
          <cell r="R42">
            <v>0</v>
          </cell>
        </row>
        <row r="43">
          <cell r="K43">
            <v>0</v>
          </cell>
          <cell r="P43">
            <v>1000000</v>
          </cell>
          <cell r="Q43">
            <v>0</v>
          </cell>
          <cell r="R43">
            <v>0</v>
          </cell>
        </row>
        <row r="44">
          <cell r="K44">
            <v>0</v>
          </cell>
          <cell r="P44">
            <v>350000</v>
          </cell>
          <cell r="Q44">
            <v>0</v>
          </cell>
          <cell r="R44">
            <v>0</v>
          </cell>
        </row>
        <row r="45">
          <cell r="K45">
            <v>0</v>
          </cell>
          <cell r="P45">
            <v>200000</v>
          </cell>
          <cell r="Q45">
            <v>0</v>
          </cell>
          <cell r="R45">
            <v>0</v>
          </cell>
        </row>
        <row r="46">
          <cell r="K46">
            <v>0</v>
          </cell>
          <cell r="P46">
            <v>0</v>
          </cell>
          <cell r="Q46">
            <v>0</v>
          </cell>
          <cell r="R46">
            <v>0</v>
          </cell>
        </row>
        <row r="47">
          <cell r="K47">
            <v>0</v>
          </cell>
          <cell r="P47">
            <v>120000</v>
          </cell>
          <cell r="Q47">
            <v>0</v>
          </cell>
          <cell r="R47">
            <v>0</v>
          </cell>
        </row>
        <row r="49">
          <cell r="K49">
            <v>0</v>
          </cell>
          <cell r="P49">
            <v>0</v>
          </cell>
          <cell r="Q49">
            <v>0</v>
          </cell>
          <cell r="R49">
            <v>0</v>
          </cell>
        </row>
        <row r="50">
          <cell r="K50">
            <v>0</v>
          </cell>
          <cell r="P50">
            <v>11411</v>
          </cell>
          <cell r="Q50">
            <v>0</v>
          </cell>
          <cell r="R50">
            <v>0</v>
          </cell>
        </row>
        <row r="52">
          <cell r="K52">
            <v>0</v>
          </cell>
          <cell r="P52">
            <v>0</v>
          </cell>
          <cell r="Q52">
            <v>0</v>
          </cell>
          <cell r="R52">
            <v>0</v>
          </cell>
        </row>
        <row r="53">
          <cell r="K53">
            <v>0</v>
          </cell>
          <cell r="P53">
            <v>200000</v>
          </cell>
          <cell r="Q53">
            <v>0</v>
          </cell>
          <cell r="R53">
            <v>0</v>
          </cell>
        </row>
        <row r="54">
          <cell r="K54">
            <v>0</v>
          </cell>
          <cell r="P54">
            <v>0</v>
          </cell>
          <cell r="Q54">
            <v>0</v>
          </cell>
          <cell r="R54">
            <v>0</v>
          </cell>
        </row>
        <row r="55">
          <cell r="K55">
            <v>0</v>
          </cell>
          <cell r="P55">
            <v>100000</v>
          </cell>
          <cell r="Q55">
            <v>0</v>
          </cell>
          <cell r="R55">
            <v>0</v>
          </cell>
        </row>
        <row r="56">
          <cell r="K56">
            <v>0</v>
          </cell>
          <cell r="P56">
            <v>100000</v>
          </cell>
          <cell r="Q56">
            <v>0</v>
          </cell>
          <cell r="R56">
            <v>0</v>
          </cell>
        </row>
        <row r="57">
          <cell r="K57">
            <v>0</v>
          </cell>
          <cell r="P57">
            <v>50000</v>
          </cell>
          <cell r="Q57">
            <v>0</v>
          </cell>
          <cell r="R57">
            <v>0</v>
          </cell>
        </row>
        <row r="58">
          <cell r="K58">
            <v>0</v>
          </cell>
          <cell r="P58">
            <v>500000</v>
          </cell>
          <cell r="Q58">
            <v>0</v>
          </cell>
          <cell r="R58">
            <v>0</v>
          </cell>
        </row>
        <row r="59">
          <cell r="K59">
            <v>0</v>
          </cell>
          <cell r="P59">
            <v>0</v>
          </cell>
          <cell r="Q59">
            <v>0</v>
          </cell>
          <cell r="R59">
            <v>0</v>
          </cell>
        </row>
        <row r="60">
          <cell r="K60">
            <v>0</v>
          </cell>
          <cell r="P60">
            <v>0</v>
          </cell>
          <cell r="Q60">
            <v>0</v>
          </cell>
          <cell r="R60">
            <v>0</v>
          </cell>
        </row>
        <row r="61">
          <cell r="K61">
            <v>0</v>
          </cell>
          <cell r="P61">
            <v>588841</v>
          </cell>
          <cell r="Q61">
            <v>0</v>
          </cell>
          <cell r="R61">
            <v>0</v>
          </cell>
        </row>
        <row r="62">
          <cell r="K62">
            <v>0</v>
          </cell>
          <cell r="P62">
            <v>150000</v>
          </cell>
          <cell r="Q62">
            <v>0</v>
          </cell>
          <cell r="R62">
            <v>0</v>
          </cell>
        </row>
        <row r="64">
          <cell r="K64">
            <v>0</v>
          </cell>
          <cell r="P64">
            <v>650000</v>
          </cell>
          <cell r="Q64">
            <v>0</v>
          </cell>
          <cell r="R64">
            <v>0</v>
          </cell>
        </row>
        <row r="65">
          <cell r="K65">
            <v>0</v>
          </cell>
          <cell r="P65">
            <v>0</v>
          </cell>
          <cell r="Q65">
            <v>0</v>
          </cell>
          <cell r="R65">
            <v>0</v>
          </cell>
        </row>
        <row r="66">
          <cell r="K66">
            <v>0</v>
          </cell>
          <cell r="P66">
            <v>500000</v>
          </cell>
          <cell r="Q66">
            <v>0</v>
          </cell>
          <cell r="R66">
            <v>0</v>
          </cell>
        </row>
        <row r="68">
          <cell r="K68">
            <v>0</v>
          </cell>
          <cell r="P68">
            <v>120000</v>
          </cell>
          <cell r="Q68">
            <v>0</v>
          </cell>
          <cell r="R68">
            <v>0</v>
          </cell>
        </row>
        <row r="69">
          <cell r="K69">
            <v>0</v>
          </cell>
          <cell r="P69">
            <v>135000</v>
          </cell>
          <cell r="Q69">
            <v>0</v>
          </cell>
          <cell r="R69">
            <v>0</v>
          </cell>
        </row>
        <row r="70">
          <cell r="K70">
            <v>0</v>
          </cell>
          <cell r="P70">
            <v>0</v>
          </cell>
          <cell r="Q70">
            <v>0</v>
          </cell>
          <cell r="R70">
            <v>0</v>
          </cell>
        </row>
        <row r="71">
          <cell r="K71">
            <v>0</v>
          </cell>
          <cell r="P71">
            <v>0</v>
          </cell>
          <cell r="Q71">
            <v>0</v>
          </cell>
          <cell r="R71">
            <v>0</v>
          </cell>
        </row>
        <row r="72">
          <cell r="K72">
            <v>0</v>
          </cell>
          <cell r="P72">
            <v>1800000</v>
          </cell>
          <cell r="Q72">
            <v>0</v>
          </cell>
          <cell r="R72">
            <v>0</v>
          </cell>
        </row>
        <row r="73">
          <cell r="K73">
            <v>0</v>
          </cell>
          <cell r="P73">
            <v>0</v>
          </cell>
          <cell r="Q73">
            <v>0</v>
          </cell>
          <cell r="R73">
            <v>0</v>
          </cell>
        </row>
        <row r="74">
          <cell r="K74">
            <v>0</v>
          </cell>
          <cell r="P74">
            <v>0</v>
          </cell>
          <cell r="Q74">
            <v>0</v>
          </cell>
          <cell r="R74">
            <v>0</v>
          </cell>
        </row>
        <row r="75">
          <cell r="K75">
            <v>0</v>
          </cell>
          <cell r="P75">
            <v>0</v>
          </cell>
          <cell r="Q75">
            <v>0</v>
          </cell>
          <cell r="R75">
            <v>0</v>
          </cell>
        </row>
        <row r="76">
          <cell r="K76">
            <v>0</v>
          </cell>
          <cell r="P76">
            <v>80000</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0</v>
          </cell>
          <cell r="P80">
            <v>0</v>
          </cell>
          <cell r="Q80">
            <v>0</v>
          </cell>
          <cell r="R80">
            <v>0</v>
          </cell>
        </row>
        <row r="81">
          <cell r="K81">
            <v>0</v>
          </cell>
          <cell r="P81">
            <v>5000000</v>
          </cell>
          <cell r="Q81">
            <v>0</v>
          </cell>
          <cell r="R81">
            <v>0</v>
          </cell>
        </row>
        <row r="82">
          <cell r="K82">
            <v>0</v>
          </cell>
          <cell r="P82">
            <v>142646</v>
          </cell>
          <cell r="Q82">
            <v>0</v>
          </cell>
          <cell r="R82">
            <v>0</v>
          </cell>
        </row>
        <row r="83">
          <cell r="K83">
            <v>0</v>
          </cell>
          <cell r="P83">
            <v>0</v>
          </cell>
          <cell r="Q83">
            <v>0</v>
          </cell>
          <cell r="R83">
            <v>0</v>
          </cell>
        </row>
        <row r="84">
          <cell r="K84">
            <v>0</v>
          </cell>
          <cell r="P84">
            <v>0</v>
          </cell>
          <cell r="Q84">
            <v>0</v>
          </cell>
          <cell r="R84">
            <v>0</v>
          </cell>
        </row>
        <row r="85">
          <cell r="K85">
            <v>0</v>
          </cell>
          <cell r="P85">
            <v>0</v>
          </cell>
          <cell r="Q85">
            <v>0</v>
          </cell>
          <cell r="R85">
            <v>0</v>
          </cell>
        </row>
        <row r="86">
          <cell r="K86">
            <v>0</v>
          </cell>
          <cell r="P86">
            <v>4000000</v>
          </cell>
          <cell r="Q86">
            <v>0</v>
          </cell>
          <cell r="R86">
            <v>0</v>
          </cell>
        </row>
        <row r="87">
          <cell r="K87">
            <v>0</v>
          </cell>
          <cell r="P87">
            <v>0</v>
          </cell>
          <cell r="Q87">
            <v>0</v>
          </cell>
          <cell r="R87">
            <v>0</v>
          </cell>
        </row>
        <row r="88">
          <cell r="K88">
            <v>0</v>
          </cell>
          <cell r="P88">
            <v>0</v>
          </cell>
          <cell r="Q88">
            <v>0</v>
          </cell>
          <cell r="R88">
            <v>0</v>
          </cell>
        </row>
        <row r="89">
          <cell r="K89">
            <v>0</v>
          </cell>
          <cell r="P89">
            <v>0</v>
          </cell>
          <cell r="Q89">
            <v>0</v>
          </cell>
          <cell r="R89">
            <v>0</v>
          </cell>
        </row>
        <row r="90">
          <cell r="K90">
            <v>0</v>
          </cell>
          <cell r="P90">
            <v>300000</v>
          </cell>
          <cell r="Q90">
            <v>0</v>
          </cell>
          <cell r="R90">
            <v>0</v>
          </cell>
        </row>
        <row r="91">
          <cell r="K91">
            <v>0</v>
          </cell>
          <cell r="P91">
            <v>51246</v>
          </cell>
          <cell r="Q91">
            <v>0</v>
          </cell>
          <cell r="R91">
            <v>0</v>
          </cell>
        </row>
        <row r="92">
          <cell r="K92">
            <v>0</v>
          </cell>
          <cell r="P92">
            <v>50000</v>
          </cell>
          <cell r="Q92">
            <v>0</v>
          </cell>
          <cell r="R92">
            <v>0</v>
          </cell>
        </row>
        <row r="93">
          <cell r="K93">
            <v>0</v>
          </cell>
          <cell r="P93">
            <v>0</v>
          </cell>
          <cell r="Q93">
            <v>0</v>
          </cell>
          <cell r="R93">
            <v>0</v>
          </cell>
        </row>
        <row r="94">
          <cell r="K94">
            <v>0</v>
          </cell>
          <cell r="P94">
            <v>0</v>
          </cell>
          <cell r="Q94">
            <v>0</v>
          </cell>
          <cell r="R94">
            <v>0</v>
          </cell>
        </row>
        <row r="95">
          <cell r="K95">
            <v>0</v>
          </cell>
          <cell r="P95">
            <v>0</v>
          </cell>
          <cell r="Q95">
            <v>0</v>
          </cell>
          <cell r="R95">
            <v>0</v>
          </cell>
        </row>
        <row r="96">
          <cell r="K96">
            <v>0</v>
          </cell>
          <cell r="P96">
            <v>0</v>
          </cell>
          <cell r="Q96">
            <v>0</v>
          </cell>
          <cell r="R96">
            <v>0</v>
          </cell>
        </row>
        <row r="97">
          <cell r="K97">
            <v>0</v>
          </cell>
          <cell r="P97">
            <v>0</v>
          </cell>
          <cell r="Q97">
            <v>0</v>
          </cell>
          <cell r="R97">
            <v>0</v>
          </cell>
        </row>
        <row r="98">
          <cell r="N98">
            <v>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19</v>
          </cell>
          <cell r="P12">
            <v>0</v>
          </cell>
          <cell r="Q12">
            <v>0</v>
          </cell>
          <cell r="R12">
            <v>0</v>
          </cell>
        </row>
        <row r="13">
          <cell r="N13">
            <v>1</v>
          </cell>
        </row>
      </sheetData>
      <sheetData sheetId="1">
        <row r="12">
          <cell r="K12">
            <v>19</v>
          </cell>
          <cell r="P12">
            <v>0</v>
          </cell>
          <cell r="Q12">
            <v>0</v>
          </cell>
          <cell r="R12">
            <v>0</v>
          </cell>
        </row>
        <row r="13">
          <cell r="N13">
            <v>1</v>
          </cell>
        </row>
      </sheetData>
      <sheetData sheetId="2">
        <row r="12">
          <cell r="K12">
            <v>0</v>
          </cell>
          <cell r="P12">
            <v>0</v>
          </cell>
          <cell r="Q12">
            <v>0</v>
          </cell>
          <cell r="R12">
            <v>0</v>
          </cell>
        </row>
        <row r="13">
          <cell r="N13">
            <v>0</v>
          </cell>
        </row>
      </sheetData>
      <sheetData sheetId="3">
        <row r="12">
          <cell r="K12">
            <v>0</v>
          </cell>
          <cell r="P12">
            <v>0</v>
          </cell>
          <cell r="Q12">
            <v>0</v>
          </cell>
          <cell r="R12">
            <v>0</v>
          </cell>
        </row>
        <row r="13">
          <cell r="N13">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0.4</v>
          </cell>
          <cell r="P12">
            <v>0</v>
          </cell>
          <cell r="Q12">
            <v>0</v>
          </cell>
          <cell r="R12">
            <v>0</v>
          </cell>
        </row>
        <row r="14">
          <cell r="K14">
            <v>1</v>
          </cell>
          <cell r="P14">
            <v>488844</v>
          </cell>
          <cell r="Q14">
            <v>488844</v>
          </cell>
          <cell r="R14">
            <v>0</v>
          </cell>
        </row>
        <row r="15">
          <cell r="K15">
            <v>0.1</v>
          </cell>
          <cell r="P15">
            <v>0</v>
          </cell>
          <cell r="Q15">
            <v>0</v>
          </cell>
          <cell r="R15">
            <v>0</v>
          </cell>
        </row>
        <row r="16">
          <cell r="K16">
            <v>0</v>
          </cell>
          <cell r="P16">
            <v>100000</v>
          </cell>
          <cell r="Q16">
            <v>0</v>
          </cell>
          <cell r="R16">
            <v>0</v>
          </cell>
        </row>
        <row r="17">
          <cell r="K17">
            <v>1</v>
          </cell>
          <cell r="P17">
            <v>0</v>
          </cell>
          <cell r="Q17">
            <v>0</v>
          </cell>
          <cell r="R17">
            <v>0</v>
          </cell>
        </row>
        <row r="18">
          <cell r="K18">
            <v>3</v>
          </cell>
          <cell r="P18">
            <v>0</v>
          </cell>
          <cell r="Q18">
            <v>0</v>
          </cell>
          <cell r="R18">
            <v>0</v>
          </cell>
        </row>
        <row r="19">
          <cell r="K19">
            <v>0</v>
          </cell>
          <cell r="P19">
            <v>0</v>
          </cell>
          <cell r="Q19">
            <v>0</v>
          </cell>
          <cell r="R19">
            <v>0</v>
          </cell>
        </row>
        <row r="20">
          <cell r="N20">
            <v>0.85</v>
          </cell>
        </row>
      </sheetData>
      <sheetData sheetId="1">
        <row r="12">
          <cell r="K12">
            <v>1</v>
          </cell>
          <cell r="P12">
            <v>0</v>
          </cell>
          <cell r="Q12">
            <v>0</v>
          </cell>
          <cell r="R12">
            <v>0</v>
          </cell>
        </row>
        <row r="14">
          <cell r="K14">
            <v>0</v>
          </cell>
          <cell r="P14">
            <v>0</v>
          </cell>
          <cell r="Q14">
            <v>0</v>
          </cell>
          <cell r="R14">
            <v>0</v>
          </cell>
        </row>
        <row r="15">
          <cell r="K15">
            <v>0.05</v>
          </cell>
          <cell r="P15">
            <v>0</v>
          </cell>
          <cell r="Q15">
            <v>0</v>
          </cell>
          <cell r="R15">
            <v>0</v>
          </cell>
        </row>
        <row r="16">
          <cell r="K16">
            <v>0.3</v>
          </cell>
          <cell r="P16">
            <v>0</v>
          </cell>
          <cell r="Q16">
            <v>0</v>
          </cell>
          <cell r="R16">
            <v>18850</v>
          </cell>
        </row>
        <row r="17">
          <cell r="K17">
            <v>0</v>
          </cell>
          <cell r="P17">
            <v>0</v>
          </cell>
          <cell r="Q17">
            <v>0</v>
          </cell>
          <cell r="R17">
            <v>0</v>
          </cell>
        </row>
        <row r="18">
          <cell r="K18">
            <v>3</v>
          </cell>
          <cell r="P18">
            <v>0</v>
          </cell>
          <cell r="Q18">
            <v>0</v>
          </cell>
          <cell r="R18">
            <v>0</v>
          </cell>
        </row>
        <row r="19">
          <cell r="K19">
            <v>0</v>
          </cell>
          <cell r="P19">
            <v>0</v>
          </cell>
          <cell r="Q19">
            <v>0</v>
          </cell>
          <cell r="R19">
            <v>0</v>
          </cell>
        </row>
        <row r="20">
          <cell r="N20">
            <v>0.7</v>
          </cell>
        </row>
      </sheetData>
      <sheetData sheetId="2">
        <row r="12">
          <cell r="K12">
            <v>0</v>
          </cell>
          <cell r="P12">
            <v>50000</v>
          </cell>
          <cell r="Q12">
            <v>0</v>
          </cell>
          <cell r="R12">
            <v>0</v>
          </cell>
        </row>
        <row r="14">
          <cell r="K14">
            <v>0</v>
          </cell>
          <cell r="P14">
            <v>0</v>
          </cell>
          <cell r="Q14">
            <v>0</v>
          </cell>
          <cell r="R14">
            <v>0</v>
          </cell>
        </row>
        <row r="15">
          <cell r="K15">
            <v>0</v>
          </cell>
          <cell r="P15">
            <v>0</v>
          </cell>
          <cell r="Q15">
            <v>0</v>
          </cell>
          <cell r="R15">
            <v>0</v>
          </cell>
        </row>
        <row r="16">
          <cell r="K16">
            <v>0</v>
          </cell>
          <cell r="P16">
            <v>80000</v>
          </cell>
          <cell r="Q16">
            <v>0</v>
          </cell>
          <cell r="R16">
            <v>0</v>
          </cell>
        </row>
        <row r="17">
          <cell r="K17">
            <v>0</v>
          </cell>
          <cell r="P17">
            <v>0</v>
          </cell>
          <cell r="Q17">
            <v>0</v>
          </cell>
          <cell r="R17">
            <v>0</v>
          </cell>
        </row>
        <row r="18">
          <cell r="K18">
            <v>0</v>
          </cell>
          <cell r="P18">
            <v>50000</v>
          </cell>
          <cell r="Q18">
            <v>0</v>
          </cell>
          <cell r="R18">
            <v>0</v>
          </cell>
        </row>
        <row r="19">
          <cell r="K19">
            <v>0</v>
          </cell>
          <cell r="P19">
            <v>2500000</v>
          </cell>
          <cell r="Q19">
            <v>0</v>
          </cell>
          <cell r="R19">
            <v>0</v>
          </cell>
        </row>
        <row r="20">
          <cell r="N20">
            <v>0</v>
          </cell>
        </row>
      </sheetData>
      <sheetData sheetId="3">
        <row r="12">
          <cell r="K12">
            <v>0</v>
          </cell>
          <cell r="P12">
            <v>50000</v>
          </cell>
          <cell r="Q12">
            <v>0</v>
          </cell>
          <cell r="R12">
            <v>0</v>
          </cell>
        </row>
        <row r="14">
          <cell r="K14">
            <v>0</v>
          </cell>
          <cell r="P14">
            <v>0</v>
          </cell>
          <cell r="Q14">
            <v>0</v>
          </cell>
          <cell r="R14">
            <v>0</v>
          </cell>
        </row>
        <row r="15">
          <cell r="K15">
            <v>0</v>
          </cell>
          <cell r="P15">
            <v>0</v>
          </cell>
          <cell r="Q15">
            <v>0</v>
          </cell>
          <cell r="R15">
            <v>0</v>
          </cell>
        </row>
        <row r="16">
          <cell r="K16">
            <v>0</v>
          </cell>
          <cell r="P16">
            <v>60000</v>
          </cell>
          <cell r="Q16">
            <v>0</v>
          </cell>
          <cell r="R16">
            <v>0</v>
          </cell>
        </row>
        <row r="17">
          <cell r="K17">
            <v>0</v>
          </cell>
          <cell r="P17">
            <v>0</v>
          </cell>
          <cell r="Q17">
            <v>0</v>
          </cell>
          <cell r="R17">
            <v>0</v>
          </cell>
        </row>
        <row r="18">
          <cell r="K18">
            <v>0</v>
          </cell>
          <cell r="P18">
            <v>50000</v>
          </cell>
          <cell r="Q18">
            <v>0</v>
          </cell>
          <cell r="R18">
            <v>0</v>
          </cell>
        </row>
        <row r="19">
          <cell r="K19">
            <v>0</v>
          </cell>
          <cell r="P19">
            <v>0</v>
          </cell>
          <cell r="Q19">
            <v>0</v>
          </cell>
          <cell r="R19">
            <v>0</v>
          </cell>
        </row>
        <row r="20">
          <cell r="N20">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0</v>
          </cell>
          <cell r="Q12">
            <v>0</v>
          </cell>
          <cell r="R12">
            <v>0</v>
          </cell>
        </row>
        <row r="14">
          <cell r="K14">
            <v>0</v>
          </cell>
          <cell r="P14">
            <v>0</v>
          </cell>
          <cell r="Q14">
            <v>0</v>
          </cell>
          <cell r="R14">
            <v>0</v>
          </cell>
        </row>
        <row r="15">
          <cell r="K15">
            <v>0</v>
          </cell>
          <cell r="P15">
            <v>0</v>
          </cell>
          <cell r="Q15">
            <v>0</v>
          </cell>
          <cell r="R15">
            <v>0</v>
          </cell>
        </row>
        <row r="17">
          <cell r="K17">
            <v>0</v>
          </cell>
          <cell r="P17">
            <v>0</v>
          </cell>
          <cell r="Q17">
            <v>0</v>
          </cell>
          <cell r="R17">
            <v>0</v>
          </cell>
        </row>
        <row r="19">
          <cell r="K19">
            <v>0</v>
          </cell>
          <cell r="P19">
            <v>0</v>
          </cell>
          <cell r="Q19">
            <v>0</v>
          </cell>
          <cell r="R19">
            <v>0</v>
          </cell>
        </row>
        <row r="23">
          <cell r="K23">
            <v>0.05</v>
          </cell>
          <cell r="P23">
            <v>0</v>
          </cell>
          <cell r="Q23">
            <v>0</v>
          </cell>
          <cell r="R23">
            <v>0</v>
          </cell>
        </row>
        <row r="24">
          <cell r="K24">
            <v>0</v>
          </cell>
          <cell r="P24">
            <v>0</v>
          </cell>
          <cell r="Q24">
            <v>0</v>
          </cell>
          <cell r="R24">
            <v>0</v>
          </cell>
        </row>
        <row r="25">
          <cell r="K25">
            <v>0</v>
          </cell>
          <cell r="P25">
            <v>0</v>
          </cell>
          <cell r="Q25">
            <v>0</v>
          </cell>
          <cell r="R25">
            <v>0</v>
          </cell>
        </row>
        <row r="26">
          <cell r="K26">
            <v>23</v>
          </cell>
          <cell r="P26">
            <v>0</v>
          </cell>
          <cell r="Q26">
            <v>0</v>
          </cell>
          <cell r="R26">
            <v>0</v>
          </cell>
        </row>
        <row r="27">
          <cell r="K27">
            <v>204</v>
          </cell>
          <cell r="P27">
            <v>0</v>
          </cell>
          <cell r="Q27">
            <v>0</v>
          </cell>
          <cell r="R27">
            <v>0</v>
          </cell>
        </row>
        <row r="28">
          <cell r="K28">
            <v>0</v>
          </cell>
          <cell r="P28">
            <v>0</v>
          </cell>
          <cell r="Q28">
            <v>0</v>
          </cell>
          <cell r="R28">
            <v>0</v>
          </cell>
        </row>
        <row r="29">
          <cell r="K29">
            <v>0</v>
          </cell>
          <cell r="P29">
            <v>0</v>
          </cell>
          <cell r="Q29">
            <v>0</v>
          </cell>
          <cell r="R29">
            <v>0</v>
          </cell>
        </row>
        <row r="30">
          <cell r="K30">
            <v>1</v>
          </cell>
          <cell r="P30">
            <v>150000</v>
          </cell>
          <cell r="Q30">
            <v>150000</v>
          </cell>
          <cell r="R30">
            <v>325000</v>
          </cell>
        </row>
        <row r="31">
          <cell r="K31">
            <v>0</v>
          </cell>
          <cell r="P31">
            <v>0</v>
          </cell>
          <cell r="Q31">
            <v>0</v>
          </cell>
          <cell r="R31">
            <v>0</v>
          </cell>
        </row>
        <row r="32">
          <cell r="K32">
            <v>0</v>
          </cell>
          <cell r="P32">
            <v>0</v>
          </cell>
          <cell r="Q32">
            <v>0</v>
          </cell>
          <cell r="R32">
            <v>0</v>
          </cell>
        </row>
        <row r="33">
          <cell r="K33">
            <v>0.2</v>
          </cell>
          <cell r="P33">
            <v>0</v>
          </cell>
          <cell r="Q33">
            <v>0</v>
          </cell>
          <cell r="R33">
            <v>0</v>
          </cell>
        </row>
        <row r="34">
          <cell r="K34">
            <v>1</v>
          </cell>
          <cell r="P34">
            <v>0</v>
          </cell>
          <cell r="Q34">
            <v>0</v>
          </cell>
          <cell r="R34">
            <v>0</v>
          </cell>
        </row>
        <row r="35">
          <cell r="K35">
            <v>0</v>
          </cell>
          <cell r="P35">
            <v>0</v>
          </cell>
          <cell r="Q35">
            <v>0</v>
          </cell>
          <cell r="R35">
            <v>0</v>
          </cell>
        </row>
        <row r="37">
          <cell r="K37">
            <v>0</v>
          </cell>
          <cell r="P37">
            <v>0</v>
          </cell>
          <cell r="Q37">
            <v>0</v>
          </cell>
          <cell r="R37">
            <v>0</v>
          </cell>
        </row>
        <row r="38">
          <cell r="K38">
            <v>0</v>
          </cell>
          <cell r="P38">
            <v>0</v>
          </cell>
          <cell r="Q38">
            <v>0</v>
          </cell>
          <cell r="R38">
            <v>0</v>
          </cell>
        </row>
        <row r="39">
          <cell r="K39">
            <v>0</v>
          </cell>
          <cell r="P39">
            <v>0</v>
          </cell>
          <cell r="Q39">
            <v>0</v>
          </cell>
          <cell r="R39">
            <v>0</v>
          </cell>
        </row>
        <row r="40">
          <cell r="K40">
            <v>1194</v>
          </cell>
          <cell r="P40">
            <v>0</v>
          </cell>
          <cell r="Q40">
            <v>0</v>
          </cell>
          <cell r="R40">
            <v>0</v>
          </cell>
        </row>
        <row r="41">
          <cell r="K41">
            <v>0</v>
          </cell>
          <cell r="P41">
            <v>0</v>
          </cell>
          <cell r="Q41">
            <v>0</v>
          </cell>
          <cell r="R41">
            <v>0</v>
          </cell>
        </row>
        <row r="42">
          <cell r="K42">
            <v>0</v>
          </cell>
          <cell r="P42">
            <v>0</v>
          </cell>
          <cell r="Q42">
            <v>0</v>
          </cell>
          <cell r="R42">
            <v>0</v>
          </cell>
        </row>
        <row r="43">
          <cell r="K43">
            <v>0</v>
          </cell>
          <cell r="P43">
            <v>0</v>
          </cell>
          <cell r="Q43">
            <v>0</v>
          </cell>
          <cell r="R43">
            <v>0</v>
          </cell>
        </row>
        <row r="44">
          <cell r="K44">
            <v>0</v>
          </cell>
          <cell r="P44">
            <v>0</v>
          </cell>
          <cell r="Q44">
            <v>0</v>
          </cell>
          <cell r="R44">
            <v>0</v>
          </cell>
        </row>
        <row r="45">
          <cell r="K45">
            <v>0</v>
          </cell>
          <cell r="P45">
            <v>0</v>
          </cell>
          <cell r="Q45">
            <v>0</v>
          </cell>
          <cell r="R45">
            <v>0</v>
          </cell>
        </row>
        <row r="46">
          <cell r="K46">
            <v>0</v>
          </cell>
          <cell r="P46">
            <v>0</v>
          </cell>
          <cell r="Q46">
            <v>0</v>
          </cell>
          <cell r="R46">
            <v>0</v>
          </cell>
        </row>
        <row r="47">
          <cell r="K47">
            <v>0</v>
          </cell>
          <cell r="P47">
            <v>0</v>
          </cell>
          <cell r="Q47">
            <v>0</v>
          </cell>
          <cell r="R47">
            <v>0</v>
          </cell>
        </row>
        <row r="48">
          <cell r="K48">
            <v>0.92</v>
          </cell>
          <cell r="P48">
            <v>2908600</v>
          </cell>
          <cell r="Q48">
            <v>2040697</v>
          </cell>
          <cell r="R48">
            <v>0</v>
          </cell>
        </row>
        <row r="50">
          <cell r="K50">
            <v>169</v>
          </cell>
          <cell r="P50">
            <v>0</v>
          </cell>
          <cell r="Q50">
            <v>0</v>
          </cell>
          <cell r="R50">
            <v>0</v>
          </cell>
        </row>
        <row r="51">
          <cell r="K51">
            <v>132</v>
          </cell>
          <cell r="P51">
            <v>0</v>
          </cell>
          <cell r="Q51">
            <v>0</v>
          </cell>
          <cell r="R51">
            <v>0</v>
          </cell>
        </row>
        <row r="52">
          <cell r="K52">
            <v>0</v>
          </cell>
          <cell r="P52">
            <v>0</v>
          </cell>
          <cell r="Q52">
            <v>0</v>
          </cell>
          <cell r="R52">
            <v>0</v>
          </cell>
        </row>
        <row r="53">
          <cell r="K53">
            <v>1</v>
          </cell>
          <cell r="P53">
            <v>0</v>
          </cell>
          <cell r="Q53">
            <v>0</v>
          </cell>
          <cell r="R53">
            <v>0</v>
          </cell>
        </row>
        <row r="54">
          <cell r="K54">
            <v>1</v>
          </cell>
          <cell r="P54">
            <v>0</v>
          </cell>
          <cell r="Q54">
            <v>0</v>
          </cell>
          <cell r="R54">
            <v>0</v>
          </cell>
        </row>
        <row r="55">
          <cell r="K55">
            <v>0</v>
          </cell>
          <cell r="P55">
            <v>0</v>
          </cell>
          <cell r="Q55">
            <v>0</v>
          </cell>
          <cell r="R55">
            <v>0</v>
          </cell>
        </row>
        <row r="56">
          <cell r="K56">
            <v>0</v>
          </cell>
          <cell r="P56">
            <v>0</v>
          </cell>
          <cell r="Q56">
            <v>0</v>
          </cell>
          <cell r="R56">
            <v>0</v>
          </cell>
        </row>
        <row r="57">
          <cell r="K57">
            <v>1</v>
          </cell>
          <cell r="P57">
            <v>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0</v>
          </cell>
          <cell r="P61">
            <v>0</v>
          </cell>
          <cell r="Q61">
            <v>0</v>
          </cell>
          <cell r="R61">
            <v>0</v>
          </cell>
        </row>
        <row r="62">
          <cell r="K62">
            <v>1</v>
          </cell>
          <cell r="P62">
            <v>0</v>
          </cell>
          <cell r="Q62">
            <v>0</v>
          </cell>
          <cell r="R62">
            <v>0</v>
          </cell>
        </row>
        <row r="63">
          <cell r="K63">
            <v>2</v>
          </cell>
          <cell r="P63">
            <v>0</v>
          </cell>
          <cell r="Q63">
            <v>0</v>
          </cell>
          <cell r="R63">
            <v>0</v>
          </cell>
        </row>
        <row r="64">
          <cell r="N64">
            <v>0.92285714285714282</v>
          </cell>
        </row>
      </sheetData>
      <sheetData sheetId="1">
        <row r="12">
          <cell r="K12">
            <v>0</v>
          </cell>
          <cell r="P12">
            <v>0</v>
          </cell>
          <cell r="Q12">
            <v>0</v>
          </cell>
          <cell r="R12">
            <v>0</v>
          </cell>
        </row>
        <row r="14">
          <cell r="K14">
            <v>0</v>
          </cell>
          <cell r="P14">
            <v>36886</v>
          </cell>
          <cell r="Q14">
            <v>0</v>
          </cell>
          <cell r="R14">
            <v>0</v>
          </cell>
        </row>
        <row r="15">
          <cell r="K15">
            <v>0</v>
          </cell>
          <cell r="P15">
            <v>0</v>
          </cell>
          <cell r="Q15">
            <v>0</v>
          </cell>
          <cell r="R15">
            <v>0</v>
          </cell>
        </row>
        <row r="17">
          <cell r="K17">
            <v>0</v>
          </cell>
          <cell r="P17">
            <v>15000</v>
          </cell>
          <cell r="Q17">
            <v>0</v>
          </cell>
          <cell r="R17">
            <v>0</v>
          </cell>
        </row>
        <row r="19">
          <cell r="K19">
            <v>0</v>
          </cell>
          <cell r="P19">
            <v>120000</v>
          </cell>
          <cell r="Q19">
            <v>0</v>
          </cell>
          <cell r="R19">
            <v>0</v>
          </cell>
        </row>
        <row r="20">
          <cell r="K20">
            <v>0</v>
          </cell>
          <cell r="P20">
            <v>0</v>
          </cell>
          <cell r="Q20">
            <v>0</v>
          </cell>
          <cell r="R20">
            <v>0</v>
          </cell>
        </row>
        <row r="21">
          <cell r="K21">
            <v>0</v>
          </cell>
          <cell r="P21">
            <v>0</v>
          </cell>
          <cell r="Q21">
            <v>0</v>
          </cell>
          <cell r="R21">
            <v>0</v>
          </cell>
        </row>
        <row r="22">
          <cell r="K22">
            <v>7</v>
          </cell>
          <cell r="P22">
            <v>0</v>
          </cell>
          <cell r="Q22">
            <v>0</v>
          </cell>
          <cell r="R22">
            <v>0</v>
          </cell>
        </row>
        <row r="23">
          <cell r="K23">
            <v>0</v>
          </cell>
          <cell r="P23">
            <v>50000</v>
          </cell>
          <cell r="Q23">
            <v>49900</v>
          </cell>
          <cell r="R23">
            <v>0</v>
          </cell>
        </row>
        <row r="24">
          <cell r="K24">
            <v>0</v>
          </cell>
          <cell r="P24">
            <v>0</v>
          </cell>
          <cell r="Q24">
            <v>0</v>
          </cell>
          <cell r="R24">
            <v>0</v>
          </cell>
        </row>
        <row r="25">
          <cell r="K25">
            <v>0</v>
          </cell>
          <cell r="P25">
            <v>0</v>
          </cell>
          <cell r="Q25">
            <v>0</v>
          </cell>
          <cell r="R25">
            <v>0</v>
          </cell>
        </row>
        <row r="26">
          <cell r="K26">
            <v>0</v>
          </cell>
          <cell r="P26">
            <v>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0</v>
          </cell>
          <cell r="Q31">
            <v>0</v>
          </cell>
          <cell r="R31">
            <v>0</v>
          </cell>
        </row>
        <row r="33">
          <cell r="K33">
            <v>0</v>
          </cell>
          <cell r="P33">
            <v>137500</v>
          </cell>
          <cell r="Q33">
            <v>0</v>
          </cell>
          <cell r="R33">
            <v>0</v>
          </cell>
        </row>
        <row r="34">
          <cell r="K34">
            <v>0</v>
          </cell>
          <cell r="P34">
            <v>30000</v>
          </cell>
          <cell r="Q34">
            <v>0</v>
          </cell>
          <cell r="R34">
            <v>0</v>
          </cell>
        </row>
        <row r="35">
          <cell r="K35">
            <v>0</v>
          </cell>
          <cell r="P35">
            <v>0</v>
          </cell>
          <cell r="Q35">
            <v>0</v>
          </cell>
          <cell r="R35">
            <v>0</v>
          </cell>
        </row>
        <row r="36">
          <cell r="K36">
            <v>239</v>
          </cell>
          <cell r="P36">
            <v>0</v>
          </cell>
          <cell r="Q36">
            <v>0</v>
          </cell>
          <cell r="R36">
            <v>0</v>
          </cell>
        </row>
        <row r="37">
          <cell r="K37">
            <v>0</v>
          </cell>
          <cell r="P37">
            <v>0</v>
          </cell>
          <cell r="Q37">
            <v>0</v>
          </cell>
          <cell r="R37">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1">
          <cell r="K41">
            <v>0</v>
          </cell>
          <cell r="P41">
            <v>0</v>
          </cell>
          <cell r="Q41">
            <v>0</v>
          </cell>
          <cell r="R41">
            <v>0</v>
          </cell>
        </row>
        <row r="42">
          <cell r="K42">
            <v>0</v>
          </cell>
          <cell r="P42">
            <v>0</v>
          </cell>
          <cell r="Q42">
            <v>0</v>
          </cell>
          <cell r="R42">
            <v>0</v>
          </cell>
        </row>
        <row r="43">
          <cell r="K43">
            <v>0</v>
          </cell>
          <cell r="P43">
            <v>1660598.3940000001</v>
          </cell>
          <cell r="Q43">
            <v>517980</v>
          </cell>
          <cell r="R43">
            <v>0</v>
          </cell>
        </row>
        <row r="45">
          <cell r="K45">
            <v>7</v>
          </cell>
          <cell r="P45">
            <v>68000</v>
          </cell>
          <cell r="Q45">
            <v>58800</v>
          </cell>
          <cell r="R45">
            <v>0</v>
          </cell>
        </row>
        <row r="46">
          <cell r="K46">
            <v>74</v>
          </cell>
          <cell r="P46">
            <v>30800</v>
          </cell>
          <cell r="Q46">
            <v>29400</v>
          </cell>
          <cell r="R46">
            <v>0</v>
          </cell>
        </row>
        <row r="47">
          <cell r="K47">
            <v>1</v>
          </cell>
          <cell r="P47">
            <v>0</v>
          </cell>
          <cell r="Q47">
            <v>0</v>
          </cell>
          <cell r="R47">
            <v>0</v>
          </cell>
        </row>
        <row r="48">
          <cell r="K48">
            <v>1</v>
          </cell>
          <cell r="P48">
            <v>0</v>
          </cell>
          <cell r="Q48">
            <v>0</v>
          </cell>
          <cell r="R48">
            <v>0</v>
          </cell>
        </row>
        <row r="49">
          <cell r="K49">
            <v>1</v>
          </cell>
          <cell r="P49">
            <v>0</v>
          </cell>
          <cell r="Q49">
            <v>0</v>
          </cell>
          <cell r="R49">
            <v>0</v>
          </cell>
        </row>
        <row r="50">
          <cell r="K50">
            <v>0</v>
          </cell>
          <cell r="P50">
            <v>0</v>
          </cell>
          <cell r="Q50">
            <v>0</v>
          </cell>
          <cell r="R50">
            <v>0</v>
          </cell>
        </row>
        <row r="51">
          <cell r="K51">
            <v>0</v>
          </cell>
          <cell r="P51">
            <v>0</v>
          </cell>
          <cell r="Q51">
            <v>0</v>
          </cell>
          <cell r="R51">
            <v>0</v>
          </cell>
        </row>
        <row r="52">
          <cell r="K52">
            <v>1</v>
          </cell>
          <cell r="P52">
            <v>0</v>
          </cell>
          <cell r="Q52">
            <v>0</v>
          </cell>
          <cell r="R52">
            <v>0</v>
          </cell>
        </row>
        <row r="53">
          <cell r="K53">
            <v>0</v>
          </cell>
          <cell r="P53">
            <v>0</v>
          </cell>
          <cell r="Q53">
            <v>0</v>
          </cell>
          <cell r="R53">
            <v>0</v>
          </cell>
        </row>
        <row r="54">
          <cell r="K54">
            <v>0</v>
          </cell>
          <cell r="P54">
            <v>0</v>
          </cell>
          <cell r="Q54">
            <v>0</v>
          </cell>
          <cell r="R54">
            <v>0</v>
          </cell>
        </row>
        <row r="55">
          <cell r="K55">
            <v>0</v>
          </cell>
          <cell r="P55">
            <v>0</v>
          </cell>
          <cell r="Q55">
            <v>0</v>
          </cell>
          <cell r="R55">
            <v>0</v>
          </cell>
        </row>
        <row r="56">
          <cell r="K56">
            <v>0</v>
          </cell>
          <cell r="P56">
            <v>0</v>
          </cell>
          <cell r="Q56">
            <v>0</v>
          </cell>
          <cell r="R56">
            <v>0</v>
          </cell>
        </row>
        <row r="57">
          <cell r="K57">
            <v>0</v>
          </cell>
          <cell r="P57">
            <v>0</v>
          </cell>
          <cell r="Q57">
            <v>0</v>
          </cell>
          <cell r="R57">
            <v>0</v>
          </cell>
        </row>
        <row r="58">
          <cell r="K58">
            <v>0</v>
          </cell>
          <cell r="P58">
            <v>0</v>
          </cell>
          <cell r="Q58">
            <v>0</v>
          </cell>
          <cell r="R58">
            <v>0</v>
          </cell>
        </row>
        <row r="59">
          <cell r="N59">
            <v>0.22638095238095235</v>
          </cell>
        </row>
      </sheetData>
      <sheetData sheetId="2">
        <row r="12">
          <cell r="K12">
            <v>0</v>
          </cell>
          <cell r="P12">
            <v>0</v>
          </cell>
          <cell r="Q12">
            <v>0</v>
          </cell>
          <cell r="R12">
            <v>0</v>
          </cell>
        </row>
        <row r="14">
          <cell r="K14">
            <v>0</v>
          </cell>
          <cell r="P14">
            <v>200000</v>
          </cell>
          <cell r="Q14">
            <v>0</v>
          </cell>
          <cell r="R14">
            <v>0</v>
          </cell>
        </row>
        <row r="15">
          <cell r="K15">
            <v>0</v>
          </cell>
          <cell r="P15">
            <v>0</v>
          </cell>
          <cell r="Q15">
            <v>0</v>
          </cell>
          <cell r="R15">
            <v>0</v>
          </cell>
        </row>
        <row r="17">
          <cell r="K17">
            <v>0</v>
          </cell>
          <cell r="P17">
            <v>200000</v>
          </cell>
          <cell r="Q17">
            <v>0</v>
          </cell>
          <cell r="R17">
            <v>0</v>
          </cell>
        </row>
        <row r="19">
          <cell r="K19">
            <v>0</v>
          </cell>
          <cell r="P19">
            <v>200000</v>
          </cell>
          <cell r="Q19">
            <v>0</v>
          </cell>
          <cell r="R19">
            <v>0</v>
          </cell>
        </row>
        <row r="20">
          <cell r="K20">
            <v>0</v>
          </cell>
          <cell r="P20">
            <v>237000</v>
          </cell>
          <cell r="Q20">
            <v>0</v>
          </cell>
          <cell r="R20">
            <v>0</v>
          </cell>
        </row>
        <row r="21">
          <cell r="K21">
            <v>0</v>
          </cell>
          <cell r="P21">
            <v>400000</v>
          </cell>
          <cell r="Q21">
            <v>0</v>
          </cell>
          <cell r="R21">
            <v>0</v>
          </cell>
        </row>
        <row r="22">
          <cell r="K22">
            <v>0</v>
          </cell>
          <cell r="P22">
            <v>0</v>
          </cell>
          <cell r="Q22">
            <v>0</v>
          </cell>
          <cell r="R22">
            <v>0</v>
          </cell>
        </row>
        <row r="23">
          <cell r="K23">
            <v>0</v>
          </cell>
          <cell r="P23">
            <v>200000</v>
          </cell>
          <cell r="Q23">
            <v>0</v>
          </cell>
          <cell r="R23">
            <v>0</v>
          </cell>
        </row>
        <row r="24">
          <cell r="K24">
            <v>0</v>
          </cell>
          <cell r="P24">
            <v>50000</v>
          </cell>
          <cell r="Q24">
            <v>0</v>
          </cell>
          <cell r="R24">
            <v>0</v>
          </cell>
        </row>
        <row r="25">
          <cell r="K25">
            <v>0</v>
          </cell>
          <cell r="P25">
            <v>5000</v>
          </cell>
          <cell r="Q25">
            <v>0</v>
          </cell>
          <cell r="R25">
            <v>0</v>
          </cell>
        </row>
        <row r="26">
          <cell r="K26">
            <v>0</v>
          </cell>
          <cell r="P26">
            <v>150000</v>
          </cell>
          <cell r="Q26">
            <v>0</v>
          </cell>
          <cell r="R26">
            <v>0</v>
          </cell>
        </row>
        <row r="27">
          <cell r="K27">
            <v>0</v>
          </cell>
          <cell r="P27">
            <v>10000</v>
          </cell>
          <cell r="Q27">
            <v>0</v>
          </cell>
          <cell r="R27">
            <v>0</v>
          </cell>
        </row>
        <row r="28">
          <cell r="K28">
            <v>0</v>
          </cell>
          <cell r="P28">
            <v>10000</v>
          </cell>
          <cell r="Q28">
            <v>0</v>
          </cell>
          <cell r="R28">
            <v>0</v>
          </cell>
        </row>
        <row r="29">
          <cell r="K29">
            <v>0</v>
          </cell>
          <cell r="P29">
            <v>50000</v>
          </cell>
          <cell r="Q29">
            <v>0</v>
          </cell>
          <cell r="R29">
            <v>0</v>
          </cell>
        </row>
        <row r="30">
          <cell r="K30">
            <v>0</v>
          </cell>
          <cell r="P30">
            <v>50000</v>
          </cell>
          <cell r="Q30">
            <v>0</v>
          </cell>
          <cell r="R30">
            <v>0</v>
          </cell>
        </row>
        <row r="31">
          <cell r="K31">
            <v>0</v>
          </cell>
          <cell r="P31">
            <v>0</v>
          </cell>
          <cell r="Q31">
            <v>0</v>
          </cell>
          <cell r="R31">
            <v>0</v>
          </cell>
        </row>
        <row r="33">
          <cell r="K33">
            <v>0</v>
          </cell>
          <cell r="P33">
            <v>270000</v>
          </cell>
          <cell r="Q33">
            <v>0</v>
          </cell>
          <cell r="R33">
            <v>0</v>
          </cell>
        </row>
        <row r="34">
          <cell r="K34">
            <v>0</v>
          </cell>
          <cell r="P34">
            <v>80000</v>
          </cell>
          <cell r="Q34">
            <v>0</v>
          </cell>
          <cell r="R34">
            <v>0</v>
          </cell>
        </row>
        <row r="35">
          <cell r="K35">
            <v>0</v>
          </cell>
          <cell r="P35">
            <v>500000</v>
          </cell>
          <cell r="Q35">
            <v>0</v>
          </cell>
          <cell r="R35">
            <v>0</v>
          </cell>
        </row>
        <row r="36">
          <cell r="K36">
            <v>0</v>
          </cell>
          <cell r="P36">
            <v>0</v>
          </cell>
          <cell r="Q36">
            <v>0</v>
          </cell>
          <cell r="R36">
            <v>0</v>
          </cell>
        </row>
        <row r="37">
          <cell r="K37">
            <v>0</v>
          </cell>
          <cell r="P37">
            <v>35000</v>
          </cell>
          <cell r="Q37">
            <v>0</v>
          </cell>
          <cell r="R37">
            <v>0</v>
          </cell>
        </row>
        <row r="38">
          <cell r="K38">
            <v>0</v>
          </cell>
          <cell r="P38">
            <v>35000</v>
          </cell>
          <cell r="Q38">
            <v>0</v>
          </cell>
          <cell r="R38">
            <v>0</v>
          </cell>
        </row>
        <row r="39">
          <cell r="K39">
            <v>0</v>
          </cell>
          <cell r="P39">
            <v>40000</v>
          </cell>
          <cell r="Q39">
            <v>0</v>
          </cell>
          <cell r="R39">
            <v>0</v>
          </cell>
        </row>
        <row r="40">
          <cell r="K40">
            <v>0</v>
          </cell>
          <cell r="P40">
            <v>0</v>
          </cell>
          <cell r="Q40">
            <v>0</v>
          </cell>
          <cell r="R40">
            <v>0</v>
          </cell>
        </row>
        <row r="41">
          <cell r="K41">
            <v>0</v>
          </cell>
          <cell r="P41">
            <v>75000</v>
          </cell>
          <cell r="Q41">
            <v>0</v>
          </cell>
          <cell r="R41">
            <v>0</v>
          </cell>
        </row>
        <row r="42">
          <cell r="K42">
            <v>0</v>
          </cell>
          <cell r="P42">
            <v>0</v>
          </cell>
          <cell r="Q42">
            <v>0</v>
          </cell>
          <cell r="R42">
            <v>0</v>
          </cell>
        </row>
        <row r="43">
          <cell r="K43">
            <v>0</v>
          </cell>
          <cell r="P43">
            <v>1372679</v>
          </cell>
          <cell r="Q43">
            <v>0</v>
          </cell>
          <cell r="R43">
            <v>0</v>
          </cell>
        </row>
        <row r="45">
          <cell r="K45">
            <v>0</v>
          </cell>
          <cell r="P45">
            <v>117000</v>
          </cell>
          <cell r="Q45">
            <v>0</v>
          </cell>
          <cell r="R45">
            <v>0</v>
          </cell>
        </row>
        <row r="46">
          <cell r="K46">
            <v>0</v>
          </cell>
          <cell r="P46">
            <v>56000</v>
          </cell>
          <cell r="Q46">
            <v>0</v>
          </cell>
          <cell r="R46">
            <v>0</v>
          </cell>
        </row>
        <row r="47">
          <cell r="K47">
            <v>0</v>
          </cell>
          <cell r="P47">
            <v>0</v>
          </cell>
          <cell r="Q47">
            <v>0</v>
          </cell>
          <cell r="R47">
            <v>0</v>
          </cell>
        </row>
        <row r="48">
          <cell r="K48">
            <v>0</v>
          </cell>
          <cell r="P48">
            <v>0</v>
          </cell>
          <cell r="Q48">
            <v>0</v>
          </cell>
          <cell r="R48">
            <v>0</v>
          </cell>
        </row>
        <row r="49">
          <cell r="K49">
            <v>0</v>
          </cell>
          <cell r="P49">
            <v>0</v>
          </cell>
          <cell r="Q49">
            <v>0</v>
          </cell>
          <cell r="R49">
            <v>0</v>
          </cell>
        </row>
        <row r="50">
          <cell r="K50">
            <v>0</v>
          </cell>
          <cell r="P50">
            <v>34000</v>
          </cell>
          <cell r="Q50">
            <v>0</v>
          </cell>
          <cell r="R50">
            <v>0</v>
          </cell>
        </row>
        <row r="51">
          <cell r="K51">
            <v>0</v>
          </cell>
          <cell r="P51">
            <v>24000</v>
          </cell>
          <cell r="Q51">
            <v>0</v>
          </cell>
          <cell r="R51">
            <v>0</v>
          </cell>
        </row>
        <row r="52">
          <cell r="K52">
            <v>0</v>
          </cell>
          <cell r="P52">
            <v>0</v>
          </cell>
          <cell r="Q52">
            <v>0</v>
          </cell>
          <cell r="R52">
            <v>0</v>
          </cell>
        </row>
        <row r="53">
          <cell r="K53">
            <v>0</v>
          </cell>
          <cell r="P53">
            <v>330938</v>
          </cell>
          <cell r="Q53">
            <v>0</v>
          </cell>
          <cell r="R53">
            <v>0</v>
          </cell>
        </row>
        <row r="54">
          <cell r="K54">
            <v>0</v>
          </cell>
          <cell r="P54">
            <v>662566</v>
          </cell>
          <cell r="Q54">
            <v>0</v>
          </cell>
          <cell r="R54">
            <v>0</v>
          </cell>
        </row>
        <row r="55">
          <cell r="K55">
            <v>0</v>
          </cell>
          <cell r="P55">
            <v>579590</v>
          </cell>
          <cell r="Q55">
            <v>0</v>
          </cell>
          <cell r="R55">
            <v>0</v>
          </cell>
        </row>
        <row r="56">
          <cell r="K56">
            <v>0</v>
          </cell>
          <cell r="P56">
            <v>348905</v>
          </cell>
          <cell r="Q56">
            <v>0</v>
          </cell>
          <cell r="R56">
            <v>0</v>
          </cell>
        </row>
        <row r="57">
          <cell r="K57">
            <v>0</v>
          </cell>
          <cell r="P57">
            <v>34000</v>
          </cell>
          <cell r="Q57">
            <v>0</v>
          </cell>
          <cell r="R57">
            <v>0</v>
          </cell>
        </row>
        <row r="58">
          <cell r="K58">
            <v>0</v>
          </cell>
          <cell r="P58">
            <v>24000</v>
          </cell>
          <cell r="Q58">
            <v>0</v>
          </cell>
          <cell r="R58">
            <v>0</v>
          </cell>
        </row>
        <row r="59">
          <cell r="N59">
            <v>0</v>
          </cell>
        </row>
      </sheetData>
      <sheetData sheetId="3">
        <row r="12">
          <cell r="K12">
            <v>0</v>
          </cell>
          <cell r="P12">
            <v>0</v>
          </cell>
          <cell r="Q12">
            <v>0</v>
          </cell>
          <cell r="R12">
            <v>0</v>
          </cell>
        </row>
        <row r="14">
          <cell r="K14">
            <v>0</v>
          </cell>
          <cell r="P14">
            <v>200000</v>
          </cell>
          <cell r="Q14">
            <v>0</v>
          </cell>
          <cell r="R14">
            <v>0</v>
          </cell>
        </row>
        <row r="15">
          <cell r="K15">
            <v>0</v>
          </cell>
          <cell r="P15">
            <v>0</v>
          </cell>
          <cell r="Q15">
            <v>0</v>
          </cell>
          <cell r="R15">
            <v>0</v>
          </cell>
        </row>
        <row r="17">
          <cell r="K17">
            <v>0</v>
          </cell>
          <cell r="P17">
            <v>150000</v>
          </cell>
          <cell r="Q17">
            <v>0</v>
          </cell>
          <cell r="R17">
            <v>0</v>
          </cell>
        </row>
        <row r="19">
          <cell r="K19">
            <v>0</v>
          </cell>
          <cell r="P19">
            <v>200000</v>
          </cell>
          <cell r="Q19">
            <v>0</v>
          </cell>
          <cell r="R19">
            <v>0</v>
          </cell>
        </row>
        <row r="20">
          <cell r="K20">
            <v>0</v>
          </cell>
          <cell r="P20">
            <v>257000</v>
          </cell>
          <cell r="Q20">
            <v>0</v>
          </cell>
          <cell r="R20">
            <v>0</v>
          </cell>
        </row>
        <row r="21">
          <cell r="K21">
            <v>0</v>
          </cell>
          <cell r="P21">
            <v>400000</v>
          </cell>
          <cell r="Q21">
            <v>0</v>
          </cell>
          <cell r="R21">
            <v>0</v>
          </cell>
        </row>
        <row r="22">
          <cell r="K22">
            <v>0</v>
          </cell>
          <cell r="P22">
            <v>0</v>
          </cell>
          <cell r="Q22">
            <v>0</v>
          </cell>
          <cell r="R22">
            <v>0</v>
          </cell>
        </row>
        <row r="23">
          <cell r="K23">
            <v>0</v>
          </cell>
          <cell r="P23">
            <v>200000</v>
          </cell>
          <cell r="Q23">
            <v>0</v>
          </cell>
          <cell r="R23">
            <v>0</v>
          </cell>
        </row>
        <row r="24">
          <cell r="K24">
            <v>0</v>
          </cell>
          <cell r="P24">
            <v>50000</v>
          </cell>
          <cell r="Q24">
            <v>0</v>
          </cell>
          <cell r="R24">
            <v>0</v>
          </cell>
        </row>
        <row r="25">
          <cell r="K25">
            <v>0</v>
          </cell>
          <cell r="P25">
            <v>5000</v>
          </cell>
          <cell r="Q25">
            <v>0</v>
          </cell>
          <cell r="R25">
            <v>0</v>
          </cell>
        </row>
        <row r="26">
          <cell r="K26">
            <v>0</v>
          </cell>
          <cell r="P26">
            <v>150000</v>
          </cell>
          <cell r="Q26">
            <v>0</v>
          </cell>
          <cell r="R26">
            <v>0</v>
          </cell>
        </row>
        <row r="27">
          <cell r="K27">
            <v>0</v>
          </cell>
          <cell r="P27">
            <v>10000</v>
          </cell>
          <cell r="Q27">
            <v>0</v>
          </cell>
          <cell r="R27">
            <v>0</v>
          </cell>
        </row>
        <row r="28">
          <cell r="K28">
            <v>0</v>
          </cell>
          <cell r="P28">
            <v>10000</v>
          </cell>
          <cell r="Q28">
            <v>0</v>
          </cell>
          <cell r="R28">
            <v>0</v>
          </cell>
        </row>
        <row r="29">
          <cell r="K29">
            <v>0</v>
          </cell>
          <cell r="P29">
            <v>50000</v>
          </cell>
          <cell r="Q29">
            <v>0</v>
          </cell>
          <cell r="R29">
            <v>0</v>
          </cell>
        </row>
        <row r="30">
          <cell r="K30">
            <v>0</v>
          </cell>
          <cell r="P30">
            <v>50000</v>
          </cell>
          <cell r="Q30">
            <v>0</v>
          </cell>
          <cell r="R30">
            <v>0</v>
          </cell>
        </row>
        <row r="31">
          <cell r="K31">
            <v>0</v>
          </cell>
          <cell r="P31">
            <v>0</v>
          </cell>
          <cell r="Q31">
            <v>0</v>
          </cell>
          <cell r="R31">
            <v>0</v>
          </cell>
        </row>
        <row r="33">
          <cell r="K33">
            <v>0</v>
          </cell>
          <cell r="P33">
            <v>120000</v>
          </cell>
          <cell r="Q33">
            <v>0</v>
          </cell>
          <cell r="R33">
            <v>0</v>
          </cell>
        </row>
        <row r="34">
          <cell r="K34">
            <v>0</v>
          </cell>
          <cell r="P34">
            <v>60000</v>
          </cell>
          <cell r="Q34">
            <v>0</v>
          </cell>
          <cell r="R34">
            <v>0</v>
          </cell>
        </row>
        <row r="35">
          <cell r="K35">
            <v>0</v>
          </cell>
          <cell r="P35">
            <v>125000</v>
          </cell>
          <cell r="Q35">
            <v>0</v>
          </cell>
          <cell r="R35">
            <v>0</v>
          </cell>
        </row>
        <row r="36">
          <cell r="K36">
            <v>0</v>
          </cell>
          <cell r="P36">
            <v>0</v>
          </cell>
          <cell r="Q36">
            <v>0</v>
          </cell>
          <cell r="R36">
            <v>0</v>
          </cell>
        </row>
        <row r="37">
          <cell r="K37">
            <v>0</v>
          </cell>
          <cell r="P37">
            <v>35000</v>
          </cell>
          <cell r="Q37">
            <v>0</v>
          </cell>
          <cell r="R37">
            <v>0</v>
          </cell>
        </row>
        <row r="38">
          <cell r="K38">
            <v>0</v>
          </cell>
          <cell r="P38">
            <v>35000</v>
          </cell>
          <cell r="Q38">
            <v>0</v>
          </cell>
          <cell r="R38">
            <v>0</v>
          </cell>
        </row>
        <row r="39">
          <cell r="K39">
            <v>0</v>
          </cell>
          <cell r="P39">
            <v>40000</v>
          </cell>
          <cell r="Q39">
            <v>0</v>
          </cell>
          <cell r="R39">
            <v>0</v>
          </cell>
        </row>
        <row r="40">
          <cell r="K40">
            <v>0</v>
          </cell>
          <cell r="P40">
            <v>0</v>
          </cell>
          <cell r="Q40">
            <v>0</v>
          </cell>
          <cell r="R40">
            <v>0</v>
          </cell>
        </row>
        <row r="41">
          <cell r="K41">
            <v>0</v>
          </cell>
          <cell r="P41">
            <v>75000</v>
          </cell>
          <cell r="Q41">
            <v>0</v>
          </cell>
          <cell r="R41">
            <v>0</v>
          </cell>
        </row>
        <row r="42">
          <cell r="K42">
            <v>0</v>
          </cell>
          <cell r="P42">
            <v>0</v>
          </cell>
          <cell r="Q42">
            <v>0</v>
          </cell>
          <cell r="R42">
            <v>0</v>
          </cell>
        </row>
        <row r="43">
          <cell r="K43">
            <v>0</v>
          </cell>
          <cell r="P43">
            <v>1036179</v>
          </cell>
          <cell r="Q43">
            <v>0</v>
          </cell>
          <cell r="R43">
            <v>0</v>
          </cell>
        </row>
        <row r="45">
          <cell r="K45">
            <v>0</v>
          </cell>
          <cell r="P45">
            <v>123000</v>
          </cell>
          <cell r="Q45">
            <v>0</v>
          </cell>
          <cell r="R45">
            <v>0</v>
          </cell>
        </row>
        <row r="46">
          <cell r="K46">
            <v>0</v>
          </cell>
          <cell r="P46">
            <v>60000</v>
          </cell>
          <cell r="Q46">
            <v>0</v>
          </cell>
          <cell r="R46">
            <v>0</v>
          </cell>
        </row>
        <row r="47">
          <cell r="K47">
            <v>0</v>
          </cell>
          <cell r="P47">
            <v>0</v>
          </cell>
          <cell r="Q47">
            <v>0</v>
          </cell>
          <cell r="R47">
            <v>0</v>
          </cell>
        </row>
        <row r="48">
          <cell r="K48">
            <v>0</v>
          </cell>
          <cell r="P48">
            <v>0</v>
          </cell>
          <cell r="Q48">
            <v>0</v>
          </cell>
          <cell r="R48">
            <v>0</v>
          </cell>
        </row>
        <row r="49">
          <cell r="K49">
            <v>0</v>
          </cell>
          <cell r="P49">
            <v>0</v>
          </cell>
          <cell r="Q49">
            <v>0</v>
          </cell>
          <cell r="R49">
            <v>0</v>
          </cell>
        </row>
        <row r="50">
          <cell r="K50">
            <v>0</v>
          </cell>
          <cell r="P50">
            <v>36000</v>
          </cell>
          <cell r="Q50">
            <v>0</v>
          </cell>
          <cell r="R50">
            <v>0</v>
          </cell>
        </row>
        <row r="51">
          <cell r="K51">
            <v>0</v>
          </cell>
          <cell r="P51">
            <v>26000</v>
          </cell>
          <cell r="Q51">
            <v>0</v>
          </cell>
          <cell r="R51">
            <v>0</v>
          </cell>
        </row>
        <row r="52">
          <cell r="K52">
            <v>0</v>
          </cell>
          <cell r="P52">
            <v>0</v>
          </cell>
          <cell r="Q52">
            <v>0</v>
          </cell>
          <cell r="R52">
            <v>0</v>
          </cell>
        </row>
        <row r="53">
          <cell r="K53">
            <v>0</v>
          </cell>
          <cell r="P53">
            <v>523985</v>
          </cell>
          <cell r="Q53">
            <v>0</v>
          </cell>
          <cell r="R53">
            <v>0</v>
          </cell>
        </row>
        <row r="54">
          <cell r="K54">
            <v>0</v>
          </cell>
          <cell r="P54">
            <v>1068999</v>
          </cell>
          <cell r="Q54">
            <v>0</v>
          </cell>
          <cell r="R54">
            <v>0</v>
          </cell>
        </row>
        <row r="55">
          <cell r="K55">
            <v>0</v>
          </cell>
          <cell r="P55">
            <v>935524</v>
          </cell>
          <cell r="Q55">
            <v>0</v>
          </cell>
          <cell r="R55">
            <v>0</v>
          </cell>
        </row>
        <row r="56">
          <cell r="K56">
            <v>0</v>
          </cell>
          <cell r="P56">
            <v>572889</v>
          </cell>
          <cell r="Q56">
            <v>0</v>
          </cell>
          <cell r="R56">
            <v>0</v>
          </cell>
        </row>
        <row r="57">
          <cell r="K57">
            <v>0</v>
          </cell>
          <cell r="P57">
            <v>36000</v>
          </cell>
          <cell r="Q57">
            <v>0</v>
          </cell>
          <cell r="R57">
            <v>0</v>
          </cell>
        </row>
        <row r="58">
          <cell r="K58">
            <v>0</v>
          </cell>
          <cell r="P58">
            <v>26000</v>
          </cell>
          <cell r="Q58">
            <v>0</v>
          </cell>
          <cell r="R58">
            <v>0</v>
          </cell>
        </row>
        <row r="59">
          <cell r="N59">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35000</v>
          </cell>
          <cell r="Q12">
            <v>34000</v>
          </cell>
          <cell r="R12">
            <v>0</v>
          </cell>
        </row>
        <row r="13">
          <cell r="K13">
            <v>1</v>
          </cell>
          <cell r="P13">
            <v>0</v>
          </cell>
          <cell r="Q13">
            <v>0</v>
          </cell>
          <cell r="R13">
            <v>0</v>
          </cell>
        </row>
        <row r="14">
          <cell r="K14">
            <v>2</v>
          </cell>
          <cell r="P14">
            <v>22000</v>
          </cell>
          <cell r="Q14">
            <v>22000</v>
          </cell>
          <cell r="R14">
            <v>0</v>
          </cell>
        </row>
        <row r="16">
          <cell r="K16">
            <v>6</v>
          </cell>
          <cell r="P16">
            <v>85000</v>
          </cell>
          <cell r="Q16">
            <v>13493</v>
          </cell>
          <cell r="R16">
            <v>0</v>
          </cell>
        </row>
        <row r="17">
          <cell r="K17">
            <v>377</v>
          </cell>
          <cell r="P17">
            <v>39000</v>
          </cell>
          <cell r="Q17">
            <v>0</v>
          </cell>
          <cell r="R17">
            <v>0</v>
          </cell>
        </row>
        <row r="18">
          <cell r="K18">
            <v>405</v>
          </cell>
          <cell r="P18">
            <v>68000</v>
          </cell>
          <cell r="Q18">
            <v>0</v>
          </cell>
          <cell r="R18">
            <v>0</v>
          </cell>
        </row>
        <row r="19">
          <cell r="K19">
            <v>2</v>
          </cell>
          <cell r="P19">
            <v>28000</v>
          </cell>
          <cell r="Q19">
            <v>7000</v>
          </cell>
          <cell r="R19">
            <v>0</v>
          </cell>
        </row>
        <row r="20">
          <cell r="K20">
            <v>0</v>
          </cell>
          <cell r="P20">
            <v>0</v>
          </cell>
          <cell r="Q20">
            <v>0</v>
          </cell>
          <cell r="R20">
            <v>0</v>
          </cell>
        </row>
        <row r="21">
          <cell r="K21">
            <v>0.33</v>
          </cell>
          <cell r="P21">
            <v>0</v>
          </cell>
          <cell r="Q21">
            <v>0</v>
          </cell>
          <cell r="R21">
            <v>0</v>
          </cell>
        </row>
        <row r="23">
          <cell r="K23">
            <v>46</v>
          </cell>
          <cell r="P23">
            <v>297000</v>
          </cell>
          <cell r="Q23">
            <v>282411</v>
          </cell>
          <cell r="R23">
            <v>19000</v>
          </cell>
        </row>
        <row r="24">
          <cell r="K24">
            <v>20</v>
          </cell>
          <cell r="P24">
            <v>25574</v>
          </cell>
          <cell r="Q24">
            <v>23467</v>
          </cell>
          <cell r="R24">
            <v>0</v>
          </cell>
        </row>
        <row r="25">
          <cell r="K25">
            <v>9116</v>
          </cell>
          <cell r="P25">
            <v>412792</v>
          </cell>
          <cell r="Q25">
            <v>262371</v>
          </cell>
          <cell r="R25">
            <v>0</v>
          </cell>
        </row>
        <row r="26">
          <cell r="K26">
            <v>1485</v>
          </cell>
          <cell r="P26">
            <v>474845</v>
          </cell>
          <cell r="Q26">
            <v>398287</v>
          </cell>
          <cell r="R26">
            <v>85342</v>
          </cell>
        </row>
        <row r="27">
          <cell r="K27">
            <v>0</v>
          </cell>
          <cell r="P27">
            <v>0</v>
          </cell>
          <cell r="Q27">
            <v>0</v>
          </cell>
          <cell r="R27">
            <v>0</v>
          </cell>
        </row>
        <row r="28">
          <cell r="K28">
            <v>3</v>
          </cell>
          <cell r="P28">
            <v>217483</v>
          </cell>
          <cell r="Q28">
            <v>129880</v>
          </cell>
          <cell r="R28">
            <v>0</v>
          </cell>
        </row>
        <row r="29">
          <cell r="K29">
            <v>10</v>
          </cell>
          <cell r="P29">
            <v>47000</v>
          </cell>
          <cell r="Q29">
            <v>20000</v>
          </cell>
          <cell r="R29">
            <v>0</v>
          </cell>
        </row>
        <row r="30">
          <cell r="K30">
            <v>2</v>
          </cell>
          <cell r="P30">
            <v>81000</v>
          </cell>
          <cell r="Q30">
            <v>15243</v>
          </cell>
          <cell r="R30">
            <v>0</v>
          </cell>
        </row>
        <row r="31">
          <cell r="K31">
            <v>242</v>
          </cell>
          <cell r="P31">
            <v>16800</v>
          </cell>
          <cell r="Q31">
            <v>16000</v>
          </cell>
          <cell r="R31">
            <v>0</v>
          </cell>
        </row>
        <row r="32">
          <cell r="K32">
            <v>22</v>
          </cell>
          <cell r="P32">
            <v>932268</v>
          </cell>
          <cell r="Q32">
            <v>679594</v>
          </cell>
          <cell r="R32">
            <v>0</v>
          </cell>
        </row>
        <row r="33">
          <cell r="K33">
            <v>20</v>
          </cell>
          <cell r="P33">
            <v>90404</v>
          </cell>
          <cell r="Q33">
            <v>0</v>
          </cell>
          <cell r="R33">
            <v>0</v>
          </cell>
        </row>
        <row r="34">
          <cell r="K34">
            <v>2</v>
          </cell>
          <cell r="P34">
            <v>16803</v>
          </cell>
          <cell r="Q34">
            <v>0</v>
          </cell>
          <cell r="R34">
            <v>0</v>
          </cell>
        </row>
        <row r="35">
          <cell r="K35">
            <v>2</v>
          </cell>
          <cell r="P35">
            <v>25194</v>
          </cell>
          <cell r="Q35">
            <v>0</v>
          </cell>
          <cell r="R35">
            <v>0</v>
          </cell>
        </row>
        <row r="36">
          <cell r="N36">
            <v>0.95419999999999994</v>
          </cell>
        </row>
      </sheetData>
      <sheetData sheetId="1">
        <row r="12">
          <cell r="K12">
            <v>1</v>
          </cell>
          <cell r="P12">
            <v>104500</v>
          </cell>
          <cell r="Q12">
            <v>39000</v>
          </cell>
          <cell r="R12">
            <v>0</v>
          </cell>
        </row>
        <row r="13">
          <cell r="K13">
            <v>0</v>
          </cell>
          <cell r="P13">
            <v>31350</v>
          </cell>
          <cell r="Q13">
            <v>8350</v>
          </cell>
          <cell r="R13">
            <v>0</v>
          </cell>
        </row>
        <row r="14">
          <cell r="K14">
            <v>1</v>
          </cell>
          <cell r="P14">
            <v>43890</v>
          </cell>
          <cell r="Q14">
            <v>21040</v>
          </cell>
          <cell r="R14">
            <v>0</v>
          </cell>
        </row>
        <row r="16">
          <cell r="K16">
            <v>6</v>
          </cell>
          <cell r="P16">
            <v>120384</v>
          </cell>
          <cell r="Q16">
            <v>93500</v>
          </cell>
          <cell r="R16">
            <v>0</v>
          </cell>
        </row>
        <row r="17">
          <cell r="K17">
            <v>626</v>
          </cell>
          <cell r="P17">
            <v>42221</v>
          </cell>
          <cell r="Q17">
            <v>17000</v>
          </cell>
          <cell r="R17">
            <v>0</v>
          </cell>
        </row>
        <row r="18">
          <cell r="K18">
            <v>692</v>
          </cell>
          <cell r="P18">
            <v>216303</v>
          </cell>
          <cell r="Q18">
            <v>95000</v>
          </cell>
          <cell r="R18">
            <v>0</v>
          </cell>
        </row>
        <row r="19">
          <cell r="K19">
            <v>2</v>
          </cell>
          <cell r="P19">
            <v>148725</v>
          </cell>
          <cell r="Q19">
            <v>45711</v>
          </cell>
          <cell r="R19">
            <v>0</v>
          </cell>
        </row>
        <row r="20">
          <cell r="K20">
            <v>0</v>
          </cell>
          <cell r="P20">
            <v>1000</v>
          </cell>
          <cell r="Q20">
            <v>0</v>
          </cell>
          <cell r="R20">
            <v>0</v>
          </cell>
        </row>
        <row r="21">
          <cell r="K21">
            <v>0</v>
          </cell>
          <cell r="P21">
            <v>15000</v>
          </cell>
          <cell r="Q21">
            <v>0</v>
          </cell>
          <cell r="R21">
            <v>0</v>
          </cell>
        </row>
        <row r="23">
          <cell r="K23">
            <v>26</v>
          </cell>
          <cell r="P23">
            <v>403547</v>
          </cell>
          <cell r="Q23">
            <v>204682</v>
          </cell>
          <cell r="R23">
            <v>0</v>
          </cell>
        </row>
        <row r="24">
          <cell r="K24">
            <v>38</v>
          </cell>
          <cell r="P24">
            <v>200000</v>
          </cell>
          <cell r="Q24">
            <v>197500</v>
          </cell>
          <cell r="R24">
            <v>0</v>
          </cell>
        </row>
        <row r="25">
          <cell r="K25">
            <v>10930</v>
          </cell>
          <cell r="P25">
            <v>177063</v>
          </cell>
          <cell r="Q25">
            <v>177063</v>
          </cell>
          <cell r="R25">
            <v>0</v>
          </cell>
        </row>
        <row r="26">
          <cell r="K26">
            <v>1470</v>
          </cell>
          <cell r="P26">
            <v>563244</v>
          </cell>
          <cell r="Q26">
            <v>206500</v>
          </cell>
          <cell r="R26">
            <v>0</v>
          </cell>
        </row>
        <row r="27">
          <cell r="K27">
            <v>7816</v>
          </cell>
          <cell r="P27">
            <v>200000</v>
          </cell>
          <cell r="Q27">
            <v>194200</v>
          </cell>
          <cell r="R27">
            <v>0</v>
          </cell>
        </row>
        <row r="28">
          <cell r="K28">
            <v>1</v>
          </cell>
          <cell r="P28">
            <v>233481</v>
          </cell>
          <cell r="Q28">
            <v>141800</v>
          </cell>
          <cell r="R28">
            <v>0</v>
          </cell>
        </row>
        <row r="29">
          <cell r="K29">
            <v>1</v>
          </cell>
          <cell r="P29">
            <v>60305</v>
          </cell>
          <cell r="Q29">
            <v>7000</v>
          </cell>
          <cell r="R29">
            <v>0</v>
          </cell>
        </row>
        <row r="30">
          <cell r="K30">
            <v>0</v>
          </cell>
          <cell r="P30">
            <v>70000</v>
          </cell>
          <cell r="Q30">
            <v>44114</v>
          </cell>
          <cell r="R30">
            <v>0</v>
          </cell>
        </row>
        <row r="31">
          <cell r="K31">
            <v>0</v>
          </cell>
          <cell r="P31">
            <v>31266</v>
          </cell>
          <cell r="Q31">
            <v>0</v>
          </cell>
          <cell r="R31">
            <v>0</v>
          </cell>
        </row>
        <row r="32">
          <cell r="K32">
            <v>24</v>
          </cell>
          <cell r="P32">
            <v>1085177</v>
          </cell>
          <cell r="Q32">
            <v>560560</v>
          </cell>
          <cell r="R32">
            <v>0</v>
          </cell>
        </row>
        <row r="33">
          <cell r="K33">
            <v>4</v>
          </cell>
          <cell r="P33">
            <v>80500</v>
          </cell>
          <cell r="Q33">
            <v>0</v>
          </cell>
          <cell r="R33">
            <v>0</v>
          </cell>
        </row>
        <row r="34">
          <cell r="K34">
            <v>1</v>
          </cell>
          <cell r="P34">
            <v>0</v>
          </cell>
          <cell r="Q34">
            <v>0</v>
          </cell>
          <cell r="R34">
            <v>0</v>
          </cell>
        </row>
        <row r="35">
          <cell r="K35">
            <v>1</v>
          </cell>
          <cell r="P35">
            <v>22800</v>
          </cell>
          <cell r="Q35">
            <v>0</v>
          </cell>
          <cell r="R35">
            <v>0</v>
          </cell>
        </row>
        <row r="36">
          <cell r="N36">
            <v>0.53141125541125545</v>
          </cell>
        </row>
      </sheetData>
      <sheetData sheetId="2">
        <row r="12">
          <cell r="K12">
            <v>0</v>
          </cell>
          <cell r="P12">
            <v>109201</v>
          </cell>
          <cell r="Q12">
            <v>0</v>
          </cell>
          <cell r="R12">
            <v>0</v>
          </cell>
        </row>
        <row r="13">
          <cell r="K13">
            <v>0</v>
          </cell>
          <cell r="P13">
            <v>32760</v>
          </cell>
          <cell r="Q13">
            <v>0</v>
          </cell>
          <cell r="R13">
            <v>0</v>
          </cell>
        </row>
        <row r="14">
          <cell r="K14">
            <v>0</v>
          </cell>
          <cell r="P14">
            <v>45864</v>
          </cell>
          <cell r="Q14">
            <v>0</v>
          </cell>
          <cell r="R14">
            <v>0</v>
          </cell>
        </row>
        <row r="16">
          <cell r="K16">
            <v>0</v>
          </cell>
          <cell r="P16">
            <v>125800</v>
          </cell>
          <cell r="Q16">
            <v>0</v>
          </cell>
          <cell r="R16">
            <v>0</v>
          </cell>
        </row>
        <row r="17">
          <cell r="K17">
            <v>0</v>
          </cell>
          <cell r="P17">
            <v>66066</v>
          </cell>
          <cell r="Q17">
            <v>0</v>
          </cell>
          <cell r="R17">
            <v>0</v>
          </cell>
        </row>
        <row r="18">
          <cell r="K18">
            <v>0</v>
          </cell>
          <cell r="P18">
            <v>226037</v>
          </cell>
          <cell r="Q18">
            <v>0</v>
          </cell>
          <cell r="R18">
            <v>0</v>
          </cell>
        </row>
        <row r="19">
          <cell r="K19">
            <v>0</v>
          </cell>
          <cell r="P19">
            <v>180707</v>
          </cell>
          <cell r="Q19">
            <v>0</v>
          </cell>
          <cell r="R19">
            <v>0</v>
          </cell>
        </row>
        <row r="20">
          <cell r="K20">
            <v>0</v>
          </cell>
          <cell r="P20">
            <v>0</v>
          </cell>
          <cell r="Q20">
            <v>0</v>
          </cell>
          <cell r="R20">
            <v>0</v>
          </cell>
        </row>
        <row r="21">
          <cell r="K21">
            <v>0</v>
          </cell>
          <cell r="P21">
            <v>0</v>
          </cell>
          <cell r="Q21">
            <v>0</v>
          </cell>
          <cell r="R21">
            <v>0</v>
          </cell>
        </row>
        <row r="23">
          <cell r="K23">
            <v>0</v>
          </cell>
          <cell r="P23">
            <v>327607</v>
          </cell>
          <cell r="Q23">
            <v>0</v>
          </cell>
          <cell r="R23">
            <v>0</v>
          </cell>
        </row>
        <row r="24">
          <cell r="K24">
            <v>0</v>
          </cell>
          <cell r="P24">
            <v>273005</v>
          </cell>
          <cell r="Q24">
            <v>0</v>
          </cell>
          <cell r="R24">
            <v>0</v>
          </cell>
        </row>
        <row r="25">
          <cell r="K25">
            <v>0</v>
          </cell>
          <cell r="P25">
            <v>297577</v>
          </cell>
          <cell r="Q25">
            <v>0</v>
          </cell>
          <cell r="R25">
            <v>0</v>
          </cell>
        </row>
        <row r="26">
          <cell r="K26">
            <v>0</v>
          </cell>
          <cell r="P26">
            <v>403208</v>
          </cell>
          <cell r="Q26">
            <v>0</v>
          </cell>
          <cell r="R26">
            <v>0</v>
          </cell>
        </row>
        <row r="27">
          <cell r="K27">
            <v>0</v>
          </cell>
          <cell r="P27">
            <v>250800</v>
          </cell>
          <cell r="Q27">
            <v>0</v>
          </cell>
          <cell r="R27">
            <v>0</v>
          </cell>
        </row>
        <row r="28">
          <cell r="K28">
            <v>0</v>
          </cell>
          <cell r="P28">
            <v>360367</v>
          </cell>
          <cell r="Q28">
            <v>0</v>
          </cell>
          <cell r="R28">
            <v>0</v>
          </cell>
        </row>
        <row r="29">
          <cell r="K29">
            <v>0</v>
          </cell>
          <cell r="P29">
            <v>139779</v>
          </cell>
          <cell r="Q29">
            <v>0</v>
          </cell>
          <cell r="R29">
            <v>0</v>
          </cell>
        </row>
        <row r="30">
          <cell r="K30">
            <v>0</v>
          </cell>
          <cell r="P30">
            <v>65522</v>
          </cell>
          <cell r="Q30">
            <v>0</v>
          </cell>
          <cell r="R30">
            <v>0</v>
          </cell>
        </row>
        <row r="31">
          <cell r="K31">
            <v>0</v>
          </cell>
          <cell r="P31">
            <v>32673</v>
          </cell>
          <cell r="Q31">
            <v>0</v>
          </cell>
          <cell r="R31">
            <v>0</v>
          </cell>
        </row>
        <row r="32">
          <cell r="K32">
            <v>0</v>
          </cell>
          <cell r="P32">
            <v>1308662</v>
          </cell>
          <cell r="Q32">
            <v>0</v>
          </cell>
          <cell r="R32">
            <v>0</v>
          </cell>
        </row>
        <row r="33">
          <cell r="K33">
            <v>0</v>
          </cell>
          <cell r="P33">
            <v>164587</v>
          </cell>
          <cell r="Q33">
            <v>0</v>
          </cell>
          <cell r="R33">
            <v>0</v>
          </cell>
        </row>
        <row r="34">
          <cell r="K34">
            <v>0</v>
          </cell>
          <cell r="P34">
            <v>26333</v>
          </cell>
          <cell r="Q34">
            <v>0</v>
          </cell>
          <cell r="R34">
            <v>0</v>
          </cell>
        </row>
        <row r="35">
          <cell r="K35">
            <v>0</v>
          </cell>
          <cell r="P35">
            <v>39501</v>
          </cell>
          <cell r="Q35">
            <v>0</v>
          </cell>
          <cell r="R35">
            <v>0</v>
          </cell>
        </row>
        <row r="36">
          <cell r="N36">
            <v>0</v>
          </cell>
        </row>
      </sheetData>
      <sheetData sheetId="3">
        <row r="12">
          <cell r="K12">
            <v>0</v>
          </cell>
          <cell r="P12">
            <v>114117</v>
          </cell>
          <cell r="Q12">
            <v>0</v>
          </cell>
          <cell r="R12">
            <v>0</v>
          </cell>
        </row>
        <row r="13">
          <cell r="K13">
            <v>0</v>
          </cell>
          <cell r="P13">
            <v>34235</v>
          </cell>
          <cell r="Q13">
            <v>0</v>
          </cell>
          <cell r="R13">
            <v>0</v>
          </cell>
        </row>
        <row r="14">
          <cell r="K14">
            <v>0</v>
          </cell>
          <cell r="P14">
            <v>47928</v>
          </cell>
          <cell r="Q14">
            <v>0</v>
          </cell>
          <cell r="R14">
            <v>0</v>
          </cell>
        </row>
        <row r="16">
          <cell r="K16">
            <v>0</v>
          </cell>
          <cell r="P16">
            <v>131461</v>
          </cell>
          <cell r="Q16">
            <v>0</v>
          </cell>
          <cell r="R16">
            <v>0</v>
          </cell>
        </row>
        <row r="17">
          <cell r="K17">
            <v>0</v>
          </cell>
          <cell r="P17">
            <v>69039</v>
          </cell>
          <cell r="Q17">
            <v>0</v>
          </cell>
          <cell r="R17">
            <v>0</v>
          </cell>
        </row>
        <row r="18">
          <cell r="K18">
            <v>0</v>
          </cell>
          <cell r="P18">
            <v>236208</v>
          </cell>
          <cell r="Q18">
            <v>0</v>
          </cell>
          <cell r="R18">
            <v>0</v>
          </cell>
        </row>
        <row r="19">
          <cell r="K19">
            <v>0</v>
          </cell>
          <cell r="P19">
            <v>188839</v>
          </cell>
          <cell r="Q19">
            <v>0</v>
          </cell>
          <cell r="R19">
            <v>0</v>
          </cell>
        </row>
        <row r="20">
          <cell r="K20">
            <v>0</v>
          </cell>
          <cell r="P20">
            <v>0</v>
          </cell>
          <cell r="Q20">
            <v>0</v>
          </cell>
          <cell r="R20">
            <v>0</v>
          </cell>
        </row>
        <row r="21">
          <cell r="K21">
            <v>0</v>
          </cell>
          <cell r="P21">
            <v>0</v>
          </cell>
          <cell r="Q21">
            <v>0</v>
          </cell>
          <cell r="R21">
            <v>0</v>
          </cell>
        </row>
        <row r="23">
          <cell r="K23">
            <v>0</v>
          </cell>
          <cell r="P23">
            <v>342349</v>
          </cell>
          <cell r="Q23">
            <v>0</v>
          </cell>
          <cell r="R23">
            <v>0</v>
          </cell>
        </row>
        <row r="24">
          <cell r="K24">
            <v>0</v>
          </cell>
          <cell r="P24">
            <v>281290</v>
          </cell>
          <cell r="Q24">
            <v>0</v>
          </cell>
          <cell r="R24">
            <v>0</v>
          </cell>
        </row>
        <row r="25">
          <cell r="K25">
            <v>0</v>
          </cell>
          <cell r="P25">
            <v>310968</v>
          </cell>
          <cell r="Q25">
            <v>0</v>
          </cell>
          <cell r="R25">
            <v>0</v>
          </cell>
        </row>
        <row r="26">
          <cell r="K26">
            <v>0</v>
          </cell>
          <cell r="P26">
            <v>421352</v>
          </cell>
          <cell r="Q26">
            <v>0</v>
          </cell>
          <cell r="R26">
            <v>0</v>
          </cell>
        </row>
        <row r="27">
          <cell r="K27">
            <v>0</v>
          </cell>
          <cell r="P27">
            <v>262086</v>
          </cell>
          <cell r="Q27">
            <v>0</v>
          </cell>
          <cell r="R27">
            <v>0</v>
          </cell>
        </row>
        <row r="28">
          <cell r="K28">
            <v>0</v>
          </cell>
          <cell r="P28">
            <v>376584</v>
          </cell>
          <cell r="Q28">
            <v>0</v>
          </cell>
          <cell r="R28">
            <v>0</v>
          </cell>
        </row>
        <row r="29">
          <cell r="K29">
            <v>0</v>
          </cell>
          <cell r="P29">
            <v>146069</v>
          </cell>
          <cell r="Q29">
            <v>0</v>
          </cell>
          <cell r="R29">
            <v>0</v>
          </cell>
        </row>
        <row r="30">
          <cell r="K30">
            <v>0</v>
          </cell>
          <cell r="P30">
            <v>68469</v>
          </cell>
          <cell r="Q30">
            <v>0</v>
          </cell>
          <cell r="R30">
            <v>0</v>
          </cell>
        </row>
        <row r="31">
          <cell r="K31">
            <v>0</v>
          </cell>
          <cell r="P31">
            <v>34143</v>
          </cell>
          <cell r="Q31">
            <v>0</v>
          </cell>
          <cell r="R31">
            <v>0</v>
          </cell>
        </row>
        <row r="32">
          <cell r="K32">
            <v>0</v>
          </cell>
          <cell r="P32">
            <v>1367551</v>
          </cell>
          <cell r="Q32">
            <v>0</v>
          </cell>
          <cell r="R32">
            <v>0</v>
          </cell>
        </row>
        <row r="33">
          <cell r="K33">
            <v>0</v>
          </cell>
          <cell r="P33">
            <v>171994</v>
          </cell>
          <cell r="Q33">
            <v>0</v>
          </cell>
          <cell r="R33">
            <v>0</v>
          </cell>
        </row>
        <row r="34">
          <cell r="K34">
            <v>0</v>
          </cell>
          <cell r="P34">
            <v>27518</v>
          </cell>
          <cell r="Q34">
            <v>0</v>
          </cell>
          <cell r="R34">
            <v>0</v>
          </cell>
        </row>
        <row r="35">
          <cell r="K35">
            <v>0</v>
          </cell>
          <cell r="P35">
            <v>41279</v>
          </cell>
          <cell r="Q35">
            <v>0</v>
          </cell>
          <cell r="R35">
            <v>0</v>
          </cell>
        </row>
        <row r="36">
          <cell r="N36">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801</v>
          </cell>
          <cell r="P12">
            <v>618000</v>
          </cell>
          <cell r="Q12">
            <v>102895</v>
          </cell>
          <cell r="R12">
            <v>2675085</v>
          </cell>
        </row>
        <row r="13">
          <cell r="K13">
            <v>0</v>
          </cell>
          <cell r="P13">
            <v>1150000</v>
          </cell>
          <cell r="Q13">
            <v>0</v>
          </cell>
          <cell r="R13">
            <v>0</v>
          </cell>
        </row>
        <row r="14">
          <cell r="K14">
            <v>300</v>
          </cell>
          <cell r="P14">
            <v>200000</v>
          </cell>
          <cell r="Q14">
            <v>0</v>
          </cell>
          <cell r="R14">
            <v>0</v>
          </cell>
        </row>
        <row r="15">
          <cell r="K15">
            <v>30</v>
          </cell>
          <cell r="P15">
            <v>0</v>
          </cell>
          <cell r="Q15">
            <v>0</v>
          </cell>
          <cell r="R15">
            <v>0</v>
          </cell>
        </row>
        <row r="16">
          <cell r="K16">
            <v>1</v>
          </cell>
          <cell r="P16">
            <v>50000</v>
          </cell>
          <cell r="Q16">
            <v>0</v>
          </cell>
          <cell r="R16">
            <v>0</v>
          </cell>
        </row>
        <row r="17">
          <cell r="K17">
            <v>0.1</v>
          </cell>
          <cell r="P17">
            <v>30000</v>
          </cell>
          <cell r="Q17">
            <v>6500</v>
          </cell>
          <cell r="R17">
            <v>0</v>
          </cell>
        </row>
        <row r="18">
          <cell r="K18">
            <v>0.1</v>
          </cell>
          <cell r="P18">
            <v>20000</v>
          </cell>
          <cell r="Q18">
            <v>6500</v>
          </cell>
          <cell r="R18">
            <v>0</v>
          </cell>
        </row>
        <row r="19">
          <cell r="K19">
            <v>8659</v>
          </cell>
          <cell r="P19">
            <v>150000</v>
          </cell>
          <cell r="Q19">
            <v>50473</v>
          </cell>
          <cell r="R19">
            <v>0</v>
          </cell>
        </row>
        <row r="20">
          <cell r="K20">
            <v>0.1</v>
          </cell>
          <cell r="P20">
            <v>100000</v>
          </cell>
          <cell r="Q20">
            <v>13917</v>
          </cell>
          <cell r="R20">
            <v>0</v>
          </cell>
        </row>
        <row r="21">
          <cell r="K21">
            <v>0</v>
          </cell>
          <cell r="P21">
            <v>0</v>
          </cell>
          <cell r="Q21">
            <v>0</v>
          </cell>
          <cell r="R21">
            <v>0</v>
          </cell>
        </row>
        <row r="22">
          <cell r="K22">
            <v>960</v>
          </cell>
          <cell r="P22">
            <v>6152172</v>
          </cell>
          <cell r="Q22">
            <v>1271493</v>
          </cell>
          <cell r="R22">
            <v>0</v>
          </cell>
        </row>
        <row r="23">
          <cell r="K23">
            <v>0</v>
          </cell>
          <cell r="P23">
            <v>493000</v>
          </cell>
          <cell r="Q23">
            <v>0</v>
          </cell>
          <cell r="R23">
            <v>0</v>
          </cell>
        </row>
        <row r="24">
          <cell r="N24">
            <v>1</v>
          </cell>
        </row>
      </sheetData>
      <sheetData sheetId="1">
        <row r="12">
          <cell r="K12">
            <v>26</v>
          </cell>
          <cell r="P12">
            <v>2131531</v>
          </cell>
          <cell r="Q12">
            <v>190682</v>
          </cell>
          <cell r="R12">
            <v>0</v>
          </cell>
        </row>
        <row r="13">
          <cell r="K13">
            <v>2</v>
          </cell>
          <cell r="P13">
            <v>272629</v>
          </cell>
          <cell r="Q13">
            <v>0</v>
          </cell>
          <cell r="R13">
            <v>0</v>
          </cell>
        </row>
        <row r="14">
          <cell r="K14">
            <v>306</v>
          </cell>
          <cell r="P14">
            <v>1100600</v>
          </cell>
          <cell r="Q14">
            <v>299689</v>
          </cell>
          <cell r="R14">
            <v>0</v>
          </cell>
        </row>
        <row r="15">
          <cell r="K15">
            <v>100</v>
          </cell>
          <cell r="P15">
            <v>368389</v>
          </cell>
          <cell r="Q15">
            <v>0</v>
          </cell>
          <cell r="R15">
            <v>0</v>
          </cell>
        </row>
        <row r="16">
          <cell r="K16">
            <v>1</v>
          </cell>
          <cell r="P16">
            <v>34650</v>
          </cell>
          <cell r="Q16">
            <v>0</v>
          </cell>
          <cell r="R16">
            <v>0</v>
          </cell>
        </row>
        <row r="17">
          <cell r="K17">
            <v>0.05</v>
          </cell>
          <cell r="P17">
            <v>920045</v>
          </cell>
          <cell r="Q17">
            <v>76087</v>
          </cell>
          <cell r="R17">
            <v>0</v>
          </cell>
        </row>
        <row r="18">
          <cell r="K18">
            <v>0.05</v>
          </cell>
          <cell r="P18">
            <v>599298</v>
          </cell>
          <cell r="Q18">
            <v>0</v>
          </cell>
          <cell r="R18">
            <v>0</v>
          </cell>
        </row>
        <row r="19">
          <cell r="K19">
            <v>2244</v>
          </cell>
          <cell r="P19">
            <v>72930</v>
          </cell>
          <cell r="Q19">
            <v>68175</v>
          </cell>
          <cell r="R19">
            <v>0</v>
          </cell>
        </row>
        <row r="20">
          <cell r="K20">
            <v>0.05</v>
          </cell>
          <cell r="P20">
            <v>132440</v>
          </cell>
          <cell r="Q20">
            <v>111190</v>
          </cell>
          <cell r="R20">
            <v>0</v>
          </cell>
        </row>
        <row r="21">
          <cell r="K21">
            <v>0.02</v>
          </cell>
          <cell r="P21">
            <v>100000</v>
          </cell>
          <cell r="Q21">
            <v>0</v>
          </cell>
          <cell r="R21">
            <v>0</v>
          </cell>
        </row>
        <row r="22">
          <cell r="K22">
            <v>660</v>
          </cell>
          <cell r="P22">
            <v>1401058</v>
          </cell>
          <cell r="Q22">
            <v>843212</v>
          </cell>
          <cell r="R22">
            <v>0</v>
          </cell>
        </row>
        <row r="23">
          <cell r="K23">
            <v>0</v>
          </cell>
          <cell r="P23">
            <v>1065025</v>
          </cell>
          <cell r="Q23">
            <v>0</v>
          </cell>
          <cell r="R23">
            <v>0</v>
          </cell>
        </row>
        <row r="24">
          <cell r="N24">
            <v>0.46958333333333341</v>
          </cell>
        </row>
      </sheetData>
      <sheetData sheetId="2">
        <row r="12">
          <cell r="K12">
            <v>0</v>
          </cell>
          <cell r="P12">
            <v>3088000</v>
          </cell>
          <cell r="Q12">
            <v>0</v>
          </cell>
          <cell r="R12">
            <v>0</v>
          </cell>
        </row>
        <row r="13">
          <cell r="K13">
            <v>0</v>
          </cell>
          <cell r="P13">
            <v>2500000</v>
          </cell>
          <cell r="Q13">
            <v>0</v>
          </cell>
          <cell r="R13">
            <v>0</v>
          </cell>
        </row>
        <row r="14">
          <cell r="K14">
            <v>0</v>
          </cell>
          <cell r="P14">
            <v>3200000</v>
          </cell>
          <cell r="Q14">
            <v>0</v>
          </cell>
          <cell r="R14">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180000</v>
          </cell>
          <cell r="Q19">
            <v>0</v>
          </cell>
          <cell r="R19">
            <v>0</v>
          </cell>
        </row>
        <row r="20">
          <cell r="K20">
            <v>0</v>
          </cell>
          <cell r="P20">
            <v>0</v>
          </cell>
          <cell r="Q20">
            <v>0</v>
          </cell>
          <cell r="R20">
            <v>0</v>
          </cell>
        </row>
        <row r="21">
          <cell r="K21">
            <v>0</v>
          </cell>
          <cell r="P21">
            <v>275000</v>
          </cell>
          <cell r="Q21">
            <v>0</v>
          </cell>
          <cell r="R21">
            <v>0</v>
          </cell>
        </row>
        <row r="22">
          <cell r="K22">
            <v>0</v>
          </cell>
          <cell r="P22">
            <v>3000000</v>
          </cell>
          <cell r="Q22">
            <v>0</v>
          </cell>
          <cell r="R22">
            <v>0</v>
          </cell>
        </row>
        <row r="23">
          <cell r="K23">
            <v>0</v>
          </cell>
          <cell r="P23">
            <v>5250000</v>
          </cell>
          <cell r="Q23">
            <v>0</v>
          </cell>
          <cell r="R23">
            <v>0</v>
          </cell>
        </row>
        <row r="24">
          <cell r="N24">
            <v>0</v>
          </cell>
        </row>
      </sheetData>
      <sheetData sheetId="3">
        <row r="12">
          <cell r="K12">
            <v>0</v>
          </cell>
          <cell r="P12">
            <v>2471000</v>
          </cell>
          <cell r="Q12">
            <v>0</v>
          </cell>
          <cell r="R12">
            <v>0</v>
          </cell>
        </row>
        <row r="13">
          <cell r="K13">
            <v>0</v>
          </cell>
          <cell r="P13">
            <v>1000000</v>
          </cell>
          <cell r="Q13">
            <v>0</v>
          </cell>
          <cell r="R13">
            <v>0</v>
          </cell>
        </row>
        <row r="14">
          <cell r="K14">
            <v>0</v>
          </cell>
          <cell r="P14">
            <v>2600000</v>
          </cell>
          <cell r="Q14">
            <v>0</v>
          </cell>
          <cell r="R14">
            <v>0</v>
          </cell>
        </row>
        <row r="15">
          <cell r="K15">
            <v>0</v>
          </cell>
          <cell r="P15">
            <v>1050000</v>
          </cell>
          <cell r="Q15">
            <v>0</v>
          </cell>
          <cell r="R15">
            <v>0</v>
          </cell>
        </row>
        <row r="16">
          <cell r="K16">
            <v>0</v>
          </cell>
          <cell r="P16">
            <v>0</v>
          </cell>
          <cell r="Q16">
            <v>0</v>
          </cell>
          <cell r="R16">
            <v>0</v>
          </cell>
        </row>
        <row r="17">
          <cell r="K17">
            <v>0</v>
          </cell>
          <cell r="P17">
            <v>950000</v>
          </cell>
          <cell r="Q17">
            <v>0</v>
          </cell>
          <cell r="R17">
            <v>0</v>
          </cell>
        </row>
        <row r="18">
          <cell r="K18">
            <v>0</v>
          </cell>
          <cell r="P18">
            <v>700000</v>
          </cell>
          <cell r="Q18">
            <v>0</v>
          </cell>
          <cell r="R18">
            <v>0</v>
          </cell>
        </row>
        <row r="19">
          <cell r="K19">
            <v>0</v>
          </cell>
          <cell r="P19">
            <v>180000</v>
          </cell>
          <cell r="Q19">
            <v>0</v>
          </cell>
          <cell r="R19">
            <v>0</v>
          </cell>
        </row>
        <row r="20">
          <cell r="K20">
            <v>0</v>
          </cell>
          <cell r="P20">
            <v>300000</v>
          </cell>
          <cell r="Q20">
            <v>0</v>
          </cell>
          <cell r="R20">
            <v>0</v>
          </cell>
        </row>
        <row r="21">
          <cell r="K21">
            <v>0</v>
          </cell>
          <cell r="P21">
            <v>0</v>
          </cell>
          <cell r="Q21">
            <v>0</v>
          </cell>
          <cell r="R21">
            <v>0</v>
          </cell>
        </row>
        <row r="22">
          <cell r="K22">
            <v>0</v>
          </cell>
          <cell r="P22">
            <v>3250000</v>
          </cell>
          <cell r="Q22">
            <v>0</v>
          </cell>
          <cell r="R22">
            <v>0</v>
          </cell>
        </row>
        <row r="23">
          <cell r="K23">
            <v>0</v>
          </cell>
          <cell r="P23">
            <v>2850000</v>
          </cell>
          <cell r="Q23">
            <v>0</v>
          </cell>
          <cell r="R23">
            <v>0</v>
          </cell>
        </row>
        <row r="24">
          <cell r="N24">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4593380</v>
          </cell>
          <cell r="Q12">
            <v>3343346</v>
          </cell>
          <cell r="R12">
            <v>0</v>
          </cell>
        </row>
        <row r="13">
          <cell r="K13">
            <v>5</v>
          </cell>
          <cell r="P13">
            <v>669138</v>
          </cell>
          <cell r="Q13">
            <v>509588</v>
          </cell>
          <cell r="R13">
            <v>0</v>
          </cell>
        </row>
        <row r="14">
          <cell r="K14">
            <v>8</v>
          </cell>
          <cell r="P14">
            <v>669138</v>
          </cell>
          <cell r="Q14">
            <v>509588</v>
          </cell>
          <cell r="R14">
            <v>0</v>
          </cell>
        </row>
        <row r="15">
          <cell r="K15">
            <v>20</v>
          </cell>
          <cell r="P15">
            <v>669138</v>
          </cell>
          <cell r="Q15">
            <v>509588</v>
          </cell>
          <cell r="R15">
            <v>0</v>
          </cell>
        </row>
        <row r="16">
          <cell r="K16">
            <v>1</v>
          </cell>
          <cell r="P16">
            <v>5250000</v>
          </cell>
          <cell r="Q16">
            <v>5246000</v>
          </cell>
          <cell r="R16">
            <v>0</v>
          </cell>
        </row>
        <row r="17">
          <cell r="K17">
            <v>183</v>
          </cell>
          <cell r="P17">
            <v>0</v>
          </cell>
          <cell r="Q17">
            <v>0</v>
          </cell>
          <cell r="R17">
            <v>0</v>
          </cell>
        </row>
        <row r="18">
          <cell r="K18">
            <v>36</v>
          </cell>
          <cell r="P18">
            <v>0</v>
          </cell>
          <cell r="Q18">
            <v>0</v>
          </cell>
          <cell r="R18">
            <v>0</v>
          </cell>
        </row>
        <row r="19">
          <cell r="K19">
            <v>2794</v>
          </cell>
          <cell r="P19">
            <v>0</v>
          </cell>
          <cell r="Q19">
            <v>0</v>
          </cell>
          <cell r="R19">
            <v>0</v>
          </cell>
        </row>
        <row r="20">
          <cell r="K20">
            <v>131945</v>
          </cell>
          <cell r="P20">
            <v>51442</v>
          </cell>
          <cell r="Q20">
            <v>46369</v>
          </cell>
          <cell r="R20">
            <v>0</v>
          </cell>
        </row>
        <row r="21">
          <cell r="N21">
            <v>0.93277777777777771</v>
          </cell>
        </row>
      </sheetData>
      <sheetData sheetId="1">
        <row r="12">
          <cell r="K12">
            <v>0.1</v>
          </cell>
          <cell r="P12">
            <v>8684355</v>
          </cell>
          <cell r="Q12">
            <v>1295311</v>
          </cell>
          <cell r="R12">
            <v>0</v>
          </cell>
        </row>
        <row r="13">
          <cell r="K13">
            <v>10.199999999999999</v>
          </cell>
          <cell r="P13">
            <v>647333</v>
          </cell>
          <cell r="Q13">
            <v>592000</v>
          </cell>
          <cell r="R13">
            <v>0</v>
          </cell>
        </row>
        <row r="14">
          <cell r="K14">
            <v>10</v>
          </cell>
          <cell r="P14">
            <v>647333</v>
          </cell>
          <cell r="Q14">
            <v>592000</v>
          </cell>
          <cell r="R14">
            <v>0</v>
          </cell>
        </row>
        <row r="15">
          <cell r="K15">
            <v>37.9</v>
          </cell>
          <cell r="P15">
            <v>647333</v>
          </cell>
          <cell r="Q15">
            <v>592000</v>
          </cell>
          <cell r="R15">
            <v>0</v>
          </cell>
        </row>
        <row r="16">
          <cell r="K16">
            <v>1</v>
          </cell>
          <cell r="P16">
            <v>5432000</v>
          </cell>
          <cell r="Q16">
            <v>4440045</v>
          </cell>
          <cell r="R16">
            <v>0</v>
          </cell>
        </row>
        <row r="17">
          <cell r="K17">
            <v>63</v>
          </cell>
          <cell r="P17">
            <v>0</v>
          </cell>
          <cell r="Q17">
            <v>0</v>
          </cell>
          <cell r="R17">
            <v>0</v>
          </cell>
        </row>
        <row r="18">
          <cell r="K18">
            <v>40</v>
          </cell>
          <cell r="P18">
            <v>0</v>
          </cell>
          <cell r="Q18">
            <v>0</v>
          </cell>
          <cell r="R18">
            <v>0</v>
          </cell>
        </row>
        <row r="19">
          <cell r="K19">
            <v>1928</v>
          </cell>
          <cell r="P19">
            <v>0</v>
          </cell>
          <cell r="Q19">
            <v>0</v>
          </cell>
          <cell r="R19">
            <v>0</v>
          </cell>
        </row>
        <row r="20">
          <cell r="K20">
            <v>9587</v>
          </cell>
          <cell r="P20">
            <v>33000</v>
          </cell>
          <cell r="Q20">
            <v>3560</v>
          </cell>
          <cell r="R20">
            <v>0</v>
          </cell>
        </row>
        <row r="21">
          <cell r="N21">
            <v>0.63749373219373218</v>
          </cell>
        </row>
      </sheetData>
      <sheetData sheetId="2">
        <row r="12">
          <cell r="K12">
            <v>0</v>
          </cell>
          <cell r="P12">
            <v>600000</v>
          </cell>
          <cell r="Q12">
            <v>0</v>
          </cell>
          <cell r="R12">
            <v>0</v>
          </cell>
        </row>
        <row r="13">
          <cell r="K13">
            <v>0</v>
          </cell>
          <cell r="P13">
            <v>540000</v>
          </cell>
          <cell r="Q13">
            <v>0</v>
          </cell>
          <cell r="R13">
            <v>0</v>
          </cell>
        </row>
        <row r="14">
          <cell r="K14">
            <v>0</v>
          </cell>
          <cell r="P14">
            <v>540000</v>
          </cell>
          <cell r="Q14">
            <v>0</v>
          </cell>
          <cell r="R14">
            <v>0</v>
          </cell>
        </row>
        <row r="15">
          <cell r="K15">
            <v>0</v>
          </cell>
          <cell r="P15">
            <v>540000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45000</v>
          </cell>
          <cell r="Q20">
            <v>0</v>
          </cell>
          <cell r="R20">
            <v>0</v>
          </cell>
        </row>
        <row r="21">
          <cell r="N21" t="e">
            <v>#DIV/0!</v>
          </cell>
        </row>
      </sheetData>
      <sheetData sheetId="3">
        <row r="12">
          <cell r="K12">
            <v>0</v>
          </cell>
          <cell r="P12">
            <v>1200000</v>
          </cell>
          <cell r="Q12">
            <v>0</v>
          </cell>
          <cell r="R12">
            <v>0</v>
          </cell>
        </row>
        <row r="13">
          <cell r="K13">
            <v>0</v>
          </cell>
          <cell r="P13">
            <v>540000</v>
          </cell>
          <cell r="Q13">
            <v>0</v>
          </cell>
          <cell r="R13">
            <v>0</v>
          </cell>
        </row>
        <row r="14">
          <cell r="K14">
            <v>0</v>
          </cell>
          <cell r="P14">
            <v>540000</v>
          </cell>
          <cell r="Q14">
            <v>0</v>
          </cell>
          <cell r="R14">
            <v>0</v>
          </cell>
        </row>
        <row r="15">
          <cell r="K15">
            <v>0</v>
          </cell>
          <cell r="P15">
            <v>540000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50000</v>
          </cell>
          <cell r="Q20">
            <v>0</v>
          </cell>
          <cell r="R20">
            <v>0</v>
          </cell>
        </row>
        <row r="21">
          <cell r="N21" t="e">
            <v>#DIV/0!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0.25</v>
          </cell>
          <cell r="P12">
            <v>43854</v>
          </cell>
          <cell r="Q12">
            <v>43854</v>
          </cell>
          <cell r="R12">
            <v>0</v>
          </cell>
        </row>
        <row r="13">
          <cell r="K13">
            <v>1</v>
          </cell>
          <cell r="P13">
            <v>200000</v>
          </cell>
          <cell r="Q13">
            <v>200000</v>
          </cell>
          <cell r="R13">
            <v>0</v>
          </cell>
        </row>
        <row r="14">
          <cell r="K14">
            <v>0</v>
          </cell>
          <cell r="P14">
            <v>0</v>
          </cell>
          <cell r="Q14">
            <v>0</v>
          </cell>
          <cell r="R14">
            <v>0</v>
          </cell>
        </row>
        <row r="15">
          <cell r="K15">
            <v>2</v>
          </cell>
          <cell r="P15">
            <v>7</v>
          </cell>
          <cell r="Q15">
            <v>7</v>
          </cell>
          <cell r="R15">
            <v>0</v>
          </cell>
        </row>
        <row r="16">
          <cell r="K16">
            <v>0</v>
          </cell>
          <cell r="P16">
            <v>0</v>
          </cell>
          <cell r="Q16">
            <v>0</v>
          </cell>
          <cell r="R16">
            <v>0</v>
          </cell>
        </row>
        <row r="17">
          <cell r="N17">
            <v>1</v>
          </cell>
        </row>
      </sheetData>
      <sheetData sheetId="1">
        <row r="12">
          <cell r="K12">
            <v>0.15</v>
          </cell>
          <cell r="P12">
            <v>42000</v>
          </cell>
          <cell r="Q12">
            <v>0</v>
          </cell>
          <cell r="R12">
            <v>0</v>
          </cell>
        </row>
        <row r="13">
          <cell r="K13">
            <v>0</v>
          </cell>
          <cell r="P13">
            <v>0</v>
          </cell>
          <cell r="Q13">
            <v>0</v>
          </cell>
          <cell r="R13">
            <v>0</v>
          </cell>
        </row>
        <row r="14">
          <cell r="K14">
            <v>0</v>
          </cell>
          <cell r="P14">
            <v>2000</v>
          </cell>
          <cell r="Q14">
            <v>0</v>
          </cell>
          <cell r="R14">
            <v>0</v>
          </cell>
        </row>
        <row r="15">
          <cell r="K15">
            <v>3</v>
          </cell>
          <cell r="P15">
            <v>40000</v>
          </cell>
          <cell r="Q15">
            <v>8636</v>
          </cell>
          <cell r="R15">
            <v>0</v>
          </cell>
        </row>
        <row r="16">
          <cell r="K16">
            <v>1</v>
          </cell>
          <cell r="P16">
            <v>67283</v>
          </cell>
          <cell r="Q16">
            <v>67283</v>
          </cell>
          <cell r="R16">
            <v>0</v>
          </cell>
        </row>
        <row r="17">
          <cell r="N17">
            <v>0.65</v>
          </cell>
        </row>
      </sheetData>
      <sheetData sheetId="2">
        <row r="12">
          <cell r="K12">
            <v>0</v>
          </cell>
          <cell r="P12">
            <v>0</v>
          </cell>
          <cell r="Q12">
            <v>0</v>
          </cell>
          <cell r="R12">
            <v>0</v>
          </cell>
        </row>
        <row r="13">
          <cell r="K13">
            <v>0</v>
          </cell>
          <cell r="P13">
            <v>200000</v>
          </cell>
          <cell r="Q13">
            <v>0</v>
          </cell>
          <cell r="R13">
            <v>0</v>
          </cell>
        </row>
        <row r="14">
          <cell r="K14">
            <v>0</v>
          </cell>
          <cell r="P14">
            <v>80000</v>
          </cell>
          <cell r="Q14">
            <v>0</v>
          </cell>
          <cell r="R14">
            <v>0</v>
          </cell>
        </row>
        <row r="15">
          <cell r="K15">
            <v>0</v>
          </cell>
          <cell r="P15">
            <v>60000</v>
          </cell>
          <cell r="Q15">
            <v>0</v>
          </cell>
          <cell r="R15">
            <v>0</v>
          </cell>
        </row>
        <row r="16">
          <cell r="K16">
            <v>0</v>
          </cell>
          <cell r="P16">
            <v>0</v>
          </cell>
          <cell r="Q16">
            <v>0</v>
          </cell>
          <cell r="R16">
            <v>0</v>
          </cell>
        </row>
        <row r="17">
          <cell r="N17">
            <v>0</v>
          </cell>
        </row>
      </sheetData>
      <sheetData sheetId="3">
        <row r="12">
          <cell r="K12">
            <v>0</v>
          </cell>
          <cell r="P12">
            <v>0</v>
          </cell>
          <cell r="Q12">
            <v>0</v>
          </cell>
          <cell r="R12">
            <v>0</v>
          </cell>
        </row>
        <row r="13">
          <cell r="K13">
            <v>0</v>
          </cell>
          <cell r="P13">
            <v>200000</v>
          </cell>
          <cell r="Q13">
            <v>0</v>
          </cell>
          <cell r="R13">
            <v>0</v>
          </cell>
        </row>
        <row r="14">
          <cell r="K14">
            <v>0</v>
          </cell>
          <cell r="P14">
            <v>80000</v>
          </cell>
          <cell r="Q14">
            <v>0</v>
          </cell>
          <cell r="R14">
            <v>0</v>
          </cell>
        </row>
        <row r="15">
          <cell r="K15">
            <v>0</v>
          </cell>
          <cell r="P15">
            <v>60000</v>
          </cell>
          <cell r="Q15">
            <v>0</v>
          </cell>
          <cell r="R15">
            <v>0</v>
          </cell>
        </row>
        <row r="16">
          <cell r="K16">
            <v>0</v>
          </cell>
          <cell r="P16">
            <v>0</v>
          </cell>
          <cell r="Q16">
            <v>0</v>
          </cell>
          <cell r="R16">
            <v>0</v>
          </cell>
        </row>
        <row r="17">
          <cell r="N17">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0</v>
          </cell>
          <cell r="Q12">
            <v>0</v>
          </cell>
          <cell r="R12">
            <v>0</v>
          </cell>
        </row>
        <row r="13">
          <cell r="K13">
            <v>1</v>
          </cell>
          <cell r="P13">
            <v>35000</v>
          </cell>
          <cell r="Q13">
            <v>15000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1</v>
          </cell>
          <cell r="P18">
            <v>0</v>
          </cell>
          <cell r="Q18">
            <v>0</v>
          </cell>
          <cell r="R18">
            <v>0</v>
          </cell>
        </row>
        <row r="19">
          <cell r="K19">
            <v>1</v>
          </cell>
          <cell r="P19">
            <v>500000</v>
          </cell>
          <cell r="Q19">
            <v>483730</v>
          </cell>
          <cell r="R19">
            <v>0</v>
          </cell>
        </row>
        <row r="20">
          <cell r="K20">
            <v>1</v>
          </cell>
          <cell r="P20">
            <v>300000</v>
          </cell>
          <cell r="Q20">
            <v>246783</v>
          </cell>
          <cell r="R20">
            <v>0</v>
          </cell>
        </row>
        <row r="21">
          <cell r="K21">
            <v>55</v>
          </cell>
          <cell r="P21">
            <v>35000</v>
          </cell>
          <cell r="Q21">
            <v>15000</v>
          </cell>
          <cell r="R21">
            <v>0</v>
          </cell>
        </row>
        <row r="22">
          <cell r="K22">
            <v>1</v>
          </cell>
          <cell r="P22">
            <v>0</v>
          </cell>
          <cell r="Q22">
            <v>0</v>
          </cell>
          <cell r="R22">
            <v>0</v>
          </cell>
        </row>
        <row r="23">
          <cell r="K23">
            <v>0</v>
          </cell>
          <cell r="P23">
            <v>0</v>
          </cell>
          <cell r="Q23">
            <v>0</v>
          </cell>
          <cell r="R23">
            <v>0</v>
          </cell>
        </row>
        <row r="24">
          <cell r="K24">
            <v>0</v>
          </cell>
          <cell r="P24">
            <v>30000</v>
          </cell>
          <cell r="Q24">
            <v>0</v>
          </cell>
          <cell r="R24">
            <v>0</v>
          </cell>
        </row>
        <row r="25">
          <cell r="K25">
            <v>4200</v>
          </cell>
          <cell r="P25">
            <v>21000</v>
          </cell>
          <cell r="Q25">
            <v>21000</v>
          </cell>
          <cell r="R25">
            <v>6300</v>
          </cell>
        </row>
        <row r="26">
          <cell r="K26">
            <v>20</v>
          </cell>
          <cell r="P26">
            <v>20000</v>
          </cell>
          <cell r="Q26">
            <v>0</v>
          </cell>
          <cell r="R26">
            <v>0</v>
          </cell>
        </row>
        <row r="27">
          <cell r="K27">
            <v>1</v>
          </cell>
          <cell r="P27">
            <v>0</v>
          </cell>
          <cell r="Q27">
            <v>0</v>
          </cell>
          <cell r="R27">
            <v>0</v>
          </cell>
        </row>
        <row r="29">
          <cell r="K29">
            <v>20</v>
          </cell>
          <cell r="P29">
            <v>0</v>
          </cell>
          <cell r="Q29">
            <v>0</v>
          </cell>
          <cell r="R29">
            <v>0</v>
          </cell>
        </row>
        <row r="31">
          <cell r="K31">
            <v>8</v>
          </cell>
          <cell r="P31">
            <v>188000</v>
          </cell>
          <cell r="Q31">
            <v>18535</v>
          </cell>
          <cell r="R31">
            <v>0</v>
          </cell>
        </row>
        <row r="32">
          <cell r="K32">
            <v>5346</v>
          </cell>
          <cell r="P32">
            <v>433000</v>
          </cell>
          <cell r="Q32">
            <v>350000</v>
          </cell>
          <cell r="R32">
            <v>0</v>
          </cell>
        </row>
        <row r="33">
          <cell r="K33">
            <v>0.5</v>
          </cell>
          <cell r="P33">
            <v>26000</v>
          </cell>
          <cell r="Q33">
            <v>7500</v>
          </cell>
          <cell r="R33">
            <v>0</v>
          </cell>
        </row>
        <row r="34">
          <cell r="K34">
            <v>1</v>
          </cell>
          <cell r="P34">
            <v>149000</v>
          </cell>
          <cell r="Q34">
            <v>133715</v>
          </cell>
          <cell r="R34">
            <v>0</v>
          </cell>
        </row>
        <row r="35">
          <cell r="K35">
            <v>1</v>
          </cell>
          <cell r="P35">
            <v>80000</v>
          </cell>
          <cell r="Q35">
            <v>77900</v>
          </cell>
          <cell r="R35">
            <v>0</v>
          </cell>
        </row>
        <row r="36">
          <cell r="K36">
            <v>1</v>
          </cell>
          <cell r="P36">
            <v>20000</v>
          </cell>
          <cell r="Q36">
            <v>15000</v>
          </cell>
          <cell r="R36">
            <v>0</v>
          </cell>
        </row>
        <row r="37">
          <cell r="K37">
            <v>186</v>
          </cell>
          <cell r="P37">
            <v>516700</v>
          </cell>
          <cell r="Q37">
            <v>273200</v>
          </cell>
          <cell r="R37">
            <v>46400</v>
          </cell>
        </row>
        <row r="38">
          <cell r="K38">
            <v>0</v>
          </cell>
          <cell r="P38">
            <v>70000</v>
          </cell>
          <cell r="Q38">
            <v>0</v>
          </cell>
          <cell r="R38">
            <v>0</v>
          </cell>
        </row>
        <row r="39">
          <cell r="K39">
            <v>1</v>
          </cell>
          <cell r="P39">
            <v>51900</v>
          </cell>
          <cell r="Q39">
            <v>51900</v>
          </cell>
          <cell r="R39">
            <v>0</v>
          </cell>
        </row>
        <row r="40">
          <cell r="K40">
            <v>0</v>
          </cell>
          <cell r="P40">
            <v>0</v>
          </cell>
          <cell r="Q40">
            <v>0</v>
          </cell>
          <cell r="R40">
            <v>0</v>
          </cell>
        </row>
        <row r="41">
          <cell r="K41">
            <v>1</v>
          </cell>
          <cell r="P41">
            <v>284400</v>
          </cell>
          <cell r="Q41">
            <v>51900</v>
          </cell>
          <cell r="R41">
            <v>0</v>
          </cell>
        </row>
        <row r="42">
          <cell r="K42">
            <v>1</v>
          </cell>
          <cell r="P42">
            <v>70000</v>
          </cell>
          <cell r="Q42">
            <v>70000</v>
          </cell>
          <cell r="R42">
            <v>14000</v>
          </cell>
        </row>
        <row r="43">
          <cell r="K43">
            <v>1</v>
          </cell>
          <cell r="P43">
            <v>0</v>
          </cell>
          <cell r="Q43">
            <v>0</v>
          </cell>
          <cell r="R43">
            <v>0</v>
          </cell>
        </row>
        <row r="44">
          <cell r="K44">
            <v>0</v>
          </cell>
          <cell r="P44">
            <v>12000</v>
          </cell>
          <cell r="Q44">
            <v>0</v>
          </cell>
          <cell r="R44">
            <v>0</v>
          </cell>
        </row>
        <row r="45">
          <cell r="K45">
            <v>10000</v>
          </cell>
          <cell r="P45">
            <v>50000</v>
          </cell>
          <cell r="Q45">
            <v>50000</v>
          </cell>
          <cell r="R45">
            <v>15000</v>
          </cell>
        </row>
        <row r="46">
          <cell r="K46">
            <v>186</v>
          </cell>
          <cell r="P46">
            <v>0</v>
          </cell>
          <cell r="Q46">
            <v>0</v>
          </cell>
          <cell r="R46">
            <v>0</v>
          </cell>
        </row>
        <row r="47">
          <cell r="K47">
            <v>11</v>
          </cell>
          <cell r="P47">
            <v>102500</v>
          </cell>
          <cell r="Q47">
            <v>88833</v>
          </cell>
          <cell r="R47">
            <v>0</v>
          </cell>
        </row>
        <row r="48">
          <cell r="K48">
            <v>62</v>
          </cell>
          <cell r="P48">
            <v>0</v>
          </cell>
          <cell r="Q48">
            <v>0</v>
          </cell>
          <cell r="R48">
            <v>0</v>
          </cell>
        </row>
        <row r="49">
          <cell r="K49">
            <v>1</v>
          </cell>
          <cell r="P49">
            <v>0</v>
          </cell>
          <cell r="Q49">
            <v>0</v>
          </cell>
          <cell r="R49">
            <v>0</v>
          </cell>
        </row>
        <row r="50">
          <cell r="K50">
            <v>0</v>
          </cell>
          <cell r="P50">
            <v>0</v>
          </cell>
          <cell r="Q50">
            <v>0</v>
          </cell>
          <cell r="R50">
            <v>0</v>
          </cell>
        </row>
        <row r="51">
          <cell r="K51">
            <v>1</v>
          </cell>
          <cell r="P51">
            <v>0</v>
          </cell>
          <cell r="Q51">
            <v>0</v>
          </cell>
          <cell r="R51">
            <v>0</v>
          </cell>
        </row>
        <row r="52">
          <cell r="K52">
            <v>0</v>
          </cell>
          <cell r="P52">
            <v>0</v>
          </cell>
          <cell r="Q52">
            <v>0</v>
          </cell>
          <cell r="R52">
            <v>0</v>
          </cell>
        </row>
        <row r="53">
          <cell r="K53">
            <v>0</v>
          </cell>
          <cell r="P53">
            <v>40000</v>
          </cell>
          <cell r="Q53">
            <v>0</v>
          </cell>
          <cell r="R53">
            <v>0</v>
          </cell>
        </row>
        <row r="54">
          <cell r="K54">
            <v>0</v>
          </cell>
          <cell r="P54">
            <v>30000</v>
          </cell>
          <cell r="Q54">
            <v>0</v>
          </cell>
          <cell r="R54">
            <v>0</v>
          </cell>
        </row>
        <row r="55">
          <cell r="K55">
            <v>0</v>
          </cell>
          <cell r="P55">
            <v>15000</v>
          </cell>
          <cell r="Q55">
            <v>0</v>
          </cell>
          <cell r="R55">
            <v>0</v>
          </cell>
        </row>
        <row r="56">
          <cell r="K56">
            <v>0</v>
          </cell>
          <cell r="P56">
            <v>10000</v>
          </cell>
          <cell r="Q56">
            <v>0</v>
          </cell>
          <cell r="R56">
            <v>0</v>
          </cell>
        </row>
        <row r="57">
          <cell r="K57">
            <v>0</v>
          </cell>
          <cell r="P57">
            <v>20000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1</v>
          </cell>
          <cell r="P61">
            <v>100000</v>
          </cell>
          <cell r="Q61">
            <v>27000</v>
          </cell>
          <cell r="R61">
            <v>0</v>
          </cell>
        </row>
        <row r="62">
          <cell r="K62">
            <v>1</v>
          </cell>
          <cell r="P62">
            <v>65000</v>
          </cell>
          <cell r="Q62">
            <v>65000</v>
          </cell>
          <cell r="R62">
            <v>0</v>
          </cell>
        </row>
        <row r="64">
          <cell r="K64">
            <v>1300</v>
          </cell>
          <cell r="P64">
            <v>273000</v>
          </cell>
          <cell r="Q64">
            <v>113249</v>
          </cell>
          <cell r="R64">
            <v>0</v>
          </cell>
        </row>
        <row r="65">
          <cell r="K65">
            <v>0.05</v>
          </cell>
          <cell r="P65">
            <v>85000</v>
          </cell>
          <cell r="Q65">
            <v>0</v>
          </cell>
          <cell r="R65">
            <v>0</v>
          </cell>
        </row>
        <row r="66">
          <cell r="K66">
            <v>1</v>
          </cell>
          <cell r="P66">
            <v>90000</v>
          </cell>
          <cell r="Q66">
            <v>50000</v>
          </cell>
          <cell r="R66">
            <v>0</v>
          </cell>
        </row>
        <row r="67">
          <cell r="K67">
            <v>1</v>
          </cell>
          <cell r="P67">
            <v>66000</v>
          </cell>
          <cell r="Q67">
            <v>66000</v>
          </cell>
          <cell r="R67">
            <v>0</v>
          </cell>
        </row>
        <row r="68">
          <cell r="K68">
            <v>0</v>
          </cell>
          <cell r="P68">
            <v>10000</v>
          </cell>
          <cell r="Q68">
            <v>0</v>
          </cell>
          <cell r="R68">
            <v>0</v>
          </cell>
        </row>
        <row r="69">
          <cell r="K69">
            <v>1</v>
          </cell>
          <cell r="P69">
            <v>267337</v>
          </cell>
          <cell r="Q69">
            <v>267337</v>
          </cell>
          <cell r="R69">
            <v>0</v>
          </cell>
        </row>
        <row r="70">
          <cell r="K70">
            <v>0.5</v>
          </cell>
          <cell r="P70">
            <v>232166</v>
          </cell>
          <cell r="Q70">
            <v>232166</v>
          </cell>
          <cell r="R70">
            <v>0</v>
          </cell>
        </row>
        <row r="71">
          <cell r="K71">
            <v>0</v>
          </cell>
          <cell r="P71">
            <v>200000</v>
          </cell>
          <cell r="Q71">
            <v>0</v>
          </cell>
          <cell r="R71">
            <v>0</v>
          </cell>
        </row>
        <row r="72">
          <cell r="K72">
            <v>0</v>
          </cell>
          <cell r="P72">
            <v>8000</v>
          </cell>
          <cell r="Q72">
            <v>0</v>
          </cell>
          <cell r="R72">
            <v>0</v>
          </cell>
        </row>
        <row r="73">
          <cell r="K73">
            <v>0</v>
          </cell>
          <cell r="P73">
            <v>20000</v>
          </cell>
          <cell r="Q73">
            <v>0</v>
          </cell>
          <cell r="R73">
            <v>0</v>
          </cell>
        </row>
        <row r="74">
          <cell r="K74">
            <v>1</v>
          </cell>
          <cell r="P74">
            <v>20000</v>
          </cell>
          <cell r="Q74">
            <v>0</v>
          </cell>
          <cell r="R74">
            <v>0</v>
          </cell>
        </row>
        <row r="75">
          <cell r="K75">
            <v>1745</v>
          </cell>
          <cell r="P75">
            <v>100000</v>
          </cell>
          <cell r="Q75">
            <v>250000</v>
          </cell>
          <cell r="R75">
            <v>0</v>
          </cell>
        </row>
        <row r="76">
          <cell r="K76">
            <v>71</v>
          </cell>
          <cell r="P76">
            <v>100000</v>
          </cell>
          <cell r="Q76">
            <v>0</v>
          </cell>
          <cell r="R76">
            <v>0</v>
          </cell>
        </row>
        <row r="77">
          <cell r="K77">
            <v>1</v>
          </cell>
          <cell r="P77">
            <v>200000</v>
          </cell>
          <cell r="Q77">
            <v>50000</v>
          </cell>
          <cell r="R77">
            <v>0</v>
          </cell>
        </row>
        <row r="78">
          <cell r="K78">
            <v>1</v>
          </cell>
          <cell r="P78">
            <v>100000</v>
          </cell>
          <cell r="Q78">
            <v>34500</v>
          </cell>
          <cell r="R78">
            <v>0</v>
          </cell>
        </row>
        <row r="79">
          <cell r="K79">
            <v>1</v>
          </cell>
          <cell r="P79">
            <v>150000</v>
          </cell>
          <cell r="Q79">
            <v>120000</v>
          </cell>
          <cell r="R79">
            <v>500</v>
          </cell>
        </row>
        <row r="80">
          <cell r="K80">
            <v>18</v>
          </cell>
          <cell r="P80">
            <v>120000</v>
          </cell>
          <cell r="Q80">
            <v>60000</v>
          </cell>
          <cell r="R80">
            <v>0</v>
          </cell>
        </row>
        <row r="81">
          <cell r="K81">
            <v>31000</v>
          </cell>
          <cell r="P81">
            <v>155000</v>
          </cell>
          <cell r="Q81">
            <v>155000</v>
          </cell>
          <cell r="R81">
            <v>46500</v>
          </cell>
        </row>
        <row r="82">
          <cell r="K82">
            <v>1</v>
          </cell>
          <cell r="P82">
            <v>93500</v>
          </cell>
          <cell r="Q82">
            <v>86000</v>
          </cell>
          <cell r="R82">
            <v>0</v>
          </cell>
        </row>
        <row r="83">
          <cell r="K83">
            <v>1</v>
          </cell>
          <cell r="P83">
            <v>207000</v>
          </cell>
          <cell r="Q83">
            <v>207000</v>
          </cell>
          <cell r="R83">
            <v>0</v>
          </cell>
        </row>
        <row r="84">
          <cell r="K84">
            <v>1</v>
          </cell>
          <cell r="P84">
            <v>151000</v>
          </cell>
          <cell r="Q84">
            <v>151000</v>
          </cell>
          <cell r="R84">
            <v>0</v>
          </cell>
        </row>
        <row r="85">
          <cell r="K85">
            <v>1</v>
          </cell>
          <cell r="P85">
            <v>222422</v>
          </cell>
          <cell r="Q85">
            <v>222422</v>
          </cell>
          <cell r="R85">
            <v>0</v>
          </cell>
        </row>
        <row r="86">
          <cell r="K86">
            <v>0</v>
          </cell>
          <cell r="P86">
            <v>0</v>
          </cell>
          <cell r="Q86">
            <v>0</v>
          </cell>
          <cell r="R86">
            <v>0</v>
          </cell>
        </row>
        <row r="87">
          <cell r="K87">
            <v>0</v>
          </cell>
          <cell r="P87">
            <v>0</v>
          </cell>
          <cell r="Q87">
            <v>0</v>
          </cell>
          <cell r="R87">
            <v>0</v>
          </cell>
        </row>
        <row r="88">
          <cell r="K88">
            <v>0</v>
          </cell>
          <cell r="P88">
            <v>0</v>
          </cell>
          <cell r="Q88">
            <v>0</v>
          </cell>
          <cell r="R88">
            <v>0</v>
          </cell>
        </row>
        <row r="89">
          <cell r="K89">
            <v>1</v>
          </cell>
          <cell r="P89">
            <v>700000</v>
          </cell>
          <cell r="Q89">
            <v>700000</v>
          </cell>
          <cell r="R89">
            <v>600</v>
          </cell>
        </row>
        <row r="90">
          <cell r="K90">
            <v>2157</v>
          </cell>
          <cell r="P90">
            <v>4500000</v>
          </cell>
          <cell r="Q90">
            <v>3377172</v>
          </cell>
          <cell r="R90">
            <v>34965</v>
          </cell>
        </row>
        <row r="91">
          <cell r="K91">
            <v>0</v>
          </cell>
          <cell r="P91">
            <v>448000</v>
          </cell>
          <cell r="Q91">
            <v>0</v>
          </cell>
          <cell r="R91">
            <v>0</v>
          </cell>
        </row>
        <row r="92">
          <cell r="K92">
            <v>800</v>
          </cell>
          <cell r="P92">
            <v>240000</v>
          </cell>
          <cell r="Q92">
            <v>190400</v>
          </cell>
          <cell r="R92">
            <v>11065</v>
          </cell>
        </row>
        <row r="93">
          <cell r="K93">
            <v>2</v>
          </cell>
          <cell r="P93">
            <v>390000</v>
          </cell>
          <cell r="Q93">
            <v>119344</v>
          </cell>
          <cell r="R93">
            <v>0</v>
          </cell>
        </row>
        <row r="94">
          <cell r="K94">
            <v>1</v>
          </cell>
          <cell r="P94">
            <v>81946</v>
          </cell>
          <cell r="Q94">
            <v>25000</v>
          </cell>
          <cell r="R94">
            <v>0</v>
          </cell>
        </row>
        <row r="95">
          <cell r="K95">
            <v>964</v>
          </cell>
          <cell r="P95">
            <v>311000</v>
          </cell>
          <cell r="Q95">
            <v>136253</v>
          </cell>
          <cell r="R95">
            <v>0</v>
          </cell>
        </row>
        <row r="96">
          <cell r="K96">
            <v>0</v>
          </cell>
          <cell r="P96">
            <v>0</v>
          </cell>
          <cell r="Q96">
            <v>0</v>
          </cell>
          <cell r="R96">
            <v>0</v>
          </cell>
        </row>
        <row r="97">
          <cell r="K97">
            <v>1</v>
          </cell>
          <cell r="P97">
            <v>313000</v>
          </cell>
          <cell r="Q97">
            <v>174819</v>
          </cell>
          <cell r="R97">
            <v>0</v>
          </cell>
        </row>
        <row r="98">
          <cell r="K98">
            <v>1</v>
          </cell>
          <cell r="P98">
            <v>42000</v>
          </cell>
          <cell r="Q98">
            <v>42000</v>
          </cell>
          <cell r="R98">
            <v>0</v>
          </cell>
        </row>
        <row r="99">
          <cell r="K99">
            <v>3</v>
          </cell>
          <cell r="P99">
            <v>253161</v>
          </cell>
          <cell r="Q99">
            <v>177132</v>
          </cell>
          <cell r="R99">
            <v>0</v>
          </cell>
        </row>
        <row r="100">
          <cell r="K100">
            <v>9199</v>
          </cell>
          <cell r="P100">
            <v>75000</v>
          </cell>
          <cell r="Q100">
            <v>71179</v>
          </cell>
          <cell r="R100">
            <v>0</v>
          </cell>
        </row>
        <row r="101">
          <cell r="K101">
            <v>0</v>
          </cell>
          <cell r="P101">
            <v>0</v>
          </cell>
          <cell r="Q101">
            <v>0</v>
          </cell>
          <cell r="R101">
            <v>0</v>
          </cell>
        </row>
        <row r="102">
          <cell r="K102">
            <v>1</v>
          </cell>
          <cell r="P102">
            <v>70000</v>
          </cell>
          <cell r="Q102">
            <v>70000</v>
          </cell>
          <cell r="R102">
            <v>21000</v>
          </cell>
        </row>
        <row r="103">
          <cell r="K103">
            <v>1000</v>
          </cell>
          <cell r="P103">
            <v>160000</v>
          </cell>
          <cell r="Q103">
            <v>160000</v>
          </cell>
          <cell r="R103">
            <v>9298</v>
          </cell>
        </row>
        <row r="104">
          <cell r="K104">
            <v>2</v>
          </cell>
          <cell r="P104">
            <v>360000</v>
          </cell>
          <cell r="Q104">
            <v>360000</v>
          </cell>
          <cell r="R104">
            <v>0</v>
          </cell>
        </row>
        <row r="106">
          <cell r="K106">
            <v>0</v>
          </cell>
          <cell r="P106">
            <v>0</v>
          </cell>
          <cell r="Q106">
            <v>0</v>
          </cell>
          <cell r="R106">
            <v>0</v>
          </cell>
        </row>
        <row r="107">
          <cell r="K107">
            <v>1</v>
          </cell>
          <cell r="P107">
            <v>41500</v>
          </cell>
          <cell r="Q107">
            <v>41500</v>
          </cell>
          <cell r="R107">
            <v>0</v>
          </cell>
        </row>
        <row r="108">
          <cell r="K108">
            <v>1</v>
          </cell>
          <cell r="P108">
            <v>20000</v>
          </cell>
          <cell r="Q108">
            <v>0</v>
          </cell>
          <cell r="R108">
            <v>2000</v>
          </cell>
        </row>
        <row r="109">
          <cell r="K109">
            <v>0</v>
          </cell>
          <cell r="P109">
            <v>60000</v>
          </cell>
          <cell r="Q109">
            <v>0</v>
          </cell>
          <cell r="R109">
            <v>0</v>
          </cell>
        </row>
        <row r="110">
          <cell r="K110">
            <v>0</v>
          </cell>
          <cell r="P110">
            <v>0</v>
          </cell>
          <cell r="Q110">
            <v>0</v>
          </cell>
          <cell r="R110">
            <v>0</v>
          </cell>
        </row>
        <row r="111">
          <cell r="K111">
            <v>2</v>
          </cell>
          <cell r="P111">
            <v>29000</v>
          </cell>
          <cell r="Q111">
            <v>0</v>
          </cell>
          <cell r="R111">
            <v>0</v>
          </cell>
        </row>
        <row r="112">
          <cell r="K112">
            <v>0</v>
          </cell>
          <cell r="P112">
            <v>10000</v>
          </cell>
          <cell r="Q112">
            <v>0</v>
          </cell>
          <cell r="R112">
            <v>0</v>
          </cell>
        </row>
        <row r="113">
          <cell r="K113">
            <v>0</v>
          </cell>
          <cell r="P113">
            <v>63000</v>
          </cell>
          <cell r="Q113">
            <v>0</v>
          </cell>
          <cell r="R113">
            <v>0</v>
          </cell>
        </row>
        <row r="114">
          <cell r="K114">
            <v>1</v>
          </cell>
          <cell r="P114">
            <v>7000</v>
          </cell>
          <cell r="Q114">
            <v>0</v>
          </cell>
          <cell r="R114">
            <v>0</v>
          </cell>
        </row>
        <row r="115">
          <cell r="K115">
            <v>12</v>
          </cell>
          <cell r="P115">
            <v>0</v>
          </cell>
          <cell r="Q115">
            <v>0</v>
          </cell>
          <cell r="R115">
            <v>38400</v>
          </cell>
        </row>
        <row r="116">
          <cell r="K116">
            <v>0</v>
          </cell>
          <cell r="P116">
            <v>0</v>
          </cell>
          <cell r="Q116">
            <v>0</v>
          </cell>
          <cell r="R116">
            <v>0</v>
          </cell>
        </row>
        <row r="117">
          <cell r="K117">
            <v>1</v>
          </cell>
          <cell r="P117">
            <v>0</v>
          </cell>
          <cell r="Q117">
            <v>0</v>
          </cell>
          <cell r="R117">
            <v>0</v>
          </cell>
        </row>
        <row r="118">
          <cell r="K118">
            <v>0</v>
          </cell>
          <cell r="P118">
            <v>0</v>
          </cell>
          <cell r="Q118">
            <v>0</v>
          </cell>
          <cell r="R118">
            <v>0</v>
          </cell>
        </row>
        <row r="119">
          <cell r="K119">
            <v>0</v>
          </cell>
          <cell r="P119">
            <v>0</v>
          </cell>
          <cell r="Q119">
            <v>0</v>
          </cell>
          <cell r="R119">
            <v>0</v>
          </cell>
        </row>
        <row r="120">
          <cell r="K120">
            <v>1</v>
          </cell>
          <cell r="P120">
            <v>0</v>
          </cell>
          <cell r="Q120">
            <v>0</v>
          </cell>
          <cell r="R120">
            <v>8000</v>
          </cell>
        </row>
        <row r="121">
          <cell r="K121">
            <v>1</v>
          </cell>
          <cell r="P121">
            <v>0</v>
          </cell>
          <cell r="Q121">
            <v>0</v>
          </cell>
          <cell r="R121">
            <v>1000</v>
          </cell>
        </row>
        <row r="122">
          <cell r="K122">
            <v>0</v>
          </cell>
          <cell r="P122">
            <v>0</v>
          </cell>
          <cell r="Q122">
            <v>0</v>
          </cell>
          <cell r="R122">
            <v>0</v>
          </cell>
        </row>
        <row r="123">
          <cell r="K123">
            <v>1</v>
          </cell>
          <cell r="P123">
            <v>0</v>
          </cell>
          <cell r="Q123">
            <v>0</v>
          </cell>
          <cell r="R123">
            <v>0</v>
          </cell>
        </row>
        <row r="124">
          <cell r="K124">
            <v>1</v>
          </cell>
          <cell r="P124">
            <v>0</v>
          </cell>
          <cell r="Q124">
            <v>0</v>
          </cell>
          <cell r="R124">
            <v>0</v>
          </cell>
        </row>
        <row r="126">
          <cell r="K126">
            <v>0</v>
          </cell>
          <cell r="P126">
            <v>100000</v>
          </cell>
          <cell r="Q126">
            <v>0</v>
          </cell>
          <cell r="R126">
            <v>0</v>
          </cell>
        </row>
        <row r="128">
          <cell r="K128">
            <v>0</v>
          </cell>
          <cell r="P128">
            <v>0</v>
          </cell>
          <cell r="Q128">
            <v>0</v>
          </cell>
          <cell r="R128">
            <v>0</v>
          </cell>
        </row>
        <row r="129">
          <cell r="K129">
            <v>0</v>
          </cell>
          <cell r="P129">
            <v>0</v>
          </cell>
          <cell r="Q129">
            <v>0</v>
          </cell>
          <cell r="R129">
            <v>0</v>
          </cell>
        </row>
        <row r="130">
          <cell r="K130">
            <v>3</v>
          </cell>
          <cell r="P130">
            <v>128960</v>
          </cell>
          <cell r="Q130">
            <v>128960</v>
          </cell>
          <cell r="R130">
            <v>20751</v>
          </cell>
        </row>
        <row r="131">
          <cell r="K131">
            <v>61</v>
          </cell>
          <cell r="P131">
            <v>0</v>
          </cell>
          <cell r="Q131">
            <v>0</v>
          </cell>
          <cell r="R131">
            <v>0</v>
          </cell>
        </row>
        <row r="132">
          <cell r="K132">
            <v>0</v>
          </cell>
          <cell r="P132">
            <v>76500</v>
          </cell>
          <cell r="Q132">
            <v>0</v>
          </cell>
          <cell r="R132">
            <v>0</v>
          </cell>
        </row>
        <row r="133">
          <cell r="K133">
            <v>0</v>
          </cell>
          <cell r="P133">
            <v>0</v>
          </cell>
          <cell r="Q133">
            <v>0</v>
          </cell>
          <cell r="R133">
            <v>0</v>
          </cell>
        </row>
        <row r="134">
          <cell r="K134">
            <v>0</v>
          </cell>
          <cell r="P134">
            <v>25000</v>
          </cell>
          <cell r="Q134">
            <v>0</v>
          </cell>
          <cell r="R134">
            <v>0</v>
          </cell>
        </row>
        <row r="135">
          <cell r="K135">
            <v>1</v>
          </cell>
          <cell r="P135">
            <v>0</v>
          </cell>
          <cell r="Q135">
            <v>0</v>
          </cell>
          <cell r="R135">
            <v>0</v>
          </cell>
        </row>
        <row r="136">
          <cell r="N136">
            <v>0.72985046813651477</v>
          </cell>
        </row>
      </sheetData>
      <sheetData sheetId="1">
        <row r="12">
          <cell r="K12">
            <v>1</v>
          </cell>
          <cell r="P12">
            <v>50000</v>
          </cell>
          <cell r="Q12">
            <v>17600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7">
          <cell r="K17">
            <v>0</v>
          </cell>
          <cell r="P17">
            <v>0</v>
          </cell>
          <cell r="Q17">
            <v>0</v>
          </cell>
          <cell r="R17">
            <v>0</v>
          </cell>
        </row>
        <row r="18">
          <cell r="K18">
            <v>0</v>
          </cell>
          <cell r="P18">
            <v>0</v>
          </cell>
          <cell r="Q18">
            <v>0</v>
          </cell>
          <cell r="R18">
            <v>0</v>
          </cell>
        </row>
        <row r="19">
          <cell r="K19">
            <v>0.31</v>
          </cell>
          <cell r="P19">
            <v>570000</v>
          </cell>
          <cell r="Q19">
            <v>373230</v>
          </cell>
          <cell r="R19">
            <v>0</v>
          </cell>
        </row>
        <row r="20">
          <cell r="K20">
            <v>1</v>
          </cell>
          <cell r="P20">
            <v>410000</v>
          </cell>
          <cell r="Q20">
            <v>379198</v>
          </cell>
          <cell r="R20">
            <v>0</v>
          </cell>
        </row>
        <row r="21">
          <cell r="K21">
            <v>5</v>
          </cell>
          <cell r="P21">
            <v>0</v>
          </cell>
          <cell r="Q21">
            <v>0</v>
          </cell>
          <cell r="R21">
            <v>0</v>
          </cell>
        </row>
        <row r="22">
          <cell r="K22">
            <v>1</v>
          </cell>
          <cell r="P22">
            <v>0</v>
          </cell>
          <cell r="Q22">
            <v>0</v>
          </cell>
          <cell r="R22">
            <v>0</v>
          </cell>
        </row>
        <row r="23">
          <cell r="K23">
            <v>1</v>
          </cell>
          <cell r="P23">
            <v>40000</v>
          </cell>
          <cell r="Q23">
            <v>8270</v>
          </cell>
          <cell r="R23">
            <v>0</v>
          </cell>
        </row>
        <row r="24">
          <cell r="K24">
            <v>0</v>
          </cell>
          <cell r="P24">
            <v>0</v>
          </cell>
          <cell r="Q24">
            <v>0</v>
          </cell>
          <cell r="R24">
            <v>0</v>
          </cell>
        </row>
        <row r="25">
          <cell r="K25">
            <v>6000</v>
          </cell>
          <cell r="P25">
            <v>30000</v>
          </cell>
          <cell r="Q25">
            <v>30000</v>
          </cell>
          <cell r="R25">
            <v>0</v>
          </cell>
        </row>
        <row r="26">
          <cell r="K26">
            <v>7</v>
          </cell>
          <cell r="P26">
            <v>0</v>
          </cell>
          <cell r="Q26">
            <v>0</v>
          </cell>
          <cell r="R26">
            <v>0</v>
          </cell>
        </row>
        <row r="27">
          <cell r="K27">
            <v>0</v>
          </cell>
          <cell r="P27">
            <v>0</v>
          </cell>
          <cell r="Q27">
            <v>0</v>
          </cell>
          <cell r="R27">
            <v>0</v>
          </cell>
        </row>
        <row r="28">
          <cell r="K28">
            <v>0</v>
          </cell>
          <cell r="P28">
            <v>0</v>
          </cell>
          <cell r="Q28">
            <v>0</v>
          </cell>
          <cell r="R28">
            <v>0</v>
          </cell>
        </row>
        <row r="30">
          <cell r="K30">
            <v>0</v>
          </cell>
          <cell r="P30">
            <v>0</v>
          </cell>
          <cell r="Q30">
            <v>0</v>
          </cell>
          <cell r="R30">
            <v>0</v>
          </cell>
        </row>
        <row r="32">
          <cell r="K32">
            <v>1</v>
          </cell>
          <cell r="P32">
            <v>86000</v>
          </cell>
          <cell r="Q32">
            <v>0</v>
          </cell>
          <cell r="R32">
            <v>0</v>
          </cell>
        </row>
        <row r="33">
          <cell r="K33">
            <v>191</v>
          </cell>
          <cell r="P33">
            <v>910000</v>
          </cell>
          <cell r="Q33">
            <v>902885</v>
          </cell>
          <cell r="R33">
            <v>0</v>
          </cell>
        </row>
        <row r="34">
          <cell r="K34">
            <v>1</v>
          </cell>
          <cell r="P34">
            <v>50000</v>
          </cell>
          <cell r="Q34">
            <v>35000</v>
          </cell>
          <cell r="R34">
            <v>0</v>
          </cell>
        </row>
        <row r="35">
          <cell r="K35">
            <v>1</v>
          </cell>
          <cell r="P35">
            <v>121400</v>
          </cell>
          <cell r="Q35">
            <v>75525</v>
          </cell>
          <cell r="R35">
            <v>0</v>
          </cell>
        </row>
        <row r="36">
          <cell r="K36">
            <v>1</v>
          </cell>
          <cell r="P36">
            <v>50000</v>
          </cell>
          <cell r="Q36">
            <v>40350</v>
          </cell>
          <cell r="R36">
            <v>0</v>
          </cell>
        </row>
        <row r="37">
          <cell r="K37">
            <v>1</v>
          </cell>
          <cell r="P37">
            <v>20000</v>
          </cell>
          <cell r="Q37">
            <v>20000</v>
          </cell>
          <cell r="R37">
            <v>0</v>
          </cell>
        </row>
        <row r="38">
          <cell r="K38">
            <v>195</v>
          </cell>
          <cell r="P38">
            <v>660000</v>
          </cell>
          <cell r="Q38">
            <v>512000</v>
          </cell>
          <cell r="R38">
            <v>0</v>
          </cell>
        </row>
        <row r="39">
          <cell r="K39">
            <v>0</v>
          </cell>
          <cell r="P39">
            <v>200000</v>
          </cell>
          <cell r="Q39">
            <v>0</v>
          </cell>
          <cell r="R39">
            <v>0</v>
          </cell>
        </row>
        <row r="40">
          <cell r="K40">
            <v>1</v>
          </cell>
          <cell r="P40">
            <v>0</v>
          </cell>
          <cell r="Q40">
            <v>0</v>
          </cell>
          <cell r="R40">
            <v>0</v>
          </cell>
        </row>
        <row r="41">
          <cell r="K41">
            <v>0</v>
          </cell>
          <cell r="P41">
            <v>0</v>
          </cell>
          <cell r="Q41">
            <v>0</v>
          </cell>
          <cell r="R41">
            <v>0</v>
          </cell>
        </row>
        <row r="42">
          <cell r="K42">
            <v>0</v>
          </cell>
          <cell r="P42">
            <v>100000</v>
          </cell>
          <cell r="Q42">
            <v>0</v>
          </cell>
          <cell r="R42">
            <v>0</v>
          </cell>
        </row>
        <row r="43">
          <cell r="K43">
            <v>1</v>
          </cell>
          <cell r="P43">
            <v>90000</v>
          </cell>
          <cell r="Q43">
            <v>90000</v>
          </cell>
          <cell r="R43">
            <v>0</v>
          </cell>
        </row>
        <row r="44">
          <cell r="K44">
            <v>1</v>
          </cell>
          <cell r="P44">
            <v>20000</v>
          </cell>
          <cell r="Q44">
            <v>15750</v>
          </cell>
          <cell r="R44">
            <v>0</v>
          </cell>
        </row>
        <row r="45">
          <cell r="K45">
            <v>0</v>
          </cell>
          <cell r="P45">
            <v>0</v>
          </cell>
          <cell r="Q45">
            <v>0</v>
          </cell>
          <cell r="R45">
            <v>0</v>
          </cell>
        </row>
        <row r="46">
          <cell r="K46">
            <v>6000</v>
          </cell>
          <cell r="P46">
            <v>30000</v>
          </cell>
          <cell r="Q46">
            <v>30000</v>
          </cell>
          <cell r="R46">
            <v>0</v>
          </cell>
        </row>
        <row r="47">
          <cell r="K47">
            <v>45</v>
          </cell>
          <cell r="P47">
            <v>0</v>
          </cell>
          <cell r="Q47">
            <v>0</v>
          </cell>
          <cell r="R47">
            <v>0</v>
          </cell>
        </row>
        <row r="48">
          <cell r="K48">
            <v>11</v>
          </cell>
          <cell r="P48">
            <v>150000</v>
          </cell>
          <cell r="Q48">
            <v>135000</v>
          </cell>
          <cell r="R48">
            <v>0</v>
          </cell>
        </row>
        <row r="49">
          <cell r="K49">
            <v>62</v>
          </cell>
          <cell r="P49">
            <v>0</v>
          </cell>
          <cell r="Q49">
            <v>0</v>
          </cell>
          <cell r="R49">
            <v>0</v>
          </cell>
        </row>
        <row r="50">
          <cell r="K50">
            <v>1</v>
          </cell>
          <cell r="P50">
            <v>0</v>
          </cell>
          <cell r="Q50">
            <v>0</v>
          </cell>
          <cell r="R50">
            <v>0</v>
          </cell>
        </row>
        <row r="51">
          <cell r="K51">
            <v>0</v>
          </cell>
          <cell r="P51">
            <v>0</v>
          </cell>
          <cell r="Q51">
            <v>0</v>
          </cell>
          <cell r="R51">
            <v>0</v>
          </cell>
        </row>
        <row r="52">
          <cell r="K52">
            <v>1</v>
          </cell>
          <cell r="P52">
            <v>0</v>
          </cell>
          <cell r="Q52">
            <v>0</v>
          </cell>
          <cell r="R52">
            <v>0</v>
          </cell>
        </row>
        <row r="53">
          <cell r="K53">
            <v>0</v>
          </cell>
          <cell r="P53">
            <v>0</v>
          </cell>
          <cell r="Q53">
            <v>0</v>
          </cell>
          <cell r="R53">
            <v>0</v>
          </cell>
        </row>
        <row r="54">
          <cell r="K54">
            <v>1</v>
          </cell>
          <cell r="P54">
            <v>50000</v>
          </cell>
          <cell r="Q54">
            <v>50000</v>
          </cell>
          <cell r="R54">
            <v>0</v>
          </cell>
        </row>
        <row r="55">
          <cell r="K55">
            <v>1</v>
          </cell>
          <cell r="P55">
            <v>0</v>
          </cell>
          <cell r="Q55">
            <v>0</v>
          </cell>
          <cell r="R55">
            <v>0</v>
          </cell>
        </row>
        <row r="56">
          <cell r="K56">
            <v>0</v>
          </cell>
          <cell r="P56">
            <v>0</v>
          </cell>
          <cell r="Q56">
            <v>0</v>
          </cell>
          <cell r="R56">
            <v>0</v>
          </cell>
        </row>
        <row r="57">
          <cell r="K57">
            <v>0</v>
          </cell>
          <cell r="P57">
            <v>20000</v>
          </cell>
          <cell r="Q57">
            <v>0</v>
          </cell>
          <cell r="R57">
            <v>0</v>
          </cell>
        </row>
        <row r="58">
          <cell r="K58">
            <v>0</v>
          </cell>
          <cell r="P58">
            <v>15000</v>
          </cell>
          <cell r="Q58">
            <v>0</v>
          </cell>
          <cell r="R58">
            <v>0</v>
          </cell>
        </row>
        <row r="59">
          <cell r="K59">
            <v>0</v>
          </cell>
          <cell r="P59">
            <v>0</v>
          </cell>
          <cell r="Q59">
            <v>0</v>
          </cell>
          <cell r="R59">
            <v>0</v>
          </cell>
        </row>
        <row r="60">
          <cell r="K60">
            <v>0</v>
          </cell>
          <cell r="P60">
            <v>0</v>
          </cell>
          <cell r="Q60">
            <v>0</v>
          </cell>
          <cell r="R60">
            <v>0</v>
          </cell>
        </row>
        <row r="61">
          <cell r="K61">
            <v>0</v>
          </cell>
          <cell r="P61">
            <v>0</v>
          </cell>
          <cell r="Q61">
            <v>0</v>
          </cell>
          <cell r="R61">
            <v>0</v>
          </cell>
        </row>
        <row r="62">
          <cell r="K62">
            <v>0</v>
          </cell>
          <cell r="P62">
            <v>50000</v>
          </cell>
          <cell r="Q62">
            <v>0</v>
          </cell>
          <cell r="R62">
            <v>0</v>
          </cell>
        </row>
        <row r="63">
          <cell r="K63">
            <v>0</v>
          </cell>
          <cell r="P63">
            <v>50000</v>
          </cell>
          <cell r="Q63">
            <v>0</v>
          </cell>
          <cell r="R63">
            <v>0</v>
          </cell>
        </row>
        <row r="65">
          <cell r="K65">
            <v>0</v>
          </cell>
          <cell r="P65">
            <v>145000</v>
          </cell>
          <cell r="Q65">
            <v>0</v>
          </cell>
          <cell r="R65">
            <v>0</v>
          </cell>
        </row>
        <row r="66">
          <cell r="K66">
            <v>0.5</v>
          </cell>
          <cell r="P66">
            <v>85000</v>
          </cell>
          <cell r="Q66">
            <v>85000</v>
          </cell>
          <cell r="R66">
            <v>0</v>
          </cell>
        </row>
        <row r="67">
          <cell r="K67">
            <v>1</v>
          </cell>
          <cell r="P67">
            <v>125000</v>
          </cell>
          <cell r="Q67">
            <v>122000</v>
          </cell>
          <cell r="R67">
            <v>0</v>
          </cell>
        </row>
        <row r="68">
          <cell r="K68">
            <v>4</v>
          </cell>
          <cell r="P68">
            <v>154000</v>
          </cell>
          <cell r="Q68">
            <v>55775</v>
          </cell>
          <cell r="R68">
            <v>0</v>
          </cell>
        </row>
        <row r="69">
          <cell r="K69">
            <v>0</v>
          </cell>
          <cell r="P69">
            <v>40000</v>
          </cell>
          <cell r="Q69">
            <v>0</v>
          </cell>
          <cell r="R69">
            <v>0</v>
          </cell>
        </row>
        <row r="70">
          <cell r="K70">
            <v>0</v>
          </cell>
          <cell r="P70">
            <v>400000</v>
          </cell>
          <cell r="Q70">
            <v>0</v>
          </cell>
          <cell r="R70">
            <v>0</v>
          </cell>
        </row>
        <row r="71">
          <cell r="K71">
            <v>1</v>
          </cell>
          <cell r="P71">
            <v>60000</v>
          </cell>
          <cell r="Q71">
            <v>55650</v>
          </cell>
          <cell r="R71">
            <v>0</v>
          </cell>
        </row>
        <row r="72">
          <cell r="K72">
            <v>0</v>
          </cell>
          <cell r="P72">
            <v>279500</v>
          </cell>
          <cell r="Q72">
            <v>0</v>
          </cell>
          <cell r="R72">
            <v>0</v>
          </cell>
        </row>
        <row r="73">
          <cell r="K73">
            <v>0</v>
          </cell>
          <cell r="P73">
            <v>10000</v>
          </cell>
          <cell r="Q73">
            <v>0</v>
          </cell>
          <cell r="R73">
            <v>0</v>
          </cell>
        </row>
        <row r="74">
          <cell r="K74">
            <v>1</v>
          </cell>
          <cell r="P74">
            <v>30000</v>
          </cell>
          <cell r="Q74">
            <v>30000</v>
          </cell>
          <cell r="R74">
            <v>0</v>
          </cell>
        </row>
        <row r="75">
          <cell r="K75">
            <v>0</v>
          </cell>
          <cell r="P75">
            <v>30000</v>
          </cell>
          <cell r="Q75">
            <v>0</v>
          </cell>
          <cell r="R75">
            <v>0</v>
          </cell>
        </row>
        <row r="76">
          <cell r="K76">
            <v>940</v>
          </cell>
          <cell r="P76">
            <v>620000</v>
          </cell>
          <cell r="Q76">
            <v>507657</v>
          </cell>
          <cell r="R76">
            <v>0</v>
          </cell>
        </row>
        <row r="77">
          <cell r="K77">
            <v>1000</v>
          </cell>
          <cell r="P77">
            <v>144000</v>
          </cell>
          <cell r="Q77">
            <v>140000</v>
          </cell>
          <cell r="R77">
            <v>0</v>
          </cell>
        </row>
        <row r="78">
          <cell r="K78">
            <v>0</v>
          </cell>
          <cell r="P78">
            <v>120000</v>
          </cell>
          <cell r="Q78">
            <v>0</v>
          </cell>
          <cell r="R78">
            <v>0</v>
          </cell>
        </row>
        <row r="79">
          <cell r="K79">
            <v>1</v>
          </cell>
          <cell r="P79">
            <v>60000</v>
          </cell>
          <cell r="Q79">
            <v>58000</v>
          </cell>
          <cell r="R79">
            <v>0</v>
          </cell>
        </row>
        <row r="80">
          <cell r="K80">
            <v>1</v>
          </cell>
          <cell r="P80">
            <v>100000</v>
          </cell>
          <cell r="Q80">
            <v>100000</v>
          </cell>
          <cell r="R80">
            <v>0</v>
          </cell>
        </row>
        <row r="81">
          <cell r="K81">
            <v>33</v>
          </cell>
          <cell r="P81">
            <v>100000</v>
          </cell>
          <cell r="Q81">
            <v>95000</v>
          </cell>
          <cell r="R81">
            <v>0</v>
          </cell>
        </row>
        <row r="82">
          <cell r="K82">
            <v>50000</v>
          </cell>
          <cell r="P82">
            <v>250000</v>
          </cell>
          <cell r="Q82">
            <v>250000</v>
          </cell>
          <cell r="R82">
            <v>0</v>
          </cell>
        </row>
        <row r="83">
          <cell r="K83">
            <v>1</v>
          </cell>
          <cell r="P83">
            <v>100000</v>
          </cell>
          <cell r="Q83">
            <v>91000</v>
          </cell>
          <cell r="R83">
            <v>0</v>
          </cell>
        </row>
        <row r="84">
          <cell r="K84">
            <v>1</v>
          </cell>
          <cell r="P84">
            <v>507435</v>
          </cell>
          <cell r="Q84">
            <v>507435</v>
          </cell>
          <cell r="R84">
            <v>0</v>
          </cell>
        </row>
        <row r="85">
          <cell r="K85">
            <v>0</v>
          </cell>
          <cell r="P85">
            <v>100000</v>
          </cell>
          <cell r="Q85">
            <v>0</v>
          </cell>
          <cell r="R85">
            <v>0</v>
          </cell>
        </row>
        <row r="86">
          <cell r="K86">
            <v>1</v>
          </cell>
          <cell r="P86">
            <v>240000</v>
          </cell>
          <cell r="Q86">
            <v>209153</v>
          </cell>
          <cell r="R86">
            <v>0</v>
          </cell>
        </row>
        <row r="87">
          <cell r="K87">
            <v>1</v>
          </cell>
          <cell r="P87">
            <v>80000</v>
          </cell>
          <cell r="Q87">
            <v>80000</v>
          </cell>
          <cell r="R87">
            <v>0</v>
          </cell>
        </row>
        <row r="88">
          <cell r="K88">
            <v>0</v>
          </cell>
          <cell r="P88">
            <v>0</v>
          </cell>
          <cell r="Q88">
            <v>0</v>
          </cell>
          <cell r="R88">
            <v>0</v>
          </cell>
        </row>
        <row r="89">
          <cell r="K89">
            <v>0</v>
          </cell>
          <cell r="P89">
            <v>0</v>
          </cell>
          <cell r="Q89">
            <v>0</v>
          </cell>
          <cell r="R89">
            <v>0</v>
          </cell>
        </row>
        <row r="90">
          <cell r="K90">
            <v>0</v>
          </cell>
          <cell r="P90">
            <v>30000</v>
          </cell>
          <cell r="Q90">
            <v>0</v>
          </cell>
          <cell r="R90">
            <v>0</v>
          </cell>
        </row>
        <row r="91">
          <cell r="K91">
            <v>1310</v>
          </cell>
          <cell r="P91">
            <v>1861000</v>
          </cell>
          <cell r="Q91">
            <v>1461698</v>
          </cell>
          <cell r="R91">
            <v>111083</v>
          </cell>
        </row>
        <row r="92">
          <cell r="K92">
            <v>0</v>
          </cell>
          <cell r="P92">
            <v>0</v>
          </cell>
          <cell r="Q92">
            <v>0</v>
          </cell>
          <cell r="R92">
            <v>0</v>
          </cell>
        </row>
        <row r="93">
          <cell r="K93">
            <v>1656</v>
          </cell>
          <cell r="P93">
            <v>5181950</v>
          </cell>
          <cell r="Q93">
            <v>5181950</v>
          </cell>
          <cell r="R93">
            <v>0</v>
          </cell>
        </row>
        <row r="94">
          <cell r="K94">
            <v>0</v>
          </cell>
          <cell r="P94">
            <v>204000</v>
          </cell>
          <cell r="Q94">
            <v>0</v>
          </cell>
          <cell r="R94">
            <v>0</v>
          </cell>
        </row>
        <row r="95">
          <cell r="K95">
            <v>0</v>
          </cell>
          <cell r="P95">
            <v>50000</v>
          </cell>
          <cell r="Q95">
            <v>0</v>
          </cell>
          <cell r="R95">
            <v>0</v>
          </cell>
        </row>
        <row r="96">
          <cell r="K96">
            <v>560</v>
          </cell>
          <cell r="P96">
            <v>700000</v>
          </cell>
          <cell r="Q96">
            <v>690050</v>
          </cell>
          <cell r="R96">
            <v>0</v>
          </cell>
        </row>
        <row r="97">
          <cell r="K97">
            <v>1</v>
          </cell>
          <cell r="P97">
            <v>70000</v>
          </cell>
          <cell r="Q97">
            <v>0</v>
          </cell>
          <cell r="R97">
            <v>0</v>
          </cell>
        </row>
        <row r="98">
          <cell r="K98">
            <v>1</v>
          </cell>
          <cell r="P98">
            <v>80000</v>
          </cell>
          <cell r="Q98">
            <v>50187</v>
          </cell>
          <cell r="R98">
            <v>0</v>
          </cell>
        </row>
        <row r="99">
          <cell r="K99">
            <v>0</v>
          </cell>
          <cell r="P99">
            <v>30000</v>
          </cell>
          <cell r="Q99">
            <v>30000</v>
          </cell>
          <cell r="R99">
            <v>0</v>
          </cell>
        </row>
        <row r="100">
          <cell r="K100">
            <v>1</v>
          </cell>
          <cell r="P100">
            <v>237000</v>
          </cell>
          <cell r="Q100">
            <v>59941</v>
          </cell>
          <cell r="R100">
            <v>0</v>
          </cell>
        </row>
        <row r="101">
          <cell r="K101">
            <v>9199</v>
          </cell>
          <cell r="P101">
            <v>80850</v>
          </cell>
          <cell r="Q101">
            <v>80850</v>
          </cell>
          <cell r="R101">
            <v>0</v>
          </cell>
        </row>
        <row r="102">
          <cell r="K102">
            <v>0</v>
          </cell>
          <cell r="P102">
            <v>30000</v>
          </cell>
          <cell r="Q102">
            <v>0</v>
          </cell>
          <cell r="R102">
            <v>0</v>
          </cell>
        </row>
        <row r="103">
          <cell r="K103">
            <v>1</v>
          </cell>
          <cell r="P103">
            <v>250000</v>
          </cell>
          <cell r="Q103">
            <v>276900</v>
          </cell>
          <cell r="R103">
            <v>0</v>
          </cell>
        </row>
        <row r="104">
          <cell r="K104">
            <v>1000</v>
          </cell>
          <cell r="P104">
            <v>315000</v>
          </cell>
          <cell r="Q104">
            <v>315000</v>
          </cell>
          <cell r="R104">
            <v>0</v>
          </cell>
        </row>
        <row r="105">
          <cell r="K105">
            <v>1</v>
          </cell>
          <cell r="P105">
            <v>131000</v>
          </cell>
          <cell r="Q105">
            <v>73780</v>
          </cell>
          <cell r="R105">
            <v>0</v>
          </cell>
        </row>
        <row r="107">
          <cell r="K107">
            <v>4</v>
          </cell>
          <cell r="P107">
            <v>60000</v>
          </cell>
          <cell r="Q107">
            <v>27000</v>
          </cell>
          <cell r="R107">
            <v>0</v>
          </cell>
        </row>
        <row r="108">
          <cell r="K108">
            <v>0.33</v>
          </cell>
          <cell r="P108">
            <v>40000</v>
          </cell>
          <cell r="Q108">
            <v>31500</v>
          </cell>
          <cell r="R108">
            <v>0</v>
          </cell>
        </row>
        <row r="109">
          <cell r="K109">
            <v>1</v>
          </cell>
          <cell r="P109">
            <v>0</v>
          </cell>
          <cell r="Q109">
            <v>0</v>
          </cell>
          <cell r="R109">
            <v>0</v>
          </cell>
        </row>
        <row r="110">
          <cell r="K110">
            <v>0</v>
          </cell>
          <cell r="P110">
            <v>0</v>
          </cell>
          <cell r="Q110">
            <v>0</v>
          </cell>
          <cell r="R110">
            <v>0</v>
          </cell>
        </row>
        <row r="111">
          <cell r="K111">
            <v>0</v>
          </cell>
          <cell r="P111">
            <v>0</v>
          </cell>
          <cell r="Q111">
            <v>0</v>
          </cell>
          <cell r="R111">
            <v>0</v>
          </cell>
        </row>
        <row r="112">
          <cell r="K112">
            <v>1</v>
          </cell>
          <cell r="P112">
            <v>0</v>
          </cell>
          <cell r="Q112">
            <v>0</v>
          </cell>
          <cell r="R112">
            <v>0</v>
          </cell>
        </row>
        <row r="113">
          <cell r="K113">
            <v>1</v>
          </cell>
          <cell r="P113">
            <v>50000</v>
          </cell>
          <cell r="Q113">
            <v>27000</v>
          </cell>
          <cell r="R113">
            <v>0</v>
          </cell>
        </row>
        <row r="114">
          <cell r="K114">
            <v>0</v>
          </cell>
          <cell r="P114">
            <v>30000</v>
          </cell>
          <cell r="Q114">
            <v>0</v>
          </cell>
          <cell r="R114">
            <v>0</v>
          </cell>
        </row>
        <row r="115">
          <cell r="K115">
            <v>1</v>
          </cell>
          <cell r="P115">
            <v>0</v>
          </cell>
          <cell r="Q115">
            <v>0</v>
          </cell>
          <cell r="R115">
            <v>0</v>
          </cell>
        </row>
        <row r="116">
          <cell r="K116">
            <v>18</v>
          </cell>
          <cell r="P116">
            <v>0</v>
          </cell>
          <cell r="Q116">
            <v>0</v>
          </cell>
          <cell r="R116">
            <v>0</v>
          </cell>
        </row>
        <row r="117">
          <cell r="K117">
            <v>0</v>
          </cell>
          <cell r="P117">
            <v>0</v>
          </cell>
          <cell r="Q117">
            <v>0</v>
          </cell>
          <cell r="R117">
            <v>0</v>
          </cell>
        </row>
        <row r="118">
          <cell r="K118">
            <v>1</v>
          </cell>
          <cell r="P118">
            <v>0</v>
          </cell>
          <cell r="Q118">
            <v>0</v>
          </cell>
          <cell r="R118">
            <v>0</v>
          </cell>
        </row>
        <row r="119">
          <cell r="K119">
            <v>0</v>
          </cell>
          <cell r="P119">
            <v>0</v>
          </cell>
          <cell r="Q119">
            <v>0</v>
          </cell>
          <cell r="R119">
            <v>0</v>
          </cell>
        </row>
        <row r="120">
          <cell r="K120">
            <v>12000</v>
          </cell>
          <cell r="P120">
            <v>60000</v>
          </cell>
          <cell r="Q120">
            <v>60000</v>
          </cell>
          <cell r="R120">
            <v>0</v>
          </cell>
        </row>
        <row r="121">
          <cell r="K121">
            <v>0</v>
          </cell>
          <cell r="P121">
            <v>20000</v>
          </cell>
          <cell r="Q121">
            <v>0</v>
          </cell>
          <cell r="R121">
            <v>0</v>
          </cell>
        </row>
        <row r="122">
          <cell r="K122">
            <v>0</v>
          </cell>
          <cell r="P122">
            <v>0</v>
          </cell>
          <cell r="Q122">
            <v>0</v>
          </cell>
          <cell r="R122">
            <v>0</v>
          </cell>
        </row>
        <row r="123">
          <cell r="K123">
            <v>0</v>
          </cell>
          <cell r="P123">
            <v>0</v>
          </cell>
          <cell r="Q123">
            <v>0</v>
          </cell>
          <cell r="R123">
            <v>0</v>
          </cell>
        </row>
        <row r="124">
          <cell r="K124">
            <v>1</v>
          </cell>
          <cell r="P124">
            <v>0</v>
          </cell>
          <cell r="Q124">
            <v>0</v>
          </cell>
          <cell r="R124">
            <v>0</v>
          </cell>
        </row>
        <row r="125">
          <cell r="K125">
            <v>1</v>
          </cell>
          <cell r="P125">
            <v>40000</v>
          </cell>
          <cell r="Q125">
            <v>0</v>
          </cell>
          <cell r="R125">
            <v>0</v>
          </cell>
        </row>
        <row r="127">
          <cell r="K127">
            <v>0</v>
          </cell>
          <cell r="P127">
            <v>0</v>
          </cell>
          <cell r="Q127">
            <v>0</v>
          </cell>
          <cell r="R127">
            <v>0</v>
          </cell>
        </row>
        <row r="129">
          <cell r="K129">
            <v>0</v>
          </cell>
          <cell r="P129">
            <v>10000</v>
          </cell>
          <cell r="Q129">
            <v>0</v>
          </cell>
          <cell r="R129">
            <v>0</v>
          </cell>
        </row>
        <row r="130">
          <cell r="K130">
            <v>0</v>
          </cell>
          <cell r="P130">
            <v>30000</v>
          </cell>
          <cell r="Q130">
            <v>0</v>
          </cell>
          <cell r="R130">
            <v>0</v>
          </cell>
        </row>
        <row r="131">
          <cell r="K131">
            <v>1</v>
          </cell>
          <cell r="P131">
            <v>80000</v>
          </cell>
          <cell r="Q131">
            <v>38022</v>
          </cell>
          <cell r="R131">
            <v>0</v>
          </cell>
        </row>
        <row r="132">
          <cell r="K132">
            <v>100</v>
          </cell>
          <cell r="P132">
            <v>30000</v>
          </cell>
          <cell r="Q132">
            <v>21861</v>
          </cell>
          <cell r="R132">
            <v>0</v>
          </cell>
        </row>
        <row r="133">
          <cell r="K133">
            <v>1</v>
          </cell>
          <cell r="P133">
            <v>100000</v>
          </cell>
          <cell r="Q133">
            <v>92000</v>
          </cell>
          <cell r="R133">
            <v>0</v>
          </cell>
        </row>
        <row r="134">
          <cell r="K134">
            <v>0</v>
          </cell>
          <cell r="P134">
            <v>100000</v>
          </cell>
          <cell r="Q134">
            <v>0</v>
          </cell>
          <cell r="R134">
            <v>0</v>
          </cell>
        </row>
        <row r="135">
          <cell r="K135">
            <v>0</v>
          </cell>
          <cell r="P135">
            <v>40000</v>
          </cell>
          <cell r="Q135">
            <v>0</v>
          </cell>
          <cell r="R135">
            <v>0</v>
          </cell>
        </row>
        <row r="136">
          <cell r="K136">
            <v>0</v>
          </cell>
          <cell r="P136">
            <v>0</v>
          </cell>
          <cell r="Q136">
            <v>0</v>
          </cell>
          <cell r="R136">
            <v>0</v>
          </cell>
        </row>
        <row r="137">
          <cell r="N137">
            <v>0.47719830508474576</v>
          </cell>
        </row>
      </sheetData>
      <sheetData sheetId="2">
        <row r="12">
          <cell r="K12">
            <v>0</v>
          </cell>
          <cell r="P12">
            <v>150000</v>
          </cell>
          <cell r="Q12">
            <v>0</v>
          </cell>
          <cell r="R12">
            <v>0</v>
          </cell>
        </row>
        <row r="13">
          <cell r="K13">
            <v>0</v>
          </cell>
          <cell r="P13">
            <v>50000</v>
          </cell>
          <cell r="Q13">
            <v>0</v>
          </cell>
          <cell r="R13">
            <v>0</v>
          </cell>
        </row>
        <row r="14">
          <cell r="K14">
            <v>0</v>
          </cell>
          <cell r="P14">
            <v>25000</v>
          </cell>
          <cell r="Q14">
            <v>0</v>
          </cell>
          <cell r="R14">
            <v>0</v>
          </cell>
        </row>
        <row r="15">
          <cell r="K15">
            <v>0</v>
          </cell>
          <cell r="P15">
            <v>25000</v>
          </cell>
          <cell r="Q15">
            <v>0</v>
          </cell>
          <cell r="R15">
            <v>0</v>
          </cell>
        </row>
        <row r="16">
          <cell r="K16">
            <v>0</v>
          </cell>
          <cell r="P16">
            <v>0</v>
          </cell>
          <cell r="Q16">
            <v>0</v>
          </cell>
          <cell r="R16">
            <v>0</v>
          </cell>
        </row>
        <row r="17">
          <cell r="K17">
            <v>0</v>
          </cell>
          <cell r="P17">
            <v>25000</v>
          </cell>
          <cell r="Q17">
            <v>0</v>
          </cell>
          <cell r="R17">
            <v>0</v>
          </cell>
        </row>
        <row r="18">
          <cell r="K18">
            <v>0</v>
          </cell>
          <cell r="P18">
            <v>25000</v>
          </cell>
          <cell r="Q18">
            <v>0</v>
          </cell>
          <cell r="R18">
            <v>0</v>
          </cell>
        </row>
        <row r="19">
          <cell r="K19">
            <v>0</v>
          </cell>
          <cell r="P19">
            <v>873620</v>
          </cell>
          <cell r="Q19">
            <v>0</v>
          </cell>
          <cell r="R19">
            <v>0</v>
          </cell>
        </row>
        <row r="20">
          <cell r="K20">
            <v>0</v>
          </cell>
          <cell r="P20">
            <v>0</v>
          </cell>
          <cell r="Q20">
            <v>0</v>
          </cell>
          <cell r="R20">
            <v>0</v>
          </cell>
        </row>
        <row r="21">
          <cell r="K21">
            <v>0</v>
          </cell>
          <cell r="P21">
            <v>26125</v>
          </cell>
          <cell r="Q21">
            <v>0</v>
          </cell>
          <cell r="R21">
            <v>0</v>
          </cell>
        </row>
        <row r="22">
          <cell r="K22">
            <v>0</v>
          </cell>
          <cell r="P22">
            <v>0</v>
          </cell>
          <cell r="Q22">
            <v>0</v>
          </cell>
          <cell r="R22">
            <v>0</v>
          </cell>
        </row>
        <row r="23">
          <cell r="K23">
            <v>0</v>
          </cell>
          <cell r="P23">
            <v>0</v>
          </cell>
          <cell r="Q23">
            <v>0</v>
          </cell>
          <cell r="R23">
            <v>0</v>
          </cell>
        </row>
        <row r="24">
          <cell r="K24">
            <v>0</v>
          </cell>
          <cell r="P24">
            <v>21840</v>
          </cell>
          <cell r="Q24">
            <v>0</v>
          </cell>
          <cell r="R24">
            <v>0</v>
          </cell>
        </row>
        <row r="25">
          <cell r="K25">
            <v>0</v>
          </cell>
          <cell r="P25">
            <v>0</v>
          </cell>
          <cell r="Q25">
            <v>0</v>
          </cell>
          <cell r="R25">
            <v>0</v>
          </cell>
        </row>
        <row r="26">
          <cell r="K26">
            <v>0</v>
          </cell>
          <cell r="P26">
            <v>20000</v>
          </cell>
          <cell r="Q26">
            <v>0</v>
          </cell>
          <cell r="R26">
            <v>0</v>
          </cell>
        </row>
        <row r="27">
          <cell r="K27">
            <v>0</v>
          </cell>
          <cell r="P27">
            <v>0</v>
          </cell>
          <cell r="Q27">
            <v>0</v>
          </cell>
          <cell r="R27">
            <v>0</v>
          </cell>
        </row>
        <row r="28">
          <cell r="K28">
            <v>0</v>
          </cell>
          <cell r="P28">
            <v>0</v>
          </cell>
          <cell r="Q28">
            <v>0</v>
          </cell>
          <cell r="R28">
            <v>0</v>
          </cell>
        </row>
        <row r="30">
          <cell r="K30">
            <v>0</v>
          </cell>
          <cell r="P30">
            <v>0</v>
          </cell>
          <cell r="Q30">
            <v>0</v>
          </cell>
          <cell r="R30">
            <v>0</v>
          </cell>
        </row>
        <row r="32">
          <cell r="K32">
            <v>0</v>
          </cell>
          <cell r="P32">
            <v>40000</v>
          </cell>
          <cell r="Q32">
            <v>0</v>
          </cell>
          <cell r="R32">
            <v>0</v>
          </cell>
        </row>
        <row r="33">
          <cell r="K33">
            <v>0</v>
          </cell>
          <cell r="P33">
            <v>622500</v>
          </cell>
          <cell r="Q33">
            <v>0</v>
          </cell>
          <cell r="R33">
            <v>0</v>
          </cell>
        </row>
        <row r="34">
          <cell r="K34">
            <v>0</v>
          </cell>
          <cell r="P34">
            <v>30000</v>
          </cell>
          <cell r="Q34">
            <v>0</v>
          </cell>
          <cell r="R34">
            <v>0</v>
          </cell>
        </row>
        <row r="35">
          <cell r="K35">
            <v>0</v>
          </cell>
          <cell r="P35">
            <v>25000</v>
          </cell>
          <cell r="Q35">
            <v>0</v>
          </cell>
          <cell r="R35">
            <v>0</v>
          </cell>
        </row>
        <row r="36">
          <cell r="K36">
            <v>0</v>
          </cell>
          <cell r="P36">
            <v>0</v>
          </cell>
          <cell r="Q36">
            <v>0</v>
          </cell>
          <cell r="R36">
            <v>0</v>
          </cell>
        </row>
        <row r="37">
          <cell r="K37">
            <v>0</v>
          </cell>
          <cell r="P37">
            <v>27300</v>
          </cell>
          <cell r="Q37">
            <v>0</v>
          </cell>
          <cell r="R37">
            <v>0</v>
          </cell>
        </row>
        <row r="38">
          <cell r="K38">
            <v>0</v>
          </cell>
          <cell r="P38">
            <v>1095000</v>
          </cell>
          <cell r="Q38">
            <v>0</v>
          </cell>
          <cell r="R38">
            <v>0</v>
          </cell>
        </row>
        <row r="39">
          <cell r="K39">
            <v>0</v>
          </cell>
          <cell r="P39">
            <v>223470</v>
          </cell>
          <cell r="Q39">
            <v>0</v>
          </cell>
          <cell r="R39">
            <v>0</v>
          </cell>
        </row>
        <row r="40">
          <cell r="K40">
            <v>0</v>
          </cell>
          <cell r="P40">
            <v>0</v>
          </cell>
          <cell r="Q40">
            <v>0</v>
          </cell>
          <cell r="R40">
            <v>0</v>
          </cell>
        </row>
        <row r="41">
          <cell r="K41">
            <v>0</v>
          </cell>
          <cell r="P41">
            <v>0</v>
          </cell>
          <cell r="Q41">
            <v>0</v>
          </cell>
          <cell r="R41">
            <v>0</v>
          </cell>
        </row>
        <row r="42">
          <cell r="K42">
            <v>0</v>
          </cell>
          <cell r="P42">
            <v>273006</v>
          </cell>
          <cell r="Q42">
            <v>0</v>
          </cell>
          <cell r="R42">
            <v>0</v>
          </cell>
        </row>
        <row r="43">
          <cell r="K43">
            <v>0</v>
          </cell>
          <cell r="P43">
            <v>0</v>
          </cell>
          <cell r="Q43">
            <v>0</v>
          </cell>
          <cell r="R43">
            <v>0</v>
          </cell>
        </row>
        <row r="44">
          <cell r="K44">
            <v>0</v>
          </cell>
          <cell r="P44">
            <v>0</v>
          </cell>
          <cell r="Q44">
            <v>0</v>
          </cell>
          <cell r="R44">
            <v>0</v>
          </cell>
        </row>
        <row r="45">
          <cell r="K45">
            <v>0</v>
          </cell>
          <cell r="P45">
            <v>10450</v>
          </cell>
          <cell r="Q45">
            <v>0</v>
          </cell>
          <cell r="R45">
            <v>0</v>
          </cell>
        </row>
        <row r="46">
          <cell r="K46">
            <v>0</v>
          </cell>
          <cell r="P46">
            <v>0</v>
          </cell>
          <cell r="Q46">
            <v>0</v>
          </cell>
          <cell r="R46">
            <v>0</v>
          </cell>
        </row>
        <row r="47">
          <cell r="K47">
            <v>0</v>
          </cell>
          <cell r="P47">
            <v>0</v>
          </cell>
          <cell r="Q47">
            <v>0</v>
          </cell>
          <cell r="R47">
            <v>0</v>
          </cell>
        </row>
        <row r="48">
          <cell r="K48">
            <v>0</v>
          </cell>
          <cell r="P48">
            <v>0</v>
          </cell>
          <cell r="Q48">
            <v>0</v>
          </cell>
          <cell r="R48">
            <v>0</v>
          </cell>
        </row>
        <row r="49">
          <cell r="K49">
            <v>0</v>
          </cell>
          <cell r="P49">
            <v>0</v>
          </cell>
          <cell r="Q49">
            <v>0</v>
          </cell>
          <cell r="R49">
            <v>0</v>
          </cell>
        </row>
        <row r="50">
          <cell r="K50">
            <v>0</v>
          </cell>
          <cell r="P50">
            <v>0</v>
          </cell>
          <cell r="Q50">
            <v>0</v>
          </cell>
          <cell r="R50">
            <v>0</v>
          </cell>
        </row>
        <row r="51">
          <cell r="K51">
            <v>0</v>
          </cell>
          <cell r="P51">
            <v>27300</v>
          </cell>
          <cell r="Q51">
            <v>0</v>
          </cell>
          <cell r="R51">
            <v>0</v>
          </cell>
        </row>
        <row r="52">
          <cell r="K52">
            <v>0</v>
          </cell>
          <cell r="P52">
            <v>5460</v>
          </cell>
          <cell r="Q52">
            <v>0</v>
          </cell>
          <cell r="R52">
            <v>0</v>
          </cell>
        </row>
        <row r="53">
          <cell r="K53">
            <v>0</v>
          </cell>
          <cell r="P53">
            <v>0</v>
          </cell>
          <cell r="Q53">
            <v>0</v>
          </cell>
          <cell r="R53">
            <v>0</v>
          </cell>
        </row>
        <row r="54">
          <cell r="K54">
            <v>0</v>
          </cell>
          <cell r="P54">
            <v>125400</v>
          </cell>
          <cell r="Q54">
            <v>0</v>
          </cell>
          <cell r="R54">
            <v>0</v>
          </cell>
        </row>
        <row r="55">
          <cell r="K55">
            <v>0</v>
          </cell>
          <cell r="P55">
            <v>31350</v>
          </cell>
          <cell r="Q55">
            <v>0</v>
          </cell>
          <cell r="R55">
            <v>0</v>
          </cell>
        </row>
        <row r="56">
          <cell r="K56">
            <v>0</v>
          </cell>
          <cell r="P56">
            <v>52250</v>
          </cell>
          <cell r="Q56">
            <v>0</v>
          </cell>
          <cell r="R56">
            <v>0</v>
          </cell>
        </row>
        <row r="57">
          <cell r="K57">
            <v>0</v>
          </cell>
          <cell r="P57">
            <v>5000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0</v>
          </cell>
          <cell r="P61">
            <v>10000</v>
          </cell>
          <cell r="Q61">
            <v>0</v>
          </cell>
          <cell r="R61">
            <v>0</v>
          </cell>
        </row>
        <row r="62">
          <cell r="K62">
            <v>0</v>
          </cell>
          <cell r="P62">
            <v>104202</v>
          </cell>
          <cell r="Q62">
            <v>0</v>
          </cell>
          <cell r="R62">
            <v>0</v>
          </cell>
        </row>
        <row r="63">
          <cell r="K63">
            <v>0</v>
          </cell>
          <cell r="P63">
            <v>0</v>
          </cell>
          <cell r="Q63">
            <v>0</v>
          </cell>
          <cell r="R63">
            <v>0</v>
          </cell>
        </row>
        <row r="65">
          <cell r="K65">
            <v>0</v>
          </cell>
          <cell r="P65">
            <v>100000</v>
          </cell>
          <cell r="Q65">
            <v>0</v>
          </cell>
          <cell r="R65">
            <v>0</v>
          </cell>
        </row>
        <row r="66">
          <cell r="K66">
            <v>0</v>
          </cell>
          <cell r="P66">
            <v>109202</v>
          </cell>
          <cell r="Q66">
            <v>0</v>
          </cell>
          <cell r="R66">
            <v>0</v>
          </cell>
        </row>
        <row r="67">
          <cell r="K67">
            <v>0</v>
          </cell>
          <cell r="P67">
            <v>120000</v>
          </cell>
          <cell r="Q67">
            <v>0</v>
          </cell>
          <cell r="R67">
            <v>0</v>
          </cell>
        </row>
        <row r="68">
          <cell r="K68">
            <v>0</v>
          </cell>
          <cell r="P68">
            <v>120000</v>
          </cell>
          <cell r="Q68">
            <v>0</v>
          </cell>
          <cell r="R68">
            <v>0</v>
          </cell>
        </row>
        <row r="69">
          <cell r="K69">
            <v>0</v>
          </cell>
          <cell r="P69">
            <v>21840</v>
          </cell>
          <cell r="Q69">
            <v>0</v>
          </cell>
          <cell r="R69">
            <v>0</v>
          </cell>
        </row>
        <row r="70">
          <cell r="K70">
            <v>0</v>
          </cell>
          <cell r="P70">
            <v>180000</v>
          </cell>
          <cell r="Q70">
            <v>0</v>
          </cell>
          <cell r="R70">
            <v>0</v>
          </cell>
        </row>
        <row r="71">
          <cell r="K71">
            <v>0</v>
          </cell>
          <cell r="P71">
            <v>0</v>
          </cell>
          <cell r="Q71">
            <v>0</v>
          </cell>
          <cell r="R71">
            <v>0</v>
          </cell>
        </row>
        <row r="72">
          <cell r="K72">
            <v>0</v>
          </cell>
          <cell r="P72">
            <v>200000</v>
          </cell>
          <cell r="Q72">
            <v>0</v>
          </cell>
          <cell r="R72">
            <v>0</v>
          </cell>
        </row>
        <row r="73">
          <cell r="K73">
            <v>0</v>
          </cell>
          <cell r="P73">
            <v>0</v>
          </cell>
          <cell r="Q73">
            <v>0</v>
          </cell>
          <cell r="R73">
            <v>0</v>
          </cell>
        </row>
        <row r="74">
          <cell r="K74">
            <v>0</v>
          </cell>
          <cell r="P74">
            <v>21480</v>
          </cell>
          <cell r="Q74">
            <v>0</v>
          </cell>
          <cell r="R74">
            <v>0</v>
          </cell>
        </row>
        <row r="75">
          <cell r="K75">
            <v>0</v>
          </cell>
          <cell r="P75">
            <v>0</v>
          </cell>
          <cell r="Q75">
            <v>0</v>
          </cell>
          <cell r="R75">
            <v>0</v>
          </cell>
        </row>
        <row r="76">
          <cell r="K76">
            <v>0</v>
          </cell>
          <cell r="P76">
            <v>100000</v>
          </cell>
          <cell r="Q76">
            <v>0</v>
          </cell>
          <cell r="R76">
            <v>0</v>
          </cell>
        </row>
        <row r="77">
          <cell r="K77">
            <v>0</v>
          </cell>
          <cell r="P77">
            <v>168035</v>
          </cell>
          <cell r="Q77">
            <v>0</v>
          </cell>
          <cell r="R77">
            <v>0</v>
          </cell>
        </row>
        <row r="78">
          <cell r="K78">
            <v>0</v>
          </cell>
          <cell r="P78">
            <v>180000</v>
          </cell>
          <cell r="Q78">
            <v>0</v>
          </cell>
          <cell r="R78">
            <v>0</v>
          </cell>
        </row>
        <row r="79">
          <cell r="K79">
            <v>0</v>
          </cell>
          <cell r="P79">
            <v>109202</v>
          </cell>
          <cell r="Q79">
            <v>0</v>
          </cell>
          <cell r="R79">
            <v>0</v>
          </cell>
        </row>
        <row r="80">
          <cell r="K80">
            <v>0</v>
          </cell>
          <cell r="P80">
            <v>163802</v>
          </cell>
          <cell r="Q80">
            <v>0</v>
          </cell>
          <cell r="R80">
            <v>0</v>
          </cell>
        </row>
        <row r="81">
          <cell r="K81">
            <v>0</v>
          </cell>
          <cell r="P81">
            <v>130000</v>
          </cell>
          <cell r="Q81">
            <v>0</v>
          </cell>
          <cell r="R81">
            <v>0</v>
          </cell>
        </row>
        <row r="82">
          <cell r="K82">
            <v>0</v>
          </cell>
          <cell r="P82">
            <v>0</v>
          </cell>
          <cell r="Q82">
            <v>0</v>
          </cell>
          <cell r="R82">
            <v>0</v>
          </cell>
        </row>
        <row r="83">
          <cell r="K83">
            <v>0</v>
          </cell>
          <cell r="P83">
            <v>62700</v>
          </cell>
          <cell r="Q83">
            <v>0</v>
          </cell>
          <cell r="R83">
            <v>0</v>
          </cell>
        </row>
        <row r="84">
          <cell r="K84">
            <v>0</v>
          </cell>
          <cell r="P84">
            <v>83600</v>
          </cell>
          <cell r="Q84">
            <v>0</v>
          </cell>
          <cell r="R84">
            <v>0</v>
          </cell>
        </row>
        <row r="85">
          <cell r="K85">
            <v>0</v>
          </cell>
          <cell r="P85">
            <v>76440</v>
          </cell>
          <cell r="Q85">
            <v>0</v>
          </cell>
          <cell r="R85">
            <v>0</v>
          </cell>
        </row>
        <row r="86">
          <cell r="K86">
            <v>0</v>
          </cell>
          <cell r="P86">
            <v>0</v>
          </cell>
          <cell r="Q86">
            <v>0</v>
          </cell>
          <cell r="R86">
            <v>0</v>
          </cell>
        </row>
        <row r="87">
          <cell r="K87">
            <v>0</v>
          </cell>
          <cell r="P87">
            <v>0</v>
          </cell>
          <cell r="Q87">
            <v>0</v>
          </cell>
          <cell r="R87">
            <v>0</v>
          </cell>
        </row>
        <row r="88">
          <cell r="K88">
            <v>0</v>
          </cell>
          <cell r="P88">
            <v>0</v>
          </cell>
          <cell r="Q88">
            <v>0</v>
          </cell>
          <cell r="R88">
            <v>0</v>
          </cell>
        </row>
        <row r="89">
          <cell r="K89">
            <v>0</v>
          </cell>
          <cell r="P89">
            <v>0</v>
          </cell>
          <cell r="Q89">
            <v>0</v>
          </cell>
          <cell r="R89">
            <v>0</v>
          </cell>
        </row>
        <row r="90">
          <cell r="K90">
            <v>0</v>
          </cell>
          <cell r="P90">
            <v>125000</v>
          </cell>
          <cell r="Q90">
            <v>0</v>
          </cell>
          <cell r="R90">
            <v>0</v>
          </cell>
        </row>
        <row r="91">
          <cell r="K91">
            <v>0</v>
          </cell>
          <cell r="P91">
            <v>1179360</v>
          </cell>
          <cell r="Q91">
            <v>0</v>
          </cell>
          <cell r="R91">
            <v>0</v>
          </cell>
        </row>
        <row r="92">
          <cell r="K92">
            <v>0</v>
          </cell>
          <cell r="P92">
            <v>1000000</v>
          </cell>
          <cell r="Q92">
            <v>0</v>
          </cell>
          <cell r="R92">
            <v>0</v>
          </cell>
        </row>
        <row r="93">
          <cell r="K93">
            <v>0</v>
          </cell>
          <cell r="P93">
            <v>707760</v>
          </cell>
          <cell r="Q93">
            <v>0</v>
          </cell>
          <cell r="R93">
            <v>0</v>
          </cell>
        </row>
        <row r="94">
          <cell r="K94">
            <v>0</v>
          </cell>
          <cell r="P94">
            <v>0</v>
          </cell>
          <cell r="Q94">
            <v>0</v>
          </cell>
          <cell r="R94">
            <v>0</v>
          </cell>
        </row>
        <row r="95">
          <cell r="K95">
            <v>0</v>
          </cell>
          <cell r="P95">
            <v>109202</v>
          </cell>
          <cell r="Q95">
            <v>0</v>
          </cell>
          <cell r="R95">
            <v>0</v>
          </cell>
        </row>
        <row r="96">
          <cell r="K96">
            <v>0</v>
          </cell>
          <cell r="P96">
            <v>139952</v>
          </cell>
          <cell r="Q96">
            <v>0</v>
          </cell>
          <cell r="R96">
            <v>0</v>
          </cell>
        </row>
        <row r="97">
          <cell r="K97">
            <v>0</v>
          </cell>
          <cell r="P97">
            <v>52250</v>
          </cell>
          <cell r="Q97">
            <v>0</v>
          </cell>
          <cell r="R97">
            <v>0</v>
          </cell>
        </row>
        <row r="98">
          <cell r="K98">
            <v>0</v>
          </cell>
          <cell r="P98">
            <v>73150</v>
          </cell>
          <cell r="Q98">
            <v>0</v>
          </cell>
          <cell r="R98">
            <v>0</v>
          </cell>
        </row>
        <row r="99">
          <cell r="K99">
            <v>0</v>
          </cell>
          <cell r="P99">
            <v>62700</v>
          </cell>
          <cell r="Q99">
            <v>0</v>
          </cell>
          <cell r="R99">
            <v>0</v>
          </cell>
        </row>
        <row r="100">
          <cell r="K100">
            <v>0</v>
          </cell>
          <cell r="P100">
            <v>43681</v>
          </cell>
          <cell r="Q100">
            <v>0</v>
          </cell>
          <cell r="R100">
            <v>0</v>
          </cell>
        </row>
        <row r="101">
          <cell r="K101">
            <v>0</v>
          </cell>
          <cell r="P101">
            <v>0</v>
          </cell>
          <cell r="Q101">
            <v>0</v>
          </cell>
          <cell r="R101">
            <v>0</v>
          </cell>
        </row>
        <row r="102">
          <cell r="K102">
            <v>0</v>
          </cell>
          <cell r="P102">
            <v>0</v>
          </cell>
          <cell r="Q102">
            <v>0</v>
          </cell>
          <cell r="R102">
            <v>0</v>
          </cell>
        </row>
        <row r="103">
          <cell r="K103">
            <v>0</v>
          </cell>
          <cell r="P103">
            <v>0</v>
          </cell>
          <cell r="Q103">
            <v>0</v>
          </cell>
          <cell r="R103">
            <v>0</v>
          </cell>
        </row>
        <row r="104">
          <cell r="K104">
            <v>0</v>
          </cell>
          <cell r="P104">
            <v>600000</v>
          </cell>
          <cell r="Q104">
            <v>0</v>
          </cell>
          <cell r="R104">
            <v>0</v>
          </cell>
        </row>
        <row r="105">
          <cell r="K105">
            <v>0</v>
          </cell>
          <cell r="P105">
            <v>50000</v>
          </cell>
          <cell r="Q105">
            <v>0</v>
          </cell>
          <cell r="R105">
            <v>0</v>
          </cell>
        </row>
        <row r="107">
          <cell r="K107">
            <v>0</v>
          </cell>
          <cell r="P107">
            <v>104500</v>
          </cell>
          <cell r="Q107">
            <v>0</v>
          </cell>
          <cell r="R107">
            <v>0</v>
          </cell>
        </row>
        <row r="108">
          <cell r="K108">
            <v>0</v>
          </cell>
          <cell r="P108">
            <v>15000</v>
          </cell>
          <cell r="Q108">
            <v>0</v>
          </cell>
          <cell r="R108">
            <v>0</v>
          </cell>
        </row>
        <row r="109">
          <cell r="K109">
            <v>0</v>
          </cell>
          <cell r="P109">
            <v>5225</v>
          </cell>
          <cell r="Q109">
            <v>0</v>
          </cell>
          <cell r="R109">
            <v>0</v>
          </cell>
        </row>
        <row r="110">
          <cell r="K110">
            <v>0</v>
          </cell>
          <cell r="P110">
            <v>125400</v>
          </cell>
          <cell r="Q110">
            <v>0</v>
          </cell>
          <cell r="R110">
            <v>0</v>
          </cell>
        </row>
        <row r="111">
          <cell r="K111">
            <v>0</v>
          </cell>
          <cell r="P111">
            <v>0</v>
          </cell>
          <cell r="Q111">
            <v>0</v>
          </cell>
          <cell r="R111">
            <v>0</v>
          </cell>
        </row>
        <row r="112">
          <cell r="K112">
            <v>0</v>
          </cell>
          <cell r="P112">
            <v>0</v>
          </cell>
          <cell r="Q112">
            <v>0</v>
          </cell>
          <cell r="R112">
            <v>0</v>
          </cell>
        </row>
        <row r="113">
          <cell r="K113">
            <v>0</v>
          </cell>
          <cell r="P113">
            <v>0</v>
          </cell>
          <cell r="Q113">
            <v>0</v>
          </cell>
          <cell r="R113">
            <v>0</v>
          </cell>
        </row>
        <row r="114">
          <cell r="K114">
            <v>0</v>
          </cell>
          <cell r="P114">
            <v>110235</v>
          </cell>
          <cell r="Q114">
            <v>0</v>
          </cell>
          <cell r="R114">
            <v>0</v>
          </cell>
        </row>
        <row r="115">
          <cell r="K115">
            <v>0</v>
          </cell>
          <cell r="P115">
            <v>10000</v>
          </cell>
          <cell r="Q115">
            <v>0</v>
          </cell>
          <cell r="R115">
            <v>0</v>
          </cell>
        </row>
        <row r="116">
          <cell r="K116">
            <v>0</v>
          </cell>
          <cell r="P116">
            <v>60000</v>
          </cell>
          <cell r="Q116">
            <v>0</v>
          </cell>
          <cell r="R116">
            <v>0</v>
          </cell>
        </row>
        <row r="117">
          <cell r="K117">
            <v>0</v>
          </cell>
          <cell r="P117">
            <v>0</v>
          </cell>
          <cell r="Q117">
            <v>0</v>
          </cell>
          <cell r="R117">
            <v>0</v>
          </cell>
        </row>
        <row r="118">
          <cell r="K118">
            <v>0</v>
          </cell>
          <cell r="P118">
            <v>0</v>
          </cell>
          <cell r="Q118">
            <v>0</v>
          </cell>
          <cell r="R118">
            <v>0</v>
          </cell>
        </row>
        <row r="119">
          <cell r="K119">
            <v>0</v>
          </cell>
          <cell r="P119">
            <v>0</v>
          </cell>
          <cell r="Q119">
            <v>0</v>
          </cell>
          <cell r="R119">
            <v>0</v>
          </cell>
        </row>
        <row r="120">
          <cell r="K120">
            <v>0</v>
          </cell>
          <cell r="P120">
            <v>0</v>
          </cell>
          <cell r="Q120">
            <v>0</v>
          </cell>
          <cell r="R120">
            <v>0</v>
          </cell>
        </row>
        <row r="121">
          <cell r="K121">
            <v>0</v>
          </cell>
          <cell r="P121">
            <v>31350</v>
          </cell>
          <cell r="Q121">
            <v>0</v>
          </cell>
          <cell r="R121">
            <v>0</v>
          </cell>
        </row>
        <row r="122">
          <cell r="K122">
            <v>0</v>
          </cell>
          <cell r="P122">
            <v>7315</v>
          </cell>
          <cell r="Q122">
            <v>0</v>
          </cell>
          <cell r="R122">
            <v>0</v>
          </cell>
        </row>
        <row r="123">
          <cell r="K123">
            <v>0</v>
          </cell>
          <cell r="P123">
            <v>0</v>
          </cell>
          <cell r="Q123">
            <v>0</v>
          </cell>
          <cell r="R123">
            <v>0</v>
          </cell>
        </row>
        <row r="124">
          <cell r="K124">
            <v>0</v>
          </cell>
          <cell r="P124">
            <v>25000</v>
          </cell>
          <cell r="Q124">
            <v>0</v>
          </cell>
          <cell r="R124">
            <v>0</v>
          </cell>
        </row>
        <row r="125">
          <cell r="K125">
            <v>0</v>
          </cell>
          <cell r="P125">
            <v>50000</v>
          </cell>
          <cell r="Q125">
            <v>0</v>
          </cell>
          <cell r="R125">
            <v>0</v>
          </cell>
        </row>
        <row r="127">
          <cell r="K127">
            <v>0</v>
          </cell>
          <cell r="P127">
            <v>800000</v>
          </cell>
          <cell r="Q127">
            <v>0</v>
          </cell>
          <cell r="R127">
            <v>0</v>
          </cell>
        </row>
        <row r="129">
          <cell r="K129">
            <v>0</v>
          </cell>
          <cell r="P129">
            <v>78375</v>
          </cell>
          <cell r="Q129">
            <v>0</v>
          </cell>
          <cell r="R129">
            <v>0</v>
          </cell>
        </row>
        <row r="130">
          <cell r="K130">
            <v>0</v>
          </cell>
          <cell r="P130">
            <v>50000</v>
          </cell>
          <cell r="Q130">
            <v>0</v>
          </cell>
          <cell r="R130">
            <v>0</v>
          </cell>
        </row>
        <row r="131">
          <cell r="K131">
            <v>0</v>
          </cell>
          <cell r="P131">
            <v>76441</v>
          </cell>
          <cell r="Q131">
            <v>0</v>
          </cell>
          <cell r="R131">
            <v>0</v>
          </cell>
        </row>
        <row r="132">
          <cell r="K132">
            <v>0</v>
          </cell>
          <cell r="P132">
            <v>10450</v>
          </cell>
          <cell r="Q132">
            <v>0</v>
          </cell>
          <cell r="R132">
            <v>0</v>
          </cell>
        </row>
        <row r="133">
          <cell r="K133">
            <v>0</v>
          </cell>
          <cell r="P133">
            <v>0</v>
          </cell>
          <cell r="Q133">
            <v>0</v>
          </cell>
          <cell r="R133">
            <v>0</v>
          </cell>
        </row>
        <row r="134">
          <cell r="K134">
            <v>0</v>
          </cell>
          <cell r="P134">
            <v>313500</v>
          </cell>
          <cell r="Q134">
            <v>0</v>
          </cell>
          <cell r="R134">
            <v>0</v>
          </cell>
        </row>
        <row r="135">
          <cell r="K135">
            <v>0</v>
          </cell>
          <cell r="P135">
            <v>25000</v>
          </cell>
          <cell r="Q135">
            <v>0</v>
          </cell>
          <cell r="R135">
            <v>0</v>
          </cell>
        </row>
        <row r="136">
          <cell r="K136">
            <v>0</v>
          </cell>
          <cell r="P136">
            <v>0</v>
          </cell>
          <cell r="Q136">
            <v>0</v>
          </cell>
          <cell r="R136">
            <v>0</v>
          </cell>
        </row>
        <row r="137">
          <cell r="N137">
            <v>0</v>
          </cell>
        </row>
      </sheetData>
      <sheetData sheetId="3">
        <row r="12">
          <cell r="K12">
            <v>0</v>
          </cell>
          <cell r="P12">
            <v>150000</v>
          </cell>
          <cell r="Q12">
            <v>0</v>
          </cell>
          <cell r="R12">
            <v>0</v>
          </cell>
        </row>
        <row r="13">
          <cell r="K13">
            <v>0</v>
          </cell>
          <cell r="P13">
            <v>50000</v>
          </cell>
          <cell r="Q13">
            <v>0</v>
          </cell>
          <cell r="R13">
            <v>0</v>
          </cell>
        </row>
        <row r="14">
          <cell r="K14">
            <v>0</v>
          </cell>
          <cell r="P14">
            <v>25000</v>
          </cell>
          <cell r="Q14">
            <v>0</v>
          </cell>
          <cell r="R14">
            <v>0</v>
          </cell>
        </row>
        <row r="15">
          <cell r="K15">
            <v>0</v>
          </cell>
          <cell r="P15">
            <v>25000</v>
          </cell>
          <cell r="Q15">
            <v>0</v>
          </cell>
          <cell r="R15">
            <v>0</v>
          </cell>
        </row>
        <row r="16">
          <cell r="K16">
            <v>0</v>
          </cell>
          <cell r="P16">
            <v>0</v>
          </cell>
          <cell r="Q16">
            <v>0</v>
          </cell>
          <cell r="R16">
            <v>0</v>
          </cell>
        </row>
        <row r="17">
          <cell r="K17">
            <v>0</v>
          </cell>
          <cell r="P17">
            <v>25000</v>
          </cell>
          <cell r="Q17">
            <v>0</v>
          </cell>
          <cell r="R17">
            <v>0</v>
          </cell>
        </row>
        <row r="18">
          <cell r="K18">
            <v>0</v>
          </cell>
          <cell r="P18">
            <v>25000</v>
          </cell>
          <cell r="Q18">
            <v>0</v>
          </cell>
          <cell r="R18">
            <v>0</v>
          </cell>
        </row>
        <row r="19">
          <cell r="K19">
            <v>0</v>
          </cell>
          <cell r="P19">
            <v>912933</v>
          </cell>
          <cell r="Q19">
            <v>0</v>
          </cell>
          <cell r="R19">
            <v>0</v>
          </cell>
        </row>
        <row r="20">
          <cell r="K20">
            <v>0</v>
          </cell>
          <cell r="P20">
            <v>0</v>
          </cell>
          <cell r="Q20">
            <v>0</v>
          </cell>
          <cell r="R20">
            <v>0</v>
          </cell>
        </row>
        <row r="21">
          <cell r="K21">
            <v>0</v>
          </cell>
          <cell r="P21">
            <v>27300</v>
          </cell>
          <cell r="Q21">
            <v>0</v>
          </cell>
          <cell r="R21">
            <v>0</v>
          </cell>
        </row>
        <row r="22">
          <cell r="K22">
            <v>0</v>
          </cell>
          <cell r="P22">
            <v>0</v>
          </cell>
          <cell r="Q22">
            <v>0</v>
          </cell>
          <cell r="R22">
            <v>0</v>
          </cell>
        </row>
        <row r="23">
          <cell r="K23">
            <v>0</v>
          </cell>
          <cell r="P23">
            <v>41800</v>
          </cell>
          <cell r="Q23">
            <v>0</v>
          </cell>
          <cell r="R23">
            <v>0</v>
          </cell>
        </row>
        <row r="24">
          <cell r="K24">
            <v>0</v>
          </cell>
          <cell r="P24">
            <v>22823</v>
          </cell>
          <cell r="Q24">
            <v>0</v>
          </cell>
          <cell r="R24">
            <v>0</v>
          </cell>
        </row>
        <row r="25">
          <cell r="K25">
            <v>0</v>
          </cell>
          <cell r="P25">
            <v>0</v>
          </cell>
          <cell r="Q25">
            <v>0</v>
          </cell>
          <cell r="R25">
            <v>0</v>
          </cell>
        </row>
        <row r="26">
          <cell r="K26">
            <v>0</v>
          </cell>
          <cell r="P26">
            <v>20000</v>
          </cell>
          <cell r="Q26">
            <v>0</v>
          </cell>
          <cell r="R26">
            <v>0</v>
          </cell>
        </row>
        <row r="27">
          <cell r="K27">
            <v>0</v>
          </cell>
          <cell r="P27">
            <v>0</v>
          </cell>
          <cell r="Q27">
            <v>0</v>
          </cell>
          <cell r="R27">
            <v>0</v>
          </cell>
        </row>
        <row r="28">
          <cell r="K28">
            <v>0</v>
          </cell>
          <cell r="P28">
            <v>0</v>
          </cell>
          <cell r="Q28">
            <v>0</v>
          </cell>
          <cell r="R28">
            <v>0</v>
          </cell>
        </row>
        <row r="30">
          <cell r="K30">
            <v>0</v>
          </cell>
          <cell r="P30">
            <v>0</v>
          </cell>
          <cell r="Q30">
            <v>0</v>
          </cell>
          <cell r="R30">
            <v>0</v>
          </cell>
        </row>
        <row r="32">
          <cell r="K32">
            <v>0</v>
          </cell>
          <cell r="P32">
            <v>40000</v>
          </cell>
          <cell r="Q32">
            <v>0</v>
          </cell>
          <cell r="R32">
            <v>0</v>
          </cell>
        </row>
        <row r="33">
          <cell r="K33">
            <v>0</v>
          </cell>
          <cell r="P33">
            <v>646012</v>
          </cell>
          <cell r="Q33">
            <v>0</v>
          </cell>
          <cell r="R33">
            <v>0</v>
          </cell>
        </row>
        <row r="34">
          <cell r="K34">
            <v>0</v>
          </cell>
          <cell r="P34">
            <v>30000</v>
          </cell>
          <cell r="Q34">
            <v>0</v>
          </cell>
          <cell r="R34">
            <v>0</v>
          </cell>
        </row>
        <row r="35">
          <cell r="K35">
            <v>0</v>
          </cell>
          <cell r="P35">
            <v>25000</v>
          </cell>
          <cell r="Q35">
            <v>0</v>
          </cell>
          <cell r="R35">
            <v>0</v>
          </cell>
        </row>
        <row r="36">
          <cell r="K36">
            <v>0</v>
          </cell>
          <cell r="P36">
            <v>0</v>
          </cell>
          <cell r="Q36">
            <v>0</v>
          </cell>
          <cell r="R36">
            <v>0</v>
          </cell>
        </row>
        <row r="37">
          <cell r="K37">
            <v>0</v>
          </cell>
          <cell r="P37">
            <v>28529</v>
          </cell>
          <cell r="Q37">
            <v>0</v>
          </cell>
          <cell r="R37">
            <v>0</v>
          </cell>
        </row>
        <row r="38">
          <cell r="K38">
            <v>0</v>
          </cell>
          <cell r="P38">
            <v>167098</v>
          </cell>
          <cell r="Q38">
            <v>0</v>
          </cell>
          <cell r="R38">
            <v>0</v>
          </cell>
        </row>
        <row r="39">
          <cell r="K39">
            <v>0</v>
          </cell>
          <cell r="P39">
            <v>231276</v>
          </cell>
          <cell r="Q39">
            <v>0</v>
          </cell>
          <cell r="R39">
            <v>0</v>
          </cell>
        </row>
        <row r="40">
          <cell r="K40">
            <v>0</v>
          </cell>
          <cell r="P40">
            <v>0</v>
          </cell>
          <cell r="Q40">
            <v>0</v>
          </cell>
          <cell r="R40">
            <v>0</v>
          </cell>
        </row>
        <row r="41">
          <cell r="K41">
            <v>0</v>
          </cell>
          <cell r="P41">
            <v>0</v>
          </cell>
          <cell r="Q41">
            <v>0</v>
          </cell>
          <cell r="R41">
            <v>0</v>
          </cell>
        </row>
        <row r="42">
          <cell r="K42">
            <v>0</v>
          </cell>
          <cell r="P42">
            <v>285291</v>
          </cell>
          <cell r="Q42">
            <v>0</v>
          </cell>
          <cell r="R42">
            <v>0</v>
          </cell>
        </row>
        <row r="43">
          <cell r="K43">
            <v>0</v>
          </cell>
          <cell r="P43">
            <v>0</v>
          </cell>
          <cell r="Q43">
            <v>0</v>
          </cell>
          <cell r="R43">
            <v>0</v>
          </cell>
        </row>
        <row r="44">
          <cell r="K44">
            <v>0</v>
          </cell>
          <cell r="P44">
            <v>0</v>
          </cell>
          <cell r="Q44">
            <v>0</v>
          </cell>
          <cell r="R44">
            <v>0</v>
          </cell>
        </row>
        <row r="45">
          <cell r="K45">
            <v>0</v>
          </cell>
          <cell r="P45">
            <v>10920</v>
          </cell>
          <cell r="Q45">
            <v>0</v>
          </cell>
          <cell r="R45">
            <v>0</v>
          </cell>
        </row>
        <row r="46">
          <cell r="K46">
            <v>0</v>
          </cell>
          <cell r="P46">
            <v>0</v>
          </cell>
          <cell r="Q46">
            <v>0</v>
          </cell>
          <cell r="R46">
            <v>0</v>
          </cell>
        </row>
        <row r="47">
          <cell r="K47">
            <v>0</v>
          </cell>
          <cell r="P47">
            <v>0</v>
          </cell>
          <cell r="Q47">
            <v>0</v>
          </cell>
          <cell r="R47">
            <v>0</v>
          </cell>
        </row>
        <row r="48">
          <cell r="K48">
            <v>0</v>
          </cell>
          <cell r="P48">
            <v>0</v>
          </cell>
          <cell r="Q48">
            <v>0</v>
          </cell>
          <cell r="R48">
            <v>0</v>
          </cell>
        </row>
        <row r="49">
          <cell r="K49">
            <v>0</v>
          </cell>
          <cell r="P49">
            <v>0</v>
          </cell>
          <cell r="Q49">
            <v>0</v>
          </cell>
          <cell r="R49">
            <v>0</v>
          </cell>
        </row>
        <row r="50">
          <cell r="K50">
            <v>0</v>
          </cell>
          <cell r="P50">
            <v>0</v>
          </cell>
          <cell r="Q50">
            <v>0</v>
          </cell>
          <cell r="R50">
            <v>0</v>
          </cell>
        </row>
        <row r="51">
          <cell r="K51">
            <v>0</v>
          </cell>
          <cell r="P51">
            <v>28529</v>
          </cell>
          <cell r="Q51">
            <v>0</v>
          </cell>
          <cell r="R51">
            <v>0</v>
          </cell>
        </row>
        <row r="52">
          <cell r="K52">
            <v>0</v>
          </cell>
          <cell r="P52">
            <v>5706</v>
          </cell>
          <cell r="Q52">
            <v>0</v>
          </cell>
          <cell r="R52">
            <v>0</v>
          </cell>
        </row>
        <row r="53">
          <cell r="K53">
            <v>0</v>
          </cell>
          <cell r="P53">
            <v>0</v>
          </cell>
          <cell r="Q53">
            <v>0</v>
          </cell>
          <cell r="R53">
            <v>0</v>
          </cell>
        </row>
        <row r="54">
          <cell r="K54">
            <v>0</v>
          </cell>
          <cell r="P54">
            <v>131043</v>
          </cell>
          <cell r="Q54">
            <v>0</v>
          </cell>
          <cell r="R54">
            <v>0</v>
          </cell>
        </row>
        <row r="55">
          <cell r="K55">
            <v>0</v>
          </cell>
          <cell r="P55">
            <v>32760</v>
          </cell>
          <cell r="Q55">
            <v>0</v>
          </cell>
          <cell r="R55">
            <v>0</v>
          </cell>
        </row>
        <row r="56">
          <cell r="K56">
            <v>0</v>
          </cell>
          <cell r="P56">
            <v>54601</v>
          </cell>
          <cell r="Q56">
            <v>0</v>
          </cell>
          <cell r="R56">
            <v>0</v>
          </cell>
        </row>
        <row r="57">
          <cell r="K57">
            <v>0</v>
          </cell>
          <cell r="P57">
            <v>5000</v>
          </cell>
          <cell r="Q57">
            <v>0</v>
          </cell>
          <cell r="R57">
            <v>0</v>
          </cell>
        </row>
        <row r="58">
          <cell r="K58">
            <v>0</v>
          </cell>
          <cell r="P58">
            <v>0</v>
          </cell>
          <cell r="Q58">
            <v>0</v>
          </cell>
          <cell r="R58">
            <v>0</v>
          </cell>
        </row>
        <row r="59">
          <cell r="K59">
            <v>0</v>
          </cell>
          <cell r="P59">
            <v>0</v>
          </cell>
          <cell r="Q59">
            <v>0</v>
          </cell>
          <cell r="R59">
            <v>0</v>
          </cell>
        </row>
        <row r="60">
          <cell r="K60">
            <v>0</v>
          </cell>
          <cell r="P60">
            <v>0</v>
          </cell>
          <cell r="Q60">
            <v>0</v>
          </cell>
          <cell r="R60">
            <v>0</v>
          </cell>
        </row>
        <row r="61">
          <cell r="K61">
            <v>0</v>
          </cell>
          <cell r="P61">
            <v>10000</v>
          </cell>
          <cell r="Q61">
            <v>0</v>
          </cell>
          <cell r="R61">
            <v>0</v>
          </cell>
        </row>
        <row r="62">
          <cell r="K62">
            <v>0</v>
          </cell>
          <cell r="P62">
            <v>108891</v>
          </cell>
          <cell r="Q62">
            <v>0</v>
          </cell>
          <cell r="R62">
            <v>0</v>
          </cell>
        </row>
        <row r="63">
          <cell r="K63">
            <v>0</v>
          </cell>
          <cell r="P63">
            <v>0</v>
          </cell>
          <cell r="Q63">
            <v>0</v>
          </cell>
          <cell r="R63">
            <v>0</v>
          </cell>
        </row>
        <row r="65">
          <cell r="K65">
            <v>0</v>
          </cell>
          <cell r="P65">
            <v>104500</v>
          </cell>
          <cell r="Q65">
            <v>0</v>
          </cell>
          <cell r="R65">
            <v>0</v>
          </cell>
        </row>
        <row r="66">
          <cell r="K66">
            <v>0</v>
          </cell>
          <cell r="P66">
            <v>70000</v>
          </cell>
          <cell r="Q66">
            <v>0</v>
          </cell>
          <cell r="R66">
            <v>0</v>
          </cell>
        </row>
        <row r="67">
          <cell r="K67">
            <v>0</v>
          </cell>
          <cell r="P67">
            <v>125400</v>
          </cell>
          <cell r="Q67">
            <v>0</v>
          </cell>
          <cell r="R67">
            <v>0</v>
          </cell>
        </row>
        <row r="68">
          <cell r="K68">
            <v>0</v>
          </cell>
          <cell r="P68">
            <v>125400</v>
          </cell>
          <cell r="Q68">
            <v>0</v>
          </cell>
          <cell r="R68">
            <v>0</v>
          </cell>
        </row>
        <row r="69">
          <cell r="K69">
            <v>0</v>
          </cell>
          <cell r="P69">
            <v>22823</v>
          </cell>
          <cell r="Q69">
            <v>0</v>
          </cell>
          <cell r="R69">
            <v>0</v>
          </cell>
        </row>
        <row r="70">
          <cell r="K70">
            <v>0</v>
          </cell>
          <cell r="P70">
            <v>188100</v>
          </cell>
          <cell r="Q70">
            <v>0</v>
          </cell>
          <cell r="R70">
            <v>0</v>
          </cell>
        </row>
        <row r="71">
          <cell r="K71">
            <v>0</v>
          </cell>
          <cell r="P71">
            <v>0</v>
          </cell>
          <cell r="Q71">
            <v>0</v>
          </cell>
          <cell r="R71">
            <v>0</v>
          </cell>
        </row>
        <row r="72">
          <cell r="K72">
            <v>0</v>
          </cell>
          <cell r="P72">
            <v>209000</v>
          </cell>
          <cell r="Q72">
            <v>0</v>
          </cell>
          <cell r="R72">
            <v>0</v>
          </cell>
        </row>
        <row r="73">
          <cell r="K73">
            <v>0</v>
          </cell>
          <cell r="P73">
            <v>0</v>
          </cell>
          <cell r="Q73">
            <v>0</v>
          </cell>
          <cell r="R73">
            <v>0</v>
          </cell>
        </row>
        <row r="74">
          <cell r="K74">
            <v>0</v>
          </cell>
          <cell r="P74">
            <v>22823</v>
          </cell>
          <cell r="Q74">
            <v>0</v>
          </cell>
          <cell r="R74">
            <v>0</v>
          </cell>
        </row>
        <row r="75">
          <cell r="K75">
            <v>0</v>
          </cell>
          <cell r="P75">
            <v>0</v>
          </cell>
          <cell r="Q75">
            <v>0</v>
          </cell>
          <cell r="R75">
            <v>0</v>
          </cell>
        </row>
        <row r="76">
          <cell r="K76">
            <v>0</v>
          </cell>
          <cell r="P76">
            <v>104500</v>
          </cell>
          <cell r="Q76">
            <v>0</v>
          </cell>
          <cell r="R76">
            <v>0</v>
          </cell>
        </row>
        <row r="77">
          <cell r="K77">
            <v>0</v>
          </cell>
          <cell r="P77">
            <v>175596</v>
          </cell>
          <cell r="Q77">
            <v>0</v>
          </cell>
          <cell r="R77">
            <v>0</v>
          </cell>
        </row>
        <row r="78">
          <cell r="K78">
            <v>0</v>
          </cell>
          <cell r="P78">
            <v>188100</v>
          </cell>
          <cell r="Q78">
            <v>0</v>
          </cell>
          <cell r="R78">
            <v>0</v>
          </cell>
        </row>
        <row r="79">
          <cell r="K79">
            <v>0</v>
          </cell>
          <cell r="P79">
            <v>114116</v>
          </cell>
          <cell r="Q79">
            <v>0</v>
          </cell>
          <cell r="R79">
            <v>0</v>
          </cell>
        </row>
        <row r="80">
          <cell r="K80">
            <v>0</v>
          </cell>
          <cell r="P80">
            <v>171174</v>
          </cell>
          <cell r="Q80">
            <v>0</v>
          </cell>
          <cell r="R80">
            <v>0</v>
          </cell>
        </row>
        <row r="81">
          <cell r="K81">
            <v>0</v>
          </cell>
          <cell r="P81">
            <v>100000</v>
          </cell>
          <cell r="Q81">
            <v>0</v>
          </cell>
          <cell r="R81">
            <v>0</v>
          </cell>
        </row>
        <row r="82">
          <cell r="K82">
            <v>0</v>
          </cell>
          <cell r="P82">
            <v>0</v>
          </cell>
          <cell r="Q82">
            <v>0</v>
          </cell>
          <cell r="R82">
            <v>0</v>
          </cell>
        </row>
        <row r="83">
          <cell r="K83">
            <v>0</v>
          </cell>
          <cell r="P83">
            <v>65520</v>
          </cell>
          <cell r="Q83">
            <v>0</v>
          </cell>
          <cell r="R83">
            <v>0</v>
          </cell>
        </row>
        <row r="84">
          <cell r="K84">
            <v>0</v>
          </cell>
          <cell r="P84">
            <v>87362</v>
          </cell>
          <cell r="Q84">
            <v>0</v>
          </cell>
          <cell r="R84">
            <v>0</v>
          </cell>
        </row>
        <row r="85">
          <cell r="K85">
            <v>0</v>
          </cell>
          <cell r="P85">
            <v>79881</v>
          </cell>
          <cell r="Q85">
            <v>0</v>
          </cell>
          <cell r="R85">
            <v>0</v>
          </cell>
        </row>
        <row r="86">
          <cell r="K86">
            <v>0</v>
          </cell>
          <cell r="P86">
            <v>0</v>
          </cell>
          <cell r="Q86">
            <v>0</v>
          </cell>
          <cell r="R86">
            <v>0</v>
          </cell>
        </row>
        <row r="87">
          <cell r="K87">
            <v>0</v>
          </cell>
          <cell r="P87">
            <v>0</v>
          </cell>
          <cell r="Q87">
            <v>0</v>
          </cell>
          <cell r="R87">
            <v>0</v>
          </cell>
        </row>
        <row r="88">
          <cell r="K88">
            <v>0</v>
          </cell>
          <cell r="P88">
            <v>0</v>
          </cell>
          <cell r="Q88">
            <v>0</v>
          </cell>
          <cell r="R88">
            <v>0</v>
          </cell>
        </row>
        <row r="89">
          <cell r="K89">
            <v>0</v>
          </cell>
          <cell r="P89">
            <v>0</v>
          </cell>
          <cell r="Q89">
            <v>0</v>
          </cell>
          <cell r="R89">
            <v>0</v>
          </cell>
        </row>
        <row r="90">
          <cell r="K90">
            <v>0</v>
          </cell>
          <cell r="P90">
            <v>130625</v>
          </cell>
          <cell r="Q90">
            <v>0</v>
          </cell>
          <cell r="R90">
            <v>0</v>
          </cell>
        </row>
        <row r="91">
          <cell r="K91">
            <v>0</v>
          </cell>
          <cell r="P91">
            <v>1232460</v>
          </cell>
          <cell r="Q91">
            <v>0</v>
          </cell>
          <cell r="R91">
            <v>0</v>
          </cell>
        </row>
        <row r="92">
          <cell r="K92">
            <v>0</v>
          </cell>
          <cell r="P92">
            <v>1000000</v>
          </cell>
          <cell r="Q92">
            <v>0</v>
          </cell>
          <cell r="R92">
            <v>0</v>
          </cell>
        </row>
        <row r="93">
          <cell r="K93">
            <v>0</v>
          </cell>
          <cell r="P93">
            <v>739584</v>
          </cell>
          <cell r="Q93">
            <v>0</v>
          </cell>
          <cell r="R93">
            <v>0</v>
          </cell>
        </row>
        <row r="94">
          <cell r="K94">
            <v>0</v>
          </cell>
          <cell r="P94">
            <v>114566</v>
          </cell>
          <cell r="Q94">
            <v>0</v>
          </cell>
          <cell r="R94">
            <v>0</v>
          </cell>
        </row>
        <row r="95">
          <cell r="K95">
            <v>0</v>
          </cell>
          <cell r="P95">
            <v>114116</v>
          </cell>
          <cell r="Q95">
            <v>0</v>
          </cell>
          <cell r="R95">
            <v>0</v>
          </cell>
        </row>
        <row r="96">
          <cell r="K96">
            <v>0</v>
          </cell>
          <cell r="P96">
            <v>146250</v>
          </cell>
          <cell r="Q96">
            <v>0</v>
          </cell>
          <cell r="R96">
            <v>0</v>
          </cell>
        </row>
        <row r="97">
          <cell r="K97">
            <v>0</v>
          </cell>
          <cell r="P97">
            <v>54601</v>
          </cell>
          <cell r="Q97">
            <v>0</v>
          </cell>
          <cell r="R97">
            <v>0</v>
          </cell>
        </row>
        <row r="98">
          <cell r="K98">
            <v>0</v>
          </cell>
          <cell r="P98">
            <v>76441</v>
          </cell>
          <cell r="Q98">
            <v>0</v>
          </cell>
          <cell r="R98">
            <v>0</v>
          </cell>
        </row>
        <row r="99">
          <cell r="K99">
            <v>0</v>
          </cell>
          <cell r="P99">
            <v>65521</v>
          </cell>
          <cell r="Q99">
            <v>0</v>
          </cell>
          <cell r="R99">
            <v>0</v>
          </cell>
        </row>
        <row r="100">
          <cell r="K100">
            <v>0</v>
          </cell>
          <cell r="P100">
            <v>45646</v>
          </cell>
          <cell r="Q100">
            <v>0</v>
          </cell>
          <cell r="R100">
            <v>0</v>
          </cell>
        </row>
        <row r="101">
          <cell r="K101">
            <v>0</v>
          </cell>
          <cell r="P101">
            <v>0</v>
          </cell>
          <cell r="Q101">
            <v>0</v>
          </cell>
          <cell r="R101">
            <v>0</v>
          </cell>
        </row>
        <row r="102">
          <cell r="K102">
            <v>0</v>
          </cell>
          <cell r="P102">
            <v>0</v>
          </cell>
          <cell r="Q102">
            <v>0</v>
          </cell>
          <cell r="R102">
            <v>0</v>
          </cell>
        </row>
        <row r="103">
          <cell r="K103">
            <v>0</v>
          </cell>
          <cell r="P103">
            <v>0</v>
          </cell>
          <cell r="Q103">
            <v>0</v>
          </cell>
          <cell r="R103">
            <v>0</v>
          </cell>
        </row>
        <row r="104">
          <cell r="K104">
            <v>0</v>
          </cell>
          <cell r="P104">
            <v>600000</v>
          </cell>
          <cell r="Q104">
            <v>0</v>
          </cell>
          <cell r="R104">
            <v>0</v>
          </cell>
        </row>
        <row r="105">
          <cell r="K105">
            <v>0</v>
          </cell>
          <cell r="P105">
            <v>50000</v>
          </cell>
          <cell r="Q105">
            <v>0</v>
          </cell>
          <cell r="R105">
            <v>0</v>
          </cell>
        </row>
        <row r="107">
          <cell r="K107">
            <v>0</v>
          </cell>
          <cell r="P107">
            <v>120000</v>
          </cell>
          <cell r="Q107">
            <v>0</v>
          </cell>
          <cell r="R107">
            <v>0</v>
          </cell>
        </row>
        <row r="108">
          <cell r="K108">
            <v>0</v>
          </cell>
          <cell r="P108">
            <v>15675</v>
          </cell>
          <cell r="Q108">
            <v>0</v>
          </cell>
          <cell r="R108">
            <v>0</v>
          </cell>
        </row>
        <row r="109">
          <cell r="K109">
            <v>0</v>
          </cell>
          <cell r="P109">
            <v>5460</v>
          </cell>
          <cell r="Q109">
            <v>0</v>
          </cell>
          <cell r="R109">
            <v>0</v>
          </cell>
        </row>
        <row r="110">
          <cell r="K110">
            <v>0</v>
          </cell>
          <cell r="P110">
            <v>131043</v>
          </cell>
          <cell r="Q110">
            <v>0</v>
          </cell>
          <cell r="R110">
            <v>0</v>
          </cell>
        </row>
        <row r="111">
          <cell r="K111">
            <v>0</v>
          </cell>
          <cell r="P111">
            <v>0</v>
          </cell>
          <cell r="Q111">
            <v>0</v>
          </cell>
          <cell r="R111">
            <v>0</v>
          </cell>
        </row>
        <row r="112">
          <cell r="K112">
            <v>0</v>
          </cell>
          <cell r="P112">
            <v>0</v>
          </cell>
          <cell r="Q112">
            <v>0</v>
          </cell>
          <cell r="R112">
            <v>0</v>
          </cell>
        </row>
        <row r="113">
          <cell r="K113">
            <v>0</v>
          </cell>
          <cell r="P113">
            <v>0</v>
          </cell>
          <cell r="Q113">
            <v>0</v>
          </cell>
          <cell r="R113">
            <v>0</v>
          </cell>
        </row>
        <row r="114">
          <cell r="K114">
            <v>0</v>
          </cell>
          <cell r="P114">
            <v>90000</v>
          </cell>
          <cell r="Q114">
            <v>0</v>
          </cell>
          <cell r="R114">
            <v>0</v>
          </cell>
        </row>
        <row r="115">
          <cell r="K115">
            <v>0</v>
          </cell>
          <cell r="P115">
            <v>10000</v>
          </cell>
          <cell r="Q115">
            <v>0</v>
          </cell>
          <cell r="R115">
            <v>0</v>
          </cell>
        </row>
        <row r="116">
          <cell r="K116">
            <v>0</v>
          </cell>
          <cell r="P116">
            <v>50000</v>
          </cell>
          <cell r="Q116">
            <v>0</v>
          </cell>
          <cell r="R116">
            <v>0</v>
          </cell>
        </row>
        <row r="117">
          <cell r="K117">
            <v>0</v>
          </cell>
          <cell r="P117">
            <v>0</v>
          </cell>
          <cell r="Q117">
            <v>0</v>
          </cell>
          <cell r="R117">
            <v>0</v>
          </cell>
        </row>
        <row r="118">
          <cell r="K118">
            <v>0</v>
          </cell>
          <cell r="P118">
            <v>0</v>
          </cell>
          <cell r="Q118">
            <v>0</v>
          </cell>
          <cell r="R118">
            <v>0</v>
          </cell>
        </row>
        <row r="119">
          <cell r="K119">
            <v>0</v>
          </cell>
          <cell r="P119">
            <v>0</v>
          </cell>
          <cell r="Q119">
            <v>0</v>
          </cell>
          <cell r="R119">
            <v>0</v>
          </cell>
        </row>
        <row r="120">
          <cell r="K120">
            <v>0</v>
          </cell>
          <cell r="P120">
            <v>0</v>
          </cell>
          <cell r="Q120">
            <v>0</v>
          </cell>
          <cell r="R120">
            <v>0</v>
          </cell>
        </row>
        <row r="121">
          <cell r="K121">
            <v>0</v>
          </cell>
          <cell r="P121">
            <v>32760</v>
          </cell>
          <cell r="Q121">
            <v>0</v>
          </cell>
          <cell r="R121">
            <v>0</v>
          </cell>
        </row>
        <row r="122">
          <cell r="K122">
            <v>0</v>
          </cell>
          <cell r="P122">
            <v>7644</v>
          </cell>
          <cell r="Q122">
            <v>0</v>
          </cell>
          <cell r="R122">
            <v>0</v>
          </cell>
        </row>
        <row r="123">
          <cell r="K123">
            <v>0</v>
          </cell>
          <cell r="P123">
            <v>0</v>
          </cell>
          <cell r="Q123">
            <v>0</v>
          </cell>
          <cell r="R123">
            <v>0</v>
          </cell>
        </row>
        <row r="124">
          <cell r="K124">
            <v>0</v>
          </cell>
          <cell r="P124">
            <v>25000</v>
          </cell>
          <cell r="Q124">
            <v>0</v>
          </cell>
          <cell r="R124">
            <v>0</v>
          </cell>
        </row>
        <row r="125">
          <cell r="K125">
            <v>0</v>
          </cell>
          <cell r="P125">
            <v>50000</v>
          </cell>
          <cell r="Q125">
            <v>0</v>
          </cell>
          <cell r="R125">
            <v>0</v>
          </cell>
        </row>
        <row r="127">
          <cell r="K127">
            <v>0</v>
          </cell>
          <cell r="P127">
            <v>800000</v>
          </cell>
          <cell r="Q127">
            <v>0</v>
          </cell>
          <cell r="R127">
            <v>0</v>
          </cell>
        </row>
        <row r="129">
          <cell r="K129">
            <v>0</v>
          </cell>
          <cell r="P129">
            <v>81901</v>
          </cell>
          <cell r="Q129">
            <v>0</v>
          </cell>
          <cell r="R129">
            <v>0</v>
          </cell>
        </row>
        <row r="130">
          <cell r="K130">
            <v>0</v>
          </cell>
          <cell r="P130">
            <v>50000</v>
          </cell>
          <cell r="Q130">
            <v>0</v>
          </cell>
          <cell r="R130">
            <v>0</v>
          </cell>
        </row>
        <row r="131">
          <cell r="K131">
            <v>0</v>
          </cell>
          <cell r="P131">
            <v>79881</v>
          </cell>
          <cell r="Q131">
            <v>0</v>
          </cell>
          <cell r="R131">
            <v>0</v>
          </cell>
        </row>
        <row r="132">
          <cell r="K132">
            <v>0</v>
          </cell>
          <cell r="P132">
            <v>10920</v>
          </cell>
          <cell r="Q132">
            <v>0</v>
          </cell>
          <cell r="R132">
            <v>0</v>
          </cell>
        </row>
        <row r="133">
          <cell r="K133">
            <v>0</v>
          </cell>
          <cell r="P133">
            <v>0</v>
          </cell>
          <cell r="Q133">
            <v>0</v>
          </cell>
          <cell r="R133">
            <v>0</v>
          </cell>
        </row>
        <row r="134">
          <cell r="K134">
            <v>0</v>
          </cell>
          <cell r="P134">
            <v>327607</v>
          </cell>
          <cell r="Q134">
            <v>0</v>
          </cell>
          <cell r="R134">
            <v>0</v>
          </cell>
        </row>
        <row r="135">
          <cell r="K135">
            <v>0</v>
          </cell>
          <cell r="P135">
            <v>25000</v>
          </cell>
          <cell r="Q135">
            <v>0</v>
          </cell>
          <cell r="R135">
            <v>0</v>
          </cell>
        </row>
        <row r="136">
          <cell r="K136">
            <v>0</v>
          </cell>
          <cell r="P136">
            <v>0</v>
          </cell>
          <cell r="Q136">
            <v>0</v>
          </cell>
          <cell r="R136">
            <v>0</v>
          </cell>
        </row>
        <row r="137">
          <cell r="N137">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3</v>
          </cell>
          <cell r="P12">
            <v>0</v>
          </cell>
          <cell r="Q12">
            <v>0</v>
          </cell>
          <cell r="R12">
            <v>0</v>
          </cell>
        </row>
        <row r="14">
          <cell r="K14">
            <v>1</v>
          </cell>
          <cell r="P14">
            <v>0</v>
          </cell>
          <cell r="Q14">
            <v>0</v>
          </cell>
          <cell r="R14">
            <v>0</v>
          </cell>
        </row>
        <row r="16">
          <cell r="K16">
            <v>0</v>
          </cell>
          <cell r="P16">
            <v>0</v>
          </cell>
          <cell r="Q16">
            <v>0</v>
          </cell>
          <cell r="R16">
            <v>0</v>
          </cell>
        </row>
        <row r="18">
          <cell r="K18">
            <v>47</v>
          </cell>
          <cell r="P18">
            <v>2800000</v>
          </cell>
          <cell r="Q18">
            <v>2747182</v>
          </cell>
          <cell r="R18">
            <v>0</v>
          </cell>
        </row>
        <row r="19">
          <cell r="K19">
            <v>43</v>
          </cell>
          <cell r="P19">
            <v>650000</v>
          </cell>
          <cell r="Q19">
            <v>619173</v>
          </cell>
          <cell r="R19">
            <v>582167</v>
          </cell>
        </row>
        <row r="20">
          <cell r="K20">
            <v>0</v>
          </cell>
          <cell r="P20">
            <v>322604</v>
          </cell>
          <cell r="Q20">
            <v>0</v>
          </cell>
          <cell r="R20">
            <v>0</v>
          </cell>
        </row>
        <row r="21">
          <cell r="K21">
            <v>2247</v>
          </cell>
          <cell r="P21">
            <v>0</v>
          </cell>
          <cell r="Q21">
            <v>0</v>
          </cell>
          <cell r="R21">
            <v>330000</v>
          </cell>
        </row>
        <row r="22">
          <cell r="K22">
            <v>47</v>
          </cell>
          <cell r="P22">
            <v>1739595</v>
          </cell>
          <cell r="Q22">
            <v>1488133</v>
          </cell>
          <cell r="R22">
            <v>500000</v>
          </cell>
        </row>
        <row r="23">
          <cell r="K23">
            <v>47</v>
          </cell>
          <cell r="P23">
            <v>178020305</v>
          </cell>
          <cell r="Q23">
            <v>177190425</v>
          </cell>
          <cell r="R23">
            <v>0</v>
          </cell>
        </row>
        <row r="24">
          <cell r="K24">
            <v>47</v>
          </cell>
          <cell r="P24">
            <v>22226796</v>
          </cell>
          <cell r="Q24">
            <v>20348330</v>
          </cell>
          <cell r="R24">
            <v>0</v>
          </cell>
        </row>
        <row r="25">
          <cell r="K25">
            <v>0</v>
          </cell>
          <cell r="P25">
            <v>0</v>
          </cell>
          <cell r="Q25">
            <v>0</v>
          </cell>
          <cell r="R25">
            <v>0</v>
          </cell>
        </row>
        <row r="26">
          <cell r="K26">
            <v>0</v>
          </cell>
          <cell r="P26">
            <v>0</v>
          </cell>
          <cell r="Q26">
            <v>0</v>
          </cell>
          <cell r="R26">
            <v>0</v>
          </cell>
        </row>
        <row r="27">
          <cell r="K27">
            <v>0.4</v>
          </cell>
          <cell r="P27">
            <v>3103737</v>
          </cell>
          <cell r="Q27">
            <v>1300000</v>
          </cell>
          <cell r="R27">
            <v>1478710</v>
          </cell>
        </row>
        <row r="28">
          <cell r="K28">
            <v>2</v>
          </cell>
          <cell r="P28">
            <v>0</v>
          </cell>
          <cell r="Q28">
            <v>0</v>
          </cell>
          <cell r="R28">
            <v>0</v>
          </cell>
        </row>
        <row r="29">
          <cell r="K29">
            <v>0</v>
          </cell>
          <cell r="P29">
            <v>0</v>
          </cell>
          <cell r="Q29">
            <v>0</v>
          </cell>
          <cell r="R29">
            <v>0</v>
          </cell>
        </row>
        <row r="30">
          <cell r="K30">
            <v>1</v>
          </cell>
          <cell r="P30">
            <v>0</v>
          </cell>
          <cell r="Q30">
            <v>0</v>
          </cell>
          <cell r="R30">
            <v>0</v>
          </cell>
        </row>
        <row r="31">
          <cell r="K31">
            <v>157</v>
          </cell>
          <cell r="P31">
            <v>0</v>
          </cell>
          <cell r="Q31">
            <v>0</v>
          </cell>
          <cell r="R31">
            <v>0</v>
          </cell>
        </row>
        <row r="32">
          <cell r="K32">
            <v>1</v>
          </cell>
          <cell r="P32">
            <v>2819660</v>
          </cell>
          <cell r="Q32">
            <v>2752070</v>
          </cell>
          <cell r="R32">
            <v>799994</v>
          </cell>
        </row>
        <row r="33">
          <cell r="K33">
            <v>969</v>
          </cell>
          <cell r="P33">
            <v>719278</v>
          </cell>
          <cell r="Q33">
            <v>719278</v>
          </cell>
          <cell r="R33">
            <v>454129</v>
          </cell>
        </row>
        <row r="34">
          <cell r="K34">
            <v>1015</v>
          </cell>
          <cell r="P34">
            <v>603200</v>
          </cell>
          <cell r="Q34">
            <v>603200</v>
          </cell>
          <cell r="R34">
            <v>0</v>
          </cell>
        </row>
        <row r="35">
          <cell r="K35">
            <v>1</v>
          </cell>
          <cell r="P35">
            <v>1216951</v>
          </cell>
          <cell r="Q35">
            <v>1216951</v>
          </cell>
          <cell r="R35">
            <v>0</v>
          </cell>
        </row>
        <row r="36">
          <cell r="K36">
            <v>2405</v>
          </cell>
          <cell r="P36">
            <v>165600</v>
          </cell>
          <cell r="Q36">
            <v>0</v>
          </cell>
          <cell r="R36">
            <v>0</v>
          </cell>
        </row>
        <row r="37">
          <cell r="K37">
            <v>0</v>
          </cell>
          <cell r="P37">
            <v>90000</v>
          </cell>
          <cell r="Q37">
            <v>0</v>
          </cell>
          <cell r="R37">
            <v>0</v>
          </cell>
        </row>
        <row r="38">
          <cell r="K38">
            <v>0.35</v>
          </cell>
          <cell r="P38">
            <v>226156</v>
          </cell>
          <cell r="Q38">
            <v>45000</v>
          </cell>
          <cell r="R38">
            <v>0</v>
          </cell>
        </row>
        <row r="39">
          <cell r="K39">
            <v>9497</v>
          </cell>
          <cell r="P39">
            <v>9954819</v>
          </cell>
          <cell r="Q39">
            <v>9927062</v>
          </cell>
          <cell r="R39">
            <v>0</v>
          </cell>
        </row>
        <row r="40">
          <cell r="K40">
            <v>25336</v>
          </cell>
          <cell r="P40">
            <v>8736890</v>
          </cell>
          <cell r="Q40">
            <v>7630051</v>
          </cell>
          <cell r="R40">
            <v>0</v>
          </cell>
        </row>
        <row r="41">
          <cell r="K41">
            <v>1</v>
          </cell>
          <cell r="P41">
            <v>0</v>
          </cell>
          <cell r="Q41">
            <v>0</v>
          </cell>
          <cell r="R41">
            <v>0</v>
          </cell>
        </row>
        <row r="42">
          <cell r="K42">
            <v>1</v>
          </cell>
          <cell r="P42">
            <v>0</v>
          </cell>
          <cell r="Q42">
            <v>0</v>
          </cell>
          <cell r="R42">
            <v>0</v>
          </cell>
        </row>
        <row r="43">
          <cell r="K43">
            <v>1</v>
          </cell>
          <cell r="P43">
            <v>0</v>
          </cell>
          <cell r="Q43">
            <v>0</v>
          </cell>
          <cell r="R43">
            <v>0</v>
          </cell>
        </row>
        <row r="44">
          <cell r="K44">
            <v>1</v>
          </cell>
          <cell r="P44">
            <v>195683</v>
          </cell>
          <cell r="Q44">
            <v>66082</v>
          </cell>
          <cell r="R44">
            <v>0</v>
          </cell>
        </row>
        <row r="45">
          <cell r="K45">
            <v>1</v>
          </cell>
          <cell r="P45">
            <v>0</v>
          </cell>
          <cell r="Q45">
            <v>0</v>
          </cell>
          <cell r="R45">
            <v>0</v>
          </cell>
        </row>
        <row r="46">
          <cell r="K46">
            <v>47</v>
          </cell>
          <cell r="P46">
            <v>0</v>
          </cell>
          <cell r="Q46">
            <v>0</v>
          </cell>
          <cell r="R46">
            <v>0</v>
          </cell>
        </row>
        <row r="47">
          <cell r="K47">
            <v>0</v>
          </cell>
          <cell r="P47">
            <v>0</v>
          </cell>
          <cell r="Q47">
            <v>0</v>
          </cell>
          <cell r="R47">
            <v>0</v>
          </cell>
        </row>
        <row r="48">
          <cell r="K48">
            <v>1</v>
          </cell>
          <cell r="P48">
            <v>132496</v>
          </cell>
          <cell r="Q48">
            <v>35550</v>
          </cell>
          <cell r="R48">
            <v>0</v>
          </cell>
        </row>
        <row r="49">
          <cell r="K49">
            <v>0</v>
          </cell>
          <cell r="P49">
            <v>0</v>
          </cell>
          <cell r="Q49">
            <v>0</v>
          </cell>
          <cell r="R49">
            <v>0</v>
          </cell>
        </row>
        <row r="50">
          <cell r="K50">
            <v>1</v>
          </cell>
          <cell r="P50">
            <v>0</v>
          </cell>
          <cell r="Q50">
            <v>0</v>
          </cell>
          <cell r="R50">
            <v>0</v>
          </cell>
        </row>
        <row r="51">
          <cell r="K51">
            <v>0</v>
          </cell>
          <cell r="P51">
            <v>70000</v>
          </cell>
          <cell r="Q51">
            <v>0</v>
          </cell>
          <cell r="R51">
            <v>0</v>
          </cell>
        </row>
        <row r="52">
          <cell r="K52">
            <v>3461</v>
          </cell>
          <cell r="P52">
            <v>0</v>
          </cell>
          <cell r="Q52">
            <v>0</v>
          </cell>
          <cell r="R52">
            <v>385000</v>
          </cell>
        </row>
        <row r="53">
          <cell r="K53">
            <v>47</v>
          </cell>
          <cell r="P53">
            <v>0</v>
          </cell>
          <cell r="Q53">
            <v>0</v>
          </cell>
          <cell r="R53">
            <v>0</v>
          </cell>
        </row>
        <row r="54">
          <cell r="K54">
            <v>0.1333</v>
          </cell>
          <cell r="P54">
            <v>0</v>
          </cell>
          <cell r="Q54">
            <v>0</v>
          </cell>
          <cell r="R54">
            <v>0</v>
          </cell>
        </row>
        <row r="55">
          <cell r="K55">
            <v>0</v>
          </cell>
          <cell r="P55">
            <v>0</v>
          </cell>
          <cell r="Q55">
            <v>0</v>
          </cell>
          <cell r="R55">
            <v>0</v>
          </cell>
        </row>
        <row r="56">
          <cell r="K56">
            <v>0</v>
          </cell>
          <cell r="P56">
            <v>0</v>
          </cell>
          <cell r="Q56">
            <v>0</v>
          </cell>
          <cell r="R56">
            <v>0</v>
          </cell>
        </row>
        <row r="57">
          <cell r="K57">
            <v>0</v>
          </cell>
          <cell r="P57">
            <v>70000</v>
          </cell>
          <cell r="Q57">
            <v>0</v>
          </cell>
          <cell r="R57">
            <v>0</v>
          </cell>
        </row>
        <row r="58">
          <cell r="K58">
            <v>0</v>
          </cell>
          <cell r="P58">
            <v>0</v>
          </cell>
          <cell r="Q58">
            <v>0</v>
          </cell>
          <cell r="R58">
            <v>0</v>
          </cell>
        </row>
        <row r="59">
          <cell r="K59">
            <v>51</v>
          </cell>
          <cell r="P59">
            <v>0</v>
          </cell>
          <cell r="Q59">
            <v>0</v>
          </cell>
          <cell r="R59">
            <v>462000</v>
          </cell>
        </row>
        <row r="60">
          <cell r="K60">
            <v>767</v>
          </cell>
          <cell r="P60">
            <v>160000</v>
          </cell>
          <cell r="Q60">
            <v>0</v>
          </cell>
          <cell r="R60">
            <v>0</v>
          </cell>
        </row>
        <row r="61">
          <cell r="K61">
            <v>0</v>
          </cell>
          <cell r="P61">
            <v>80000</v>
          </cell>
          <cell r="Q61">
            <v>0</v>
          </cell>
          <cell r="R61">
            <v>0</v>
          </cell>
        </row>
        <row r="62">
          <cell r="K62">
            <v>12</v>
          </cell>
          <cell r="P62">
            <v>0</v>
          </cell>
          <cell r="Q62">
            <v>0</v>
          </cell>
          <cell r="R62">
            <v>0</v>
          </cell>
        </row>
        <row r="63">
          <cell r="K63">
            <v>0</v>
          </cell>
          <cell r="P63">
            <v>0</v>
          </cell>
          <cell r="Q63">
            <v>0</v>
          </cell>
          <cell r="R63">
            <v>0</v>
          </cell>
        </row>
        <row r="64">
          <cell r="K64">
            <v>0</v>
          </cell>
          <cell r="P64">
            <v>0</v>
          </cell>
          <cell r="Q64">
            <v>0</v>
          </cell>
          <cell r="R64">
            <v>0</v>
          </cell>
        </row>
        <row r="65">
          <cell r="K65">
            <v>0</v>
          </cell>
          <cell r="P65">
            <v>273292</v>
          </cell>
          <cell r="Q65">
            <v>0</v>
          </cell>
          <cell r="R65">
            <v>0</v>
          </cell>
        </row>
        <row r="66">
          <cell r="K66">
            <v>1</v>
          </cell>
          <cell r="P66">
            <v>741905</v>
          </cell>
          <cell r="Q66">
            <v>693313</v>
          </cell>
          <cell r="R66">
            <v>0</v>
          </cell>
        </row>
        <row r="67">
          <cell r="K67">
            <v>0.7</v>
          </cell>
          <cell r="P67">
            <v>42687</v>
          </cell>
          <cell r="Q67">
            <v>42687</v>
          </cell>
          <cell r="R67">
            <v>0</v>
          </cell>
        </row>
        <row r="68">
          <cell r="K68">
            <v>0</v>
          </cell>
          <cell r="P68">
            <v>0</v>
          </cell>
          <cell r="Q68">
            <v>0</v>
          </cell>
          <cell r="R68">
            <v>0</v>
          </cell>
        </row>
        <row r="69">
          <cell r="N69">
            <v>0.78017304706615587</v>
          </cell>
        </row>
      </sheetData>
      <sheetData sheetId="1">
        <row r="12">
          <cell r="K12">
            <v>0</v>
          </cell>
          <cell r="P12">
            <v>0</v>
          </cell>
          <cell r="Q12">
            <v>0</v>
          </cell>
          <cell r="R12">
            <v>0</v>
          </cell>
        </row>
        <row r="14">
          <cell r="K14">
            <v>1</v>
          </cell>
          <cell r="P14">
            <v>0</v>
          </cell>
          <cell r="Q14">
            <v>0</v>
          </cell>
          <cell r="R14">
            <v>0</v>
          </cell>
        </row>
        <row r="16">
          <cell r="K16">
            <v>0.2</v>
          </cell>
          <cell r="P16">
            <v>0</v>
          </cell>
          <cell r="Q16">
            <v>0</v>
          </cell>
          <cell r="R16">
            <v>0</v>
          </cell>
        </row>
        <row r="18">
          <cell r="K18">
            <v>47</v>
          </cell>
          <cell r="P18">
            <v>3630000</v>
          </cell>
          <cell r="Q18">
            <v>1085993</v>
          </cell>
          <cell r="R18">
            <v>0</v>
          </cell>
        </row>
        <row r="19">
          <cell r="K19">
            <v>0</v>
          </cell>
          <cell r="P19">
            <v>600000</v>
          </cell>
          <cell r="Q19">
            <v>0</v>
          </cell>
          <cell r="R19">
            <v>0</v>
          </cell>
        </row>
        <row r="20">
          <cell r="K20">
            <v>0</v>
          </cell>
          <cell r="P20">
            <v>660000</v>
          </cell>
          <cell r="Q20">
            <v>0</v>
          </cell>
          <cell r="R20">
            <v>0</v>
          </cell>
        </row>
        <row r="21">
          <cell r="K21">
            <v>0</v>
          </cell>
          <cell r="P21">
            <v>0</v>
          </cell>
          <cell r="Q21">
            <v>0</v>
          </cell>
          <cell r="R21">
            <v>0</v>
          </cell>
        </row>
        <row r="22">
          <cell r="K22">
            <v>47</v>
          </cell>
          <cell r="P22">
            <v>1876496</v>
          </cell>
          <cell r="Q22">
            <v>0</v>
          </cell>
          <cell r="R22">
            <v>0</v>
          </cell>
        </row>
        <row r="23">
          <cell r="K23">
            <v>47</v>
          </cell>
          <cell r="P23">
            <v>182956026</v>
          </cell>
          <cell r="Q23">
            <v>49228077</v>
          </cell>
          <cell r="R23">
            <v>0</v>
          </cell>
        </row>
        <row r="24">
          <cell r="K24">
            <v>47</v>
          </cell>
          <cell r="P24">
            <v>34365694</v>
          </cell>
          <cell r="Q24">
            <v>13207296</v>
          </cell>
          <cell r="R24">
            <v>0</v>
          </cell>
        </row>
        <row r="25">
          <cell r="K25">
            <v>0</v>
          </cell>
          <cell r="P25">
            <v>1180000</v>
          </cell>
          <cell r="Q25">
            <v>0</v>
          </cell>
          <cell r="R25">
            <v>0</v>
          </cell>
        </row>
        <row r="26">
          <cell r="K26">
            <v>0</v>
          </cell>
          <cell r="P26">
            <v>2800000</v>
          </cell>
          <cell r="Q26">
            <v>0</v>
          </cell>
          <cell r="R26">
            <v>0</v>
          </cell>
        </row>
        <row r="27">
          <cell r="K27">
            <v>0</v>
          </cell>
          <cell r="P27">
            <v>3900283</v>
          </cell>
          <cell r="Q27">
            <v>1202070</v>
          </cell>
          <cell r="R27">
            <v>0</v>
          </cell>
        </row>
        <row r="28">
          <cell r="K28">
            <v>0</v>
          </cell>
          <cell r="P28">
            <v>11700000</v>
          </cell>
          <cell r="Q28">
            <v>0</v>
          </cell>
          <cell r="R28">
            <v>0</v>
          </cell>
        </row>
        <row r="29">
          <cell r="K29">
            <v>0</v>
          </cell>
          <cell r="P29">
            <v>638069</v>
          </cell>
          <cell r="Q29">
            <v>0</v>
          </cell>
          <cell r="R29">
            <v>0</v>
          </cell>
        </row>
        <row r="30">
          <cell r="K30">
            <v>0.41</v>
          </cell>
          <cell r="P30">
            <v>0</v>
          </cell>
          <cell r="Q30">
            <v>0</v>
          </cell>
          <cell r="R30">
            <v>0</v>
          </cell>
        </row>
        <row r="31">
          <cell r="K31">
            <v>462</v>
          </cell>
          <cell r="P31">
            <v>0</v>
          </cell>
          <cell r="Q31">
            <v>0</v>
          </cell>
          <cell r="R31">
            <v>0</v>
          </cell>
        </row>
        <row r="32">
          <cell r="K32">
            <v>1</v>
          </cell>
          <cell r="P32">
            <v>1492284</v>
          </cell>
          <cell r="Q32">
            <v>1057286</v>
          </cell>
          <cell r="R32">
            <v>0</v>
          </cell>
        </row>
        <row r="33">
          <cell r="K33">
            <v>345</v>
          </cell>
          <cell r="P33">
            <v>908962</v>
          </cell>
          <cell r="Q33">
            <v>486269</v>
          </cell>
          <cell r="R33">
            <v>0</v>
          </cell>
        </row>
        <row r="34">
          <cell r="K34">
            <v>0</v>
          </cell>
          <cell r="P34">
            <v>0</v>
          </cell>
          <cell r="Q34">
            <v>0</v>
          </cell>
          <cell r="R34">
            <v>0</v>
          </cell>
        </row>
        <row r="35">
          <cell r="K35">
            <v>1</v>
          </cell>
          <cell r="P35">
            <v>2879778</v>
          </cell>
          <cell r="Q35">
            <v>2820535</v>
          </cell>
          <cell r="R35">
            <v>0</v>
          </cell>
        </row>
        <row r="36">
          <cell r="K36">
            <v>2583</v>
          </cell>
          <cell r="P36">
            <v>180893</v>
          </cell>
          <cell r="Q36">
            <v>0</v>
          </cell>
          <cell r="R36">
            <v>0</v>
          </cell>
        </row>
        <row r="37">
          <cell r="K37">
            <v>16</v>
          </cell>
          <cell r="P37">
            <v>96768</v>
          </cell>
          <cell r="Q37">
            <v>62378</v>
          </cell>
          <cell r="R37">
            <v>0</v>
          </cell>
        </row>
        <row r="38">
          <cell r="K38">
            <v>1</v>
          </cell>
          <cell r="P38">
            <v>706278</v>
          </cell>
          <cell r="Q38">
            <v>473621</v>
          </cell>
          <cell r="R38">
            <v>0</v>
          </cell>
        </row>
        <row r="39">
          <cell r="K39">
            <v>9506</v>
          </cell>
          <cell r="P39">
            <v>10943399</v>
          </cell>
          <cell r="Q39">
            <v>5502655</v>
          </cell>
          <cell r="R39">
            <v>0</v>
          </cell>
        </row>
        <row r="40">
          <cell r="K40">
            <v>26523</v>
          </cell>
          <cell r="P40">
            <v>15989139</v>
          </cell>
          <cell r="Q40">
            <v>13694007</v>
          </cell>
          <cell r="R40">
            <v>0</v>
          </cell>
        </row>
        <row r="41">
          <cell r="K41">
            <v>1</v>
          </cell>
          <cell r="P41">
            <v>0</v>
          </cell>
          <cell r="Q41">
            <v>0</v>
          </cell>
          <cell r="R41">
            <v>0</v>
          </cell>
        </row>
        <row r="42">
          <cell r="K42">
            <v>1</v>
          </cell>
          <cell r="P42">
            <v>30000</v>
          </cell>
          <cell r="Q42">
            <v>0</v>
          </cell>
          <cell r="R42">
            <v>0</v>
          </cell>
        </row>
        <row r="43">
          <cell r="K43">
            <v>1</v>
          </cell>
          <cell r="P43">
            <v>0</v>
          </cell>
          <cell r="Q43">
            <v>0</v>
          </cell>
          <cell r="R43">
            <v>0</v>
          </cell>
        </row>
        <row r="44">
          <cell r="K44">
            <v>1</v>
          </cell>
          <cell r="P44">
            <v>3490478</v>
          </cell>
          <cell r="Q44">
            <v>1768585</v>
          </cell>
          <cell r="R44">
            <v>0</v>
          </cell>
        </row>
        <row r="45">
          <cell r="K45">
            <v>0</v>
          </cell>
          <cell r="P45">
            <v>0</v>
          </cell>
          <cell r="Q45">
            <v>0</v>
          </cell>
          <cell r="R45">
            <v>0</v>
          </cell>
        </row>
        <row r="46">
          <cell r="K46">
            <v>47</v>
          </cell>
          <cell r="P46">
            <v>303050</v>
          </cell>
          <cell r="Q46">
            <v>0</v>
          </cell>
          <cell r="R46">
            <v>0</v>
          </cell>
        </row>
        <row r="47">
          <cell r="K47">
            <v>0</v>
          </cell>
          <cell r="P47">
            <v>0</v>
          </cell>
          <cell r="Q47">
            <v>0</v>
          </cell>
          <cell r="R47">
            <v>0</v>
          </cell>
        </row>
        <row r="48">
          <cell r="K48">
            <v>1</v>
          </cell>
          <cell r="P48">
            <v>189280</v>
          </cell>
          <cell r="Q48">
            <v>45922</v>
          </cell>
          <cell r="R48">
            <v>0</v>
          </cell>
        </row>
        <row r="49">
          <cell r="K49">
            <v>0</v>
          </cell>
          <cell r="P49">
            <v>0</v>
          </cell>
          <cell r="Q49">
            <v>0</v>
          </cell>
          <cell r="R49">
            <v>0</v>
          </cell>
        </row>
        <row r="50">
          <cell r="K50">
            <v>1</v>
          </cell>
          <cell r="P50">
            <v>0</v>
          </cell>
          <cell r="Q50">
            <v>0</v>
          </cell>
          <cell r="R50">
            <v>0</v>
          </cell>
        </row>
        <row r="51">
          <cell r="K51">
            <v>0</v>
          </cell>
          <cell r="P51">
            <v>75000</v>
          </cell>
          <cell r="Q51">
            <v>0</v>
          </cell>
          <cell r="R51">
            <v>0</v>
          </cell>
        </row>
        <row r="52">
          <cell r="K52">
            <v>7211</v>
          </cell>
          <cell r="P52">
            <v>75000</v>
          </cell>
          <cell r="Q52">
            <v>0</v>
          </cell>
          <cell r="R52">
            <v>0</v>
          </cell>
        </row>
        <row r="53">
          <cell r="K53">
            <v>0</v>
          </cell>
          <cell r="P53">
            <v>50000</v>
          </cell>
          <cell r="Q53">
            <v>0</v>
          </cell>
          <cell r="R53">
            <v>0</v>
          </cell>
        </row>
        <row r="54">
          <cell r="K54">
            <v>0</v>
          </cell>
          <cell r="P54">
            <v>100000</v>
          </cell>
          <cell r="Q54">
            <v>0</v>
          </cell>
          <cell r="R54">
            <v>0</v>
          </cell>
        </row>
        <row r="55">
          <cell r="K55">
            <v>0</v>
          </cell>
          <cell r="P55">
            <v>0</v>
          </cell>
          <cell r="Q55">
            <v>0</v>
          </cell>
          <cell r="R55">
            <v>0</v>
          </cell>
        </row>
        <row r="56">
          <cell r="K56">
            <v>0</v>
          </cell>
          <cell r="P56">
            <v>130000</v>
          </cell>
          <cell r="Q56">
            <v>0</v>
          </cell>
          <cell r="R56">
            <v>0</v>
          </cell>
        </row>
        <row r="57">
          <cell r="K57">
            <v>0</v>
          </cell>
          <cell r="P57">
            <v>75264</v>
          </cell>
          <cell r="Q57">
            <v>0</v>
          </cell>
          <cell r="R57">
            <v>0</v>
          </cell>
        </row>
        <row r="58">
          <cell r="K58">
            <v>0</v>
          </cell>
          <cell r="P58">
            <v>49000</v>
          </cell>
          <cell r="Q58">
            <v>0</v>
          </cell>
          <cell r="R58">
            <v>0</v>
          </cell>
        </row>
        <row r="59">
          <cell r="K59">
            <v>0</v>
          </cell>
          <cell r="P59">
            <v>0</v>
          </cell>
          <cell r="Q59">
            <v>0</v>
          </cell>
          <cell r="R59">
            <v>0</v>
          </cell>
        </row>
        <row r="60">
          <cell r="K60">
            <v>227</v>
          </cell>
          <cell r="P60">
            <v>100000</v>
          </cell>
          <cell r="Q60">
            <v>0</v>
          </cell>
          <cell r="R60">
            <v>0</v>
          </cell>
        </row>
        <row r="61">
          <cell r="K61">
            <v>0</v>
          </cell>
          <cell r="P61">
            <v>65000</v>
          </cell>
          <cell r="Q61">
            <v>0</v>
          </cell>
          <cell r="R61">
            <v>0</v>
          </cell>
        </row>
        <row r="62">
          <cell r="K62">
            <v>0</v>
          </cell>
          <cell r="P62">
            <v>120000</v>
          </cell>
          <cell r="Q62">
            <v>0</v>
          </cell>
          <cell r="R62">
            <v>0</v>
          </cell>
        </row>
        <row r="63">
          <cell r="K63">
            <v>0</v>
          </cell>
          <cell r="P63">
            <v>0</v>
          </cell>
          <cell r="Q63">
            <v>0</v>
          </cell>
          <cell r="R63">
            <v>0</v>
          </cell>
        </row>
        <row r="64">
          <cell r="K64">
            <v>0</v>
          </cell>
          <cell r="P64">
            <v>170000</v>
          </cell>
          <cell r="Q64">
            <v>0</v>
          </cell>
          <cell r="R64">
            <v>0</v>
          </cell>
        </row>
        <row r="65">
          <cell r="K65">
            <v>0</v>
          </cell>
          <cell r="P65">
            <v>5000</v>
          </cell>
          <cell r="Q65">
            <v>0</v>
          </cell>
          <cell r="R65">
            <v>0</v>
          </cell>
        </row>
        <row r="66">
          <cell r="K66">
            <v>0.7</v>
          </cell>
          <cell r="P66">
            <v>1115000</v>
          </cell>
          <cell r="Q66">
            <v>1005206</v>
          </cell>
          <cell r="R66">
            <v>0</v>
          </cell>
        </row>
        <row r="67">
          <cell r="K67">
            <v>0.2</v>
          </cell>
          <cell r="P67">
            <v>60000</v>
          </cell>
          <cell r="Q67">
            <v>0</v>
          </cell>
          <cell r="R67">
            <v>0</v>
          </cell>
        </row>
        <row r="68">
          <cell r="K68">
            <v>0</v>
          </cell>
          <cell r="P68">
            <v>0</v>
          </cell>
          <cell r="Q68">
            <v>0</v>
          </cell>
          <cell r="R68">
            <v>0</v>
          </cell>
        </row>
        <row r="69">
          <cell r="N69">
            <v>0.43835369817282527</v>
          </cell>
        </row>
      </sheetData>
      <sheetData sheetId="2">
        <row r="12">
          <cell r="K12">
            <v>0</v>
          </cell>
          <cell r="P12">
            <v>20000</v>
          </cell>
          <cell r="Q12">
            <v>0</v>
          </cell>
          <cell r="R12">
            <v>0</v>
          </cell>
        </row>
        <row r="14">
          <cell r="K14">
            <v>0</v>
          </cell>
          <cell r="P14">
            <v>0</v>
          </cell>
          <cell r="Q14">
            <v>0</v>
          </cell>
          <cell r="R14">
            <v>0</v>
          </cell>
        </row>
        <row r="16">
          <cell r="K16">
            <v>0</v>
          </cell>
          <cell r="P16">
            <v>0</v>
          </cell>
          <cell r="Q16">
            <v>0</v>
          </cell>
          <cell r="R16">
            <v>0</v>
          </cell>
        </row>
        <row r="18">
          <cell r="K18">
            <v>0</v>
          </cell>
          <cell r="P18">
            <v>3300000</v>
          </cell>
          <cell r="Q18">
            <v>0</v>
          </cell>
          <cell r="R18">
            <v>0</v>
          </cell>
        </row>
        <row r="19">
          <cell r="K19">
            <v>0</v>
          </cell>
          <cell r="P19">
            <v>232286</v>
          </cell>
          <cell r="Q19">
            <v>0</v>
          </cell>
          <cell r="R19">
            <v>0</v>
          </cell>
        </row>
        <row r="20">
          <cell r="K20">
            <v>0</v>
          </cell>
          <cell r="P20">
            <v>580716</v>
          </cell>
          <cell r="Q20">
            <v>0</v>
          </cell>
          <cell r="R20">
            <v>0</v>
          </cell>
        </row>
        <row r="21">
          <cell r="K21">
            <v>0</v>
          </cell>
          <cell r="P21">
            <v>6000000</v>
          </cell>
          <cell r="Q21">
            <v>0</v>
          </cell>
          <cell r="R21">
            <v>0</v>
          </cell>
        </row>
        <row r="22">
          <cell r="K22">
            <v>0</v>
          </cell>
          <cell r="P22">
            <v>2090493</v>
          </cell>
          <cell r="Q22">
            <v>0</v>
          </cell>
          <cell r="R22">
            <v>0</v>
          </cell>
        </row>
        <row r="23">
          <cell r="K23">
            <v>0</v>
          </cell>
          <cell r="P23">
            <v>136451164</v>
          </cell>
          <cell r="Q23">
            <v>0</v>
          </cell>
          <cell r="R23">
            <v>0</v>
          </cell>
        </row>
        <row r="24">
          <cell r="K24">
            <v>0</v>
          </cell>
          <cell r="P24">
            <v>26140524</v>
          </cell>
          <cell r="Q24">
            <v>0</v>
          </cell>
          <cell r="R24">
            <v>0</v>
          </cell>
        </row>
        <row r="25">
          <cell r="K25">
            <v>0</v>
          </cell>
          <cell r="P25">
            <v>400000</v>
          </cell>
          <cell r="Q25">
            <v>0</v>
          </cell>
          <cell r="R25">
            <v>0</v>
          </cell>
        </row>
        <row r="26">
          <cell r="K26">
            <v>0</v>
          </cell>
          <cell r="P26">
            <v>5800000</v>
          </cell>
          <cell r="Q26">
            <v>0</v>
          </cell>
          <cell r="R26">
            <v>0</v>
          </cell>
        </row>
        <row r="27">
          <cell r="K27">
            <v>0</v>
          </cell>
          <cell r="P27">
            <v>6750000</v>
          </cell>
          <cell r="Q27">
            <v>0</v>
          </cell>
          <cell r="R27">
            <v>0</v>
          </cell>
        </row>
        <row r="28">
          <cell r="K28">
            <v>0</v>
          </cell>
          <cell r="P28">
            <v>0</v>
          </cell>
          <cell r="Q28">
            <v>0</v>
          </cell>
          <cell r="R28">
            <v>0</v>
          </cell>
        </row>
        <row r="29">
          <cell r="K29">
            <v>0</v>
          </cell>
          <cell r="P29">
            <v>2000000</v>
          </cell>
          <cell r="Q29">
            <v>0</v>
          </cell>
          <cell r="R29">
            <v>0</v>
          </cell>
        </row>
        <row r="30">
          <cell r="K30">
            <v>0</v>
          </cell>
          <cell r="P30">
            <v>813001</v>
          </cell>
          <cell r="Q30">
            <v>0</v>
          </cell>
          <cell r="R30">
            <v>0</v>
          </cell>
        </row>
        <row r="31">
          <cell r="K31">
            <v>0</v>
          </cell>
          <cell r="P31">
            <v>0</v>
          </cell>
          <cell r="Q31">
            <v>0</v>
          </cell>
          <cell r="R31">
            <v>0</v>
          </cell>
        </row>
        <row r="32">
          <cell r="K32">
            <v>0</v>
          </cell>
          <cell r="P32">
            <v>320458</v>
          </cell>
          <cell r="Q32">
            <v>0</v>
          </cell>
          <cell r="R32">
            <v>0</v>
          </cell>
        </row>
        <row r="33">
          <cell r="K33">
            <v>0</v>
          </cell>
          <cell r="P33">
            <v>1073707</v>
          </cell>
          <cell r="Q33">
            <v>0</v>
          </cell>
          <cell r="R33">
            <v>0</v>
          </cell>
        </row>
        <row r="34">
          <cell r="K34">
            <v>0</v>
          </cell>
          <cell r="P34">
            <v>0</v>
          </cell>
          <cell r="Q34">
            <v>0</v>
          </cell>
          <cell r="R34">
            <v>0</v>
          </cell>
        </row>
        <row r="35">
          <cell r="K35">
            <v>0</v>
          </cell>
          <cell r="P35">
            <v>1474234</v>
          </cell>
          <cell r="Q35">
            <v>0</v>
          </cell>
          <cell r="R35">
            <v>0</v>
          </cell>
        </row>
        <row r="36">
          <cell r="K36">
            <v>0</v>
          </cell>
          <cell r="P36">
            <v>257853</v>
          </cell>
          <cell r="Q36">
            <v>0</v>
          </cell>
          <cell r="R36">
            <v>0</v>
          </cell>
        </row>
        <row r="37">
          <cell r="K37">
            <v>0</v>
          </cell>
          <cell r="P37">
            <v>104528</v>
          </cell>
          <cell r="Q37">
            <v>0</v>
          </cell>
          <cell r="R37">
            <v>0</v>
          </cell>
        </row>
        <row r="38">
          <cell r="K38">
            <v>0</v>
          </cell>
          <cell r="P38">
            <v>563184</v>
          </cell>
          <cell r="Q38">
            <v>0</v>
          </cell>
          <cell r="R38">
            <v>0</v>
          </cell>
        </row>
        <row r="39">
          <cell r="K39">
            <v>0</v>
          </cell>
          <cell r="P39">
            <v>11057019</v>
          </cell>
          <cell r="Q39">
            <v>0</v>
          </cell>
          <cell r="R39">
            <v>0</v>
          </cell>
        </row>
        <row r="40">
          <cell r="K40">
            <v>0</v>
          </cell>
          <cell r="P40">
            <v>9376093</v>
          </cell>
          <cell r="Q40">
            <v>0</v>
          </cell>
          <cell r="R40">
            <v>0</v>
          </cell>
        </row>
        <row r="41">
          <cell r="K41">
            <v>0</v>
          </cell>
          <cell r="P41">
            <v>11614</v>
          </cell>
          <cell r="Q41">
            <v>0</v>
          </cell>
          <cell r="R41">
            <v>0</v>
          </cell>
        </row>
        <row r="42">
          <cell r="K42">
            <v>0</v>
          </cell>
          <cell r="P42">
            <v>297904</v>
          </cell>
          <cell r="Q42">
            <v>0</v>
          </cell>
          <cell r="R42">
            <v>0</v>
          </cell>
        </row>
        <row r="43">
          <cell r="K43">
            <v>0</v>
          </cell>
          <cell r="P43">
            <v>69685</v>
          </cell>
          <cell r="Q43">
            <v>0</v>
          </cell>
          <cell r="R43">
            <v>0</v>
          </cell>
        </row>
        <row r="44">
          <cell r="K44">
            <v>0</v>
          </cell>
          <cell r="P44">
            <v>11707000</v>
          </cell>
          <cell r="Q44">
            <v>0</v>
          </cell>
          <cell r="R44">
            <v>0</v>
          </cell>
        </row>
        <row r="45">
          <cell r="K45">
            <v>0</v>
          </cell>
          <cell r="P45">
            <v>125000</v>
          </cell>
          <cell r="Q45">
            <v>0</v>
          </cell>
          <cell r="R45">
            <v>0</v>
          </cell>
        </row>
        <row r="46">
          <cell r="K46">
            <v>0</v>
          </cell>
          <cell r="P46">
            <v>316687</v>
          </cell>
          <cell r="Q46">
            <v>0</v>
          </cell>
          <cell r="R46">
            <v>0</v>
          </cell>
        </row>
        <row r="47">
          <cell r="K47">
            <v>0</v>
          </cell>
          <cell r="P47">
            <v>0</v>
          </cell>
          <cell r="Q47">
            <v>0</v>
          </cell>
          <cell r="R47">
            <v>0</v>
          </cell>
        </row>
        <row r="48">
          <cell r="K48">
            <v>0</v>
          </cell>
          <cell r="P48">
            <v>189280</v>
          </cell>
          <cell r="Q48">
            <v>0</v>
          </cell>
          <cell r="R48">
            <v>0</v>
          </cell>
        </row>
        <row r="49">
          <cell r="K49">
            <v>0</v>
          </cell>
          <cell r="P49">
            <v>161453</v>
          </cell>
          <cell r="Q49">
            <v>0</v>
          </cell>
          <cell r="R49">
            <v>0</v>
          </cell>
        </row>
        <row r="50">
          <cell r="K50">
            <v>0</v>
          </cell>
          <cell r="P50">
            <v>0</v>
          </cell>
          <cell r="Q50">
            <v>0</v>
          </cell>
          <cell r="R50">
            <v>0</v>
          </cell>
        </row>
        <row r="51">
          <cell r="K51">
            <v>0</v>
          </cell>
          <cell r="P51">
            <v>109202</v>
          </cell>
          <cell r="Q51">
            <v>0</v>
          </cell>
          <cell r="R51">
            <v>0</v>
          </cell>
        </row>
        <row r="52">
          <cell r="K52">
            <v>0</v>
          </cell>
          <cell r="P52">
            <v>131043</v>
          </cell>
          <cell r="Q52">
            <v>0</v>
          </cell>
          <cell r="R52">
            <v>0</v>
          </cell>
        </row>
        <row r="53">
          <cell r="K53">
            <v>0</v>
          </cell>
          <cell r="P53">
            <v>109202</v>
          </cell>
          <cell r="Q53">
            <v>0</v>
          </cell>
          <cell r="R53">
            <v>0</v>
          </cell>
        </row>
        <row r="54">
          <cell r="K54">
            <v>0</v>
          </cell>
          <cell r="P54">
            <v>273006</v>
          </cell>
          <cell r="Q54">
            <v>0</v>
          </cell>
          <cell r="R54">
            <v>0</v>
          </cell>
        </row>
        <row r="55">
          <cell r="K55">
            <v>0</v>
          </cell>
          <cell r="P55">
            <v>131043</v>
          </cell>
          <cell r="Q55">
            <v>0</v>
          </cell>
          <cell r="R55">
            <v>0</v>
          </cell>
        </row>
        <row r="56">
          <cell r="K56">
            <v>0</v>
          </cell>
          <cell r="P56">
            <v>622454</v>
          </cell>
          <cell r="Q56">
            <v>0</v>
          </cell>
          <cell r="R56">
            <v>0</v>
          </cell>
        </row>
        <row r="57">
          <cell r="K57">
            <v>0</v>
          </cell>
          <cell r="P57">
            <v>81300</v>
          </cell>
          <cell r="Q57">
            <v>0</v>
          </cell>
          <cell r="R57">
            <v>0</v>
          </cell>
        </row>
        <row r="58">
          <cell r="K58">
            <v>0</v>
          </cell>
          <cell r="P58">
            <v>51205</v>
          </cell>
          <cell r="Q58">
            <v>0</v>
          </cell>
          <cell r="R58">
            <v>0</v>
          </cell>
        </row>
        <row r="59">
          <cell r="K59">
            <v>0</v>
          </cell>
          <cell r="P59">
            <v>2150000</v>
          </cell>
          <cell r="Q59">
            <v>0</v>
          </cell>
          <cell r="R59">
            <v>0</v>
          </cell>
        </row>
        <row r="60">
          <cell r="K60">
            <v>0</v>
          </cell>
          <cell r="P60">
            <v>174215</v>
          </cell>
          <cell r="Q60">
            <v>0</v>
          </cell>
          <cell r="R60">
            <v>0</v>
          </cell>
        </row>
        <row r="61">
          <cell r="K61">
            <v>0</v>
          </cell>
          <cell r="P61">
            <v>69686</v>
          </cell>
          <cell r="Q61">
            <v>0</v>
          </cell>
          <cell r="R61">
            <v>0</v>
          </cell>
        </row>
        <row r="62">
          <cell r="K62">
            <v>0</v>
          </cell>
          <cell r="P62">
            <v>546012</v>
          </cell>
          <cell r="Q62">
            <v>0</v>
          </cell>
          <cell r="R62">
            <v>0</v>
          </cell>
        </row>
        <row r="63">
          <cell r="K63">
            <v>0</v>
          </cell>
          <cell r="P63">
            <v>98282</v>
          </cell>
          <cell r="Q63">
            <v>0</v>
          </cell>
          <cell r="R63">
            <v>0</v>
          </cell>
        </row>
        <row r="64">
          <cell r="K64">
            <v>0</v>
          </cell>
          <cell r="P64">
            <v>0</v>
          </cell>
          <cell r="Q64">
            <v>0</v>
          </cell>
          <cell r="R64">
            <v>0</v>
          </cell>
        </row>
        <row r="65">
          <cell r="K65">
            <v>0</v>
          </cell>
          <cell r="P65">
            <v>10920</v>
          </cell>
          <cell r="Q65">
            <v>0</v>
          </cell>
          <cell r="R65">
            <v>0</v>
          </cell>
        </row>
        <row r="66">
          <cell r="K66">
            <v>0</v>
          </cell>
          <cell r="P66">
            <v>0</v>
          </cell>
          <cell r="Q66">
            <v>0</v>
          </cell>
          <cell r="R66">
            <v>0</v>
          </cell>
        </row>
        <row r="67">
          <cell r="K67">
            <v>0</v>
          </cell>
          <cell r="P67">
            <v>559893</v>
          </cell>
          <cell r="Q67">
            <v>0</v>
          </cell>
          <cell r="R67">
            <v>0</v>
          </cell>
        </row>
        <row r="68">
          <cell r="K68">
            <v>0</v>
          </cell>
          <cell r="P68">
            <v>70981</v>
          </cell>
          <cell r="Q68">
            <v>0</v>
          </cell>
          <cell r="R68">
            <v>0</v>
          </cell>
        </row>
        <row r="69">
          <cell r="N69">
            <v>0</v>
          </cell>
        </row>
      </sheetData>
      <sheetData sheetId="3">
        <row r="12">
          <cell r="K12">
            <v>0</v>
          </cell>
          <cell r="P12">
            <v>20000</v>
          </cell>
          <cell r="Q12">
            <v>0</v>
          </cell>
          <cell r="R12">
            <v>0</v>
          </cell>
        </row>
        <row r="14">
          <cell r="K14">
            <v>0</v>
          </cell>
          <cell r="P14">
            <v>0</v>
          </cell>
          <cell r="Q14">
            <v>0</v>
          </cell>
          <cell r="R14">
            <v>0</v>
          </cell>
        </row>
        <row r="16">
          <cell r="K16">
            <v>0</v>
          </cell>
          <cell r="P16">
            <v>0</v>
          </cell>
          <cell r="Q16">
            <v>0</v>
          </cell>
          <cell r="R16">
            <v>0</v>
          </cell>
        </row>
        <row r="18">
          <cell r="K18">
            <v>0</v>
          </cell>
          <cell r="P18">
            <v>3300000</v>
          </cell>
          <cell r="Q18">
            <v>0</v>
          </cell>
          <cell r="R18">
            <v>0</v>
          </cell>
        </row>
        <row r="19">
          <cell r="K19">
            <v>0</v>
          </cell>
          <cell r="P19">
            <v>252936</v>
          </cell>
          <cell r="Q19">
            <v>0</v>
          </cell>
          <cell r="R19">
            <v>0</v>
          </cell>
        </row>
        <row r="20">
          <cell r="K20">
            <v>0</v>
          </cell>
          <cell r="P20">
            <v>632341</v>
          </cell>
          <cell r="Q20">
            <v>0</v>
          </cell>
          <cell r="R20">
            <v>0</v>
          </cell>
        </row>
        <row r="21">
          <cell r="K21">
            <v>0</v>
          </cell>
          <cell r="P21">
            <v>6000000</v>
          </cell>
          <cell r="Q21">
            <v>0</v>
          </cell>
          <cell r="R21">
            <v>0</v>
          </cell>
        </row>
        <row r="22">
          <cell r="K22">
            <v>0</v>
          </cell>
          <cell r="P22">
            <v>2271543</v>
          </cell>
          <cell r="Q22">
            <v>0</v>
          </cell>
          <cell r="R22">
            <v>0</v>
          </cell>
        </row>
        <row r="23">
          <cell r="K23">
            <v>0</v>
          </cell>
          <cell r="P23">
            <v>148581673</v>
          </cell>
          <cell r="Q23">
            <v>0</v>
          </cell>
          <cell r="R23">
            <v>0</v>
          </cell>
        </row>
        <row r="24">
          <cell r="K24">
            <v>0</v>
          </cell>
          <cell r="P24">
            <v>28148661</v>
          </cell>
          <cell r="Q24">
            <v>0</v>
          </cell>
          <cell r="R24">
            <v>0</v>
          </cell>
        </row>
        <row r="25">
          <cell r="K25">
            <v>0</v>
          </cell>
          <cell r="P25">
            <v>300000</v>
          </cell>
          <cell r="Q25">
            <v>0</v>
          </cell>
          <cell r="R25">
            <v>0</v>
          </cell>
        </row>
        <row r="26">
          <cell r="K26">
            <v>0</v>
          </cell>
          <cell r="P26">
            <v>3400000</v>
          </cell>
          <cell r="Q26">
            <v>0</v>
          </cell>
          <cell r="R26">
            <v>0</v>
          </cell>
        </row>
        <row r="27">
          <cell r="K27">
            <v>0</v>
          </cell>
          <cell r="P27">
            <v>6750000</v>
          </cell>
          <cell r="Q27">
            <v>0</v>
          </cell>
          <cell r="R27">
            <v>0</v>
          </cell>
        </row>
        <row r="28">
          <cell r="K28">
            <v>0</v>
          </cell>
          <cell r="P28">
            <v>0</v>
          </cell>
          <cell r="Q28">
            <v>0</v>
          </cell>
          <cell r="R28">
            <v>0</v>
          </cell>
        </row>
        <row r="29">
          <cell r="K29">
            <v>0</v>
          </cell>
          <cell r="P29">
            <v>2000000</v>
          </cell>
          <cell r="Q29">
            <v>0</v>
          </cell>
          <cell r="R29">
            <v>0</v>
          </cell>
        </row>
        <row r="30">
          <cell r="K30">
            <v>0</v>
          </cell>
          <cell r="P30">
            <v>885227</v>
          </cell>
          <cell r="Q30">
            <v>0</v>
          </cell>
          <cell r="R30">
            <v>0</v>
          </cell>
        </row>
        <row r="31">
          <cell r="K31">
            <v>0</v>
          </cell>
          <cell r="P31">
            <v>0</v>
          </cell>
          <cell r="Q31">
            <v>0</v>
          </cell>
          <cell r="R31">
            <v>0</v>
          </cell>
        </row>
        <row r="32">
          <cell r="K32">
            <v>0</v>
          </cell>
          <cell r="P32">
            <v>211673</v>
          </cell>
          <cell r="Q32">
            <v>0</v>
          </cell>
          <cell r="R32">
            <v>0</v>
          </cell>
        </row>
        <row r="33">
          <cell r="K33">
            <v>0</v>
          </cell>
          <cell r="P33">
            <v>1306869</v>
          </cell>
          <cell r="Q33">
            <v>0</v>
          </cell>
          <cell r="R33">
            <v>0</v>
          </cell>
        </row>
        <row r="34">
          <cell r="K34">
            <v>0</v>
          </cell>
          <cell r="P34">
            <v>0</v>
          </cell>
          <cell r="Q34">
            <v>0</v>
          </cell>
          <cell r="R34">
            <v>0</v>
          </cell>
        </row>
        <row r="35">
          <cell r="K35">
            <v>0</v>
          </cell>
          <cell r="P35">
            <v>1540574</v>
          </cell>
          <cell r="Q35">
            <v>0</v>
          </cell>
          <cell r="R35">
            <v>0</v>
          </cell>
        </row>
        <row r="36">
          <cell r="K36">
            <v>0</v>
          </cell>
          <cell r="P36">
            <v>277900</v>
          </cell>
          <cell r="Q36">
            <v>0</v>
          </cell>
          <cell r="R36">
            <v>0</v>
          </cell>
        </row>
        <row r="37">
          <cell r="K37">
            <v>0</v>
          </cell>
          <cell r="P37">
            <v>113821</v>
          </cell>
          <cell r="Q37">
            <v>0</v>
          </cell>
          <cell r="R37">
            <v>0</v>
          </cell>
        </row>
        <row r="38">
          <cell r="K38">
            <v>0</v>
          </cell>
          <cell r="P38">
            <v>599854</v>
          </cell>
          <cell r="Q38">
            <v>0</v>
          </cell>
          <cell r="R38">
            <v>0</v>
          </cell>
        </row>
        <row r="39">
          <cell r="K39">
            <v>0</v>
          </cell>
          <cell r="P39">
            <v>12039988</v>
          </cell>
          <cell r="Q39">
            <v>0</v>
          </cell>
          <cell r="R39">
            <v>0</v>
          </cell>
        </row>
        <row r="40">
          <cell r="K40">
            <v>0</v>
          </cell>
          <cell r="P40">
            <v>10017868</v>
          </cell>
          <cell r="Q40">
            <v>0</v>
          </cell>
          <cell r="R40">
            <v>0</v>
          </cell>
        </row>
        <row r="41">
          <cell r="K41">
            <v>0</v>
          </cell>
          <cell r="P41">
            <v>12647</v>
          </cell>
          <cell r="Q41">
            <v>0</v>
          </cell>
          <cell r="R41">
            <v>0</v>
          </cell>
        </row>
        <row r="42">
          <cell r="K42">
            <v>0</v>
          </cell>
          <cell r="P42">
            <v>311310</v>
          </cell>
          <cell r="Q42">
            <v>0</v>
          </cell>
          <cell r="R42">
            <v>0</v>
          </cell>
        </row>
        <row r="43">
          <cell r="K43">
            <v>0</v>
          </cell>
          <cell r="P43">
            <v>75880</v>
          </cell>
          <cell r="Q43">
            <v>0</v>
          </cell>
          <cell r="R43">
            <v>0</v>
          </cell>
        </row>
        <row r="44">
          <cell r="K44">
            <v>0</v>
          </cell>
          <cell r="P44">
            <v>12879000</v>
          </cell>
          <cell r="Q44">
            <v>0</v>
          </cell>
          <cell r="R44">
            <v>0</v>
          </cell>
        </row>
        <row r="45">
          <cell r="K45">
            <v>0</v>
          </cell>
          <cell r="P45">
            <v>0</v>
          </cell>
          <cell r="Q45">
            <v>0</v>
          </cell>
          <cell r="R45">
            <v>0</v>
          </cell>
        </row>
        <row r="46">
          <cell r="K46">
            <v>0</v>
          </cell>
          <cell r="P46">
            <v>330938</v>
          </cell>
          <cell r="Q46">
            <v>0</v>
          </cell>
          <cell r="R46">
            <v>0</v>
          </cell>
        </row>
        <row r="47">
          <cell r="K47">
            <v>0</v>
          </cell>
          <cell r="P47">
            <v>0</v>
          </cell>
          <cell r="Q47">
            <v>0</v>
          </cell>
          <cell r="R47">
            <v>0</v>
          </cell>
        </row>
        <row r="48">
          <cell r="K48">
            <v>0</v>
          </cell>
          <cell r="P48">
            <v>189280</v>
          </cell>
          <cell r="Q48">
            <v>0</v>
          </cell>
          <cell r="R48">
            <v>0</v>
          </cell>
        </row>
        <row r="49">
          <cell r="K49">
            <v>0</v>
          </cell>
          <cell r="P49">
            <v>168718</v>
          </cell>
          <cell r="Q49">
            <v>0</v>
          </cell>
          <cell r="R49">
            <v>0</v>
          </cell>
        </row>
        <row r="50">
          <cell r="K50">
            <v>0</v>
          </cell>
          <cell r="P50">
            <v>0</v>
          </cell>
          <cell r="Q50">
            <v>0</v>
          </cell>
          <cell r="R50">
            <v>0</v>
          </cell>
        </row>
        <row r="51">
          <cell r="K51">
            <v>0</v>
          </cell>
          <cell r="P51">
            <v>114117</v>
          </cell>
          <cell r="Q51">
            <v>0</v>
          </cell>
          <cell r="R51">
            <v>0</v>
          </cell>
        </row>
        <row r="52">
          <cell r="K52">
            <v>0</v>
          </cell>
          <cell r="P52">
            <v>136940</v>
          </cell>
          <cell r="Q52">
            <v>0</v>
          </cell>
          <cell r="R52">
            <v>0</v>
          </cell>
        </row>
        <row r="53">
          <cell r="K53">
            <v>0</v>
          </cell>
          <cell r="P53">
            <v>114117</v>
          </cell>
          <cell r="Q53">
            <v>0</v>
          </cell>
          <cell r="R53">
            <v>0</v>
          </cell>
        </row>
        <row r="54">
          <cell r="K54">
            <v>0</v>
          </cell>
          <cell r="P54">
            <v>285292</v>
          </cell>
          <cell r="Q54">
            <v>0</v>
          </cell>
          <cell r="R54">
            <v>0</v>
          </cell>
        </row>
        <row r="55">
          <cell r="K55">
            <v>0</v>
          </cell>
          <cell r="P55">
            <v>136940</v>
          </cell>
          <cell r="Q55">
            <v>0</v>
          </cell>
          <cell r="R55">
            <v>0</v>
          </cell>
        </row>
        <row r="56">
          <cell r="K56">
            <v>0</v>
          </cell>
          <cell r="P56">
            <v>650465</v>
          </cell>
          <cell r="Q56">
            <v>0</v>
          </cell>
          <cell r="R56">
            <v>0</v>
          </cell>
        </row>
        <row r="57">
          <cell r="K57">
            <v>0</v>
          </cell>
          <cell r="P57">
            <v>88528</v>
          </cell>
          <cell r="Q57">
            <v>0</v>
          </cell>
          <cell r="R57">
            <v>0</v>
          </cell>
        </row>
        <row r="58">
          <cell r="K58">
            <v>0</v>
          </cell>
          <cell r="P58">
            <v>53509</v>
          </cell>
          <cell r="Q58">
            <v>0</v>
          </cell>
          <cell r="R58">
            <v>0</v>
          </cell>
        </row>
        <row r="59">
          <cell r="K59">
            <v>0</v>
          </cell>
          <cell r="P59">
            <v>2125000</v>
          </cell>
          <cell r="Q59">
            <v>0</v>
          </cell>
          <cell r="R59">
            <v>0</v>
          </cell>
        </row>
        <row r="60">
          <cell r="K60">
            <v>0</v>
          </cell>
          <cell r="P60">
            <v>189702</v>
          </cell>
          <cell r="Q60">
            <v>0</v>
          </cell>
          <cell r="R60">
            <v>0</v>
          </cell>
        </row>
        <row r="61">
          <cell r="K61">
            <v>0</v>
          </cell>
          <cell r="P61">
            <v>75881</v>
          </cell>
          <cell r="Q61">
            <v>0</v>
          </cell>
          <cell r="R61">
            <v>0</v>
          </cell>
        </row>
        <row r="62">
          <cell r="K62">
            <v>0</v>
          </cell>
          <cell r="P62">
            <v>570583</v>
          </cell>
          <cell r="Q62">
            <v>0</v>
          </cell>
          <cell r="R62">
            <v>0</v>
          </cell>
        </row>
        <row r="63">
          <cell r="K63">
            <v>0</v>
          </cell>
          <cell r="P63">
            <v>102705</v>
          </cell>
          <cell r="Q63">
            <v>0</v>
          </cell>
          <cell r="R63">
            <v>0</v>
          </cell>
        </row>
        <row r="64">
          <cell r="K64">
            <v>0</v>
          </cell>
          <cell r="P64">
            <v>0</v>
          </cell>
          <cell r="Q64">
            <v>0</v>
          </cell>
          <cell r="R64">
            <v>0</v>
          </cell>
        </row>
        <row r="65">
          <cell r="K65">
            <v>0</v>
          </cell>
          <cell r="P65">
            <v>11412</v>
          </cell>
          <cell r="Q65">
            <v>0</v>
          </cell>
          <cell r="R65">
            <v>0</v>
          </cell>
        </row>
        <row r="66">
          <cell r="K66">
            <v>0</v>
          </cell>
          <cell r="P66">
            <v>0</v>
          </cell>
          <cell r="Q66">
            <v>0</v>
          </cell>
          <cell r="R66">
            <v>0</v>
          </cell>
        </row>
        <row r="67">
          <cell r="K67">
            <v>0</v>
          </cell>
          <cell r="P67">
            <v>595286</v>
          </cell>
          <cell r="Q67">
            <v>0</v>
          </cell>
          <cell r="R67">
            <v>0</v>
          </cell>
        </row>
        <row r="68">
          <cell r="K68">
            <v>0</v>
          </cell>
          <cell r="P68">
            <v>74175</v>
          </cell>
          <cell r="Q68">
            <v>0</v>
          </cell>
          <cell r="R68">
            <v>0</v>
          </cell>
        </row>
        <row r="69">
          <cell r="N69">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0</v>
          </cell>
          <cell r="Q12">
            <v>0</v>
          </cell>
          <cell r="R12">
            <v>0</v>
          </cell>
        </row>
        <row r="13">
          <cell r="K13">
            <v>1</v>
          </cell>
          <cell r="P13">
            <v>0</v>
          </cell>
          <cell r="Q13">
            <v>0</v>
          </cell>
          <cell r="R13">
            <v>0</v>
          </cell>
        </row>
        <row r="14">
          <cell r="K14">
            <v>1</v>
          </cell>
          <cell r="P14">
            <v>0</v>
          </cell>
          <cell r="Q14">
            <v>0</v>
          </cell>
          <cell r="R14">
            <v>0</v>
          </cell>
        </row>
        <row r="15">
          <cell r="K15">
            <v>1</v>
          </cell>
          <cell r="P15">
            <v>0</v>
          </cell>
          <cell r="Q15">
            <v>0</v>
          </cell>
          <cell r="R15">
            <v>0</v>
          </cell>
        </row>
        <row r="17">
          <cell r="K17">
            <v>1</v>
          </cell>
          <cell r="P17">
            <v>6950523</v>
          </cell>
          <cell r="Q17">
            <v>6653051</v>
          </cell>
          <cell r="R17">
            <v>0</v>
          </cell>
        </row>
        <row r="18">
          <cell r="K18">
            <v>3</v>
          </cell>
          <cell r="P18">
            <v>0</v>
          </cell>
          <cell r="Q18">
            <v>0</v>
          </cell>
          <cell r="R18">
            <v>0</v>
          </cell>
        </row>
        <row r="19">
          <cell r="K19">
            <v>4</v>
          </cell>
          <cell r="P19">
            <v>0</v>
          </cell>
          <cell r="Q19">
            <v>0</v>
          </cell>
          <cell r="R19">
            <v>0</v>
          </cell>
        </row>
        <row r="20">
          <cell r="K20">
            <v>0.3</v>
          </cell>
          <cell r="P20">
            <v>68500</v>
          </cell>
          <cell r="Q20">
            <v>59940</v>
          </cell>
          <cell r="R20">
            <v>0</v>
          </cell>
        </row>
        <row r="21">
          <cell r="K21">
            <v>0</v>
          </cell>
          <cell r="P21">
            <v>0</v>
          </cell>
          <cell r="Q21">
            <v>0</v>
          </cell>
          <cell r="R21">
            <v>0</v>
          </cell>
        </row>
        <row r="22">
          <cell r="K22">
            <v>1</v>
          </cell>
          <cell r="P22">
            <v>312414</v>
          </cell>
          <cell r="Q22">
            <v>283034</v>
          </cell>
          <cell r="R22">
            <v>0</v>
          </cell>
        </row>
        <row r="23">
          <cell r="N23">
            <v>0.8666666666666667</v>
          </cell>
        </row>
      </sheetData>
      <sheetData sheetId="1">
        <row r="12">
          <cell r="K12">
            <v>1</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7">
          <cell r="K17">
            <v>2</v>
          </cell>
          <cell r="P17">
            <v>15936713</v>
          </cell>
          <cell r="Q17">
            <v>13655454</v>
          </cell>
          <cell r="R17">
            <v>0</v>
          </cell>
        </row>
        <row r="18">
          <cell r="K18">
            <v>1</v>
          </cell>
          <cell r="P18">
            <v>0</v>
          </cell>
          <cell r="Q18">
            <v>0</v>
          </cell>
          <cell r="R18">
            <v>0</v>
          </cell>
        </row>
        <row r="19">
          <cell r="K19">
            <v>0</v>
          </cell>
          <cell r="P19">
            <v>0</v>
          </cell>
          <cell r="Q19">
            <v>0</v>
          </cell>
          <cell r="R19">
            <v>0</v>
          </cell>
        </row>
        <row r="20">
          <cell r="K20">
            <v>0.3</v>
          </cell>
          <cell r="P20">
            <v>350000</v>
          </cell>
          <cell r="Q20">
            <v>0</v>
          </cell>
          <cell r="R20">
            <v>0</v>
          </cell>
        </row>
        <row r="21">
          <cell r="K21">
            <v>0.7</v>
          </cell>
          <cell r="P21">
            <v>0</v>
          </cell>
          <cell r="Q21">
            <v>0</v>
          </cell>
          <cell r="R21">
            <v>0</v>
          </cell>
        </row>
        <row r="22">
          <cell r="K22">
            <v>2</v>
          </cell>
          <cell r="P22">
            <v>8859734</v>
          </cell>
          <cell r="Q22">
            <v>256295</v>
          </cell>
          <cell r="R22">
            <v>0</v>
          </cell>
        </row>
        <row r="24">
          <cell r="K24">
            <v>0.7</v>
          </cell>
          <cell r="P24">
            <v>0</v>
          </cell>
          <cell r="Q24">
            <v>0</v>
          </cell>
          <cell r="R24">
            <v>0</v>
          </cell>
        </row>
        <row r="25">
          <cell r="N25">
            <v>0.42727272727272719</v>
          </cell>
        </row>
      </sheetData>
      <sheetData sheetId="2">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40000</v>
          </cell>
          <cell r="Q15">
            <v>0</v>
          </cell>
          <cell r="R15">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4">
          <cell r="K24">
            <v>0</v>
          </cell>
          <cell r="P24">
            <v>0</v>
          </cell>
          <cell r="Q24">
            <v>0</v>
          </cell>
          <cell r="R24">
            <v>0</v>
          </cell>
        </row>
        <row r="25">
          <cell r="N25">
            <v>0</v>
          </cell>
        </row>
      </sheetData>
      <sheetData sheetId="3">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40000</v>
          </cell>
          <cell r="Q15">
            <v>0</v>
          </cell>
          <cell r="R15">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2">
          <cell r="K22">
            <v>0</v>
          </cell>
          <cell r="P22">
            <v>0</v>
          </cell>
          <cell r="Q22">
            <v>0</v>
          </cell>
          <cell r="R22">
            <v>0</v>
          </cell>
        </row>
        <row r="24">
          <cell r="K24">
            <v>0</v>
          </cell>
          <cell r="P24">
            <v>0</v>
          </cell>
          <cell r="Q24">
            <v>0</v>
          </cell>
          <cell r="R24">
            <v>0</v>
          </cell>
        </row>
        <row r="25">
          <cell r="N2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0</v>
          </cell>
          <cell r="Q12">
            <v>0</v>
          </cell>
          <cell r="R12">
            <v>0</v>
          </cell>
        </row>
        <row r="13">
          <cell r="K13">
            <v>1</v>
          </cell>
          <cell r="P13">
            <v>33500</v>
          </cell>
          <cell r="Q13">
            <v>23650</v>
          </cell>
          <cell r="R13">
            <v>0</v>
          </cell>
        </row>
        <row r="14">
          <cell r="K14">
            <v>1</v>
          </cell>
          <cell r="P14">
            <v>0</v>
          </cell>
          <cell r="Q14">
            <v>0</v>
          </cell>
          <cell r="R14">
            <v>0</v>
          </cell>
        </row>
        <row r="16">
          <cell r="K16">
            <v>0</v>
          </cell>
          <cell r="P16">
            <v>0</v>
          </cell>
          <cell r="Q16">
            <v>0</v>
          </cell>
          <cell r="R16">
            <v>0</v>
          </cell>
        </row>
        <row r="17">
          <cell r="K17">
            <v>1</v>
          </cell>
          <cell r="P17">
            <v>355000</v>
          </cell>
          <cell r="Q17">
            <v>269367</v>
          </cell>
          <cell r="R17">
            <v>0</v>
          </cell>
        </row>
        <row r="18">
          <cell r="K18">
            <v>0</v>
          </cell>
          <cell r="P18">
            <v>0</v>
          </cell>
          <cell r="Q18">
            <v>0</v>
          </cell>
          <cell r="R18">
            <v>0</v>
          </cell>
        </row>
        <row r="19">
          <cell r="K19">
            <v>0</v>
          </cell>
          <cell r="P19">
            <v>0</v>
          </cell>
          <cell r="Q19">
            <v>0</v>
          </cell>
          <cell r="R19">
            <v>0</v>
          </cell>
        </row>
        <row r="20">
          <cell r="K20">
            <v>1</v>
          </cell>
          <cell r="P20">
            <v>0</v>
          </cell>
          <cell r="Q20">
            <v>0</v>
          </cell>
          <cell r="R20">
            <v>0</v>
          </cell>
        </row>
        <row r="21">
          <cell r="K21">
            <v>1</v>
          </cell>
          <cell r="P21">
            <v>47245</v>
          </cell>
          <cell r="Q21">
            <v>25101</v>
          </cell>
          <cell r="R21">
            <v>0</v>
          </cell>
        </row>
        <row r="22">
          <cell r="K22">
            <v>0</v>
          </cell>
          <cell r="P22">
            <v>0</v>
          </cell>
          <cell r="Q22">
            <v>0</v>
          </cell>
          <cell r="R22">
            <v>0</v>
          </cell>
        </row>
        <row r="23">
          <cell r="K23">
            <v>0</v>
          </cell>
          <cell r="P23">
            <v>0</v>
          </cell>
          <cell r="Q23">
            <v>0</v>
          </cell>
          <cell r="R23">
            <v>0</v>
          </cell>
        </row>
        <row r="24">
          <cell r="K24">
            <v>0</v>
          </cell>
          <cell r="P24">
            <v>0</v>
          </cell>
          <cell r="Q24">
            <v>0</v>
          </cell>
          <cell r="R24">
            <v>0</v>
          </cell>
        </row>
        <row r="25">
          <cell r="K25">
            <v>1</v>
          </cell>
          <cell r="P25">
            <v>0</v>
          </cell>
          <cell r="Q25">
            <v>0</v>
          </cell>
          <cell r="R25">
            <v>0</v>
          </cell>
        </row>
        <row r="27">
          <cell r="K27">
            <v>0.85</v>
          </cell>
          <cell r="P27">
            <v>740333</v>
          </cell>
          <cell r="Q27">
            <v>222835</v>
          </cell>
          <cell r="R27">
            <v>0</v>
          </cell>
        </row>
        <row r="28">
          <cell r="K28">
            <v>0.9</v>
          </cell>
          <cell r="P28">
            <v>740333</v>
          </cell>
          <cell r="Q28">
            <v>222835</v>
          </cell>
          <cell r="R28">
            <v>0</v>
          </cell>
        </row>
        <row r="29">
          <cell r="K29">
            <v>0.95</v>
          </cell>
          <cell r="P29">
            <v>740333</v>
          </cell>
          <cell r="Q29">
            <v>222835</v>
          </cell>
          <cell r="R29">
            <v>0</v>
          </cell>
        </row>
        <row r="30">
          <cell r="K30">
            <v>0</v>
          </cell>
          <cell r="P30">
            <v>0</v>
          </cell>
          <cell r="Q30">
            <v>0</v>
          </cell>
          <cell r="R30">
            <v>0</v>
          </cell>
        </row>
        <row r="31">
          <cell r="K31">
            <v>1</v>
          </cell>
          <cell r="P31">
            <v>0</v>
          </cell>
          <cell r="Q31">
            <v>0</v>
          </cell>
          <cell r="R31">
            <v>0</v>
          </cell>
        </row>
        <row r="32">
          <cell r="K32">
            <v>0</v>
          </cell>
          <cell r="P32">
            <v>0</v>
          </cell>
          <cell r="Q32">
            <v>0</v>
          </cell>
          <cell r="R32">
            <v>0</v>
          </cell>
        </row>
        <row r="33">
          <cell r="K33">
            <v>0</v>
          </cell>
          <cell r="P33">
            <v>0</v>
          </cell>
          <cell r="Q33">
            <v>0</v>
          </cell>
          <cell r="R33">
            <v>0</v>
          </cell>
        </row>
        <row r="34">
          <cell r="K34">
            <v>1</v>
          </cell>
          <cell r="P34">
            <v>32500</v>
          </cell>
          <cell r="Q34">
            <v>32500</v>
          </cell>
          <cell r="R34">
            <v>0</v>
          </cell>
        </row>
        <row r="35">
          <cell r="K35">
            <v>0</v>
          </cell>
          <cell r="P35">
            <v>0</v>
          </cell>
          <cell r="Q35">
            <v>0</v>
          </cell>
          <cell r="R35">
            <v>0</v>
          </cell>
        </row>
        <row r="36">
          <cell r="K36">
            <v>1</v>
          </cell>
          <cell r="P36">
            <v>1000000</v>
          </cell>
          <cell r="Q36">
            <v>241300</v>
          </cell>
          <cell r="R36">
            <v>0</v>
          </cell>
        </row>
        <row r="37">
          <cell r="K37">
            <v>15</v>
          </cell>
          <cell r="P37">
            <v>0</v>
          </cell>
          <cell r="Q37">
            <v>0</v>
          </cell>
          <cell r="R37">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1">
          <cell r="K41">
            <v>0</v>
          </cell>
          <cell r="P41">
            <v>0</v>
          </cell>
          <cell r="Q41">
            <v>0</v>
          </cell>
          <cell r="R41">
            <v>0</v>
          </cell>
        </row>
        <row r="42">
          <cell r="K42">
            <v>0.15</v>
          </cell>
          <cell r="P42">
            <v>36750</v>
          </cell>
          <cell r="Q42">
            <v>36750</v>
          </cell>
          <cell r="R42">
            <v>0</v>
          </cell>
        </row>
        <row r="43">
          <cell r="K43">
            <v>0.15</v>
          </cell>
          <cell r="P43">
            <v>0</v>
          </cell>
          <cell r="Q43">
            <v>0</v>
          </cell>
          <cell r="R43">
            <v>0</v>
          </cell>
        </row>
        <row r="44">
          <cell r="K44">
            <v>0.5</v>
          </cell>
          <cell r="P44">
            <v>0</v>
          </cell>
          <cell r="Q44">
            <v>0</v>
          </cell>
          <cell r="R44">
            <v>0</v>
          </cell>
        </row>
        <row r="45">
          <cell r="K45">
            <v>0</v>
          </cell>
          <cell r="P45">
            <v>0</v>
          </cell>
          <cell r="Q45">
            <v>0</v>
          </cell>
          <cell r="R45">
            <v>0</v>
          </cell>
        </row>
        <row r="46">
          <cell r="K46">
            <v>0</v>
          </cell>
          <cell r="P46">
            <v>0</v>
          </cell>
          <cell r="Q46">
            <v>0</v>
          </cell>
          <cell r="R46">
            <v>0</v>
          </cell>
        </row>
        <row r="47">
          <cell r="K47">
            <v>0</v>
          </cell>
          <cell r="P47">
            <v>0</v>
          </cell>
          <cell r="Q47">
            <v>0</v>
          </cell>
          <cell r="R47">
            <v>0</v>
          </cell>
        </row>
        <row r="49">
          <cell r="K49">
            <v>0</v>
          </cell>
          <cell r="P49">
            <v>0</v>
          </cell>
          <cell r="Q49">
            <v>0</v>
          </cell>
          <cell r="R49">
            <v>0</v>
          </cell>
        </row>
        <row r="51">
          <cell r="K51">
            <v>0</v>
          </cell>
          <cell r="P51">
            <v>0</v>
          </cell>
          <cell r="Q51">
            <v>0</v>
          </cell>
          <cell r="R51">
            <v>0</v>
          </cell>
        </row>
        <row r="52">
          <cell r="K52">
            <v>0</v>
          </cell>
          <cell r="P52">
            <v>0</v>
          </cell>
          <cell r="Q52">
            <v>0</v>
          </cell>
          <cell r="R52">
            <v>0</v>
          </cell>
        </row>
        <row r="54">
          <cell r="K54">
            <v>0</v>
          </cell>
          <cell r="P54">
            <v>0</v>
          </cell>
          <cell r="Q54">
            <v>0</v>
          </cell>
          <cell r="R54">
            <v>0</v>
          </cell>
        </row>
        <row r="55">
          <cell r="K55">
            <v>0</v>
          </cell>
          <cell r="P55">
            <v>0</v>
          </cell>
          <cell r="Q55">
            <v>0</v>
          </cell>
          <cell r="R55">
            <v>0</v>
          </cell>
        </row>
        <row r="56">
          <cell r="K56">
            <v>0</v>
          </cell>
          <cell r="P56">
            <v>0</v>
          </cell>
          <cell r="Q56">
            <v>0</v>
          </cell>
          <cell r="R56">
            <v>0</v>
          </cell>
        </row>
        <row r="57">
          <cell r="K57">
            <v>0</v>
          </cell>
          <cell r="P57">
            <v>0</v>
          </cell>
          <cell r="Q57">
            <v>0</v>
          </cell>
          <cell r="R57">
            <v>0</v>
          </cell>
        </row>
        <row r="59">
          <cell r="K59">
            <v>0</v>
          </cell>
          <cell r="P59">
            <v>0</v>
          </cell>
          <cell r="Q59">
            <v>0</v>
          </cell>
          <cell r="R59">
            <v>0</v>
          </cell>
        </row>
        <row r="61">
          <cell r="K61">
            <v>1</v>
          </cell>
          <cell r="P61">
            <v>0</v>
          </cell>
          <cell r="Q61">
            <v>0</v>
          </cell>
          <cell r="R61">
            <v>0</v>
          </cell>
        </row>
        <row r="62">
          <cell r="K62">
            <v>1</v>
          </cell>
          <cell r="P62">
            <v>0</v>
          </cell>
          <cell r="Q62">
            <v>0</v>
          </cell>
          <cell r="R62">
            <v>0</v>
          </cell>
        </row>
        <row r="63">
          <cell r="N63">
            <v>0.90999999999999992</v>
          </cell>
        </row>
      </sheetData>
      <sheetData sheetId="1">
        <row r="12">
          <cell r="K12">
            <v>0</v>
          </cell>
          <cell r="P12">
            <v>0</v>
          </cell>
          <cell r="Q12">
            <v>0</v>
          </cell>
          <cell r="R12">
            <v>0</v>
          </cell>
        </row>
        <row r="13">
          <cell r="K13">
            <v>1</v>
          </cell>
          <cell r="P13">
            <v>20000</v>
          </cell>
          <cell r="Q13">
            <v>17000</v>
          </cell>
          <cell r="R13">
            <v>0</v>
          </cell>
        </row>
        <row r="14">
          <cell r="K14">
            <v>1</v>
          </cell>
          <cell r="P14">
            <v>729500</v>
          </cell>
          <cell r="Q14">
            <v>729500</v>
          </cell>
          <cell r="R14">
            <v>0</v>
          </cell>
        </row>
        <row r="16">
          <cell r="K16">
            <v>0</v>
          </cell>
          <cell r="P16">
            <v>138000</v>
          </cell>
          <cell r="Q16">
            <v>0</v>
          </cell>
          <cell r="R16">
            <v>0</v>
          </cell>
        </row>
        <row r="17">
          <cell r="K17">
            <v>1</v>
          </cell>
          <cell r="P17">
            <v>306900</v>
          </cell>
          <cell r="Q17">
            <v>170100</v>
          </cell>
          <cell r="R17">
            <v>0</v>
          </cell>
        </row>
        <row r="18">
          <cell r="K18">
            <v>0</v>
          </cell>
          <cell r="P18">
            <v>0</v>
          </cell>
          <cell r="Q18">
            <v>0</v>
          </cell>
          <cell r="R18">
            <v>0</v>
          </cell>
        </row>
        <row r="19">
          <cell r="K19">
            <v>0</v>
          </cell>
          <cell r="P19">
            <v>250000</v>
          </cell>
          <cell r="Q19">
            <v>0</v>
          </cell>
          <cell r="R19">
            <v>0</v>
          </cell>
        </row>
        <row r="20">
          <cell r="K20">
            <v>1</v>
          </cell>
          <cell r="P20">
            <v>170100</v>
          </cell>
          <cell r="Q20">
            <v>170100</v>
          </cell>
          <cell r="R20">
            <v>0</v>
          </cell>
        </row>
        <row r="21">
          <cell r="K21">
            <v>1</v>
          </cell>
          <cell r="P21">
            <v>125000</v>
          </cell>
          <cell r="Q21">
            <v>65897.94</v>
          </cell>
          <cell r="R21">
            <v>0</v>
          </cell>
        </row>
        <row r="22">
          <cell r="K22">
            <v>0</v>
          </cell>
          <cell r="P22">
            <v>200000</v>
          </cell>
          <cell r="Q22">
            <v>0</v>
          </cell>
          <cell r="R22">
            <v>0</v>
          </cell>
        </row>
        <row r="23">
          <cell r="K23">
            <v>0</v>
          </cell>
          <cell r="P23">
            <v>148000</v>
          </cell>
          <cell r="Q23">
            <v>0</v>
          </cell>
          <cell r="R23">
            <v>0</v>
          </cell>
        </row>
        <row r="24">
          <cell r="K24">
            <v>0</v>
          </cell>
          <cell r="P24">
            <v>0</v>
          </cell>
          <cell r="Q24">
            <v>0</v>
          </cell>
          <cell r="R24">
            <v>0</v>
          </cell>
        </row>
        <row r="25">
          <cell r="K25">
            <v>1</v>
          </cell>
          <cell r="P25">
            <v>102000</v>
          </cell>
          <cell r="Q25">
            <v>102000</v>
          </cell>
          <cell r="R25">
            <v>0</v>
          </cell>
        </row>
        <row r="27">
          <cell r="K27">
            <v>0.1</v>
          </cell>
          <cell r="P27">
            <v>0</v>
          </cell>
          <cell r="Q27">
            <v>0</v>
          </cell>
          <cell r="R27">
            <v>0</v>
          </cell>
        </row>
        <row r="28">
          <cell r="K28">
            <v>0.4</v>
          </cell>
          <cell r="P28">
            <v>465829</v>
          </cell>
          <cell r="Q28">
            <v>401723.5</v>
          </cell>
          <cell r="R28">
            <v>0</v>
          </cell>
        </row>
        <row r="29">
          <cell r="K29">
            <v>0.8</v>
          </cell>
          <cell r="P29">
            <v>465829</v>
          </cell>
          <cell r="Q29">
            <v>401723.5</v>
          </cell>
          <cell r="R29">
            <v>0</v>
          </cell>
        </row>
        <row r="30">
          <cell r="K30">
            <v>1</v>
          </cell>
          <cell r="P30">
            <v>0</v>
          </cell>
          <cell r="Q30">
            <v>0</v>
          </cell>
          <cell r="R30">
            <v>0</v>
          </cell>
        </row>
        <row r="31">
          <cell r="K31">
            <v>1</v>
          </cell>
          <cell r="P31">
            <v>44000</v>
          </cell>
          <cell r="Q31">
            <v>44000</v>
          </cell>
          <cell r="R31">
            <v>0</v>
          </cell>
        </row>
        <row r="32">
          <cell r="K32">
            <v>0.35</v>
          </cell>
          <cell r="P32">
            <v>62000</v>
          </cell>
          <cell r="Q32">
            <v>61999</v>
          </cell>
          <cell r="R32">
            <v>0</v>
          </cell>
        </row>
        <row r="33">
          <cell r="K33">
            <v>0</v>
          </cell>
          <cell r="P33">
            <v>0</v>
          </cell>
          <cell r="Q33">
            <v>0</v>
          </cell>
          <cell r="R33">
            <v>0</v>
          </cell>
        </row>
        <row r="34">
          <cell r="K34">
            <v>1</v>
          </cell>
          <cell r="P34">
            <v>241000</v>
          </cell>
          <cell r="Q34">
            <v>241000</v>
          </cell>
          <cell r="R34">
            <v>0</v>
          </cell>
        </row>
        <row r="35">
          <cell r="K35">
            <v>0</v>
          </cell>
          <cell r="P35">
            <v>0</v>
          </cell>
          <cell r="Q35">
            <v>0</v>
          </cell>
          <cell r="R35">
            <v>0</v>
          </cell>
        </row>
        <row r="36">
          <cell r="K36">
            <v>0.1</v>
          </cell>
          <cell r="P36">
            <v>1035842</v>
          </cell>
          <cell r="Q36">
            <v>1035842</v>
          </cell>
          <cell r="R36">
            <v>0</v>
          </cell>
        </row>
        <row r="37">
          <cell r="K37">
            <v>0</v>
          </cell>
          <cell r="P37">
            <v>0</v>
          </cell>
          <cell r="Q37">
            <v>0</v>
          </cell>
          <cell r="R37">
            <v>0</v>
          </cell>
        </row>
        <row r="38">
          <cell r="K38">
            <v>0.01</v>
          </cell>
          <cell r="P38">
            <v>1014000</v>
          </cell>
          <cell r="Q38">
            <v>1014000</v>
          </cell>
          <cell r="R38">
            <v>0</v>
          </cell>
        </row>
        <row r="39">
          <cell r="K39">
            <v>0</v>
          </cell>
          <cell r="P39">
            <v>0</v>
          </cell>
          <cell r="Q39">
            <v>0</v>
          </cell>
          <cell r="R39">
            <v>0</v>
          </cell>
        </row>
        <row r="40">
          <cell r="K40">
            <v>0</v>
          </cell>
          <cell r="P40">
            <v>0</v>
          </cell>
          <cell r="Q40">
            <v>0</v>
          </cell>
          <cell r="R40">
            <v>0</v>
          </cell>
        </row>
        <row r="41">
          <cell r="K41">
            <v>0</v>
          </cell>
          <cell r="P41">
            <v>0</v>
          </cell>
          <cell r="Q41">
            <v>0</v>
          </cell>
          <cell r="R41">
            <v>0</v>
          </cell>
        </row>
        <row r="42">
          <cell r="K42">
            <v>0</v>
          </cell>
          <cell r="P42">
            <v>0</v>
          </cell>
          <cell r="Q42">
            <v>0</v>
          </cell>
          <cell r="R42">
            <v>0</v>
          </cell>
        </row>
        <row r="43">
          <cell r="K43">
            <v>0</v>
          </cell>
          <cell r="P43">
            <v>0</v>
          </cell>
          <cell r="Q43">
            <v>0</v>
          </cell>
          <cell r="R43">
            <v>0</v>
          </cell>
        </row>
        <row r="44">
          <cell r="K44">
            <v>0</v>
          </cell>
          <cell r="P44">
            <v>0</v>
          </cell>
          <cell r="Q44">
            <v>0</v>
          </cell>
          <cell r="R44">
            <v>0</v>
          </cell>
        </row>
        <row r="46">
          <cell r="K46">
            <v>0</v>
          </cell>
          <cell r="P46">
            <v>0</v>
          </cell>
          <cell r="Q46">
            <v>0</v>
          </cell>
          <cell r="R46">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0</v>
          </cell>
          <cell r="Q53">
            <v>0</v>
          </cell>
          <cell r="R53">
            <v>0</v>
          </cell>
        </row>
        <row r="55">
          <cell r="K55">
            <v>0</v>
          </cell>
          <cell r="P55">
            <v>0</v>
          </cell>
          <cell r="Q55">
            <v>0</v>
          </cell>
          <cell r="R55">
            <v>0</v>
          </cell>
        </row>
        <row r="56">
          <cell r="K56">
            <v>0</v>
          </cell>
          <cell r="P56">
            <v>0</v>
          </cell>
          <cell r="Q56">
            <v>0</v>
          </cell>
          <cell r="R56">
            <v>0</v>
          </cell>
        </row>
        <row r="59">
          <cell r="N59">
            <v>0.33644444444444438</v>
          </cell>
        </row>
      </sheetData>
      <sheetData sheetId="2">
        <row r="12">
          <cell r="K12">
            <v>0</v>
          </cell>
          <cell r="P12">
            <v>0</v>
          </cell>
          <cell r="Q12">
            <v>0</v>
          </cell>
          <cell r="R12">
            <v>0</v>
          </cell>
        </row>
        <row r="13">
          <cell r="K13">
            <v>0</v>
          </cell>
          <cell r="P13">
            <v>20000</v>
          </cell>
          <cell r="Q13">
            <v>0</v>
          </cell>
          <cell r="R13">
            <v>0</v>
          </cell>
        </row>
        <row r="14">
          <cell r="K14">
            <v>0</v>
          </cell>
          <cell r="P14">
            <v>0</v>
          </cell>
          <cell r="Q14">
            <v>0</v>
          </cell>
          <cell r="R14">
            <v>0</v>
          </cell>
        </row>
        <row r="16">
          <cell r="K16">
            <v>0</v>
          </cell>
          <cell r="P16">
            <v>500000</v>
          </cell>
          <cell r="Q16">
            <v>0</v>
          </cell>
          <cell r="R16">
            <v>0</v>
          </cell>
        </row>
        <row r="17">
          <cell r="K17">
            <v>0</v>
          </cell>
          <cell r="P17">
            <v>0</v>
          </cell>
          <cell r="Q17">
            <v>0</v>
          </cell>
          <cell r="R17">
            <v>0</v>
          </cell>
        </row>
        <row r="18">
          <cell r="K18">
            <v>0</v>
          </cell>
          <cell r="P18">
            <v>0</v>
          </cell>
          <cell r="Q18">
            <v>0</v>
          </cell>
          <cell r="R18">
            <v>0</v>
          </cell>
        </row>
        <row r="19">
          <cell r="K19">
            <v>0</v>
          </cell>
          <cell r="P19">
            <v>0</v>
          </cell>
          <cell r="Q19">
            <v>0</v>
          </cell>
          <cell r="R19">
            <v>0</v>
          </cell>
        </row>
        <row r="20">
          <cell r="K20">
            <v>0</v>
          </cell>
          <cell r="P20">
            <v>30000</v>
          </cell>
          <cell r="Q20">
            <v>0</v>
          </cell>
          <cell r="R20">
            <v>0</v>
          </cell>
        </row>
        <row r="21">
          <cell r="K21">
            <v>0</v>
          </cell>
          <cell r="P21">
            <v>0</v>
          </cell>
          <cell r="Q21">
            <v>0</v>
          </cell>
          <cell r="R21">
            <v>0</v>
          </cell>
        </row>
        <row r="22">
          <cell r="K22">
            <v>0</v>
          </cell>
          <cell r="P22">
            <v>0</v>
          </cell>
          <cell r="Q22">
            <v>0</v>
          </cell>
          <cell r="R22">
            <v>0</v>
          </cell>
        </row>
        <row r="23">
          <cell r="K23">
            <v>0</v>
          </cell>
          <cell r="P23">
            <v>500000</v>
          </cell>
          <cell r="Q23">
            <v>0</v>
          </cell>
          <cell r="R23">
            <v>0</v>
          </cell>
        </row>
        <row r="24">
          <cell r="K24">
            <v>0</v>
          </cell>
          <cell r="P24">
            <v>0</v>
          </cell>
          <cell r="Q24">
            <v>0</v>
          </cell>
          <cell r="R24">
            <v>0</v>
          </cell>
        </row>
        <row r="25">
          <cell r="K25">
            <v>0</v>
          </cell>
          <cell r="P25">
            <v>100000</v>
          </cell>
          <cell r="Q25">
            <v>0</v>
          </cell>
          <cell r="R25">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20000</v>
          </cell>
          <cell r="Q30">
            <v>0</v>
          </cell>
          <cell r="R30">
            <v>0</v>
          </cell>
        </row>
        <row r="31">
          <cell r="K31">
            <v>0</v>
          </cell>
          <cell r="P31">
            <v>370000</v>
          </cell>
          <cell r="Q31">
            <v>0</v>
          </cell>
          <cell r="R31">
            <v>0</v>
          </cell>
        </row>
        <row r="32">
          <cell r="K32">
            <v>0</v>
          </cell>
          <cell r="P32">
            <v>0</v>
          </cell>
          <cell r="Q32">
            <v>0</v>
          </cell>
          <cell r="R32">
            <v>0</v>
          </cell>
        </row>
        <row r="33">
          <cell r="K33">
            <v>0</v>
          </cell>
          <cell r="P33">
            <v>0</v>
          </cell>
          <cell r="Q33">
            <v>0</v>
          </cell>
          <cell r="R33">
            <v>0</v>
          </cell>
        </row>
        <row r="34">
          <cell r="K34">
            <v>0</v>
          </cell>
          <cell r="P34">
            <v>0</v>
          </cell>
          <cell r="Q34">
            <v>0</v>
          </cell>
          <cell r="R34">
            <v>0</v>
          </cell>
        </row>
        <row r="35">
          <cell r="K35">
            <v>0</v>
          </cell>
          <cell r="P35">
            <v>0</v>
          </cell>
          <cell r="Q35">
            <v>0</v>
          </cell>
          <cell r="R35">
            <v>0</v>
          </cell>
        </row>
        <row r="36">
          <cell r="K36">
            <v>0</v>
          </cell>
          <cell r="P36">
            <v>0</v>
          </cell>
          <cell r="Q36">
            <v>0</v>
          </cell>
          <cell r="R36">
            <v>0</v>
          </cell>
        </row>
        <row r="37">
          <cell r="K37">
            <v>0</v>
          </cell>
          <cell r="P37">
            <v>100000</v>
          </cell>
          <cell r="Q37">
            <v>0</v>
          </cell>
          <cell r="R37">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1">
          <cell r="K41">
            <v>0</v>
          </cell>
          <cell r="P41">
            <v>125000</v>
          </cell>
          <cell r="Q41">
            <v>0</v>
          </cell>
          <cell r="R41">
            <v>0</v>
          </cell>
        </row>
        <row r="42">
          <cell r="K42">
            <v>0</v>
          </cell>
          <cell r="P42">
            <v>0</v>
          </cell>
          <cell r="Q42">
            <v>0</v>
          </cell>
          <cell r="R42">
            <v>0</v>
          </cell>
        </row>
        <row r="43">
          <cell r="K43">
            <v>0</v>
          </cell>
          <cell r="P43">
            <v>0</v>
          </cell>
          <cell r="Q43">
            <v>0</v>
          </cell>
          <cell r="R43">
            <v>0</v>
          </cell>
        </row>
        <row r="44">
          <cell r="K44">
            <v>0</v>
          </cell>
          <cell r="P44">
            <v>0</v>
          </cell>
          <cell r="Q44">
            <v>0</v>
          </cell>
          <cell r="R44">
            <v>0</v>
          </cell>
        </row>
        <row r="46">
          <cell r="K46">
            <v>0</v>
          </cell>
          <cell r="P46">
            <v>0</v>
          </cell>
          <cell r="Q46">
            <v>0</v>
          </cell>
          <cell r="R46">
            <v>0</v>
          </cell>
        </row>
        <row r="50">
          <cell r="K50">
            <v>0</v>
          </cell>
          <cell r="P50">
            <v>300000</v>
          </cell>
          <cell r="Q50">
            <v>0</v>
          </cell>
          <cell r="R50">
            <v>0</v>
          </cell>
        </row>
        <row r="51">
          <cell r="K51">
            <v>0</v>
          </cell>
          <cell r="P51">
            <v>0</v>
          </cell>
          <cell r="Q51">
            <v>0</v>
          </cell>
          <cell r="R51">
            <v>0</v>
          </cell>
        </row>
        <row r="52">
          <cell r="K52">
            <v>0</v>
          </cell>
          <cell r="P52">
            <v>300000</v>
          </cell>
          <cell r="Q52">
            <v>0</v>
          </cell>
          <cell r="R52">
            <v>0</v>
          </cell>
        </row>
        <row r="53">
          <cell r="K53">
            <v>0</v>
          </cell>
          <cell r="P53">
            <v>300000</v>
          </cell>
          <cell r="Q53">
            <v>0</v>
          </cell>
          <cell r="R53">
            <v>0</v>
          </cell>
        </row>
        <row r="55">
          <cell r="K55">
            <v>0</v>
          </cell>
          <cell r="P55">
            <v>800000</v>
          </cell>
          <cell r="Q55">
            <v>0</v>
          </cell>
          <cell r="R55">
            <v>0</v>
          </cell>
        </row>
        <row r="56">
          <cell r="K56">
            <v>0</v>
          </cell>
          <cell r="P56">
            <v>0</v>
          </cell>
          <cell r="Q56">
            <v>0</v>
          </cell>
          <cell r="R56">
            <v>0</v>
          </cell>
        </row>
        <row r="59">
          <cell r="N59">
            <v>0</v>
          </cell>
        </row>
      </sheetData>
      <sheetData sheetId="3">
        <row r="12">
          <cell r="K12">
            <v>0</v>
          </cell>
          <cell r="P12">
            <v>0</v>
          </cell>
          <cell r="Q12">
            <v>0</v>
          </cell>
          <cell r="R12">
            <v>0</v>
          </cell>
        </row>
        <row r="13">
          <cell r="K13">
            <v>0</v>
          </cell>
          <cell r="P13">
            <v>20000</v>
          </cell>
          <cell r="Q13">
            <v>0</v>
          </cell>
          <cell r="R13">
            <v>0</v>
          </cell>
        </row>
        <row r="14">
          <cell r="K14">
            <v>0</v>
          </cell>
          <cell r="P14">
            <v>0</v>
          </cell>
          <cell r="Q14">
            <v>0</v>
          </cell>
          <cell r="R14">
            <v>0</v>
          </cell>
        </row>
        <row r="16">
          <cell r="K16">
            <v>0</v>
          </cell>
          <cell r="P16">
            <v>0</v>
          </cell>
          <cell r="Q16">
            <v>0</v>
          </cell>
          <cell r="R16">
            <v>0</v>
          </cell>
        </row>
        <row r="17">
          <cell r="K17">
            <v>0</v>
          </cell>
          <cell r="P17">
            <v>0</v>
          </cell>
          <cell r="Q17">
            <v>0</v>
          </cell>
          <cell r="R17">
            <v>0</v>
          </cell>
        </row>
        <row r="18">
          <cell r="K18">
            <v>0</v>
          </cell>
          <cell r="P18">
            <v>200000</v>
          </cell>
          <cell r="Q18">
            <v>0</v>
          </cell>
          <cell r="R18">
            <v>0</v>
          </cell>
        </row>
        <row r="19">
          <cell r="K19">
            <v>0</v>
          </cell>
          <cell r="P19">
            <v>0</v>
          </cell>
          <cell r="Q19">
            <v>0</v>
          </cell>
          <cell r="R19">
            <v>0</v>
          </cell>
        </row>
        <row r="20">
          <cell r="K20">
            <v>0</v>
          </cell>
          <cell r="P20">
            <v>30000</v>
          </cell>
          <cell r="Q20">
            <v>0</v>
          </cell>
          <cell r="R20">
            <v>0</v>
          </cell>
        </row>
        <row r="21">
          <cell r="K21">
            <v>0</v>
          </cell>
          <cell r="P21">
            <v>0</v>
          </cell>
          <cell r="Q21">
            <v>0</v>
          </cell>
          <cell r="R21">
            <v>0</v>
          </cell>
        </row>
        <row r="22">
          <cell r="K22">
            <v>0</v>
          </cell>
          <cell r="P22">
            <v>0</v>
          </cell>
          <cell r="Q22">
            <v>0</v>
          </cell>
          <cell r="R22">
            <v>0</v>
          </cell>
        </row>
        <row r="23">
          <cell r="K23">
            <v>0</v>
          </cell>
          <cell r="P23">
            <v>500000</v>
          </cell>
          <cell r="Q23">
            <v>0</v>
          </cell>
          <cell r="R23">
            <v>0</v>
          </cell>
        </row>
        <row r="24">
          <cell r="K24">
            <v>0</v>
          </cell>
          <cell r="P24">
            <v>0</v>
          </cell>
          <cell r="Q24">
            <v>0</v>
          </cell>
          <cell r="R24">
            <v>0</v>
          </cell>
        </row>
        <row r="25">
          <cell r="K25">
            <v>0</v>
          </cell>
          <cell r="P25">
            <v>100000</v>
          </cell>
          <cell r="Q25">
            <v>0</v>
          </cell>
          <cell r="R25">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K31">
            <v>0</v>
          </cell>
          <cell r="P31">
            <v>0</v>
          </cell>
          <cell r="Q31">
            <v>0</v>
          </cell>
          <cell r="R31">
            <v>0</v>
          </cell>
        </row>
        <row r="32">
          <cell r="K32">
            <v>0</v>
          </cell>
          <cell r="P32">
            <v>0</v>
          </cell>
          <cell r="Q32">
            <v>0</v>
          </cell>
          <cell r="R32">
            <v>0</v>
          </cell>
        </row>
        <row r="33">
          <cell r="K33">
            <v>0</v>
          </cell>
          <cell r="P33">
            <v>0</v>
          </cell>
          <cell r="Q33">
            <v>0</v>
          </cell>
          <cell r="R33">
            <v>0</v>
          </cell>
        </row>
        <row r="34">
          <cell r="K34">
            <v>0</v>
          </cell>
          <cell r="P34">
            <v>0</v>
          </cell>
          <cell r="Q34">
            <v>0</v>
          </cell>
          <cell r="R34">
            <v>0</v>
          </cell>
        </row>
        <row r="35">
          <cell r="K35">
            <v>0</v>
          </cell>
          <cell r="P35">
            <v>0</v>
          </cell>
          <cell r="Q35">
            <v>0</v>
          </cell>
          <cell r="R35">
            <v>0</v>
          </cell>
        </row>
        <row r="36">
          <cell r="K36">
            <v>0</v>
          </cell>
          <cell r="P36">
            <v>0</v>
          </cell>
          <cell r="Q36">
            <v>0</v>
          </cell>
          <cell r="R36">
            <v>0</v>
          </cell>
        </row>
        <row r="37">
          <cell r="K37">
            <v>0</v>
          </cell>
          <cell r="P37">
            <v>100000</v>
          </cell>
          <cell r="Q37">
            <v>0</v>
          </cell>
          <cell r="R37">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1">
          <cell r="K41">
            <v>0</v>
          </cell>
          <cell r="P41">
            <v>80000</v>
          </cell>
          <cell r="Q41">
            <v>0</v>
          </cell>
          <cell r="R41">
            <v>0</v>
          </cell>
        </row>
        <row r="42">
          <cell r="K42">
            <v>0</v>
          </cell>
          <cell r="P42">
            <v>0</v>
          </cell>
          <cell r="Q42">
            <v>0</v>
          </cell>
          <cell r="R42">
            <v>0</v>
          </cell>
        </row>
        <row r="43">
          <cell r="K43">
            <v>0</v>
          </cell>
          <cell r="P43">
            <v>0</v>
          </cell>
          <cell r="Q43">
            <v>0</v>
          </cell>
          <cell r="R43">
            <v>0</v>
          </cell>
        </row>
        <row r="44">
          <cell r="K44">
            <v>0</v>
          </cell>
          <cell r="P44">
            <v>0</v>
          </cell>
          <cell r="Q44">
            <v>0</v>
          </cell>
          <cell r="R44">
            <v>0</v>
          </cell>
        </row>
        <row r="46">
          <cell r="K46">
            <v>0</v>
          </cell>
          <cell r="P46">
            <v>0</v>
          </cell>
          <cell r="Q46">
            <v>0</v>
          </cell>
          <cell r="R46">
            <v>0</v>
          </cell>
        </row>
        <row r="50">
          <cell r="K50">
            <v>0</v>
          </cell>
          <cell r="P50">
            <v>300000</v>
          </cell>
          <cell r="Q50">
            <v>0</v>
          </cell>
          <cell r="R50">
            <v>0</v>
          </cell>
        </row>
        <row r="51">
          <cell r="K51">
            <v>0</v>
          </cell>
          <cell r="P51">
            <v>600000</v>
          </cell>
          <cell r="Q51">
            <v>0</v>
          </cell>
          <cell r="R51">
            <v>0</v>
          </cell>
        </row>
        <row r="52">
          <cell r="K52">
            <v>0</v>
          </cell>
          <cell r="P52">
            <v>0</v>
          </cell>
          <cell r="Q52">
            <v>0</v>
          </cell>
          <cell r="R52">
            <v>0</v>
          </cell>
        </row>
        <row r="53">
          <cell r="K53">
            <v>0</v>
          </cell>
          <cell r="P53">
            <v>0</v>
          </cell>
          <cell r="Q53">
            <v>0</v>
          </cell>
          <cell r="R53">
            <v>0</v>
          </cell>
        </row>
        <row r="55">
          <cell r="K55">
            <v>0</v>
          </cell>
          <cell r="P55">
            <v>800000</v>
          </cell>
          <cell r="Q55">
            <v>0</v>
          </cell>
          <cell r="R55">
            <v>0</v>
          </cell>
        </row>
        <row r="56">
          <cell r="K56">
            <v>0</v>
          </cell>
          <cell r="P56">
            <v>0</v>
          </cell>
          <cell r="Q56">
            <v>0</v>
          </cell>
          <cell r="R56">
            <v>0</v>
          </cell>
        </row>
        <row r="59">
          <cell r="N59">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0</v>
          </cell>
          <cell r="Q12">
            <v>0</v>
          </cell>
          <cell r="R12">
            <v>0</v>
          </cell>
        </row>
        <row r="13">
          <cell r="K13">
            <v>0</v>
          </cell>
          <cell r="P13">
            <v>0</v>
          </cell>
          <cell r="Q13">
            <v>0</v>
          </cell>
          <cell r="R13">
            <v>0</v>
          </cell>
        </row>
        <row r="15">
          <cell r="K15">
            <v>1</v>
          </cell>
          <cell r="P15">
            <v>0</v>
          </cell>
          <cell r="Q15">
            <v>0</v>
          </cell>
          <cell r="R15">
            <v>0</v>
          </cell>
        </row>
        <row r="17">
          <cell r="K17">
            <v>0</v>
          </cell>
          <cell r="P17">
            <v>0</v>
          </cell>
          <cell r="Q17">
            <v>0</v>
          </cell>
          <cell r="R17">
            <v>0</v>
          </cell>
        </row>
        <row r="19">
          <cell r="K19">
            <v>1</v>
          </cell>
          <cell r="P19">
            <v>385956</v>
          </cell>
          <cell r="Q19">
            <v>302350</v>
          </cell>
          <cell r="R19">
            <v>0</v>
          </cell>
        </row>
        <row r="21">
          <cell r="K21">
            <v>0</v>
          </cell>
          <cell r="P21">
            <v>0</v>
          </cell>
          <cell r="Q21">
            <v>0</v>
          </cell>
          <cell r="R21">
            <v>0</v>
          </cell>
        </row>
        <row r="23">
          <cell r="K23">
            <v>0</v>
          </cell>
          <cell r="P23">
            <v>0</v>
          </cell>
          <cell r="Q23">
            <v>0</v>
          </cell>
          <cell r="R23">
            <v>0</v>
          </cell>
        </row>
        <row r="24">
          <cell r="K24">
            <v>0</v>
          </cell>
          <cell r="P24">
            <v>0</v>
          </cell>
          <cell r="Q24">
            <v>0</v>
          </cell>
          <cell r="R24">
            <v>0</v>
          </cell>
        </row>
        <row r="26">
          <cell r="K26">
            <v>1</v>
          </cell>
          <cell r="P26">
            <v>2118424</v>
          </cell>
          <cell r="Q26">
            <v>1608417</v>
          </cell>
          <cell r="R26">
            <v>0</v>
          </cell>
        </row>
        <row r="28">
          <cell r="K28">
            <v>0</v>
          </cell>
          <cell r="P28">
            <v>0</v>
          </cell>
          <cell r="Q28">
            <v>0</v>
          </cell>
          <cell r="R28">
            <v>0</v>
          </cell>
        </row>
        <row r="29">
          <cell r="K29">
            <v>0</v>
          </cell>
          <cell r="P29">
            <v>0</v>
          </cell>
          <cell r="Q29">
            <v>0</v>
          </cell>
          <cell r="R29">
            <v>0</v>
          </cell>
        </row>
        <row r="31">
          <cell r="K31">
            <v>0</v>
          </cell>
          <cell r="P31">
            <v>0</v>
          </cell>
          <cell r="Q31">
            <v>0</v>
          </cell>
          <cell r="R31">
            <v>0</v>
          </cell>
        </row>
        <row r="32">
          <cell r="K32">
            <v>0</v>
          </cell>
          <cell r="P32">
            <v>0</v>
          </cell>
          <cell r="Q32">
            <v>0</v>
          </cell>
          <cell r="R32">
            <v>0</v>
          </cell>
        </row>
        <row r="34">
          <cell r="K34">
            <v>0.5</v>
          </cell>
          <cell r="P34">
            <v>3287402</v>
          </cell>
          <cell r="Q34">
            <v>3287402</v>
          </cell>
          <cell r="R34">
            <v>0</v>
          </cell>
        </row>
        <row r="36">
          <cell r="K36">
            <v>1</v>
          </cell>
          <cell r="P36">
            <v>2404458</v>
          </cell>
          <cell r="Q36">
            <v>2048199</v>
          </cell>
          <cell r="R36">
            <v>0</v>
          </cell>
        </row>
        <row r="37">
          <cell r="K37">
            <v>9</v>
          </cell>
          <cell r="P37">
            <v>10222538</v>
          </cell>
          <cell r="Q37">
            <v>9982828</v>
          </cell>
          <cell r="R37">
            <v>0</v>
          </cell>
        </row>
        <row r="38">
          <cell r="K38">
            <v>1972</v>
          </cell>
          <cell r="P38">
            <v>482500</v>
          </cell>
          <cell r="Q38">
            <v>458594</v>
          </cell>
          <cell r="R38">
            <v>0</v>
          </cell>
        </row>
        <row r="39">
          <cell r="K39">
            <v>0</v>
          </cell>
          <cell r="P39">
            <v>0</v>
          </cell>
          <cell r="Q39">
            <v>0</v>
          </cell>
          <cell r="R39">
            <v>0</v>
          </cell>
        </row>
        <row r="40">
          <cell r="K40">
            <v>11</v>
          </cell>
          <cell r="P40">
            <v>1000000</v>
          </cell>
          <cell r="Q40">
            <v>0</v>
          </cell>
          <cell r="R40">
            <v>0</v>
          </cell>
        </row>
        <row r="41">
          <cell r="K41">
            <v>0</v>
          </cell>
          <cell r="P41">
            <v>0</v>
          </cell>
          <cell r="Q41">
            <v>0</v>
          </cell>
          <cell r="R41">
            <v>0</v>
          </cell>
        </row>
        <row r="42">
          <cell r="K42">
            <v>0</v>
          </cell>
          <cell r="P42">
            <v>0</v>
          </cell>
          <cell r="Q42">
            <v>0</v>
          </cell>
          <cell r="R42">
            <v>0</v>
          </cell>
        </row>
        <row r="43">
          <cell r="K43">
            <v>0</v>
          </cell>
          <cell r="P43">
            <v>0</v>
          </cell>
          <cell r="Q43">
            <v>0</v>
          </cell>
          <cell r="R43">
            <v>0</v>
          </cell>
        </row>
        <row r="44">
          <cell r="K44">
            <v>0</v>
          </cell>
          <cell r="P44">
            <v>0</v>
          </cell>
          <cell r="Q44">
            <v>0</v>
          </cell>
          <cell r="R44">
            <v>0</v>
          </cell>
        </row>
        <row r="45">
          <cell r="K45">
            <v>0</v>
          </cell>
          <cell r="P45">
            <v>0</v>
          </cell>
          <cell r="Q45">
            <v>0</v>
          </cell>
          <cell r="R45">
            <v>0</v>
          </cell>
        </row>
        <row r="46">
          <cell r="K46">
            <v>0</v>
          </cell>
          <cell r="P46">
            <v>0</v>
          </cell>
          <cell r="Q46">
            <v>0</v>
          </cell>
          <cell r="R46">
            <v>0</v>
          </cell>
        </row>
        <row r="47">
          <cell r="K47">
            <v>0</v>
          </cell>
          <cell r="P47">
            <v>0</v>
          </cell>
          <cell r="Q47">
            <v>0</v>
          </cell>
          <cell r="R47">
            <v>0</v>
          </cell>
        </row>
        <row r="49">
          <cell r="K49">
            <v>0</v>
          </cell>
          <cell r="P49">
            <v>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6887</v>
          </cell>
          <cell r="P53">
            <v>1730900</v>
          </cell>
          <cell r="Q53">
            <v>1494969</v>
          </cell>
          <cell r="R53">
            <v>0</v>
          </cell>
        </row>
        <row r="54">
          <cell r="K54">
            <v>0</v>
          </cell>
          <cell r="P54">
            <v>0</v>
          </cell>
          <cell r="Q54">
            <v>0</v>
          </cell>
          <cell r="R54">
            <v>0</v>
          </cell>
        </row>
        <row r="55">
          <cell r="K55">
            <v>0</v>
          </cell>
          <cell r="P55">
            <v>0</v>
          </cell>
          <cell r="Q55">
            <v>0</v>
          </cell>
          <cell r="R55">
            <v>0</v>
          </cell>
        </row>
        <row r="56">
          <cell r="K56">
            <v>0.8</v>
          </cell>
          <cell r="P56">
            <v>571555</v>
          </cell>
          <cell r="Q56">
            <v>571555</v>
          </cell>
          <cell r="R56">
            <v>0</v>
          </cell>
        </row>
        <row r="57">
          <cell r="K57">
            <v>1</v>
          </cell>
          <cell r="P57">
            <v>0</v>
          </cell>
          <cell r="Q57">
            <v>0</v>
          </cell>
          <cell r="R57">
            <v>0</v>
          </cell>
        </row>
        <row r="58">
          <cell r="K58">
            <v>0</v>
          </cell>
          <cell r="P58">
            <v>0</v>
          </cell>
          <cell r="Q58">
            <v>0</v>
          </cell>
          <cell r="R58">
            <v>0</v>
          </cell>
        </row>
        <row r="59">
          <cell r="K59">
            <v>0</v>
          </cell>
          <cell r="P59">
            <v>0</v>
          </cell>
          <cell r="Q59">
            <v>0</v>
          </cell>
          <cell r="R59">
            <v>0</v>
          </cell>
        </row>
        <row r="60">
          <cell r="K60">
            <v>140</v>
          </cell>
          <cell r="P60">
            <v>38000</v>
          </cell>
          <cell r="Q60">
            <v>0</v>
          </cell>
          <cell r="R60">
            <v>0</v>
          </cell>
        </row>
        <row r="61">
          <cell r="K61">
            <v>0</v>
          </cell>
          <cell r="P61">
            <v>0</v>
          </cell>
          <cell r="Q61">
            <v>0</v>
          </cell>
          <cell r="R61">
            <v>0</v>
          </cell>
        </row>
        <row r="63">
          <cell r="K63">
            <v>0</v>
          </cell>
          <cell r="P63">
            <v>0</v>
          </cell>
          <cell r="Q63">
            <v>0</v>
          </cell>
          <cell r="R63">
            <v>0</v>
          </cell>
        </row>
        <row r="64">
          <cell r="K64">
            <v>0</v>
          </cell>
          <cell r="P64">
            <v>0</v>
          </cell>
          <cell r="Q64">
            <v>0</v>
          </cell>
          <cell r="R64">
            <v>0</v>
          </cell>
        </row>
        <row r="65">
          <cell r="K65">
            <v>0</v>
          </cell>
          <cell r="P65">
            <v>0</v>
          </cell>
          <cell r="Q65">
            <v>0</v>
          </cell>
          <cell r="R65">
            <v>0</v>
          </cell>
        </row>
        <row r="66">
          <cell r="K66">
            <v>0</v>
          </cell>
          <cell r="P66">
            <v>0</v>
          </cell>
          <cell r="Q66">
            <v>0</v>
          </cell>
          <cell r="R66">
            <v>0</v>
          </cell>
        </row>
        <row r="67">
          <cell r="K67">
            <v>0</v>
          </cell>
          <cell r="P67">
            <v>0</v>
          </cell>
          <cell r="Q67">
            <v>0</v>
          </cell>
          <cell r="R67">
            <v>0</v>
          </cell>
        </row>
        <row r="68">
          <cell r="K68">
            <v>1</v>
          </cell>
          <cell r="P68">
            <v>2059062</v>
          </cell>
          <cell r="Q68">
            <v>1971562</v>
          </cell>
          <cell r="R68">
            <v>0</v>
          </cell>
        </row>
        <row r="69">
          <cell r="K69">
            <v>0</v>
          </cell>
          <cell r="P69">
            <v>0</v>
          </cell>
          <cell r="Q69">
            <v>0</v>
          </cell>
          <cell r="R69">
            <v>0</v>
          </cell>
        </row>
        <row r="70">
          <cell r="K70">
            <v>0</v>
          </cell>
          <cell r="P70">
            <v>0</v>
          </cell>
          <cell r="Q70">
            <v>0</v>
          </cell>
          <cell r="R70">
            <v>0</v>
          </cell>
        </row>
        <row r="71">
          <cell r="K71">
            <v>0.92</v>
          </cell>
          <cell r="P71">
            <v>0</v>
          </cell>
          <cell r="Q71">
            <v>0</v>
          </cell>
          <cell r="R71">
            <v>0</v>
          </cell>
        </row>
        <row r="72">
          <cell r="K72">
            <v>0</v>
          </cell>
          <cell r="P72">
            <v>0</v>
          </cell>
          <cell r="Q72">
            <v>0</v>
          </cell>
          <cell r="R72">
            <v>0</v>
          </cell>
        </row>
        <row r="73">
          <cell r="K73">
            <v>0</v>
          </cell>
          <cell r="P73">
            <v>0</v>
          </cell>
          <cell r="Q73">
            <v>0</v>
          </cell>
          <cell r="R73">
            <v>0</v>
          </cell>
        </row>
        <row r="74">
          <cell r="K74">
            <v>0</v>
          </cell>
          <cell r="P74">
            <v>16657142</v>
          </cell>
          <cell r="Q74">
            <v>0</v>
          </cell>
          <cell r="R74">
            <v>0</v>
          </cell>
        </row>
        <row r="75">
          <cell r="K75">
            <v>0</v>
          </cell>
          <cell r="P75">
            <v>0</v>
          </cell>
          <cell r="Q75">
            <v>0</v>
          </cell>
          <cell r="R75">
            <v>0</v>
          </cell>
        </row>
        <row r="76">
          <cell r="K76">
            <v>0</v>
          </cell>
          <cell r="P76">
            <v>100000</v>
          </cell>
          <cell r="Q76">
            <v>0</v>
          </cell>
          <cell r="R76">
            <v>0</v>
          </cell>
        </row>
        <row r="77">
          <cell r="K77">
            <v>0</v>
          </cell>
          <cell r="P77">
            <v>0</v>
          </cell>
          <cell r="Q77">
            <v>0</v>
          </cell>
          <cell r="R77">
            <v>0</v>
          </cell>
        </row>
        <row r="78">
          <cell r="K78">
            <v>0</v>
          </cell>
          <cell r="P78">
            <v>900000</v>
          </cell>
          <cell r="Q78">
            <v>0</v>
          </cell>
          <cell r="R78">
            <v>0</v>
          </cell>
        </row>
        <row r="79">
          <cell r="K79">
            <v>0</v>
          </cell>
          <cell r="P79">
            <v>7400000</v>
          </cell>
          <cell r="Q79">
            <v>0</v>
          </cell>
          <cell r="R79">
            <v>0</v>
          </cell>
        </row>
        <row r="80">
          <cell r="K80">
            <v>0.98</v>
          </cell>
          <cell r="P80">
            <v>19975000</v>
          </cell>
          <cell r="Q80">
            <v>17227921</v>
          </cell>
          <cell r="R80">
            <v>0</v>
          </cell>
        </row>
        <row r="81">
          <cell r="N81">
            <v>0.75263157894736843</v>
          </cell>
        </row>
      </sheetData>
      <sheetData sheetId="1">
        <row r="12">
          <cell r="K12">
            <v>0</v>
          </cell>
          <cell r="P12">
            <v>0</v>
          </cell>
          <cell r="Q12">
            <v>0</v>
          </cell>
          <cell r="R12">
            <v>0</v>
          </cell>
        </row>
        <row r="14">
          <cell r="K14">
            <v>1</v>
          </cell>
          <cell r="P14">
            <v>0</v>
          </cell>
          <cell r="Q14">
            <v>0</v>
          </cell>
          <cell r="R14">
            <v>0</v>
          </cell>
        </row>
        <row r="16">
          <cell r="K16">
            <v>0</v>
          </cell>
          <cell r="P16">
            <v>0</v>
          </cell>
          <cell r="Q16">
            <v>0</v>
          </cell>
          <cell r="R16">
            <v>0</v>
          </cell>
        </row>
        <row r="18">
          <cell r="K18">
            <v>1</v>
          </cell>
          <cell r="P18">
            <v>800000</v>
          </cell>
          <cell r="Q18">
            <v>666733</v>
          </cell>
          <cell r="R18">
            <v>0</v>
          </cell>
        </row>
        <row r="19">
          <cell r="K19">
            <v>26</v>
          </cell>
          <cell r="P19">
            <v>0</v>
          </cell>
          <cell r="Q19">
            <v>0</v>
          </cell>
          <cell r="R19">
            <v>0</v>
          </cell>
        </row>
        <row r="20">
          <cell r="K20">
            <v>0</v>
          </cell>
          <cell r="P20">
            <v>0</v>
          </cell>
          <cell r="Q20">
            <v>0</v>
          </cell>
          <cell r="R20">
            <v>0</v>
          </cell>
        </row>
        <row r="21">
          <cell r="K21">
            <v>1</v>
          </cell>
          <cell r="P21">
            <v>952777</v>
          </cell>
          <cell r="Q21">
            <v>884596</v>
          </cell>
          <cell r="R21">
            <v>0</v>
          </cell>
        </row>
        <row r="23">
          <cell r="K23">
            <v>0</v>
          </cell>
          <cell r="P23">
            <v>3608108</v>
          </cell>
          <cell r="Q23">
            <v>0</v>
          </cell>
          <cell r="R23">
            <v>0</v>
          </cell>
        </row>
        <row r="25">
          <cell r="K25">
            <v>1</v>
          </cell>
          <cell r="P25">
            <v>859957</v>
          </cell>
          <cell r="Q25">
            <v>791776</v>
          </cell>
          <cell r="R25">
            <v>0</v>
          </cell>
        </row>
        <row r="26">
          <cell r="K26">
            <v>0</v>
          </cell>
          <cell r="P26">
            <v>0</v>
          </cell>
          <cell r="Q26">
            <v>0</v>
          </cell>
          <cell r="R26">
            <v>0</v>
          </cell>
        </row>
        <row r="27">
          <cell r="K27">
            <v>0</v>
          </cell>
          <cell r="P27">
            <v>1318181</v>
          </cell>
          <cell r="Q27">
            <v>0</v>
          </cell>
          <cell r="R27">
            <v>0</v>
          </cell>
        </row>
        <row r="28">
          <cell r="K28">
            <v>0</v>
          </cell>
          <cell r="P28">
            <v>0</v>
          </cell>
          <cell r="Q28">
            <v>0</v>
          </cell>
          <cell r="R28">
            <v>0</v>
          </cell>
        </row>
        <row r="29">
          <cell r="K29">
            <v>0</v>
          </cell>
          <cell r="P29">
            <v>0</v>
          </cell>
          <cell r="Q29">
            <v>0</v>
          </cell>
          <cell r="R29">
            <v>0</v>
          </cell>
        </row>
        <row r="32">
          <cell r="K32">
            <v>0</v>
          </cell>
          <cell r="P32">
            <v>268181</v>
          </cell>
          <cell r="Q32">
            <v>0</v>
          </cell>
          <cell r="R32">
            <v>0</v>
          </cell>
        </row>
        <row r="33">
          <cell r="K33">
            <v>0</v>
          </cell>
          <cell r="P33">
            <v>268181</v>
          </cell>
          <cell r="Q33">
            <v>0</v>
          </cell>
          <cell r="R33">
            <v>0</v>
          </cell>
        </row>
        <row r="35">
          <cell r="K35">
            <v>0</v>
          </cell>
          <cell r="P35">
            <v>568181</v>
          </cell>
          <cell r="Q35">
            <v>0</v>
          </cell>
          <cell r="R35">
            <v>0</v>
          </cell>
        </row>
        <row r="36">
          <cell r="K36">
            <v>0</v>
          </cell>
          <cell r="P36">
            <v>0</v>
          </cell>
          <cell r="Q36">
            <v>0</v>
          </cell>
          <cell r="R36">
            <v>0</v>
          </cell>
        </row>
        <row r="38">
          <cell r="K38">
            <v>1</v>
          </cell>
          <cell r="P38">
            <v>2568181</v>
          </cell>
          <cell r="Q38">
            <v>2500000</v>
          </cell>
          <cell r="R38">
            <v>0</v>
          </cell>
        </row>
        <row r="39">
          <cell r="K39">
            <v>0</v>
          </cell>
          <cell r="P39">
            <v>0</v>
          </cell>
          <cell r="Q39">
            <v>0</v>
          </cell>
          <cell r="R39">
            <v>0</v>
          </cell>
        </row>
        <row r="40">
          <cell r="K40">
            <v>0</v>
          </cell>
          <cell r="P40">
            <v>0</v>
          </cell>
          <cell r="Q40">
            <v>0</v>
          </cell>
          <cell r="R40">
            <v>0</v>
          </cell>
        </row>
        <row r="42">
          <cell r="K42">
            <v>1</v>
          </cell>
          <cell r="P42">
            <v>5091259</v>
          </cell>
          <cell r="Q42">
            <v>4590129</v>
          </cell>
          <cell r="R42">
            <v>0</v>
          </cell>
        </row>
        <row r="43">
          <cell r="K43">
            <v>0</v>
          </cell>
          <cell r="P43">
            <v>13781483</v>
          </cell>
          <cell r="Q43">
            <v>0</v>
          </cell>
          <cell r="R43">
            <v>0</v>
          </cell>
        </row>
        <row r="44">
          <cell r="K44">
            <v>0</v>
          </cell>
          <cell r="P44">
            <v>768181</v>
          </cell>
          <cell r="Q44">
            <v>0</v>
          </cell>
          <cell r="R44">
            <v>0</v>
          </cell>
        </row>
        <row r="45">
          <cell r="K45">
            <v>0</v>
          </cell>
          <cell r="P45">
            <v>468181</v>
          </cell>
          <cell r="Q45">
            <v>0</v>
          </cell>
          <cell r="R45">
            <v>0</v>
          </cell>
        </row>
        <row r="46">
          <cell r="K46">
            <v>1</v>
          </cell>
          <cell r="P46">
            <v>949354</v>
          </cell>
          <cell r="Q46">
            <v>481173</v>
          </cell>
          <cell r="R46">
            <v>0</v>
          </cell>
        </row>
        <row r="47">
          <cell r="K47">
            <v>0</v>
          </cell>
          <cell r="P47">
            <v>0</v>
          </cell>
          <cell r="Q47">
            <v>0</v>
          </cell>
          <cell r="R47">
            <v>0</v>
          </cell>
        </row>
        <row r="48">
          <cell r="K48">
            <v>0</v>
          </cell>
          <cell r="P48">
            <v>1568181</v>
          </cell>
          <cell r="Q48">
            <v>0</v>
          </cell>
          <cell r="R48">
            <v>0</v>
          </cell>
        </row>
        <row r="49">
          <cell r="K49">
            <v>0</v>
          </cell>
          <cell r="P49">
            <v>0</v>
          </cell>
          <cell r="Q49">
            <v>0</v>
          </cell>
          <cell r="R49">
            <v>0</v>
          </cell>
        </row>
        <row r="50">
          <cell r="K50">
            <v>0</v>
          </cell>
          <cell r="P50">
            <v>1568181</v>
          </cell>
          <cell r="Q50">
            <v>0</v>
          </cell>
          <cell r="R50">
            <v>0</v>
          </cell>
        </row>
        <row r="51">
          <cell r="K51">
            <v>0</v>
          </cell>
          <cell r="P51">
            <v>1068181</v>
          </cell>
          <cell r="Q51">
            <v>0</v>
          </cell>
          <cell r="R51">
            <v>0</v>
          </cell>
        </row>
        <row r="52">
          <cell r="K52">
            <v>0</v>
          </cell>
          <cell r="P52">
            <v>573309</v>
          </cell>
          <cell r="Q52">
            <v>0</v>
          </cell>
          <cell r="R52">
            <v>0</v>
          </cell>
        </row>
        <row r="53">
          <cell r="K53">
            <v>0</v>
          </cell>
          <cell r="P53">
            <v>0</v>
          </cell>
          <cell r="Q53">
            <v>0</v>
          </cell>
          <cell r="R53">
            <v>0</v>
          </cell>
        </row>
        <row r="55">
          <cell r="K55">
            <v>0</v>
          </cell>
          <cell r="P55">
            <v>0</v>
          </cell>
          <cell r="Q55">
            <v>0</v>
          </cell>
          <cell r="R55">
            <v>0</v>
          </cell>
        </row>
        <row r="56">
          <cell r="K56">
            <v>0</v>
          </cell>
          <cell r="P56">
            <v>2268181</v>
          </cell>
          <cell r="Q56">
            <v>0</v>
          </cell>
          <cell r="R56">
            <v>0</v>
          </cell>
        </row>
        <row r="57">
          <cell r="K57">
            <v>1</v>
          </cell>
          <cell r="P57">
            <v>797331</v>
          </cell>
          <cell r="Q57">
            <v>797331</v>
          </cell>
          <cell r="R57">
            <v>0</v>
          </cell>
        </row>
        <row r="58">
          <cell r="K58">
            <v>0</v>
          </cell>
          <cell r="P58">
            <v>0</v>
          </cell>
          <cell r="Q58">
            <v>0</v>
          </cell>
          <cell r="R58">
            <v>0</v>
          </cell>
        </row>
        <row r="59">
          <cell r="K59">
            <v>0</v>
          </cell>
          <cell r="P59">
            <v>0</v>
          </cell>
          <cell r="Q59">
            <v>0</v>
          </cell>
          <cell r="R59">
            <v>0</v>
          </cell>
        </row>
        <row r="60">
          <cell r="K60">
            <v>0</v>
          </cell>
          <cell r="P60">
            <v>1463583</v>
          </cell>
          <cell r="Q60">
            <v>0</v>
          </cell>
          <cell r="R60">
            <v>0</v>
          </cell>
        </row>
        <row r="61">
          <cell r="K61">
            <v>0</v>
          </cell>
          <cell r="P61">
            <v>0</v>
          </cell>
          <cell r="Q61">
            <v>0</v>
          </cell>
          <cell r="R61">
            <v>0</v>
          </cell>
        </row>
        <row r="62">
          <cell r="K62">
            <v>0</v>
          </cell>
          <cell r="P62">
            <v>0</v>
          </cell>
          <cell r="Q62">
            <v>0</v>
          </cell>
          <cell r="R62">
            <v>0</v>
          </cell>
        </row>
        <row r="63">
          <cell r="K63">
            <v>0</v>
          </cell>
          <cell r="P63">
            <v>0</v>
          </cell>
          <cell r="Q63">
            <v>0</v>
          </cell>
          <cell r="R63">
            <v>0</v>
          </cell>
        </row>
        <row r="64">
          <cell r="K64">
            <v>0</v>
          </cell>
          <cell r="P64">
            <v>0</v>
          </cell>
          <cell r="Q64">
            <v>0</v>
          </cell>
          <cell r="R64">
            <v>0</v>
          </cell>
        </row>
        <row r="65">
          <cell r="K65">
            <v>0</v>
          </cell>
          <cell r="P65">
            <v>0</v>
          </cell>
          <cell r="Q65">
            <v>0</v>
          </cell>
          <cell r="R65">
            <v>0</v>
          </cell>
        </row>
        <row r="66">
          <cell r="K66">
            <v>0</v>
          </cell>
          <cell r="P66">
            <v>0</v>
          </cell>
          <cell r="Q66">
            <v>0</v>
          </cell>
          <cell r="R66">
            <v>0</v>
          </cell>
        </row>
        <row r="67">
          <cell r="K67">
            <v>140</v>
          </cell>
          <cell r="P67">
            <v>0</v>
          </cell>
          <cell r="Q67">
            <v>0</v>
          </cell>
          <cell r="R67">
            <v>0</v>
          </cell>
        </row>
        <row r="68">
          <cell r="K68">
            <v>0</v>
          </cell>
          <cell r="P68">
            <v>568181</v>
          </cell>
          <cell r="Q68">
            <v>0</v>
          </cell>
          <cell r="R68">
            <v>0</v>
          </cell>
        </row>
        <row r="70">
          <cell r="K70">
            <v>0</v>
          </cell>
          <cell r="P70">
            <v>0</v>
          </cell>
          <cell r="Q70">
            <v>0</v>
          </cell>
          <cell r="R70">
            <v>0</v>
          </cell>
        </row>
        <row r="71">
          <cell r="K71">
            <v>0</v>
          </cell>
          <cell r="P71">
            <v>0</v>
          </cell>
          <cell r="Q71">
            <v>0</v>
          </cell>
          <cell r="R71">
            <v>0</v>
          </cell>
        </row>
        <row r="72">
          <cell r="K72">
            <v>0</v>
          </cell>
          <cell r="P72">
            <v>0</v>
          </cell>
          <cell r="Q72">
            <v>0</v>
          </cell>
          <cell r="R72">
            <v>0</v>
          </cell>
        </row>
        <row r="73">
          <cell r="K73">
            <v>0</v>
          </cell>
          <cell r="P73">
            <v>0</v>
          </cell>
          <cell r="Q73">
            <v>0</v>
          </cell>
          <cell r="R73">
            <v>0</v>
          </cell>
        </row>
        <row r="74">
          <cell r="K74">
            <v>0</v>
          </cell>
          <cell r="P74">
            <v>0</v>
          </cell>
          <cell r="Q74">
            <v>0</v>
          </cell>
          <cell r="R74">
            <v>0</v>
          </cell>
        </row>
        <row r="75">
          <cell r="K75">
            <v>0</v>
          </cell>
          <cell r="P75">
            <v>0</v>
          </cell>
          <cell r="Q75">
            <v>0</v>
          </cell>
          <cell r="R75">
            <v>0</v>
          </cell>
        </row>
        <row r="76">
          <cell r="K76">
            <v>0</v>
          </cell>
          <cell r="P76">
            <v>0</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1963</v>
          </cell>
          <cell r="P80">
            <v>8696669</v>
          </cell>
          <cell r="Q80">
            <v>2605219</v>
          </cell>
          <cell r="R80">
            <v>0</v>
          </cell>
        </row>
        <row r="81">
          <cell r="K81">
            <v>456</v>
          </cell>
          <cell r="P81">
            <v>6802214</v>
          </cell>
          <cell r="Q81">
            <v>6802214</v>
          </cell>
          <cell r="R81">
            <v>0</v>
          </cell>
        </row>
        <row r="82">
          <cell r="K82">
            <v>4</v>
          </cell>
          <cell r="P82">
            <v>300000</v>
          </cell>
          <cell r="Q82">
            <v>291050</v>
          </cell>
          <cell r="R82">
            <v>0</v>
          </cell>
        </row>
        <row r="83">
          <cell r="K83">
            <v>0</v>
          </cell>
          <cell r="P83">
            <v>0</v>
          </cell>
          <cell r="Q83">
            <v>0</v>
          </cell>
          <cell r="R83">
            <v>0</v>
          </cell>
        </row>
        <row r="84">
          <cell r="K84">
            <v>6</v>
          </cell>
          <cell r="P84">
            <v>2800000</v>
          </cell>
          <cell r="Q84">
            <v>570487</v>
          </cell>
          <cell r="R84">
            <v>0</v>
          </cell>
        </row>
        <row r="85">
          <cell r="K85">
            <v>0</v>
          </cell>
          <cell r="P85">
            <v>500000</v>
          </cell>
          <cell r="Q85">
            <v>0</v>
          </cell>
          <cell r="R85">
            <v>0</v>
          </cell>
        </row>
        <row r="86">
          <cell r="K86">
            <v>1</v>
          </cell>
          <cell r="P86">
            <v>20680000</v>
          </cell>
          <cell r="Q86">
            <v>6377390</v>
          </cell>
          <cell r="R86">
            <v>0</v>
          </cell>
        </row>
        <row r="87">
          <cell r="N87">
            <v>0.29667361111111112</v>
          </cell>
        </row>
      </sheetData>
      <sheetData sheetId="2">
        <row r="12">
          <cell r="K12">
            <v>0</v>
          </cell>
          <cell r="P12">
            <v>0</v>
          </cell>
          <cell r="Q12">
            <v>0</v>
          </cell>
          <cell r="R12">
            <v>0</v>
          </cell>
        </row>
        <row r="14">
          <cell r="K14">
            <v>0</v>
          </cell>
          <cell r="P14">
            <v>0</v>
          </cell>
          <cell r="Q14">
            <v>0</v>
          </cell>
          <cell r="R14">
            <v>0</v>
          </cell>
        </row>
        <row r="16">
          <cell r="K16">
            <v>0</v>
          </cell>
          <cell r="P16">
            <v>200000</v>
          </cell>
          <cell r="Q16">
            <v>0</v>
          </cell>
          <cell r="R16">
            <v>0</v>
          </cell>
        </row>
        <row r="18">
          <cell r="K18">
            <v>0</v>
          </cell>
          <cell r="P18">
            <v>400000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3">
          <cell r="K23">
            <v>0</v>
          </cell>
          <cell r="P23">
            <v>1000000</v>
          </cell>
          <cell r="Q23">
            <v>0</v>
          </cell>
          <cell r="R23">
            <v>0</v>
          </cell>
        </row>
        <row r="25">
          <cell r="K25">
            <v>0</v>
          </cell>
          <cell r="P25">
            <v>0</v>
          </cell>
          <cell r="Q25">
            <v>0</v>
          </cell>
          <cell r="R25">
            <v>0</v>
          </cell>
        </row>
        <row r="26">
          <cell r="K26">
            <v>0</v>
          </cell>
          <cell r="P26">
            <v>0</v>
          </cell>
          <cell r="Q26">
            <v>0</v>
          </cell>
          <cell r="R26">
            <v>0</v>
          </cell>
        </row>
        <row r="27">
          <cell r="K27">
            <v>0</v>
          </cell>
          <cell r="P27">
            <v>3800000</v>
          </cell>
          <cell r="Q27">
            <v>0</v>
          </cell>
          <cell r="R27">
            <v>0</v>
          </cell>
        </row>
        <row r="28">
          <cell r="K28">
            <v>0</v>
          </cell>
          <cell r="P28">
            <v>0</v>
          </cell>
          <cell r="Q28">
            <v>0</v>
          </cell>
          <cell r="R28">
            <v>0</v>
          </cell>
        </row>
        <row r="29">
          <cell r="K29">
            <v>0</v>
          </cell>
          <cell r="P29">
            <v>0</v>
          </cell>
          <cell r="Q29">
            <v>0</v>
          </cell>
          <cell r="R29">
            <v>0</v>
          </cell>
        </row>
        <row r="32">
          <cell r="K32">
            <v>0</v>
          </cell>
          <cell r="P32">
            <v>2500000</v>
          </cell>
          <cell r="Q32">
            <v>0</v>
          </cell>
          <cell r="R32">
            <v>0</v>
          </cell>
        </row>
        <row r="33">
          <cell r="K33">
            <v>0</v>
          </cell>
          <cell r="P33">
            <v>1500000</v>
          </cell>
          <cell r="Q33">
            <v>0</v>
          </cell>
          <cell r="R33">
            <v>0</v>
          </cell>
        </row>
        <row r="35">
          <cell r="K35">
            <v>0</v>
          </cell>
          <cell r="P35">
            <v>3000000</v>
          </cell>
          <cell r="Q35">
            <v>0</v>
          </cell>
          <cell r="R35">
            <v>0</v>
          </cell>
        </row>
        <row r="36">
          <cell r="K36">
            <v>0</v>
          </cell>
          <cell r="P36">
            <v>4000000</v>
          </cell>
          <cell r="Q36">
            <v>0</v>
          </cell>
          <cell r="R36">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2">
          <cell r="K42">
            <v>0</v>
          </cell>
          <cell r="P42">
            <v>7000000</v>
          </cell>
          <cell r="Q42">
            <v>0</v>
          </cell>
          <cell r="R42">
            <v>0</v>
          </cell>
        </row>
        <row r="43">
          <cell r="K43">
            <v>0</v>
          </cell>
          <cell r="P43">
            <v>15075000</v>
          </cell>
          <cell r="Q43">
            <v>0</v>
          </cell>
          <cell r="R43">
            <v>0</v>
          </cell>
        </row>
        <row r="44">
          <cell r="K44">
            <v>0</v>
          </cell>
          <cell r="P44">
            <v>4500000</v>
          </cell>
          <cell r="Q44">
            <v>0</v>
          </cell>
          <cell r="R44">
            <v>0</v>
          </cell>
        </row>
        <row r="45">
          <cell r="K45">
            <v>0</v>
          </cell>
          <cell r="P45">
            <v>3000000</v>
          </cell>
          <cell r="Q45">
            <v>0</v>
          </cell>
          <cell r="R45">
            <v>0</v>
          </cell>
        </row>
        <row r="46">
          <cell r="K46">
            <v>0</v>
          </cell>
          <cell r="P46">
            <v>8000000</v>
          </cell>
          <cell r="Q46">
            <v>0</v>
          </cell>
          <cell r="R46">
            <v>0</v>
          </cell>
        </row>
        <row r="47">
          <cell r="K47">
            <v>0</v>
          </cell>
          <cell r="P47">
            <v>5000000</v>
          </cell>
          <cell r="Q47">
            <v>0</v>
          </cell>
          <cell r="R47">
            <v>0</v>
          </cell>
        </row>
        <row r="48">
          <cell r="K48">
            <v>0</v>
          </cell>
          <cell r="P48">
            <v>0</v>
          </cell>
          <cell r="Q48">
            <v>0</v>
          </cell>
          <cell r="R48">
            <v>0</v>
          </cell>
        </row>
        <row r="49">
          <cell r="K49">
            <v>0</v>
          </cell>
          <cell r="P49">
            <v>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0</v>
          </cell>
          <cell r="Q53">
            <v>0</v>
          </cell>
          <cell r="R53">
            <v>0</v>
          </cell>
        </row>
        <row r="55">
          <cell r="K55">
            <v>0</v>
          </cell>
          <cell r="P55">
            <v>0</v>
          </cell>
          <cell r="Q55">
            <v>0</v>
          </cell>
          <cell r="R55">
            <v>0</v>
          </cell>
        </row>
        <row r="56">
          <cell r="K56">
            <v>0</v>
          </cell>
          <cell r="P56">
            <v>4400000</v>
          </cell>
          <cell r="Q56">
            <v>0</v>
          </cell>
          <cell r="R56">
            <v>0</v>
          </cell>
        </row>
        <row r="57">
          <cell r="K57">
            <v>0</v>
          </cell>
          <cell r="P57">
            <v>0</v>
          </cell>
          <cell r="Q57">
            <v>0</v>
          </cell>
          <cell r="R57">
            <v>0</v>
          </cell>
        </row>
        <row r="58">
          <cell r="K58">
            <v>0</v>
          </cell>
          <cell r="P58">
            <v>0</v>
          </cell>
          <cell r="Q58">
            <v>0</v>
          </cell>
          <cell r="R58">
            <v>0</v>
          </cell>
        </row>
        <row r="59">
          <cell r="K59">
            <v>0</v>
          </cell>
          <cell r="P59">
            <v>2000000</v>
          </cell>
          <cell r="Q59">
            <v>0</v>
          </cell>
          <cell r="R59">
            <v>0</v>
          </cell>
        </row>
        <row r="60">
          <cell r="K60">
            <v>0</v>
          </cell>
          <cell r="P60">
            <v>4000000</v>
          </cell>
          <cell r="Q60">
            <v>0</v>
          </cell>
          <cell r="R60">
            <v>0</v>
          </cell>
        </row>
        <row r="61">
          <cell r="K61">
            <v>0</v>
          </cell>
          <cell r="P61">
            <v>0</v>
          </cell>
          <cell r="Q61">
            <v>0</v>
          </cell>
          <cell r="R61">
            <v>0</v>
          </cell>
        </row>
        <row r="62">
          <cell r="K62">
            <v>0</v>
          </cell>
          <cell r="P62">
            <v>2800000</v>
          </cell>
          <cell r="Q62">
            <v>0</v>
          </cell>
          <cell r="R62">
            <v>0</v>
          </cell>
        </row>
        <row r="63">
          <cell r="K63">
            <v>0</v>
          </cell>
          <cell r="P63">
            <v>0</v>
          </cell>
          <cell r="Q63">
            <v>0</v>
          </cell>
          <cell r="R63">
            <v>0</v>
          </cell>
        </row>
        <row r="64">
          <cell r="K64">
            <v>0</v>
          </cell>
          <cell r="P64">
            <v>0</v>
          </cell>
          <cell r="Q64">
            <v>0</v>
          </cell>
          <cell r="R64">
            <v>0</v>
          </cell>
        </row>
        <row r="65">
          <cell r="K65">
            <v>0</v>
          </cell>
          <cell r="P65">
            <v>2000000</v>
          </cell>
          <cell r="Q65">
            <v>0</v>
          </cell>
          <cell r="R65">
            <v>0</v>
          </cell>
        </row>
        <row r="66">
          <cell r="K66">
            <v>0</v>
          </cell>
          <cell r="P66">
            <v>0</v>
          </cell>
          <cell r="Q66">
            <v>0</v>
          </cell>
          <cell r="R66">
            <v>0</v>
          </cell>
        </row>
        <row r="67">
          <cell r="K67">
            <v>0</v>
          </cell>
          <cell r="P67">
            <v>500000</v>
          </cell>
          <cell r="Q67">
            <v>0</v>
          </cell>
          <cell r="R67">
            <v>0</v>
          </cell>
        </row>
        <row r="68">
          <cell r="K68">
            <v>0</v>
          </cell>
          <cell r="P68">
            <v>1000000</v>
          </cell>
          <cell r="Q68">
            <v>0</v>
          </cell>
          <cell r="R68">
            <v>0</v>
          </cell>
        </row>
        <row r="70">
          <cell r="K70">
            <v>0</v>
          </cell>
          <cell r="P70">
            <v>166000</v>
          </cell>
          <cell r="Q70">
            <v>0</v>
          </cell>
          <cell r="R70">
            <v>0</v>
          </cell>
        </row>
        <row r="71">
          <cell r="K71">
            <v>0</v>
          </cell>
          <cell r="P71">
            <v>0</v>
          </cell>
          <cell r="Q71">
            <v>0</v>
          </cell>
          <cell r="R71">
            <v>0</v>
          </cell>
        </row>
        <row r="72">
          <cell r="K72">
            <v>0</v>
          </cell>
          <cell r="P72">
            <v>0</v>
          </cell>
          <cell r="Q72">
            <v>0</v>
          </cell>
          <cell r="R72">
            <v>0</v>
          </cell>
        </row>
        <row r="73">
          <cell r="K73">
            <v>0</v>
          </cell>
          <cell r="P73">
            <v>0</v>
          </cell>
          <cell r="Q73">
            <v>0</v>
          </cell>
          <cell r="R73">
            <v>0</v>
          </cell>
        </row>
        <row r="74">
          <cell r="K74">
            <v>0</v>
          </cell>
          <cell r="P74">
            <v>100000</v>
          </cell>
          <cell r="Q74">
            <v>0</v>
          </cell>
          <cell r="R74">
            <v>0</v>
          </cell>
        </row>
        <row r="75">
          <cell r="K75">
            <v>0</v>
          </cell>
          <cell r="P75">
            <v>1600000</v>
          </cell>
          <cell r="Q75">
            <v>0</v>
          </cell>
          <cell r="R75">
            <v>0</v>
          </cell>
        </row>
        <row r="76">
          <cell r="K76">
            <v>0</v>
          </cell>
          <cell r="P76">
            <v>0</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0</v>
          </cell>
          <cell r="P80">
            <v>18640000</v>
          </cell>
          <cell r="Q80">
            <v>0</v>
          </cell>
          <cell r="R80">
            <v>0</v>
          </cell>
        </row>
        <row r="81">
          <cell r="K81">
            <v>0</v>
          </cell>
          <cell r="P81">
            <v>2223375</v>
          </cell>
          <cell r="Q81">
            <v>0</v>
          </cell>
          <cell r="R81">
            <v>0</v>
          </cell>
        </row>
        <row r="82">
          <cell r="K82">
            <v>0</v>
          </cell>
          <cell r="P82">
            <v>363000</v>
          </cell>
          <cell r="Q82">
            <v>0</v>
          </cell>
          <cell r="R82">
            <v>0</v>
          </cell>
        </row>
        <row r="83">
          <cell r="K83">
            <v>0</v>
          </cell>
          <cell r="P83">
            <v>0</v>
          </cell>
          <cell r="Q83">
            <v>0</v>
          </cell>
          <cell r="R83">
            <v>0</v>
          </cell>
        </row>
        <row r="84">
          <cell r="K84">
            <v>0</v>
          </cell>
          <cell r="P84">
            <v>1500000</v>
          </cell>
          <cell r="Q84">
            <v>0</v>
          </cell>
          <cell r="R84">
            <v>0</v>
          </cell>
        </row>
        <row r="85">
          <cell r="K85">
            <v>0</v>
          </cell>
          <cell r="P85">
            <v>2500000</v>
          </cell>
          <cell r="Q85">
            <v>0</v>
          </cell>
          <cell r="R85">
            <v>0</v>
          </cell>
        </row>
        <row r="86">
          <cell r="K86">
            <v>0</v>
          </cell>
          <cell r="P86">
            <v>16293000</v>
          </cell>
          <cell r="Q86">
            <v>0</v>
          </cell>
          <cell r="R86">
            <v>0</v>
          </cell>
        </row>
        <row r="87">
          <cell r="N87">
            <v>0</v>
          </cell>
        </row>
      </sheetData>
      <sheetData sheetId="3">
        <row r="12">
          <cell r="K12">
            <v>0</v>
          </cell>
          <cell r="P12">
            <v>0</v>
          </cell>
          <cell r="Q12">
            <v>0</v>
          </cell>
          <cell r="R12">
            <v>0</v>
          </cell>
        </row>
        <row r="14">
          <cell r="K14">
            <v>0</v>
          </cell>
          <cell r="P14">
            <v>0</v>
          </cell>
          <cell r="Q14">
            <v>0</v>
          </cell>
          <cell r="R14">
            <v>0</v>
          </cell>
        </row>
        <row r="16">
          <cell r="K16">
            <v>0</v>
          </cell>
          <cell r="P16">
            <v>0</v>
          </cell>
          <cell r="Q16">
            <v>0</v>
          </cell>
          <cell r="R16">
            <v>0</v>
          </cell>
        </row>
        <row r="18">
          <cell r="K18">
            <v>0</v>
          </cell>
          <cell r="P18">
            <v>400000</v>
          </cell>
          <cell r="Q18">
            <v>0</v>
          </cell>
          <cell r="R18">
            <v>0</v>
          </cell>
        </row>
        <row r="19">
          <cell r="K19">
            <v>0</v>
          </cell>
          <cell r="P19">
            <v>0</v>
          </cell>
          <cell r="Q19">
            <v>0</v>
          </cell>
          <cell r="R19">
            <v>0</v>
          </cell>
        </row>
        <row r="20">
          <cell r="K20">
            <v>0</v>
          </cell>
          <cell r="P20">
            <v>0</v>
          </cell>
          <cell r="Q20">
            <v>0</v>
          </cell>
          <cell r="R20">
            <v>0</v>
          </cell>
        </row>
        <row r="21">
          <cell r="K21">
            <v>0</v>
          </cell>
          <cell r="P21">
            <v>0</v>
          </cell>
          <cell r="Q21">
            <v>0</v>
          </cell>
          <cell r="R21">
            <v>0</v>
          </cell>
        </row>
        <row r="23">
          <cell r="K23">
            <v>0</v>
          </cell>
          <cell r="P23">
            <v>0</v>
          </cell>
          <cell r="Q23">
            <v>0</v>
          </cell>
          <cell r="R23">
            <v>0</v>
          </cell>
        </row>
        <row r="25">
          <cell r="K25">
            <v>0</v>
          </cell>
          <cell r="P25">
            <v>0</v>
          </cell>
          <cell r="Q25">
            <v>0</v>
          </cell>
          <cell r="R25">
            <v>0</v>
          </cell>
        </row>
        <row r="26">
          <cell r="K26">
            <v>0</v>
          </cell>
          <cell r="P26">
            <v>0</v>
          </cell>
          <cell r="Q26">
            <v>0</v>
          </cell>
          <cell r="R26">
            <v>0</v>
          </cell>
        </row>
        <row r="27">
          <cell r="K27">
            <v>0</v>
          </cell>
          <cell r="P27">
            <v>1000000</v>
          </cell>
          <cell r="Q27">
            <v>0</v>
          </cell>
          <cell r="R27">
            <v>0</v>
          </cell>
        </row>
        <row r="28">
          <cell r="K28">
            <v>0</v>
          </cell>
          <cell r="P28">
            <v>0</v>
          </cell>
          <cell r="Q28">
            <v>0</v>
          </cell>
          <cell r="R28">
            <v>0</v>
          </cell>
        </row>
        <row r="29">
          <cell r="K29">
            <v>0</v>
          </cell>
          <cell r="P29">
            <v>0</v>
          </cell>
          <cell r="Q29">
            <v>0</v>
          </cell>
          <cell r="R29">
            <v>0</v>
          </cell>
        </row>
        <row r="32">
          <cell r="K32">
            <v>0</v>
          </cell>
          <cell r="P32">
            <v>1500000</v>
          </cell>
          <cell r="Q32">
            <v>0</v>
          </cell>
          <cell r="R32">
            <v>0</v>
          </cell>
        </row>
        <row r="33">
          <cell r="K33">
            <v>0</v>
          </cell>
          <cell r="P33">
            <v>1000000</v>
          </cell>
          <cell r="Q33">
            <v>0</v>
          </cell>
          <cell r="R33">
            <v>0</v>
          </cell>
        </row>
        <row r="35">
          <cell r="K35">
            <v>0</v>
          </cell>
          <cell r="P35">
            <v>3000000</v>
          </cell>
          <cell r="Q35">
            <v>0</v>
          </cell>
          <cell r="R35">
            <v>0</v>
          </cell>
        </row>
        <row r="36">
          <cell r="K36">
            <v>0</v>
          </cell>
          <cell r="P36">
            <v>0</v>
          </cell>
          <cell r="Q36">
            <v>0</v>
          </cell>
          <cell r="R36">
            <v>0</v>
          </cell>
        </row>
        <row r="38">
          <cell r="K38">
            <v>0</v>
          </cell>
          <cell r="P38">
            <v>0</v>
          </cell>
          <cell r="Q38">
            <v>0</v>
          </cell>
          <cell r="R38">
            <v>0</v>
          </cell>
        </row>
        <row r="39">
          <cell r="K39">
            <v>0</v>
          </cell>
          <cell r="P39">
            <v>0</v>
          </cell>
          <cell r="Q39">
            <v>0</v>
          </cell>
          <cell r="R39">
            <v>0</v>
          </cell>
        </row>
        <row r="40">
          <cell r="K40">
            <v>0</v>
          </cell>
          <cell r="P40">
            <v>0</v>
          </cell>
          <cell r="Q40">
            <v>0</v>
          </cell>
          <cell r="R40">
            <v>0</v>
          </cell>
        </row>
        <row r="42">
          <cell r="K42">
            <v>0</v>
          </cell>
          <cell r="P42">
            <v>7000000</v>
          </cell>
          <cell r="Q42">
            <v>0</v>
          </cell>
          <cell r="R42">
            <v>0</v>
          </cell>
        </row>
        <row r="43">
          <cell r="K43">
            <v>0</v>
          </cell>
          <cell r="P43">
            <v>17075000</v>
          </cell>
          <cell r="Q43">
            <v>0</v>
          </cell>
          <cell r="R43">
            <v>0</v>
          </cell>
        </row>
        <row r="44">
          <cell r="K44">
            <v>0</v>
          </cell>
          <cell r="P44">
            <v>4500000</v>
          </cell>
          <cell r="Q44">
            <v>0</v>
          </cell>
          <cell r="R44">
            <v>0</v>
          </cell>
        </row>
        <row r="45">
          <cell r="K45">
            <v>0</v>
          </cell>
          <cell r="P45">
            <v>3000000</v>
          </cell>
          <cell r="Q45">
            <v>0</v>
          </cell>
          <cell r="R45">
            <v>0</v>
          </cell>
        </row>
        <row r="46">
          <cell r="K46">
            <v>0</v>
          </cell>
          <cell r="P46">
            <v>7500000</v>
          </cell>
          <cell r="Q46">
            <v>0</v>
          </cell>
          <cell r="R46">
            <v>0</v>
          </cell>
        </row>
        <row r="47">
          <cell r="K47">
            <v>0</v>
          </cell>
          <cell r="P47">
            <v>0</v>
          </cell>
          <cell r="Q47">
            <v>0</v>
          </cell>
          <cell r="R47">
            <v>0</v>
          </cell>
        </row>
        <row r="48">
          <cell r="K48">
            <v>0</v>
          </cell>
          <cell r="P48">
            <v>0</v>
          </cell>
          <cell r="Q48">
            <v>0</v>
          </cell>
          <cell r="R48">
            <v>0</v>
          </cell>
        </row>
        <row r="49">
          <cell r="K49">
            <v>0</v>
          </cell>
          <cell r="P49">
            <v>0</v>
          </cell>
          <cell r="Q49">
            <v>0</v>
          </cell>
          <cell r="R49">
            <v>0</v>
          </cell>
        </row>
        <row r="50">
          <cell r="K50">
            <v>0</v>
          </cell>
          <cell r="P50">
            <v>0</v>
          </cell>
          <cell r="Q50">
            <v>0</v>
          </cell>
          <cell r="R50">
            <v>0</v>
          </cell>
        </row>
        <row r="51">
          <cell r="K51">
            <v>0</v>
          </cell>
          <cell r="P51">
            <v>0</v>
          </cell>
          <cell r="Q51">
            <v>0</v>
          </cell>
          <cell r="R51">
            <v>0</v>
          </cell>
        </row>
        <row r="52">
          <cell r="K52">
            <v>0</v>
          </cell>
          <cell r="P52">
            <v>0</v>
          </cell>
          <cell r="Q52">
            <v>0</v>
          </cell>
          <cell r="R52">
            <v>0</v>
          </cell>
        </row>
        <row r="53">
          <cell r="K53">
            <v>0</v>
          </cell>
          <cell r="P53">
            <v>0</v>
          </cell>
          <cell r="Q53">
            <v>0</v>
          </cell>
          <cell r="R53">
            <v>0</v>
          </cell>
        </row>
        <row r="55">
          <cell r="K55">
            <v>0</v>
          </cell>
          <cell r="P55">
            <v>0</v>
          </cell>
          <cell r="Q55">
            <v>0</v>
          </cell>
          <cell r="R55">
            <v>0</v>
          </cell>
        </row>
        <row r="56">
          <cell r="K56">
            <v>0</v>
          </cell>
          <cell r="P56">
            <v>4000000</v>
          </cell>
          <cell r="Q56">
            <v>0</v>
          </cell>
          <cell r="R56">
            <v>0</v>
          </cell>
        </row>
        <row r="57">
          <cell r="K57">
            <v>0</v>
          </cell>
          <cell r="P57">
            <v>0</v>
          </cell>
          <cell r="Q57">
            <v>0</v>
          </cell>
          <cell r="R57">
            <v>0</v>
          </cell>
        </row>
        <row r="58">
          <cell r="K58">
            <v>0</v>
          </cell>
          <cell r="P58">
            <v>0</v>
          </cell>
          <cell r="Q58">
            <v>0</v>
          </cell>
          <cell r="R58">
            <v>0</v>
          </cell>
        </row>
        <row r="59">
          <cell r="K59">
            <v>0</v>
          </cell>
          <cell r="P59">
            <v>0</v>
          </cell>
          <cell r="Q59">
            <v>0</v>
          </cell>
          <cell r="R59">
            <v>0</v>
          </cell>
        </row>
        <row r="60">
          <cell r="K60">
            <v>0</v>
          </cell>
          <cell r="P60">
            <v>6000000</v>
          </cell>
          <cell r="Q60">
            <v>0</v>
          </cell>
          <cell r="R60">
            <v>0</v>
          </cell>
        </row>
        <row r="61">
          <cell r="K61">
            <v>0</v>
          </cell>
          <cell r="P61">
            <v>0</v>
          </cell>
          <cell r="Q61">
            <v>0</v>
          </cell>
          <cell r="R61">
            <v>0</v>
          </cell>
        </row>
        <row r="62">
          <cell r="K62">
            <v>0</v>
          </cell>
          <cell r="P62">
            <v>20000000</v>
          </cell>
          <cell r="Q62">
            <v>0</v>
          </cell>
          <cell r="R62">
            <v>0</v>
          </cell>
        </row>
        <row r="63">
          <cell r="K63">
            <v>0</v>
          </cell>
          <cell r="P63">
            <v>0</v>
          </cell>
          <cell r="Q63">
            <v>0</v>
          </cell>
          <cell r="R63">
            <v>0</v>
          </cell>
        </row>
        <row r="64">
          <cell r="K64">
            <v>0</v>
          </cell>
          <cell r="P64">
            <v>0</v>
          </cell>
          <cell r="Q64">
            <v>0</v>
          </cell>
          <cell r="R64">
            <v>0</v>
          </cell>
        </row>
        <row r="65">
          <cell r="K65">
            <v>0</v>
          </cell>
          <cell r="P65">
            <v>0</v>
          </cell>
          <cell r="Q65">
            <v>0</v>
          </cell>
          <cell r="R65">
            <v>0</v>
          </cell>
        </row>
        <row r="66">
          <cell r="K66">
            <v>0</v>
          </cell>
          <cell r="P66">
            <v>0</v>
          </cell>
          <cell r="Q66">
            <v>0</v>
          </cell>
          <cell r="R66">
            <v>0</v>
          </cell>
        </row>
        <row r="67">
          <cell r="K67">
            <v>0</v>
          </cell>
          <cell r="P67">
            <v>500000</v>
          </cell>
          <cell r="Q67">
            <v>0</v>
          </cell>
          <cell r="R67">
            <v>0</v>
          </cell>
        </row>
        <row r="68">
          <cell r="K68">
            <v>0</v>
          </cell>
          <cell r="P68">
            <v>3000000</v>
          </cell>
          <cell r="Q68">
            <v>0</v>
          </cell>
          <cell r="R68">
            <v>0</v>
          </cell>
        </row>
        <row r="70">
          <cell r="K70">
            <v>0</v>
          </cell>
          <cell r="P70">
            <v>166000</v>
          </cell>
          <cell r="Q70">
            <v>0</v>
          </cell>
          <cell r="R70">
            <v>0</v>
          </cell>
        </row>
        <row r="71">
          <cell r="K71">
            <v>0</v>
          </cell>
          <cell r="P71">
            <v>0</v>
          </cell>
          <cell r="Q71">
            <v>0</v>
          </cell>
          <cell r="R71">
            <v>0</v>
          </cell>
        </row>
        <row r="72">
          <cell r="K72">
            <v>0</v>
          </cell>
          <cell r="P72">
            <v>0</v>
          </cell>
          <cell r="Q72">
            <v>0</v>
          </cell>
          <cell r="R72">
            <v>0</v>
          </cell>
        </row>
        <row r="73">
          <cell r="K73">
            <v>0</v>
          </cell>
          <cell r="P73">
            <v>0</v>
          </cell>
          <cell r="Q73">
            <v>0</v>
          </cell>
          <cell r="R73">
            <v>0</v>
          </cell>
        </row>
        <row r="74">
          <cell r="K74">
            <v>0</v>
          </cell>
          <cell r="P74">
            <v>100000</v>
          </cell>
          <cell r="Q74">
            <v>0</v>
          </cell>
          <cell r="R74">
            <v>0</v>
          </cell>
        </row>
        <row r="75">
          <cell r="K75">
            <v>0</v>
          </cell>
          <cell r="P75">
            <v>1600000</v>
          </cell>
          <cell r="Q75">
            <v>0</v>
          </cell>
          <cell r="R75">
            <v>0</v>
          </cell>
        </row>
        <row r="76">
          <cell r="K76">
            <v>0</v>
          </cell>
          <cell r="P76">
            <v>0</v>
          </cell>
          <cell r="Q76">
            <v>0</v>
          </cell>
          <cell r="R76">
            <v>0</v>
          </cell>
        </row>
        <row r="77">
          <cell r="K77">
            <v>0</v>
          </cell>
          <cell r="P77">
            <v>0</v>
          </cell>
          <cell r="Q77">
            <v>0</v>
          </cell>
          <cell r="R77">
            <v>0</v>
          </cell>
        </row>
        <row r="78">
          <cell r="K78">
            <v>0</v>
          </cell>
          <cell r="P78">
            <v>0</v>
          </cell>
          <cell r="Q78">
            <v>0</v>
          </cell>
          <cell r="R78">
            <v>0</v>
          </cell>
        </row>
        <row r="79">
          <cell r="K79">
            <v>0</v>
          </cell>
          <cell r="P79">
            <v>0</v>
          </cell>
          <cell r="Q79">
            <v>0</v>
          </cell>
          <cell r="R79">
            <v>0</v>
          </cell>
        </row>
        <row r="80">
          <cell r="K80">
            <v>0</v>
          </cell>
          <cell r="P80">
            <v>19624000</v>
          </cell>
          <cell r="Q80">
            <v>0</v>
          </cell>
          <cell r="R80">
            <v>0</v>
          </cell>
        </row>
        <row r="81">
          <cell r="K81">
            <v>0</v>
          </cell>
          <cell r="P81">
            <v>2445712</v>
          </cell>
          <cell r="Q81">
            <v>0</v>
          </cell>
          <cell r="R81">
            <v>0</v>
          </cell>
        </row>
        <row r="82">
          <cell r="K82">
            <v>0</v>
          </cell>
          <cell r="P82">
            <v>532400</v>
          </cell>
          <cell r="Q82">
            <v>0</v>
          </cell>
          <cell r="R82">
            <v>0</v>
          </cell>
        </row>
        <row r="83">
          <cell r="K83">
            <v>0</v>
          </cell>
          <cell r="P83">
            <v>0</v>
          </cell>
          <cell r="Q83">
            <v>0</v>
          </cell>
          <cell r="R83">
            <v>0</v>
          </cell>
        </row>
        <row r="84">
          <cell r="K84">
            <v>0</v>
          </cell>
          <cell r="P84">
            <v>2100000</v>
          </cell>
          <cell r="Q84">
            <v>0</v>
          </cell>
          <cell r="R84">
            <v>0</v>
          </cell>
        </row>
        <row r="85">
          <cell r="K85">
            <v>0</v>
          </cell>
          <cell r="P85">
            <v>2500000</v>
          </cell>
          <cell r="Q85">
            <v>0</v>
          </cell>
          <cell r="R85">
            <v>0</v>
          </cell>
        </row>
        <row r="86">
          <cell r="K86">
            <v>0</v>
          </cell>
          <cell r="P86">
            <v>14477000</v>
          </cell>
          <cell r="Q86">
            <v>0</v>
          </cell>
          <cell r="R86">
            <v>0</v>
          </cell>
        </row>
        <row r="87">
          <cell r="N8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1</v>
          </cell>
          <cell r="P12">
            <v>1190000</v>
          </cell>
          <cell r="Q12">
            <v>213597</v>
          </cell>
          <cell r="R12">
            <v>0</v>
          </cell>
        </row>
        <row r="13">
          <cell r="K13">
            <v>1</v>
          </cell>
          <cell r="P13">
            <v>600000</v>
          </cell>
          <cell r="Q13">
            <v>213597</v>
          </cell>
          <cell r="R13">
            <v>0</v>
          </cell>
        </row>
        <row r="14">
          <cell r="K14">
            <v>1</v>
          </cell>
          <cell r="P14">
            <v>100000</v>
          </cell>
          <cell r="Q14">
            <v>0</v>
          </cell>
          <cell r="R14">
            <v>0</v>
          </cell>
        </row>
        <row r="15">
          <cell r="K15">
            <v>31</v>
          </cell>
          <cell r="P15">
            <v>0</v>
          </cell>
          <cell r="Q15">
            <v>0</v>
          </cell>
          <cell r="R15">
            <v>0</v>
          </cell>
        </row>
        <row r="16">
          <cell r="K16">
            <v>1</v>
          </cell>
          <cell r="P16">
            <v>0</v>
          </cell>
          <cell r="Q16">
            <v>0</v>
          </cell>
          <cell r="R16">
            <v>0</v>
          </cell>
        </row>
        <row r="17">
          <cell r="K17">
            <v>1</v>
          </cell>
          <cell r="P17">
            <v>0</v>
          </cell>
          <cell r="Q17">
            <v>0</v>
          </cell>
          <cell r="R17">
            <v>0</v>
          </cell>
        </row>
        <row r="18">
          <cell r="K18">
            <v>1</v>
          </cell>
          <cell r="P18">
            <v>0</v>
          </cell>
          <cell r="Q18">
            <v>0</v>
          </cell>
          <cell r="R18">
            <v>0</v>
          </cell>
        </row>
        <row r="19">
          <cell r="N19">
            <v>1</v>
          </cell>
        </row>
      </sheetData>
      <sheetData sheetId="1">
        <row r="12">
          <cell r="K12">
            <v>1</v>
          </cell>
          <cell r="P12">
            <v>381000</v>
          </cell>
          <cell r="Q12">
            <v>0</v>
          </cell>
          <cell r="R12">
            <v>0</v>
          </cell>
        </row>
        <row r="13">
          <cell r="K13">
            <v>0</v>
          </cell>
          <cell r="P13">
            <v>769000</v>
          </cell>
          <cell r="Q13">
            <v>0</v>
          </cell>
          <cell r="R13">
            <v>0</v>
          </cell>
        </row>
        <row r="14">
          <cell r="K14">
            <v>1</v>
          </cell>
          <cell r="P14">
            <v>100000</v>
          </cell>
          <cell r="Q14">
            <v>0</v>
          </cell>
          <cell r="R14">
            <v>0</v>
          </cell>
        </row>
        <row r="15">
          <cell r="K15">
            <v>22</v>
          </cell>
          <cell r="P15">
            <v>0</v>
          </cell>
          <cell r="Q15">
            <v>0</v>
          </cell>
          <cell r="R15">
            <v>0</v>
          </cell>
        </row>
        <row r="16">
          <cell r="K16">
            <v>1</v>
          </cell>
          <cell r="P16">
            <v>0</v>
          </cell>
          <cell r="Q16">
            <v>0</v>
          </cell>
          <cell r="R16">
            <v>0</v>
          </cell>
        </row>
        <row r="17">
          <cell r="K17">
            <v>1</v>
          </cell>
          <cell r="P17">
            <v>0</v>
          </cell>
          <cell r="Q17">
            <v>0</v>
          </cell>
          <cell r="R17">
            <v>0</v>
          </cell>
        </row>
        <row r="18">
          <cell r="K18">
            <v>1</v>
          </cell>
          <cell r="P18">
            <v>0</v>
          </cell>
          <cell r="Q18">
            <v>0</v>
          </cell>
          <cell r="R18">
            <v>0</v>
          </cell>
        </row>
        <row r="19">
          <cell r="N19">
            <v>0.8571428571428571</v>
          </cell>
        </row>
      </sheetData>
      <sheetData sheetId="2">
        <row r="12">
          <cell r="K12">
            <v>0</v>
          </cell>
          <cell r="P12">
            <v>500000</v>
          </cell>
          <cell r="Q12">
            <v>0</v>
          </cell>
          <cell r="R12">
            <v>0</v>
          </cell>
        </row>
        <row r="13">
          <cell r="K13">
            <v>0</v>
          </cell>
          <cell r="P13">
            <v>0</v>
          </cell>
          <cell r="Q13">
            <v>0</v>
          </cell>
          <cell r="R13">
            <v>0</v>
          </cell>
        </row>
        <row r="14">
          <cell r="K14">
            <v>0</v>
          </cell>
          <cell r="P14">
            <v>200000</v>
          </cell>
          <cell r="Q14">
            <v>0</v>
          </cell>
          <cell r="R14">
            <v>0</v>
          </cell>
        </row>
        <row r="15">
          <cell r="K15">
            <v>0</v>
          </cell>
          <cell r="P15">
            <v>0</v>
          </cell>
          <cell r="Q15">
            <v>0</v>
          </cell>
          <cell r="R15">
            <v>0</v>
          </cell>
        </row>
        <row r="16">
          <cell r="K16">
            <v>0</v>
          </cell>
          <cell r="P16">
            <v>100000</v>
          </cell>
          <cell r="Q16">
            <v>0</v>
          </cell>
          <cell r="R16">
            <v>0</v>
          </cell>
        </row>
        <row r="17">
          <cell r="K17">
            <v>0</v>
          </cell>
          <cell r="P17">
            <v>50000</v>
          </cell>
          <cell r="Q17">
            <v>0</v>
          </cell>
          <cell r="R17">
            <v>0</v>
          </cell>
        </row>
        <row r="18">
          <cell r="K18">
            <v>0</v>
          </cell>
          <cell r="P18">
            <v>250000</v>
          </cell>
          <cell r="Q18">
            <v>0</v>
          </cell>
          <cell r="R18">
            <v>0</v>
          </cell>
        </row>
        <row r="19">
          <cell r="N19">
            <v>0</v>
          </cell>
        </row>
      </sheetData>
      <sheetData sheetId="3">
        <row r="12">
          <cell r="K12">
            <v>0</v>
          </cell>
          <cell r="P12">
            <v>500000</v>
          </cell>
          <cell r="Q12">
            <v>0</v>
          </cell>
          <cell r="R12">
            <v>0</v>
          </cell>
        </row>
        <row r="13">
          <cell r="K13">
            <v>0</v>
          </cell>
          <cell r="P13">
            <v>0</v>
          </cell>
          <cell r="Q13">
            <v>0</v>
          </cell>
          <cell r="R13">
            <v>0</v>
          </cell>
        </row>
        <row r="14">
          <cell r="K14">
            <v>0</v>
          </cell>
          <cell r="P14">
            <v>300000</v>
          </cell>
          <cell r="Q14">
            <v>0</v>
          </cell>
          <cell r="R14">
            <v>0</v>
          </cell>
        </row>
        <row r="15">
          <cell r="K15">
            <v>0</v>
          </cell>
          <cell r="P15">
            <v>0</v>
          </cell>
          <cell r="Q15">
            <v>0</v>
          </cell>
          <cell r="R15">
            <v>0</v>
          </cell>
        </row>
        <row r="16">
          <cell r="K16">
            <v>0</v>
          </cell>
          <cell r="P16">
            <v>100000</v>
          </cell>
          <cell r="Q16">
            <v>0</v>
          </cell>
          <cell r="R16">
            <v>0</v>
          </cell>
        </row>
        <row r="17">
          <cell r="K17">
            <v>0</v>
          </cell>
          <cell r="P17">
            <v>50000</v>
          </cell>
          <cell r="Q17">
            <v>0</v>
          </cell>
          <cell r="R17">
            <v>0</v>
          </cell>
        </row>
        <row r="18">
          <cell r="K18">
            <v>0</v>
          </cell>
          <cell r="P18">
            <v>250000</v>
          </cell>
          <cell r="Q18">
            <v>0</v>
          </cell>
          <cell r="R18">
            <v>0</v>
          </cell>
        </row>
        <row r="19">
          <cell r="N19">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 val="2017"/>
      <sheetName val="2018"/>
      <sheetName val="2019"/>
    </sheetNames>
    <sheetDataSet>
      <sheetData sheetId="0">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1</v>
          </cell>
          <cell r="P15">
            <v>0</v>
          </cell>
          <cell r="Q15">
            <v>0</v>
          </cell>
          <cell r="R15">
            <v>0</v>
          </cell>
        </row>
        <row r="16">
          <cell r="K16">
            <v>0</v>
          </cell>
          <cell r="P16">
            <v>0</v>
          </cell>
          <cell r="Q16">
            <v>0</v>
          </cell>
          <cell r="R16">
            <v>0</v>
          </cell>
        </row>
        <row r="18">
          <cell r="K18">
            <v>0</v>
          </cell>
          <cell r="P18">
            <v>0</v>
          </cell>
          <cell r="Q18">
            <v>0</v>
          </cell>
          <cell r="R18">
            <v>0</v>
          </cell>
        </row>
        <row r="19">
          <cell r="K19">
            <v>0</v>
          </cell>
          <cell r="P19">
            <v>0</v>
          </cell>
          <cell r="Q19">
            <v>0</v>
          </cell>
          <cell r="R19">
            <v>0</v>
          </cell>
        </row>
        <row r="20">
          <cell r="K20">
            <v>1</v>
          </cell>
          <cell r="P20">
            <v>0</v>
          </cell>
          <cell r="Q20">
            <v>0</v>
          </cell>
          <cell r="R20">
            <v>0</v>
          </cell>
        </row>
        <row r="21">
          <cell r="K21">
            <v>0</v>
          </cell>
          <cell r="P21">
            <v>0</v>
          </cell>
          <cell r="Q21">
            <v>0</v>
          </cell>
          <cell r="R21">
            <v>0</v>
          </cell>
        </row>
        <row r="22">
          <cell r="K22">
            <v>2</v>
          </cell>
          <cell r="P22">
            <v>600000</v>
          </cell>
          <cell r="Q22">
            <v>600000</v>
          </cell>
          <cell r="R22">
            <v>0</v>
          </cell>
        </row>
        <row r="23">
          <cell r="K23">
            <v>1</v>
          </cell>
          <cell r="P23">
            <v>0</v>
          </cell>
          <cell r="Q23">
            <v>0</v>
          </cell>
          <cell r="R23">
            <v>0</v>
          </cell>
        </row>
        <row r="24">
          <cell r="K24">
            <v>1</v>
          </cell>
          <cell r="P24">
            <v>200000</v>
          </cell>
          <cell r="Q24">
            <v>7637</v>
          </cell>
          <cell r="R24">
            <v>0</v>
          </cell>
        </row>
        <row r="25">
          <cell r="K25">
            <v>0</v>
          </cell>
          <cell r="P25">
            <v>0</v>
          </cell>
          <cell r="Q25">
            <v>0</v>
          </cell>
          <cell r="R25">
            <v>0</v>
          </cell>
        </row>
        <row r="26">
          <cell r="K26">
            <v>2</v>
          </cell>
          <cell r="P26">
            <v>50000</v>
          </cell>
          <cell r="Q26">
            <v>0</v>
          </cell>
          <cell r="R26">
            <v>0</v>
          </cell>
        </row>
        <row r="27">
          <cell r="K27">
            <v>1</v>
          </cell>
          <cell r="P27">
            <v>0</v>
          </cell>
          <cell r="Q27">
            <v>0</v>
          </cell>
          <cell r="R27">
            <v>0</v>
          </cell>
        </row>
        <row r="28">
          <cell r="K28">
            <v>1</v>
          </cell>
          <cell r="P28">
            <v>0</v>
          </cell>
          <cell r="Q28">
            <v>0</v>
          </cell>
          <cell r="R28">
            <v>0</v>
          </cell>
        </row>
        <row r="29">
          <cell r="K29">
            <v>0.1</v>
          </cell>
          <cell r="P29">
            <v>325000</v>
          </cell>
          <cell r="Q29">
            <v>0</v>
          </cell>
          <cell r="R29">
            <v>0</v>
          </cell>
        </row>
        <row r="30">
          <cell r="K30">
            <v>0</v>
          </cell>
          <cell r="P30">
            <v>0</v>
          </cell>
          <cell r="Q30">
            <v>0</v>
          </cell>
          <cell r="R30">
            <v>0</v>
          </cell>
        </row>
        <row r="31">
          <cell r="N31">
            <v>1</v>
          </cell>
        </row>
      </sheetData>
      <sheetData sheetId="1">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1</v>
          </cell>
          <cell r="P15">
            <v>0</v>
          </cell>
          <cell r="Q15">
            <v>0</v>
          </cell>
          <cell r="R15">
            <v>0</v>
          </cell>
        </row>
        <row r="16">
          <cell r="K16">
            <v>0</v>
          </cell>
          <cell r="P16">
            <v>0</v>
          </cell>
          <cell r="Q16">
            <v>0</v>
          </cell>
          <cell r="R16">
            <v>0</v>
          </cell>
        </row>
        <row r="18">
          <cell r="K18">
            <v>0.3</v>
          </cell>
          <cell r="P18">
            <v>300000</v>
          </cell>
          <cell r="Q18">
            <v>0</v>
          </cell>
          <cell r="R18">
            <v>0</v>
          </cell>
        </row>
        <row r="19">
          <cell r="K19">
            <v>0</v>
          </cell>
          <cell r="P19">
            <v>0</v>
          </cell>
          <cell r="Q19">
            <v>0</v>
          </cell>
          <cell r="R19">
            <v>0</v>
          </cell>
        </row>
        <row r="20">
          <cell r="K20">
            <v>1</v>
          </cell>
          <cell r="P20">
            <v>0</v>
          </cell>
          <cell r="Q20">
            <v>0</v>
          </cell>
          <cell r="R20">
            <v>0</v>
          </cell>
        </row>
        <row r="21">
          <cell r="K21">
            <v>0.5</v>
          </cell>
          <cell r="P21">
            <v>300000</v>
          </cell>
          <cell r="Q21">
            <v>37430</v>
          </cell>
          <cell r="R21">
            <v>0</v>
          </cell>
        </row>
        <row r="22">
          <cell r="K22">
            <v>1</v>
          </cell>
          <cell r="P22">
            <v>400000</v>
          </cell>
          <cell r="Q22">
            <v>0</v>
          </cell>
          <cell r="R22">
            <v>0</v>
          </cell>
        </row>
        <row r="23">
          <cell r="K23">
            <v>1</v>
          </cell>
          <cell r="P23">
            <v>295000</v>
          </cell>
          <cell r="Q23">
            <v>40052.544000000002</v>
          </cell>
          <cell r="R23">
            <v>0</v>
          </cell>
        </row>
        <row r="24">
          <cell r="K24">
            <v>0</v>
          </cell>
          <cell r="P24">
            <v>0</v>
          </cell>
          <cell r="Q24">
            <v>0</v>
          </cell>
          <cell r="R24">
            <v>0</v>
          </cell>
        </row>
        <row r="25">
          <cell r="K25">
            <v>0</v>
          </cell>
          <cell r="P25">
            <v>15000</v>
          </cell>
          <cell r="Q25">
            <v>0</v>
          </cell>
          <cell r="R25">
            <v>0</v>
          </cell>
        </row>
        <row r="26">
          <cell r="K26">
            <v>2</v>
          </cell>
          <cell r="P26">
            <v>300000</v>
          </cell>
          <cell r="Q26">
            <v>0</v>
          </cell>
          <cell r="R26">
            <v>0</v>
          </cell>
        </row>
        <row r="27">
          <cell r="K27">
            <v>0</v>
          </cell>
          <cell r="P27">
            <v>0</v>
          </cell>
          <cell r="Q27">
            <v>0</v>
          </cell>
          <cell r="R27">
            <v>0</v>
          </cell>
        </row>
        <row r="28">
          <cell r="K28">
            <v>1</v>
          </cell>
          <cell r="P28">
            <v>0</v>
          </cell>
          <cell r="Q28">
            <v>0</v>
          </cell>
          <cell r="R28">
            <v>0</v>
          </cell>
        </row>
        <row r="29">
          <cell r="K29">
            <v>0.1</v>
          </cell>
          <cell r="P29">
            <v>0</v>
          </cell>
          <cell r="Q29">
            <v>0</v>
          </cell>
          <cell r="R29">
            <v>0</v>
          </cell>
        </row>
        <row r="30">
          <cell r="K30">
            <v>0</v>
          </cell>
          <cell r="P30">
            <v>0</v>
          </cell>
          <cell r="Q30">
            <v>0</v>
          </cell>
          <cell r="R30">
            <v>0</v>
          </cell>
        </row>
        <row r="31">
          <cell r="N31">
            <v>0.39999999999999997</v>
          </cell>
        </row>
      </sheetData>
      <sheetData sheetId="2">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8">
          <cell r="K18">
            <v>0</v>
          </cell>
          <cell r="P18">
            <v>500000</v>
          </cell>
          <cell r="Q18">
            <v>0</v>
          </cell>
          <cell r="R18">
            <v>0</v>
          </cell>
        </row>
        <row r="19">
          <cell r="K19">
            <v>0</v>
          </cell>
          <cell r="P19">
            <v>0</v>
          </cell>
          <cell r="Q19">
            <v>0</v>
          </cell>
          <cell r="R19">
            <v>0</v>
          </cell>
        </row>
        <row r="20">
          <cell r="K20">
            <v>0</v>
          </cell>
          <cell r="P20">
            <v>250000</v>
          </cell>
          <cell r="Q20">
            <v>0</v>
          </cell>
          <cell r="R20">
            <v>0</v>
          </cell>
        </row>
        <row r="21">
          <cell r="K21">
            <v>0</v>
          </cell>
          <cell r="P21">
            <v>1000000</v>
          </cell>
          <cell r="Q21">
            <v>0</v>
          </cell>
          <cell r="R21">
            <v>0</v>
          </cell>
        </row>
        <row r="22">
          <cell r="K22">
            <v>0</v>
          </cell>
          <cell r="P22">
            <v>1000000</v>
          </cell>
          <cell r="Q22">
            <v>0</v>
          </cell>
          <cell r="R22">
            <v>0</v>
          </cell>
        </row>
        <row r="23">
          <cell r="K23">
            <v>0</v>
          </cell>
          <cell r="P23">
            <v>300000</v>
          </cell>
          <cell r="Q23">
            <v>0</v>
          </cell>
          <cell r="R23">
            <v>0</v>
          </cell>
        </row>
        <row r="24">
          <cell r="K24">
            <v>0</v>
          </cell>
          <cell r="P24">
            <v>70000</v>
          </cell>
          <cell r="Q24">
            <v>0</v>
          </cell>
          <cell r="R24">
            <v>0</v>
          </cell>
        </row>
        <row r="25">
          <cell r="K25">
            <v>0</v>
          </cell>
          <cell r="P25">
            <v>0</v>
          </cell>
          <cell r="Q25">
            <v>0</v>
          </cell>
          <cell r="R25">
            <v>0</v>
          </cell>
        </row>
        <row r="26">
          <cell r="K26">
            <v>0</v>
          </cell>
          <cell r="P26">
            <v>200000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N31">
            <v>0</v>
          </cell>
        </row>
      </sheetData>
      <sheetData sheetId="3">
        <row r="12">
          <cell r="K12">
            <v>0</v>
          </cell>
          <cell r="P12">
            <v>0</v>
          </cell>
          <cell r="Q12">
            <v>0</v>
          </cell>
          <cell r="R12">
            <v>0</v>
          </cell>
        </row>
        <row r="13">
          <cell r="K13">
            <v>0</v>
          </cell>
          <cell r="P13">
            <v>0</v>
          </cell>
          <cell r="Q13">
            <v>0</v>
          </cell>
          <cell r="R13">
            <v>0</v>
          </cell>
        </row>
        <row r="14">
          <cell r="K14">
            <v>0</v>
          </cell>
          <cell r="P14">
            <v>0</v>
          </cell>
          <cell r="Q14">
            <v>0</v>
          </cell>
          <cell r="R14">
            <v>0</v>
          </cell>
        </row>
        <row r="15">
          <cell r="K15">
            <v>0</v>
          </cell>
          <cell r="P15">
            <v>0</v>
          </cell>
          <cell r="Q15">
            <v>0</v>
          </cell>
          <cell r="R15">
            <v>0</v>
          </cell>
        </row>
        <row r="16">
          <cell r="K16">
            <v>0</v>
          </cell>
          <cell r="P16">
            <v>0</v>
          </cell>
          <cell r="Q16">
            <v>0</v>
          </cell>
          <cell r="R16">
            <v>0</v>
          </cell>
        </row>
        <row r="18">
          <cell r="K18">
            <v>0</v>
          </cell>
          <cell r="P18">
            <v>500000</v>
          </cell>
          <cell r="Q18">
            <v>0</v>
          </cell>
          <cell r="R18">
            <v>0</v>
          </cell>
        </row>
        <row r="19">
          <cell r="K19">
            <v>0</v>
          </cell>
          <cell r="P19">
            <v>0</v>
          </cell>
          <cell r="Q19">
            <v>0</v>
          </cell>
          <cell r="R19">
            <v>0</v>
          </cell>
        </row>
        <row r="20">
          <cell r="K20">
            <v>0</v>
          </cell>
          <cell r="P20">
            <v>250000</v>
          </cell>
          <cell r="Q20">
            <v>0</v>
          </cell>
          <cell r="R20">
            <v>0</v>
          </cell>
        </row>
        <row r="21">
          <cell r="K21">
            <v>0</v>
          </cell>
          <cell r="P21">
            <v>0</v>
          </cell>
          <cell r="Q21">
            <v>0</v>
          </cell>
          <cell r="R21">
            <v>0</v>
          </cell>
        </row>
        <row r="22">
          <cell r="K22">
            <v>0</v>
          </cell>
          <cell r="P22">
            <v>1000000</v>
          </cell>
          <cell r="Q22">
            <v>0</v>
          </cell>
          <cell r="R22">
            <v>0</v>
          </cell>
        </row>
        <row r="23">
          <cell r="K23">
            <v>0</v>
          </cell>
          <cell r="P23">
            <v>300000</v>
          </cell>
          <cell r="Q23">
            <v>0</v>
          </cell>
          <cell r="R23">
            <v>0</v>
          </cell>
        </row>
        <row r="24">
          <cell r="K24">
            <v>0</v>
          </cell>
          <cell r="P24">
            <v>70000</v>
          </cell>
          <cell r="Q24">
            <v>0</v>
          </cell>
          <cell r="R24">
            <v>0</v>
          </cell>
        </row>
        <row r="25">
          <cell r="K25">
            <v>0</v>
          </cell>
          <cell r="P25">
            <v>0</v>
          </cell>
          <cell r="Q25">
            <v>0</v>
          </cell>
          <cell r="R25">
            <v>0</v>
          </cell>
        </row>
        <row r="26">
          <cell r="K26">
            <v>0</v>
          </cell>
          <cell r="P26">
            <v>200000</v>
          </cell>
          <cell r="Q26">
            <v>0</v>
          </cell>
          <cell r="R26">
            <v>0</v>
          </cell>
        </row>
        <row r="27">
          <cell r="K27">
            <v>0</v>
          </cell>
          <cell r="P27">
            <v>0</v>
          </cell>
          <cell r="Q27">
            <v>0</v>
          </cell>
          <cell r="R27">
            <v>0</v>
          </cell>
        </row>
        <row r="28">
          <cell r="K28">
            <v>0</v>
          </cell>
          <cell r="P28">
            <v>0</v>
          </cell>
          <cell r="Q28">
            <v>0</v>
          </cell>
          <cell r="R28">
            <v>0</v>
          </cell>
        </row>
        <row r="29">
          <cell r="K29">
            <v>0</v>
          </cell>
          <cell r="P29">
            <v>0</v>
          </cell>
          <cell r="Q29">
            <v>0</v>
          </cell>
          <cell r="R29">
            <v>0</v>
          </cell>
        </row>
        <row r="30">
          <cell r="K30">
            <v>0</v>
          </cell>
          <cell r="P30">
            <v>0</v>
          </cell>
          <cell r="Q30">
            <v>0</v>
          </cell>
          <cell r="R30">
            <v>0</v>
          </cell>
        </row>
        <row r="31">
          <cell r="N3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207"/>
  <sheetViews>
    <sheetView topLeftCell="AP7" workbookViewId="0">
      <pane ySplit="4" topLeftCell="A102" activePane="bottomLeft" state="frozen"/>
      <selection activeCell="A7" sqref="A7"/>
      <selection pane="bottomLeft" activeCell="AR108" sqref="AR108"/>
    </sheetView>
  </sheetViews>
  <sheetFormatPr baseColWidth="10" defaultColWidth="10.75" defaultRowHeight="27" x14ac:dyDescent="0.35"/>
  <cols>
    <col min="1" max="1" width="2.375" style="2" customWidth="1"/>
    <col min="2" max="2" width="10.75" style="222"/>
    <col min="3" max="3" width="18.875" style="2" customWidth="1"/>
    <col min="4" max="4" width="11" style="222" customWidth="1"/>
    <col min="5" max="5" width="19.75" style="2" customWidth="1"/>
    <col min="6" max="6" width="20.875" style="2" customWidth="1"/>
    <col min="7" max="7" width="10.75" style="2"/>
    <col min="8" max="8" width="13.625" style="2" customWidth="1"/>
    <col min="9" max="9" width="7.75" style="202" hidden="1" customWidth="1"/>
    <col min="10" max="10" width="10.75" style="2"/>
    <col min="11" max="12" width="7.75" style="202" hidden="1" customWidth="1"/>
    <col min="13" max="13" width="10.75" style="2"/>
    <col min="14" max="15" width="7.75" style="202" hidden="1" customWidth="1"/>
    <col min="16" max="16" width="10.75" style="2"/>
    <col min="17" max="18" width="7.75" style="202" hidden="1" customWidth="1"/>
    <col min="19" max="19" width="10.75" style="2"/>
    <col min="20" max="21" width="7.75" style="202" hidden="1" customWidth="1"/>
    <col min="22" max="22" width="12.75" style="202" customWidth="1"/>
    <col min="23" max="23" width="6.75" style="202" hidden="1" customWidth="1"/>
    <col min="24" max="24" width="12.75" style="202" customWidth="1"/>
    <col min="25" max="25" width="6.75" style="202" hidden="1" customWidth="1"/>
    <col min="26" max="26" width="12.75" style="202" customWidth="1"/>
    <col min="27" max="27" width="6.75" style="202" hidden="1" customWidth="1"/>
    <col min="28" max="28" width="12.75" style="202" customWidth="1"/>
    <col min="29" max="29" width="6.75" style="202" hidden="1" customWidth="1"/>
    <col min="30" max="30" width="10.75" style="202" customWidth="1"/>
    <col min="31" max="31" width="6.75" style="202" hidden="1" customWidth="1"/>
    <col min="32" max="32" width="10.75" style="202" customWidth="1"/>
    <col min="33" max="33" width="6.75" style="202" hidden="1" customWidth="1"/>
    <col min="34" max="34" width="10.75" style="202" customWidth="1"/>
    <col min="35" max="35" width="6.75" style="202" hidden="1" customWidth="1"/>
    <col min="36" max="36" width="10.75" style="202" customWidth="1"/>
    <col min="37" max="37" width="6.75" style="202" hidden="1" customWidth="1"/>
    <col min="38" max="38" width="12.75" style="202" customWidth="1"/>
    <col min="39" max="39" width="6.75" style="202" customWidth="1"/>
    <col min="40" max="40" width="8.75" style="202" customWidth="1"/>
    <col min="41" max="41" width="10.75" style="22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hidden="1" customWidth="1"/>
    <col min="50" max="50" width="11.875" style="2" customWidth="1"/>
    <col min="51" max="51" width="6.75" style="202" hidden="1" customWidth="1"/>
    <col min="52" max="52" width="11.875" style="2" customWidth="1"/>
    <col min="53" max="53" width="6.75" style="202" hidden="1" customWidth="1"/>
    <col min="54" max="54" width="11.875" style="2" customWidth="1"/>
    <col min="55" max="55" width="6.75" style="202" hidden="1"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644" customWidth="1"/>
    <col min="71" max="73" width="16.25" style="2" customWidth="1"/>
    <col min="74" max="74" width="14.75" style="202" customWidth="1"/>
    <col min="75" max="75" width="14.75" style="2" customWidth="1"/>
    <col min="76" max="78" width="16.25" style="2" customWidth="1"/>
    <col min="79" max="79" width="14.75" style="202" customWidth="1"/>
    <col min="80" max="80" width="14.75" style="2" customWidth="1"/>
    <col min="81" max="83" width="16.25" style="2" customWidth="1"/>
    <col min="84" max="84" width="14.75" style="202" customWidth="1"/>
    <col min="85" max="85" width="14.75" style="2" customWidth="1"/>
    <col min="86" max="88" width="16.25" style="2" customWidth="1"/>
    <col min="89" max="89" width="14.75" style="202" customWidth="1"/>
    <col min="90" max="90" width="14.75" style="211" customWidth="1"/>
    <col min="91" max="93" width="16.25" style="211" customWidth="1"/>
    <col min="94" max="95" width="14.75" style="211" customWidth="1"/>
    <col min="96" max="96" width="30.75" style="2" customWidth="1"/>
    <col min="97" max="97" width="21.25" style="2" customWidth="1"/>
    <col min="98" max="98" width="20.75" style="2" customWidth="1"/>
    <col min="99" max="16384" width="10.75" style="2"/>
  </cols>
  <sheetData>
    <row r="1" spans="2:98" ht="27.75" x14ac:dyDescent="0.4">
      <c r="B1" s="3"/>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3"/>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33"/>
      <c r="BS1" s="1"/>
      <c r="BT1" s="1"/>
      <c r="BU1" s="1"/>
      <c r="BV1" s="1"/>
      <c r="BW1" s="1"/>
      <c r="BX1" s="1"/>
      <c r="BY1" s="1"/>
      <c r="BZ1" s="1"/>
      <c r="CA1" s="1"/>
      <c r="CB1" s="1"/>
      <c r="CC1" s="1"/>
      <c r="CD1" s="1"/>
      <c r="CE1" s="1"/>
      <c r="CF1" s="1"/>
      <c r="CG1" s="1"/>
      <c r="CH1" s="1"/>
      <c r="CI1" s="1"/>
      <c r="CJ1" s="1"/>
      <c r="CK1" s="1"/>
      <c r="CL1" s="206"/>
      <c r="CM1" s="206"/>
      <c r="CN1" s="206"/>
      <c r="CO1" s="206"/>
      <c r="CP1" s="206"/>
      <c r="CQ1" s="206"/>
      <c r="CR1" s="1"/>
      <c r="CS1" s="1"/>
    </row>
    <row r="2" spans="2:98" ht="27.75" x14ac:dyDescent="0.4">
      <c r="B2" s="3"/>
      <c r="C2" s="1"/>
      <c r="D2" s="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3"/>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633"/>
      <c r="BS2" s="1"/>
      <c r="BT2" s="1"/>
      <c r="BU2" s="1"/>
      <c r="BV2" s="1"/>
      <c r="BW2" s="1"/>
      <c r="BX2" s="1"/>
      <c r="BY2" s="1"/>
      <c r="BZ2" s="1"/>
      <c r="CA2" s="1"/>
      <c r="CB2" s="1"/>
      <c r="CC2" s="1"/>
      <c r="CD2" s="1"/>
      <c r="CE2" s="1"/>
      <c r="CF2" s="1"/>
      <c r="CG2" s="1"/>
      <c r="CH2" s="1"/>
      <c r="CI2" s="1"/>
      <c r="CJ2" s="1"/>
      <c r="CK2" s="1"/>
      <c r="CL2" s="206"/>
      <c r="CM2" s="206"/>
      <c r="CN2" s="206"/>
      <c r="CO2" s="206"/>
      <c r="CP2" s="206"/>
      <c r="CQ2" s="206"/>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17</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4">
      <c r="B6" s="3"/>
      <c r="C6" s="3"/>
      <c r="D6" s="3"/>
      <c r="E6" s="3"/>
      <c r="F6" s="3"/>
      <c r="G6" s="3"/>
      <c r="H6" s="3"/>
      <c r="I6" s="305"/>
      <c r="J6" s="3"/>
      <c r="K6" s="305"/>
      <c r="L6" s="305"/>
      <c r="M6" s="3"/>
      <c r="N6" s="305"/>
      <c r="O6" s="305"/>
      <c r="P6" s="3"/>
      <c r="Q6" s="305"/>
      <c r="R6" s="305"/>
      <c r="S6" s="3"/>
      <c r="T6" s="305"/>
      <c r="U6" s="305"/>
      <c r="V6" s="305"/>
      <c r="W6" s="305"/>
      <c r="X6" s="305"/>
      <c r="Y6" s="305"/>
      <c r="Z6" s="305"/>
      <c r="AA6" s="305"/>
      <c r="AB6" s="305"/>
      <c r="AC6" s="305"/>
      <c r="AD6" s="305"/>
      <c r="AE6" s="305"/>
      <c r="AF6" s="305"/>
      <c r="AG6" s="305"/>
      <c r="AH6" s="305"/>
      <c r="AI6" s="305"/>
      <c r="AJ6" s="305"/>
      <c r="AK6" s="305"/>
      <c r="AL6" s="305"/>
      <c r="AM6" s="305"/>
      <c r="AN6" s="305"/>
      <c r="AO6" s="3"/>
      <c r="AP6" s="3"/>
      <c r="AQ6" s="3"/>
      <c r="AR6" s="3"/>
      <c r="AS6" s="3"/>
      <c r="AT6" s="3"/>
      <c r="AU6" s="3"/>
      <c r="AV6" s="3"/>
      <c r="AW6" s="305"/>
      <c r="AX6" s="3"/>
      <c r="AY6" s="305"/>
      <c r="AZ6" s="3"/>
      <c r="BA6" s="305"/>
      <c r="BB6" s="3"/>
      <c r="BC6" s="305"/>
      <c r="BD6" s="305"/>
      <c r="BE6" s="305"/>
      <c r="BF6" s="305"/>
      <c r="BG6" s="305"/>
      <c r="BH6" s="305"/>
      <c r="BI6" s="305"/>
      <c r="BJ6" s="305"/>
      <c r="BK6" s="305"/>
      <c r="BL6" s="305"/>
      <c r="BM6" s="305"/>
      <c r="BN6" s="305"/>
      <c r="BO6" s="305"/>
      <c r="BP6" s="305"/>
      <c r="BQ6" s="305"/>
      <c r="BR6" s="634"/>
      <c r="BS6" s="3"/>
      <c r="BT6" s="3"/>
      <c r="BU6" s="3"/>
      <c r="BV6" s="305"/>
      <c r="BW6" s="3"/>
      <c r="BX6" s="3"/>
      <c r="BY6" s="3"/>
      <c r="BZ6" s="3"/>
      <c r="CA6" s="306"/>
      <c r="CB6" s="3"/>
      <c r="CC6" s="3"/>
      <c r="CD6" s="3"/>
      <c r="CE6" s="3"/>
      <c r="CF6" s="306"/>
      <c r="CG6" s="3"/>
      <c r="CH6" s="3"/>
      <c r="CI6" s="3"/>
      <c r="CJ6" s="3"/>
      <c r="CK6" s="306"/>
      <c r="CL6" s="207"/>
      <c r="CM6" s="207"/>
      <c r="CN6" s="207"/>
      <c r="CO6" s="207"/>
      <c r="CP6" s="207"/>
      <c r="CQ6" s="207"/>
      <c r="CR6" s="3"/>
      <c r="CS6" s="3"/>
      <c r="CT6" s="3"/>
    </row>
    <row r="7" spans="2:98" ht="14.25" customHeight="1" thickBot="1" x14ac:dyDescent="0.4">
      <c r="B7" s="7"/>
      <c r="C7" s="4"/>
      <c r="D7" s="223"/>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221"/>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635"/>
      <c r="BS7" s="8"/>
      <c r="BT7" s="8"/>
      <c r="BU7" s="4"/>
      <c r="BV7" s="4"/>
      <c r="BW7" s="4"/>
      <c r="BX7" s="8"/>
      <c r="BY7" s="8"/>
      <c r="BZ7" s="8"/>
      <c r="CA7" s="8"/>
      <c r="CB7" s="4"/>
      <c r="CC7" s="8"/>
      <c r="CD7" s="8"/>
      <c r="CE7" s="8"/>
      <c r="CF7" s="8"/>
      <c r="CG7" s="4"/>
      <c r="CH7" s="8"/>
      <c r="CI7" s="8"/>
      <c r="CJ7" s="8"/>
      <c r="CK7" s="8"/>
      <c r="CL7" s="208"/>
      <c r="CM7" s="208"/>
      <c r="CN7" s="208"/>
      <c r="CO7" s="208"/>
      <c r="CP7" s="208"/>
      <c r="CQ7" s="208"/>
      <c r="CR7" s="4"/>
      <c r="CS7" s="4"/>
    </row>
    <row r="8" spans="2:98" ht="15" customHeight="1" thickBot="1" x14ac:dyDescent="0.25">
      <c r="B8" s="884" t="s">
        <v>8</v>
      </c>
      <c r="C8" s="884" t="s">
        <v>13</v>
      </c>
      <c r="D8" s="884" t="s">
        <v>8</v>
      </c>
      <c r="E8" s="884" t="s">
        <v>14</v>
      </c>
      <c r="F8" s="886" t="s">
        <v>9</v>
      </c>
      <c r="G8" s="731" t="s">
        <v>10</v>
      </c>
      <c r="H8" s="730" t="s">
        <v>1</v>
      </c>
      <c r="I8" s="886"/>
      <c r="J8" s="730" t="s">
        <v>1190</v>
      </c>
      <c r="K8" s="731"/>
      <c r="L8" s="731"/>
      <c r="M8" s="731"/>
      <c r="N8" s="731"/>
      <c r="O8" s="731"/>
      <c r="P8" s="731"/>
      <c r="Q8" s="731"/>
      <c r="R8" s="731"/>
      <c r="S8" s="731"/>
      <c r="T8" s="731"/>
      <c r="U8" s="731"/>
      <c r="V8" s="786" t="s">
        <v>1191</v>
      </c>
      <c r="W8" s="787"/>
      <c r="X8" s="787"/>
      <c r="Y8" s="787"/>
      <c r="Z8" s="787"/>
      <c r="AA8" s="787"/>
      <c r="AB8" s="787"/>
      <c r="AC8" s="788"/>
      <c r="AD8" s="777" t="s">
        <v>1192</v>
      </c>
      <c r="AE8" s="778"/>
      <c r="AF8" s="778"/>
      <c r="AG8" s="778"/>
      <c r="AH8" s="778"/>
      <c r="AI8" s="778"/>
      <c r="AJ8" s="778"/>
      <c r="AK8" s="778"/>
      <c r="AL8" s="778"/>
      <c r="AM8" s="778"/>
      <c r="AN8" s="779"/>
      <c r="AO8" s="731" t="s">
        <v>8</v>
      </c>
      <c r="AP8" s="889" t="s">
        <v>3</v>
      </c>
      <c r="AQ8" s="889" t="s">
        <v>11</v>
      </c>
      <c r="AR8" s="889" t="s">
        <v>15</v>
      </c>
      <c r="AS8" s="730" t="s">
        <v>4</v>
      </c>
      <c r="AT8" s="731"/>
      <c r="AU8" s="731"/>
      <c r="AV8" s="731"/>
      <c r="AW8" s="731"/>
      <c r="AX8" s="731"/>
      <c r="AY8" s="731"/>
      <c r="AZ8" s="731"/>
      <c r="BA8" s="731"/>
      <c r="BB8" s="731"/>
      <c r="BC8" s="731"/>
      <c r="BD8" s="737" t="s">
        <v>1191</v>
      </c>
      <c r="BE8" s="731"/>
      <c r="BF8" s="731"/>
      <c r="BG8" s="738"/>
      <c r="BH8" s="741" t="s">
        <v>1192</v>
      </c>
      <c r="BI8" s="742"/>
      <c r="BJ8" s="742"/>
      <c r="BK8" s="742"/>
      <c r="BL8" s="742"/>
      <c r="BM8" s="742"/>
      <c r="BN8" s="742"/>
      <c r="BO8" s="742"/>
      <c r="BP8" s="742"/>
      <c r="BQ8" s="742"/>
      <c r="BR8" s="743"/>
      <c r="BS8" s="891" t="s">
        <v>1203</v>
      </c>
      <c r="BT8" s="891"/>
      <c r="BU8" s="891"/>
      <c r="BV8" s="891"/>
      <c r="BW8" s="891"/>
      <c r="BX8" s="891"/>
      <c r="BY8" s="891"/>
      <c r="BZ8" s="891"/>
      <c r="CA8" s="891"/>
      <c r="CB8" s="891"/>
      <c r="CC8" s="891"/>
      <c r="CD8" s="891"/>
      <c r="CE8" s="891"/>
      <c r="CF8" s="891"/>
      <c r="CG8" s="891"/>
      <c r="CH8" s="891"/>
      <c r="CI8" s="891"/>
      <c r="CJ8" s="891"/>
      <c r="CK8" s="891"/>
      <c r="CL8" s="891"/>
      <c r="CM8" s="322"/>
      <c r="CN8" s="322"/>
      <c r="CO8" s="322"/>
      <c r="CP8" s="322"/>
      <c r="CQ8" s="322"/>
      <c r="CR8" s="953" t="s">
        <v>1220</v>
      </c>
      <c r="CS8" s="738" t="s">
        <v>12</v>
      </c>
    </row>
    <row r="9" spans="2:98" ht="15" customHeight="1" thickBot="1" x14ac:dyDescent="0.25">
      <c r="B9" s="885"/>
      <c r="C9" s="885"/>
      <c r="D9" s="885"/>
      <c r="E9" s="885"/>
      <c r="F9" s="887"/>
      <c r="G9" s="888"/>
      <c r="H9" s="896"/>
      <c r="I9" s="887"/>
      <c r="J9" s="732"/>
      <c r="K9" s="733"/>
      <c r="L9" s="733"/>
      <c r="M9" s="733"/>
      <c r="N9" s="733"/>
      <c r="O9" s="733"/>
      <c r="P9" s="733"/>
      <c r="Q9" s="733"/>
      <c r="R9" s="733"/>
      <c r="S9" s="733"/>
      <c r="T9" s="733"/>
      <c r="U9" s="733"/>
      <c r="V9" s="789"/>
      <c r="W9" s="790"/>
      <c r="X9" s="790"/>
      <c r="Y9" s="790"/>
      <c r="Z9" s="790"/>
      <c r="AA9" s="790"/>
      <c r="AB9" s="790"/>
      <c r="AC9" s="791"/>
      <c r="AD9" s="780"/>
      <c r="AE9" s="781"/>
      <c r="AF9" s="781"/>
      <c r="AG9" s="781"/>
      <c r="AH9" s="781"/>
      <c r="AI9" s="781"/>
      <c r="AJ9" s="781"/>
      <c r="AK9" s="781"/>
      <c r="AL9" s="781"/>
      <c r="AM9" s="781"/>
      <c r="AN9" s="782"/>
      <c r="AO9" s="888"/>
      <c r="AP9" s="890"/>
      <c r="AQ9" s="890"/>
      <c r="AR9" s="890"/>
      <c r="AS9" s="732"/>
      <c r="AT9" s="733"/>
      <c r="AU9" s="733"/>
      <c r="AV9" s="733"/>
      <c r="AW9" s="733"/>
      <c r="AX9" s="733"/>
      <c r="AY9" s="733"/>
      <c r="AZ9" s="733"/>
      <c r="BA9" s="733"/>
      <c r="BB9" s="733"/>
      <c r="BC9" s="733"/>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893" t="s">
        <v>932</v>
      </c>
      <c r="CN9" s="894"/>
      <c r="CO9" s="894"/>
      <c r="CP9" s="894"/>
      <c r="CQ9" s="895"/>
      <c r="CR9" s="954"/>
      <c r="CS9" s="892"/>
    </row>
    <row r="10" spans="2:98" ht="30" customHeight="1" thickBot="1" x14ac:dyDescent="0.25">
      <c r="B10" s="885"/>
      <c r="C10" s="885"/>
      <c r="D10" s="885"/>
      <c r="E10" s="885"/>
      <c r="F10" s="887"/>
      <c r="G10" s="888"/>
      <c r="H10" s="897"/>
      <c r="I10" s="898"/>
      <c r="J10" s="734">
        <v>2016</v>
      </c>
      <c r="K10" s="735"/>
      <c r="L10" s="736"/>
      <c r="M10" s="734">
        <v>2017</v>
      </c>
      <c r="N10" s="735"/>
      <c r="O10" s="736"/>
      <c r="P10" s="734">
        <v>2018</v>
      </c>
      <c r="Q10" s="735"/>
      <c r="R10" s="736"/>
      <c r="S10" s="734">
        <v>2019</v>
      </c>
      <c r="T10" s="735"/>
      <c r="U10" s="735"/>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888"/>
      <c r="AP10" s="890"/>
      <c r="AQ10" s="890"/>
      <c r="AR10" s="890"/>
      <c r="AS10" s="31" t="s">
        <v>5</v>
      </c>
      <c r="AT10" s="31" t="s">
        <v>10</v>
      </c>
      <c r="AU10" s="31" t="s">
        <v>6</v>
      </c>
      <c r="AV10" s="734">
        <v>2016</v>
      </c>
      <c r="AW10" s="736"/>
      <c r="AX10" s="734">
        <v>2017</v>
      </c>
      <c r="AY10" s="736"/>
      <c r="AZ10" s="734">
        <v>2018</v>
      </c>
      <c r="BA10" s="736"/>
      <c r="BB10" s="734">
        <v>2019</v>
      </c>
      <c r="BC10" s="735"/>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08" t="s">
        <v>1187</v>
      </c>
      <c r="BT10" s="31" t="s">
        <v>1188</v>
      </c>
      <c r="BU10" s="31" t="s">
        <v>1189</v>
      </c>
      <c r="BV10" s="32" t="s">
        <v>1193</v>
      </c>
      <c r="BW10" s="313" t="s">
        <v>1194</v>
      </c>
      <c r="BX10" s="308" t="s">
        <v>1187</v>
      </c>
      <c r="BY10" s="31" t="s">
        <v>1188</v>
      </c>
      <c r="BZ10" s="31" t="s">
        <v>1189</v>
      </c>
      <c r="CA10" s="32" t="s">
        <v>1193</v>
      </c>
      <c r="CB10" s="313" t="s">
        <v>1194</v>
      </c>
      <c r="CC10" s="308" t="s">
        <v>1187</v>
      </c>
      <c r="CD10" s="31" t="s">
        <v>1188</v>
      </c>
      <c r="CE10" s="31" t="s">
        <v>1189</v>
      </c>
      <c r="CF10" s="32" t="s">
        <v>1193</v>
      </c>
      <c r="CG10" s="313" t="s">
        <v>1194</v>
      </c>
      <c r="CH10" s="308" t="s">
        <v>1187</v>
      </c>
      <c r="CI10" s="31" t="s">
        <v>1188</v>
      </c>
      <c r="CJ10" s="31" t="s">
        <v>1189</v>
      </c>
      <c r="CK10" s="32" t="s">
        <v>1193</v>
      </c>
      <c r="CL10" s="313" t="s">
        <v>1194</v>
      </c>
      <c r="CM10" s="308" t="s">
        <v>1187</v>
      </c>
      <c r="CN10" s="31" t="s">
        <v>1188</v>
      </c>
      <c r="CO10" s="31" t="s">
        <v>1189</v>
      </c>
      <c r="CP10" s="32" t="s">
        <v>1193</v>
      </c>
      <c r="CQ10" s="313" t="s">
        <v>1194</v>
      </c>
      <c r="CR10" s="955"/>
      <c r="CS10" s="892"/>
      <c r="CT10" s="33" t="s">
        <v>7</v>
      </c>
    </row>
    <row r="11" spans="2:98" ht="30" customHeight="1" x14ac:dyDescent="0.2">
      <c r="B11" s="960">
        <f>+RESUMEN!J8</f>
        <v>0.29822859783734784</v>
      </c>
      <c r="C11" s="956" t="s">
        <v>781</v>
      </c>
      <c r="D11" s="908">
        <f>+RESUMEN!J9</f>
        <v>0.30491954804454807</v>
      </c>
      <c r="E11" s="911" t="s">
        <v>225</v>
      </c>
      <c r="F11" s="938" t="s">
        <v>220</v>
      </c>
      <c r="G11" s="939">
        <v>69.8</v>
      </c>
      <c r="H11" s="857">
        <v>85</v>
      </c>
      <c r="I11" s="856">
        <f>+H11-G11</f>
        <v>15.200000000000003</v>
      </c>
      <c r="J11" s="920">
        <v>69.8</v>
      </c>
      <c r="K11" s="856">
        <f>+J11-G11</f>
        <v>0</v>
      </c>
      <c r="L11" s="920"/>
      <c r="M11" s="857">
        <v>85</v>
      </c>
      <c r="N11" s="856">
        <f>+M11-J11</f>
        <v>15.200000000000003</v>
      </c>
      <c r="O11" s="857"/>
      <c r="P11" s="857">
        <v>85</v>
      </c>
      <c r="Q11" s="856">
        <f>+P11-M11</f>
        <v>0</v>
      </c>
      <c r="R11" s="857"/>
      <c r="S11" s="881">
        <v>85</v>
      </c>
      <c r="T11" s="833">
        <f>+S11-P11</f>
        <v>0</v>
      </c>
      <c r="U11" s="855"/>
      <c r="V11" s="826"/>
      <c r="W11" s="796">
        <f>+IF(V11=0,0,V11-G11)</f>
        <v>0</v>
      </c>
      <c r="X11" s="827"/>
      <c r="Y11" s="796">
        <f>+IF(X11=0,0,X11-V11)</f>
        <v>0</v>
      </c>
      <c r="Z11" s="827"/>
      <c r="AA11" s="796">
        <f>+IF(Z11=0,0,Z11-X11)</f>
        <v>0</v>
      </c>
      <c r="AB11" s="798"/>
      <c r="AC11" s="800">
        <f>+IF(AB11=0,0,AB11-Z11)</f>
        <v>0</v>
      </c>
      <c r="AD11" s="795" t="str">
        <f>+IF(K11=0," -",W11/K11)</f>
        <v xml:space="preserve"> -</v>
      </c>
      <c r="AE11" s="753" t="str">
        <f>+IF(K11=0," -",IF(AD11&gt;100%,100%,AD11))</f>
        <v xml:space="preserve"> -</v>
      </c>
      <c r="AF11" s="761">
        <f>+IF(N11=0," -",Y11/N11)</f>
        <v>0</v>
      </c>
      <c r="AG11" s="753">
        <f>+IF(N11=0," -",IF(AF11&gt;100%,100%,AF11))</f>
        <v>0</v>
      </c>
      <c r="AH11" s="761" t="str">
        <f>+IF(Q11=0," -",AA11/Q11)</f>
        <v xml:space="preserve"> -</v>
      </c>
      <c r="AI11" s="753" t="str">
        <f>+IF(Q11=0," -",IF(AH11&gt;100%,100%,AH11))</f>
        <v xml:space="preserve"> -</v>
      </c>
      <c r="AJ11" s="761" t="str">
        <f>+IF(T11=0," -",AC11/T11)</f>
        <v xml:space="preserve"> -</v>
      </c>
      <c r="AK11" s="753" t="str">
        <f>+IF(T11=0," -",IF(AJ11&gt;100%,100%,AJ11))</f>
        <v xml:space="preserve"> -</v>
      </c>
      <c r="AL11" s="761">
        <f>+SUM(AC11,AA11,Y11,W11)/I11</f>
        <v>0</v>
      </c>
      <c r="AM11" s="753">
        <f>+IF(AL11&gt;100%,100%,IF(AL11&lt;0%,0%,AL11))</f>
        <v>0</v>
      </c>
      <c r="AN11" s="754"/>
      <c r="AO11" s="900">
        <f>+RESUMEN!J10</f>
        <v>0.30634920634920632</v>
      </c>
      <c r="AP11" s="906" t="s">
        <v>87</v>
      </c>
      <c r="AQ11" s="229" t="s">
        <v>23</v>
      </c>
      <c r="AR11" s="230">
        <f>'[1]LÍNEA 1'!P11</f>
        <v>2210980</v>
      </c>
      <c r="AS11" s="229" t="s">
        <v>1224</v>
      </c>
      <c r="AT11" s="39">
        <v>0</v>
      </c>
      <c r="AU11" s="90">
        <f>'[1]LÍNEA 1'!S11</f>
        <v>1</v>
      </c>
      <c r="AV11" s="90">
        <f>'[1]LÍNEA 1'!T11</f>
        <v>1</v>
      </c>
      <c r="AW11" s="413">
        <v>0.25</v>
      </c>
      <c r="AX11" s="90">
        <f>'[1]LÍNEA 1'!U11</f>
        <v>1</v>
      </c>
      <c r="AY11" s="413">
        <v>0.25</v>
      </c>
      <c r="AZ11" s="90">
        <f>'[1]LÍNEA 1'!V11</f>
        <v>1</v>
      </c>
      <c r="BA11" s="415">
        <v>0.25</v>
      </c>
      <c r="BB11" s="46">
        <f>'[1]LÍNEA 1'!W11</f>
        <v>1</v>
      </c>
      <c r="BC11" s="415">
        <v>0.25</v>
      </c>
      <c r="BD11" s="52">
        <f>'[2]2016'!$K$12</f>
        <v>1</v>
      </c>
      <c r="BE11" s="90">
        <f>'[2]2017'!$K$12</f>
        <v>1</v>
      </c>
      <c r="BF11" s="90">
        <f>'[2]2018'!$K$12</f>
        <v>0</v>
      </c>
      <c r="BG11" s="46">
        <f>'[2]2019'!$K$12</f>
        <v>0</v>
      </c>
      <c r="BH11" s="330">
        <f>IF(AV11=0," -",BD11/AV11)</f>
        <v>1</v>
      </c>
      <c r="BI11" s="453">
        <f>IF(AV11=0," -",IF(BH11&gt;100%,100%,BH11))</f>
        <v>1</v>
      </c>
      <c r="BJ11" s="331">
        <f>IF(AX11=0," -",BE11/AX11)</f>
        <v>1</v>
      </c>
      <c r="BK11" s="453">
        <f>IF(AX11=0," -",IF(BJ11&gt;100%,100%,BJ11))</f>
        <v>1</v>
      </c>
      <c r="BL11" s="331">
        <f>IF(AZ11=0," -",BF11/AZ11)</f>
        <v>0</v>
      </c>
      <c r="BM11" s="453">
        <f>IF(AZ11=0," -",IF(BL11&gt;100%,100%,BL11))</f>
        <v>0</v>
      </c>
      <c r="BN11" s="331">
        <f>IF(BB11=0," -",BG11/BB11)</f>
        <v>0</v>
      </c>
      <c r="BO11" s="453">
        <f>IF(BB11=0," -",IF(BN11&gt;100%,100%,BN11))</f>
        <v>0</v>
      </c>
      <c r="BP11" s="688">
        <f>+AVERAGE(BD11:BG11)/AU11</f>
        <v>0.5</v>
      </c>
      <c r="BQ11" s="453">
        <f>+IF(BP11&gt;100%,100%,BP11)</f>
        <v>0.5</v>
      </c>
      <c r="BR11" s="636">
        <f>+BQ11</f>
        <v>0.5</v>
      </c>
      <c r="BS11" s="52">
        <f>'[2]2016'!P12</f>
        <v>100000</v>
      </c>
      <c r="BT11" s="90">
        <f>'[2]2016'!Q12</f>
        <v>65333</v>
      </c>
      <c r="BU11" s="90">
        <f>'[2]2016'!R12</f>
        <v>0</v>
      </c>
      <c r="BV11" s="146">
        <f>IF(BS11=0," -",BT11/BS11)</f>
        <v>0.65332999999999997</v>
      </c>
      <c r="BW11" s="385" t="str">
        <f>IF(BU11=0," -",IF(BT11=0,100%,BU11/BT11))</f>
        <v xml:space="preserve"> -</v>
      </c>
      <c r="BX11" s="52">
        <f>'[2]2017'!P12</f>
        <v>350000</v>
      </c>
      <c r="BY11" s="90">
        <f>'[2]2017'!Q12</f>
        <v>93333</v>
      </c>
      <c r="BZ11" s="90">
        <f>'[2]2017'!R12</f>
        <v>0</v>
      </c>
      <c r="CA11" s="146">
        <f>IF(BX11=0," -",BY11/BX11)</f>
        <v>0.26666571428571428</v>
      </c>
      <c r="CB11" s="385" t="str">
        <f>IF(BZ11=0," -",IF(BY11=0,100%,BZ11/BY11))</f>
        <v xml:space="preserve"> -</v>
      </c>
      <c r="CC11" s="53">
        <f>'[2]2018'!P12</f>
        <v>223500</v>
      </c>
      <c r="CD11" s="90">
        <f>'[2]2018'!Q12</f>
        <v>0</v>
      </c>
      <c r="CE11" s="90">
        <f>'[2]2018'!R12</f>
        <v>0</v>
      </c>
      <c r="CF11" s="146">
        <f>IF(CC11=0," -",CD11/CC11)</f>
        <v>0</v>
      </c>
      <c r="CG11" s="385" t="str">
        <f>IF(CE11=0," -",IF(CD11=0,100%,CE11/CD11))</f>
        <v xml:space="preserve"> -</v>
      </c>
      <c r="CH11" s="52">
        <f>'[2]2019'!P12</f>
        <v>213500</v>
      </c>
      <c r="CI11" s="90">
        <f>'[2]2019'!Q12</f>
        <v>0</v>
      </c>
      <c r="CJ11" s="90">
        <f>'[2]2019'!R12</f>
        <v>0</v>
      </c>
      <c r="CK11" s="146">
        <f>IF(CH11=0," -",CI11/CH11)</f>
        <v>0</v>
      </c>
      <c r="CL11" s="385" t="str">
        <f>IF(CJ11=0," -",IF(CI11=0,100%,CJ11/CI11))</f>
        <v xml:space="preserve"> -</v>
      </c>
      <c r="CM11" s="522">
        <f t="shared" ref="CM11:CO12" si="0">+BS11+BX11+CC11+CH11</f>
        <v>887000</v>
      </c>
      <c r="CN11" s="523">
        <f t="shared" si="0"/>
        <v>158666</v>
      </c>
      <c r="CO11" s="523">
        <f t="shared" si="0"/>
        <v>0</v>
      </c>
      <c r="CP11" s="504">
        <f>IF(CM11=0," -",CN11/CM11)</f>
        <v>0.1788793686583991</v>
      </c>
      <c r="CQ11" s="385" t="str">
        <f>IF(CO11=0," -",IF(CN11=0,100%,CO11/CN11))</f>
        <v xml:space="preserve"> -</v>
      </c>
      <c r="CR11" s="591" t="s">
        <v>1225</v>
      </c>
      <c r="CS11" s="98" t="s">
        <v>1226</v>
      </c>
      <c r="CT11" s="101" t="str">
        <f>'[1]LÍNEA 1'!AQ11</f>
        <v>Sec. Interior</v>
      </c>
    </row>
    <row r="12" spans="2:98" ht="30" customHeight="1" x14ac:dyDescent="0.2">
      <c r="B12" s="961"/>
      <c r="C12" s="957"/>
      <c r="D12" s="909"/>
      <c r="E12" s="912"/>
      <c r="F12" s="921"/>
      <c r="G12" s="936"/>
      <c r="H12" s="852"/>
      <c r="I12" s="851"/>
      <c r="J12" s="879"/>
      <c r="K12" s="851"/>
      <c r="L12" s="879"/>
      <c r="M12" s="852"/>
      <c r="N12" s="851"/>
      <c r="O12" s="852"/>
      <c r="P12" s="852"/>
      <c r="Q12" s="851"/>
      <c r="R12" s="852"/>
      <c r="S12" s="866"/>
      <c r="T12" s="807"/>
      <c r="U12" s="849"/>
      <c r="V12" s="826"/>
      <c r="W12" s="797"/>
      <c r="X12" s="809"/>
      <c r="Y12" s="797"/>
      <c r="Z12" s="809"/>
      <c r="AA12" s="797"/>
      <c r="AB12" s="799"/>
      <c r="AC12" s="800"/>
      <c r="AD12" s="768"/>
      <c r="AE12" s="762"/>
      <c r="AF12" s="770"/>
      <c r="AG12" s="762"/>
      <c r="AH12" s="770"/>
      <c r="AI12" s="762"/>
      <c r="AJ12" s="770"/>
      <c r="AK12" s="762"/>
      <c r="AL12" s="770"/>
      <c r="AM12" s="762"/>
      <c r="AN12" s="764"/>
      <c r="AO12" s="901"/>
      <c r="AP12" s="904"/>
      <c r="AQ12" s="449" t="s">
        <v>24</v>
      </c>
      <c r="AR12" s="448">
        <f>'[1]LÍNEA 1'!P12</f>
        <v>0</v>
      </c>
      <c r="AS12" s="449" t="s">
        <v>1227</v>
      </c>
      <c r="AT12" s="40">
        <v>0</v>
      </c>
      <c r="AU12" s="60">
        <f>'[1]LÍNEA 1'!S12</f>
        <v>1</v>
      </c>
      <c r="AV12" s="60">
        <f>'[1]LÍNEA 1'!T12</f>
        <v>0</v>
      </c>
      <c r="AW12" s="414">
        <f>+AV12/AU12</f>
        <v>0</v>
      </c>
      <c r="AX12" s="60">
        <f>'[1]LÍNEA 1'!U12</f>
        <v>1</v>
      </c>
      <c r="AY12" s="414">
        <v>0.33</v>
      </c>
      <c r="AZ12" s="60">
        <f>'[1]LÍNEA 1'!V12</f>
        <v>1</v>
      </c>
      <c r="BA12" s="416">
        <v>0.33</v>
      </c>
      <c r="BB12" s="47">
        <f>'[1]LÍNEA 1'!W12</f>
        <v>1</v>
      </c>
      <c r="BC12" s="416">
        <v>0.34</v>
      </c>
      <c r="BD12" s="54">
        <f>'[3]2016'!$K$12</f>
        <v>0</v>
      </c>
      <c r="BE12" s="60">
        <f>'[3]2017'!$K$12</f>
        <v>1</v>
      </c>
      <c r="BF12" s="60">
        <f>'[3]2018'!$K$12</f>
        <v>0</v>
      </c>
      <c r="BG12" s="47">
        <f>'[3]2019'!$K$12</f>
        <v>0</v>
      </c>
      <c r="BH12" s="334" t="str">
        <f t="shared" ref="BH12:BH75" si="1">IF(AV12=0," -",BD12/AV12)</f>
        <v xml:space="preserve"> -</v>
      </c>
      <c r="BI12" s="454" t="str">
        <f t="shared" ref="BI12:BI75" si="2">IF(AV12=0," -",IF(BH12&gt;100%,100%,BH12))</f>
        <v xml:space="preserve"> -</v>
      </c>
      <c r="BJ12" s="335">
        <f t="shared" ref="BJ12:BJ75" si="3">IF(AX12=0," -",BE12/AX12)</f>
        <v>1</v>
      </c>
      <c r="BK12" s="454">
        <f t="shared" ref="BK12:BK75" si="4">IF(AX12=0," -",IF(BJ12&gt;100%,100%,BJ12))</f>
        <v>1</v>
      </c>
      <c r="BL12" s="335">
        <f t="shared" ref="BL12:BL75" si="5">IF(AZ12=0," -",BF12/AZ12)</f>
        <v>0</v>
      </c>
      <c r="BM12" s="454">
        <f t="shared" ref="BM12:BM75" si="6">IF(AZ12=0," -",IF(BL12&gt;100%,100%,BL12))</f>
        <v>0</v>
      </c>
      <c r="BN12" s="335">
        <f t="shared" ref="BN12:BN75" si="7">IF(BB12=0," -",BG12/BB12)</f>
        <v>0</v>
      </c>
      <c r="BO12" s="454">
        <f t="shared" ref="BO12:BO75" si="8">IF(BB12=0," -",IF(BN12&gt;100%,100%,BN12))</f>
        <v>0</v>
      </c>
      <c r="BP12" s="689">
        <f>+AVERAGE(BE12:BG12)/AU12</f>
        <v>0.33333333333333331</v>
      </c>
      <c r="BQ12" s="454">
        <f t="shared" ref="BQ12:BQ75" si="9">+IF(BP12&gt;100%,100%,BP12)</f>
        <v>0.33333333333333331</v>
      </c>
      <c r="BR12" s="637">
        <f t="shared" ref="BR12:BR75" si="10">+BQ12</f>
        <v>0.33333333333333331</v>
      </c>
      <c r="BS12" s="54">
        <f>'[3]2016'!P12</f>
        <v>0</v>
      </c>
      <c r="BT12" s="60">
        <f>'[3]2016'!Q12</f>
        <v>0</v>
      </c>
      <c r="BU12" s="60">
        <f>'[3]2016'!R12</f>
        <v>0</v>
      </c>
      <c r="BV12" s="125" t="str">
        <f>IF(BS12=0," -",BT12/BS12)</f>
        <v xml:space="preserve"> -</v>
      </c>
      <c r="BW12" s="379" t="str">
        <f>IF(BU12=0," -",IF(BT12=0,100%,BU12/BT12))</f>
        <v xml:space="preserve"> -</v>
      </c>
      <c r="BX12" s="54">
        <f>'[3]2017'!P12</f>
        <v>50000</v>
      </c>
      <c r="BY12" s="60">
        <f>'[3]2017'!Q12</f>
        <v>17600</v>
      </c>
      <c r="BZ12" s="60">
        <f>'[3]2017'!R12</f>
        <v>0</v>
      </c>
      <c r="CA12" s="125">
        <f>IF(BX12=0," -",BY12/BX12)</f>
        <v>0.35199999999999998</v>
      </c>
      <c r="CB12" s="379" t="str">
        <f>IF(BZ12=0," -",IF(BY12=0,100%,BZ12/BY12))</f>
        <v xml:space="preserve"> -</v>
      </c>
      <c r="CC12" s="55">
        <f>'[3]2018'!P12</f>
        <v>150000</v>
      </c>
      <c r="CD12" s="60">
        <f>'[3]2018'!Q12</f>
        <v>0</v>
      </c>
      <c r="CE12" s="60">
        <f>'[3]2018'!R12</f>
        <v>0</v>
      </c>
      <c r="CF12" s="125">
        <f>IF(CC12=0," -",CD12/CC12)</f>
        <v>0</v>
      </c>
      <c r="CG12" s="379" t="str">
        <f>IF(CE12=0," -",IF(CD12=0,100%,CE12/CD12))</f>
        <v xml:space="preserve"> -</v>
      </c>
      <c r="CH12" s="54">
        <f>'[3]2019'!P12</f>
        <v>150000</v>
      </c>
      <c r="CI12" s="60">
        <f>'[3]2019'!Q12</f>
        <v>0</v>
      </c>
      <c r="CJ12" s="60">
        <f>'[3]2019'!R12</f>
        <v>0</v>
      </c>
      <c r="CK12" s="125">
        <f>IF(CH12=0," -",CI12/CH12)</f>
        <v>0</v>
      </c>
      <c r="CL12" s="379" t="str">
        <f>IF(CJ12=0," -",IF(CI12=0,100%,CJ12/CI12))</f>
        <v xml:space="preserve"> -</v>
      </c>
      <c r="CM12" s="518">
        <f t="shared" si="0"/>
        <v>350000</v>
      </c>
      <c r="CN12" s="519">
        <f t="shared" si="0"/>
        <v>17600</v>
      </c>
      <c r="CO12" s="519">
        <f t="shared" si="0"/>
        <v>0</v>
      </c>
      <c r="CP12" s="505">
        <f>IF(CM12=0," -",CN12/CM12)</f>
        <v>5.0285714285714288E-2</v>
      </c>
      <c r="CQ12" s="379" t="str">
        <f>IF(CO12=0," -",IF(CN12=0,100%,CO12/CN12))</f>
        <v xml:space="preserve"> -</v>
      </c>
      <c r="CR12" s="592" t="s">
        <v>1228</v>
      </c>
      <c r="CS12" s="99" t="s">
        <v>1226</v>
      </c>
      <c r="CT12" s="102" t="str">
        <f>'[1]LÍNEA 1'!AQ12</f>
        <v>Sec. Desarrollo Social</v>
      </c>
    </row>
    <row r="13" spans="2:98" ht="45.75" customHeight="1" thickBot="1" x14ac:dyDescent="0.25">
      <c r="B13" s="961"/>
      <c r="C13" s="957"/>
      <c r="D13" s="909"/>
      <c r="E13" s="912"/>
      <c r="F13" s="921"/>
      <c r="G13" s="936"/>
      <c r="H13" s="852"/>
      <c r="I13" s="851"/>
      <c r="J13" s="879"/>
      <c r="K13" s="851"/>
      <c r="L13" s="879"/>
      <c r="M13" s="852"/>
      <c r="N13" s="851"/>
      <c r="O13" s="852"/>
      <c r="P13" s="852"/>
      <c r="Q13" s="851"/>
      <c r="R13" s="852"/>
      <c r="S13" s="866"/>
      <c r="T13" s="807"/>
      <c r="U13" s="849"/>
      <c r="V13" s="826"/>
      <c r="W13" s="797"/>
      <c r="X13" s="809"/>
      <c r="Y13" s="797"/>
      <c r="Z13" s="809"/>
      <c r="AA13" s="797"/>
      <c r="AB13" s="799"/>
      <c r="AC13" s="800"/>
      <c r="AD13" s="768"/>
      <c r="AE13" s="762"/>
      <c r="AF13" s="770"/>
      <c r="AG13" s="762"/>
      <c r="AH13" s="770"/>
      <c r="AI13" s="762"/>
      <c r="AJ13" s="770"/>
      <c r="AK13" s="762"/>
      <c r="AL13" s="770"/>
      <c r="AM13" s="762"/>
      <c r="AN13" s="764"/>
      <c r="AO13" s="902"/>
      <c r="AP13" s="905"/>
      <c r="AQ13" s="29" t="s">
        <v>25</v>
      </c>
      <c r="AR13" s="12">
        <f>'[1]LÍNEA 1'!P13</f>
        <v>0</v>
      </c>
      <c r="AS13" s="29" t="s">
        <v>1229</v>
      </c>
      <c r="AT13" s="44">
        <v>0</v>
      </c>
      <c r="AU13" s="105">
        <f>'[1]LÍNEA 1'!S13</f>
        <v>35</v>
      </c>
      <c r="AV13" s="105">
        <f>'[1]LÍNEA 1'!T13</f>
        <v>3</v>
      </c>
      <c r="AW13" s="417">
        <f t="shared" ref="AW13:AW75" si="11">+AV13/AU13</f>
        <v>8.5714285714285715E-2</v>
      </c>
      <c r="AX13" s="105">
        <f>'[1]LÍNEA 1'!U13</f>
        <v>12</v>
      </c>
      <c r="AY13" s="417">
        <f t="shared" ref="AY13:AY75" si="12">+AX13/AU13</f>
        <v>0.34285714285714286</v>
      </c>
      <c r="AZ13" s="105">
        <f>'[1]LÍNEA 1'!V13</f>
        <v>10</v>
      </c>
      <c r="BA13" s="418">
        <f t="shared" ref="BA13:BA75" si="13">+AZ13/AU13</f>
        <v>0.2857142857142857</v>
      </c>
      <c r="BB13" s="50">
        <f>'[1]LÍNEA 1'!W13</f>
        <v>10</v>
      </c>
      <c r="BC13" s="418">
        <f t="shared" ref="BC13:BC75" si="14">+BB13/AU13</f>
        <v>0.2857142857142857</v>
      </c>
      <c r="BD13" s="62">
        <f>'[4]2016'!$K$12</f>
        <v>3</v>
      </c>
      <c r="BE13" s="92">
        <f>'[4]2017'!$K$12</f>
        <v>0</v>
      </c>
      <c r="BF13" s="92">
        <f>'[4]2018'!$K$12</f>
        <v>0</v>
      </c>
      <c r="BG13" s="51">
        <f>'[4]2019'!$K$12</f>
        <v>0</v>
      </c>
      <c r="BH13" s="332">
        <f t="shared" si="1"/>
        <v>1</v>
      </c>
      <c r="BI13" s="458">
        <f t="shared" si="2"/>
        <v>1</v>
      </c>
      <c r="BJ13" s="333">
        <f t="shared" si="3"/>
        <v>0</v>
      </c>
      <c r="BK13" s="458">
        <f t="shared" si="4"/>
        <v>0</v>
      </c>
      <c r="BL13" s="333">
        <f t="shared" si="5"/>
        <v>0</v>
      </c>
      <c r="BM13" s="458">
        <f t="shared" si="6"/>
        <v>0</v>
      </c>
      <c r="BN13" s="333">
        <f t="shared" si="7"/>
        <v>0</v>
      </c>
      <c r="BO13" s="458">
        <f t="shared" si="8"/>
        <v>0</v>
      </c>
      <c r="BP13" s="690">
        <f>+SUM(BD13:BG13)/AU13</f>
        <v>8.5714285714285715E-2</v>
      </c>
      <c r="BQ13" s="458">
        <f t="shared" si="9"/>
        <v>8.5714285714285715E-2</v>
      </c>
      <c r="BR13" s="638">
        <f t="shared" si="10"/>
        <v>8.5714285714285715E-2</v>
      </c>
      <c r="BS13" s="62">
        <f>'[4]2016'!P12</f>
        <v>0</v>
      </c>
      <c r="BT13" s="92">
        <f>'[4]2016'!Q12</f>
        <v>0</v>
      </c>
      <c r="BU13" s="92">
        <f>'[4]2016'!R12</f>
        <v>0</v>
      </c>
      <c r="BV13" s="148" t="str">
        <f t="shared" ref="BV13:BV76" si="15">IF(BS13=0," -",BT13/BS13)</f>
        <v xml:space="preserve"> -</v>
      </c>
      <c r="BW13" s="386" t="str">
        <f t="shared" ref="BW13:BW76" si="16">IF(BU13=0," -",IF(BT13=0,100%,BU13/BT13))</f>
        <v xml:space="preserve"> -</v>
      </c>
      <c r="BX13" s="62">
        <f>'[4]2017'!P12</f>
        <v>0</v>
      </c>
      <c r="BY13" s="92">
        <f>'[4]2017'!Q12</f>
        <v>0</v>
      </c>
      <c r="BZ13" s="92">
        <f>'[4]2017'!R12</f>
        <v>0</v>
      </c>
      <c r="CA13" s="148" t="str">
        <f t="shared" ref="CA13:CA76" si="17">IF(BX13=0," -",BY13/BX13)</f>
        <v xml:space="preserve"> -</v>
      </c>
      <c r="CB13" s="386" t="str">
        <f t="shared" ref="CB13:CB76" si="18">IF(BZ13=0," -",IF(BY13=0,100%,BZ13/BY13))</f>
        <v xml:space="preserve"> -</v>
      </c>
      <c r="CC13" s="63">
        <f>'[4]2018'!P12</f>
        <v>20000</v>
      </c>
      <c r="CD13" s="92">
        <f>'[4]2018'!Q12</f>
        <v>0</v>
      </c>
      <c r="CE13" s="92">
        <f>'[4]2018'!R12</f>
        <v>0</v>
      </c>
      <c r="CF13" s="148">
        <f t="shared" ref="CF13:CF76" si="19">IF(CC13=0," -",CD13/CC13)</f>
        <v>0</v>
      </c>
      <c r="CG13" s="386" t="str">
        <f t="shared" ref="CG13:CG76" si="20">IF(CE13=0," -",IF(CD13=0,100%,CE13/CD13))</f>
        <v xml:space="preserve"> -</v>
      </c>
      <c r="CH13" s="62">
        <f>'[4]2019'!P12</f>
        <v>20000</v>
      </c>
      <c r="CI13" s="92">
        <f>'[4]2019'!Q12</f>
        <v>0</v>
      </c>
      <c r="CJ13" s="92">
        <f>'[4]2019'!R12</f>
        <v>0</v>
      </c>
      <c r="CK13" s="148">
        <f t="shared" ref="CK13:CK76" si="21">IF(CH13=0," -",CI13/CH13)</f>
        <v>0</v>
      </c>
      <c r="CL13" s="386" t="str">
        <f t="shared" ref="CL13:CL76" si="22">IF(CJ13=0," -",IF(CI13=0,100%,CJ13/CI13))</f>
        <v xml:space="preserve"> -</v>
      </c>
      <c r="CM13" s="527">
        <f t="shared" ref="CM13:CM76" si="23">+BS13+BX13+CC13+CH13</f>
        <v>40000</v>
      </c>
      <c r="CN13" s="528">
        <f t="shared" ref="CN13:CN76" si="24">+BT13+BY13+CD13+CI13</f>
        <v>0</v>
      </c>
      <c r="CO13" s="528">
        <f t="shared" ref="CO13:CO76" si="25">+BU13+BZ13+CE13+CJ13</f>
        <v>0</v>
      </c>
      <c r="CP13" s="514">
        <f t="shared" ref="CP13:CP76" si="26">IF(CM13=0," -",CN13/CM13)</f>
        <v>0</v>
      </c>
      <c r="CQ13" s="388" t="str">
        <f t="shared" ref="CQ13:CQ76" si="27">IF(CO13=0," -",IF(CN13=0,100%,CO13/CN13))</f>
        <v xml:space="preserve"> -</v>
      </c>
      <c r="CR13" s="593" t="s">
        <v>1225</v>
      </c>
      <c r="CS13" s="216" t="s">
        <v>1208</v>
      </c>
      <c r="CT13" s="107" t="str">
        <f>'[1]LÍNEA 1'!AQ13</f>
        <v>Sec. Educación</v>
      </c>
    </row>
    <row r="14" spans="2:98" ht="45.75" customHeight="1" x14ac:dyDescent="0.2">
      <c r="B14" s="961"/>
      <c r="C14" s="957"/>
      <c r="D14" s="909"/>
      <c r="E14" s="912"/>
      <c r="F14" s="921"/>
      <c r="G14" s="936"/>
      <c r="H14" s="852"/>
      <c r="I14" s="851"/>
      <c r="J14" s="879"/>
      <c r="K14" s="851"/>
      <c r="L14" s="879"/>
      <c r="M14" s="852"/>
      <c r="N14" s="851"/>
      <c r="O14" s="852"/>
      <c r="P14" s="852"/>
      <c r="Q14" s="851"/>
      <c r="R14" s="852"/>
      <c r="S14" s="866"/>
      <c r="T14" s="807"/>
      <c r="U14" s="849"/>
      <c r="V14" s="826"/>
      <c r="W14" s="797"/>
      <c r="X14" s="809"/>
      <c r="Y14" s="797"/>
      <c r="Z14" s="809"/>
      <c r="AA14" s="797"/>
      <c r="AB14" s="799"/>
      <c r="AC14" s="800"/>
      <c r="AD14" s="768"/>
      <c r="AE14" s="762"/>
      <c r="AF14" s="770"/>
      <c r="AG14" s="762"/>
      <c r="AH14" s="770"/>
      <c r="AI14" s="762"/>
      <c r="AJ14" s="770"/>
      <c r="AK14" s="762"/>
      <c r="AL14" s="770"/>
      <c r="AM14" s="762"/>
      <c r="AN14" s="764"/>
      <c r="AO14" s="917">
        <f>+RESUMEN!J11</f>
        <v>0.25</v>
      </c>
      <c r="AP14" s="906" t="s">
        <v>88</v>
      </c>
      <c r="AQ14" s="246" t="s">
        <v>26</v>
      </c>
      <c r="AR14" s="276" t="str">
        <f>'[1]LÍNEA 1'!P14</f>
        <v xml:space="preserve"> -</v>
      </c>
      <c r="AS14" s="246" t="s">
        <v>1230</v>
      </c>
      <c r="AT14" s="39">
        <v>0</v>
      </c>
      <c r="AU14" s="90">
        <f>'[1]LÍNEA 1'!S14</f>
        <v>1</v>
      </c>
      <c r="AV14" s="90">
        <f>'[1]LÍNEA 1'!T14</f>
        <v>1</v>
      </c>
      <c r="AW14" s="413">
        <v>0.25</v>
      </c>
      <c r="AX14" s="90">
        <f>'[1]LÍNEA 1'!U14</f>
        <v>1</v>
      </c>
      <c r="AY14" s="413">
        <v>0.25</v>
      </c>
      <c r="AZ14" s="90">
        <f>'[1]LÍNEA 1'!V14</f>
        <v>1</v>
      </c>
      <c r="BA14" s="415">
        <v>0.25</v>
      </c>
      <c r="BB14" s="46">
        <f>'[1]LÍNEA 1'!W14</f>
        <v>1</v>
      </c>
      <c r="BC14" s="422">
        <v>0.25</v>
      </c>
      <c r="BD14" s="52">
        <f>'[5]2016'!K12</f>
        <v>1</v>
      </c>
      <c r="BE14" s="90">
        <f>'[5]2017'!K12</f>
        <v>1</v>
      </c>
      <c r="BF14" s="90">
        <f>'[5]2018'!K12</f>
        <v>0</v>
      </c>
      <c r="BG14" s="69">
        <f>'[5]2019'!K12</f>
        <v>0</v>
      </c>
      <c r="BH14" s="459">
        <f t="shared" si="1"/>
        <v>1</v>
      </c>
      <c r="BI14" s="460">
        <f t="shared" si="2"/>
        <v>1</v>
      </c>
      <c r="BJ14" s="461">
        <f t="shared" si="3"/>
        <v>1</v>
      </c>
      <c r="BK14" s="460">
        <f t="shared" si="4"/>
        <v>1</v>
      </c>
      <c r="BL14" s="461">
        <f t="shared" si="5"/>
        <v>0</v>
      </c>
      <c r="BM14" s="460">
        <f t="shared" si="6"/>
        <v>0</v>
      </c>
      <c r="BN14" s="461">
        <f t="shared" si="7"/>
        <v>0</v>
      </c>
      <c r="BO14" s="460">
        <f t="shared" si="8"/>
        <v>0</v>
      </c>
      <c r="BP14" s="691">
        <f t="shared" ref="BP14:BP74" si="28">+AVERAGE(BD14:BG14)/AU14</f>
        <v>0.5</v>
      </c>
      <c r="BQ14" s="460">
        <f t="shared" si="9"/>
        <v>0.5</v>
      </c>
      <c r="BR14" s="639">
        <f t="shared" si="10"/>
        <v>0.5</v>
      </c>
      <c r="BS14" s="52">
        <f>'[5]2016'!P12</f>
        <v>0</v>
      </c>
      <c r="BT14" s="90">
        <f>'[5]2016'!Q12</f>
        <v>0</v>
      </c>
      <c r="BU14" s="90">
        <f>'[5]2016'!R12</f>
        <v>0</v>
      </c>
      <c r="BV14" s="146" t="str">
        <f t="shared" si="15"/>
        <v xml:space="preserve"> -</v>
      </c>
      <c r="BW14" s="385" t="str">
        <f t="shared" si="16"/>
        <v xml:space="preserve"> -</v>
      </c>
      <c r="BX14" s="52">
        <f>'[5]2017'!P12</f>
        <v>0</v>
      </c>
      <c r="BY14" s="90">
        <f>'[5]2017'!Q12</f>
        <v>0</v>
      </c>
      <c r="BZ14" s="90">
        <f>'[5]2017'!R12</f>
        <v>0</v>
      </c>
      <c r="CA14" s="146" t="str">
        <f t="shared" si="17"/>
        <v xml:space="preserve"> -</v>
      </c>
      <c r="CB14" s="385" t="str">
        <f t="shared" si="18"/>
        <v xml:space="preserve"> -</v>
      </c>
      <c r="CC14" s="53">
        <f>'[5]2018'!P12</f>
        <v>0</v>
      </c>
      <c r="CD14" s="90">
        <f>'[5]2018'!Q12</f>
        <v>0</v>
      </c>
      <c r="CE14" s="90">
        <f>'[5]2018'!R12</f>
        <v>0</v>
      </c>
      <c r="CF14" s="146" t="str">
        <f t="shared" si="19"/>
        <v xml:space="preserve"> -</v>
      </c>
      <c r="CG14" s="385" t="str">
        <f t="shared" si="20"/>
        <v xml:space="preserve"> -</v>
      </c>
      <c r="CH14" s="52">
        <f>'[5]2019'!P12</f>
        <v>0</v>
      </c>
      <c r="CI14" s="90">
        <f>'[5]2019'!Q12</f>
        <v>0</v>
      </c>
      <c r="CJ14" s="90">
        <f>'[5]2019'!R12</f>
        <v>0</v>
      </c>
      <c r="CK14" s="146" t="str">
        <f t="shared" si="21"/>
        <v xml:space="preserve"> -</v>
      </c>
      <c r="CL14" s="385" t="str">
        <f t="shared" si="22"/>
        <v xml:space="preserve"> -</v>
      </c>
      <c r="CM14" s="522">
        <f t="shared" si="23"/>
        <v>0</v>
      </c>
      <c r="CN14" s="523">
        <f t="shared" si="24"/>
        <v>0</v>
      </c>
      <c r="CO14" s="523">
        <f t="shared" si="25"/>
        <v>0</v>
      </c>
      <c r="CP14" s="504" t="str">
        <f t="shared" si="26"/>
        <v xml:space="preserve"> -</v>
      </c>
      <c r="CQ14" s="385" t="str">
        <f t="shared" si="27"/>
        <v xml:space="preserve"> -</v>
      </c>
      <c r="CR14" s="591" t="s">
        <v>1225</v>
      </c>
      <c r="CS14" s="98" t="s">
        <v>1231</v>
      </c>
      <c r="CT14" s="101" t="str">
        <f>'[1]LÍNEA 1'!AQ14</f>
        <v>Sec. Hacienda</v>
      </c>
    </row>
    <row r="15" spans="2:98" ht="30" customHeight="1" x14ac:dyDescent="0.2">
      <c r="B15" s="961"/>
      <c r="C15" s="957"/>
      <c r="D15" s="909"/>
      <c r="E15" s="912"/>
      <c r="F15" s="921"/>
      <c r="G15" s="936"/>
      <c r="H15" s="852"/>
      <c r="I15" s="851"/>
      <c r="J15" s="879"/>
      <c r="K15" s="851"/>
      <c r="L15" s="879"/>
      <c r="M15" s="852"/>
      <c r="N15" s="851"/>
      <c r="O15" s="852"/>
      <c r="P15" s="852"/>
      <c r="Q15" s="851"/>
      <c r="R15" s="852"/>
      <c r="S15" s="866"/>
      <c r="T15" s="807"/>
      <c r="U15" s="849"/>
      <c r="V15" s="826"/>
      <c r="W15" s="797"/>
      <c r="X15" s="809"/>
      <c r="Y15" s="797"/>
      <c r="Z15" s="809"/>
      <c r="AA15" s="797"/>
      <c r="AB15" s="799"/>
      <c r="AC15" s="800"/>
      <c r="AD15" s="768"/>
      <c r="AE15" s="762"/>
      <c r="AF15" s="770"/>
      <c r="AG15" s="762"/>
      <c r="AH15" s="770"/>
      <c r="AI15" s="762"/>
      <c r="AJ15" s="770"/>
      <c r="AK15" s="762"/>
      <c r="AL15" s="770"/>
      <c r="AM15" s="762"/>
      <c r="AN15" s="764"/>
      <c r="AO15" s="915"/>
      <c r="AP15" s="904"/>
      <c r="AQ15" s="27" t="s">
        <v>27</v>
      </c>
      <c r="AR15" s="367" t="str">
        <f>'[1]LÍNEA 1'!P15</f>
        <v xml:space="preserve"> -</v>
      </c>
      <c r="AS15" s="27" t="s">
        <v>1232</v>
      </c>
      <c r="AT15" s="40">
        <v>0</v>
      </c>
      <c r="AU15" s="60">
        <f>'[1]LÍNEA 1'!S15</f>
        <v>4</v>
      </c>
      <c r="AV15" s="60">
        <f>'[1]LÍNEA 1'!T15</f>
        <v>1</v>
      </c>
      <c r="AW15" s="414">
        <f t="shared" si="11"/>
        <v>0.25</v>
      </c>
      <c r="AX15" s="60">
        <f>'[1]LÍNEA 1'!U15</f>
        <v>1</v>
      </c>
      <c r="AY15" s="414">
        <f t="shared" si="12"/>
        <v>0.25</v>
      </c>
      <c r="AZ15" s="60">
        <f>'[1]LÍNEA 1'!V15</f>
        <v>1</v>
      </c>
      <c r="BA15" s="416">
        <f t="shared" si="13"/>
        <v>0.25</v>
      </c>
      <c r="BB15" s="47">
        <f>'[1]LÍNEA 1'!W15</f>
        <v>1</v>
      </c>
      <c r="BC15" s="423">
        <f t="shared" si="14"/>
        <v>0.25</v>
      </c>
      <c r="BD15" s="54">
        <f>'[5]2016'!K13</f>
        <v>1</v>
      </c>
      <c r="BE15" s="60">
        <f>'[5]2017'!K13</f>
        <v>0</v>
      </c>
      <c r="BF15" s="60">
        <f>'[5]2018'!K13</f>
        <v>0</v>
      </c>
      <c r="BG15" s="49">
        <f>'[5]2019'!K13</f>
        <v>0</v>
      </c>
      <c r="BH15" s="334">
        <f t="shared" si="1"/>
        <v>1</v>
      </c>
      <c r="BI15" s="454">
        <f t="shared" si="2"/>
        <v>1</v>
      </c>
      <c r="BJ15" s="335">
        <f t="shared" si="3"/>
        <v>0</v>
      </c>
      <c r="BK15" s="454">
        <f t="shared" si="4"/>
        <v>0</v>
      </c>
      <c r="BL15" s="335">
        <f t="shared" si="5"/>
        <v>0</v>
      </c>
      <c r="BM15" s="454">
        <f t="shared" si="6"/>
        <v>0</v>
      </c>
      <c r="BN15" s="335">
        <f t="shared" si="7"/>
        <v>0</v>
      </c>
      <c r="BO15" s="454">
        <f t="shared" si="8"/>
        <v>0</v>
      </c>
      <c r="BP15" s="689">
        <f>+SUM(BD15:BG15)/AU15</f>
        <v>0.25</v>
      </c>
      <c r="BQ15" s="454">
        <f t="shared" si="9"/>
        <v>0.25</v>
      </c>
      <c r="BR15" s="637">
        <f t="shared" si="10"/>
        <v>0.25</v>
      </c>
      <c r="BS15" s="54">
        <f>'[5]2016'!P13</f>
        <v>0</v>
      </c>
      <c r="BT15" s="60">
        <f>'[5]2016'!Q13</f>
        <v>0</v>
      </c>
      <c r="BU15" s="60">
        <f>'[5]2016'!R13</f>
        <v>0</v>
      </c>
      <c r="BV15" s="125" t="str">
        <f t="shared" si="15"/>
        <v xml:space="preserve"> -</v>
      </c>
      <c r="BW15" s="379" t="str">
        <f t="shared" si="16"/>
        <v xml:space="preserve"> -</v>
      </c>
      <c r="BX15" s="54">
        <f>'[5]2017'!P13</f>
        <v>0</v>
      </c>
      <c r="BY15" s="60">
        <f>'[5]2017'!Q13</f>
        <v>0</v>
      </c>
      <c r="BZ15" s="60">
        <f>'[5]2017'!R13</f>
        <v>0</v>
      </c>
      <c r="CA15" s="125" t="str">
        <f t="shared" si="17"/>
        <v xml:space="preserve"> -</v>
      </c>
      <c r="CB15" s="379" t="str">
        <f t="shared" si="18"/>
        <v xml:space="preserve"> -</v>
      </c>
      <c r="CC15" s="55">
        <f>'[5]2018'!P13</f>
        <v>0</v>
      </c>
      <c r="CD15" s="60">
        <f>'[5]2018'!Q13</f>
        <v>0</v>
      </c>
      <c r="CE15" s="60">
        <f>'[5]2018'!R13</f>
        <v>0</v>
      </c>
      <c r="CF15" s="125" t="str">
        <f t="shared" si="19"/>
        <v xml:space="preserve"> -</v>
      </c>
      <c r="CG15" s="379" t="str">
        <f t="shared" si="20"/>
        <v xml:space="preserve"> -</v>
      </c>
      <c r="CH15" s="54">
        <f>'[5]2019'!P13</f>
        <v>0</v>
      </c>
      <c r="CI15" s="60">
        <f>'[5]2019'!Q13</f>
        <v>0</v>
      </c>
      <c r="CJ15" s="60">
        <f>'[5]2019'!R13</f>
        <v>0</v>
      </c>
      <c r="CK15" s="125" t="str">
        <f t="shared" si="21"/>
        <v xml:space="preserve"> -</v>
      </c>
      <c r="CL15" s="379" t="str">
        <f t="shared" si="22"/>
        <v xml:space="preserve"> -</v>
      </c>
      <c r="CM15" s="516">
        <f t="shared" si="23"/>
        <v>0</v>
      </c>
      <c r="CN15" s="517">
        <f t="shared" si="24"/>
        <v>0</v>
      </c>
      <c r="CO15" s="517">
        <f t="shared" si="25"/>
        <v>0</v>
      </c>
      <c r="CP15" s="507" t="str">
        <f t="shared" si="26"/>
        <v xml:space="preserve"> -</v>
      </c>
      <c r="CQ15" s="378" t="str">
        <f t="shared" si="27"/>
        <v xml:space="preserve"> -</v>
      </c>
      <c r="CR15" s="592" t="s">
        <v>1225</v>
      </c>
      <c r="CS15" s="99" t="s">
        <v>1231</v>
      </c>
      <c r="CT15" s="102" t="str">
        <f>'[1]LÍNEA 1'!AQ15</f>
        <v>Sec. Hacienda</v>
      </c>
    </row>
    <row r="16" spans="2:98" ht="30" customHeight="1" x14ac:dyDescent="0.2">
      <c r="B16" s="961"/>
      <c r="C16" s="957"/>
      <c r="D16" s="909"/>
      <c r="E16" s="912"/>
      <c r="F16" s="921"/>
      <c r="G16" s="936"/>
      <c r="H16" s="852"/>
      <c r="I16" s="851"/>
      <c r="J16" s="879"/>
      <c r="K16" s="851"/>
      <c r="L16" s="879"/>
      <c r="M16" s="852"/>
      <c r="N16" s="851"/>
      <c r="O16" s="852"/>
      <c r="P16" s="852"/>
      <c r="Q16" s="851"/>
      <c r="R16" s="852"/>
      <c r="S16" s="866"/>
      <c r="T16" s="807"/>
      <c r="U16" s="849"/>
      <c r="V16" s="826"/>
      <c r="W16" s="797"/>
      <c r="X16" s="809"/>
      <c r="Y16" s="797"/>
      <c r="Z16" s="809"/>
      <c r="AA16" s="797"/>
      <c r="AB16" s="799"/>
      <c r="AC16" s="800"/>
      <c r="AD16" s="768"/>
      <c r="AE16" s="762"/>
      <c r="AF16" s="770"/>
      <c r="AG16" s="762"/>
      <c r="AH16" s="770"/>
      <c r="AI16" s="762"/>
      <c r="AJ16" s="770"/>
      <c r="AK16" s="762"/>
      <c r="AL16" s="770"/>
      <c r="AM16" s="762"/>
      <c r="AN16" s="764"/>
      <c r="AO16" s="915"/>
      <c r="AP16" s="904"/>
      <c r="AQ16" s="27" t="s">
        <v>28</v>
      </c>
      <c r="AR16" s="367" t="str">
        <f>'[1]LÍNEA 1'!P16</f>
        <v xml:space="preserve"> -</v>
      </c>
      <c r="AS16" s="27" t="s">
        <v>1233</v>
      </c>
      <c r="AT16" s="40">
        <v>0</v>
      </c>
      <c r="AU16" s="60">
        <f>'[1]LÍNEA 1'!S16</f>
        <v>4</v>
      </c>
      <c r="AV16" s="60">
        <f>'[1]LÍNEA 1'!T16</f>
        <v>1</v>
      </c>
      <c r="AW16" s="414">
        <f t="shared" si="11"/>
        <v>0.25</v>
      </c>
      <c r="AX16" s="60">
        <f>'[1]LÍNEA 1'!U16</f>
        <v>1</v>
      </c>
      <c r="AY16" s="414">
        <f t="shared" si="12"/>
        <v>0.25</v>
      </c>
      <c r="AZ16" s="60">
        <f>'[1]LÍNEA 1'!V16</f>
        <v>1</v>
      </c>
      <c r="BA16" s="416">
        <f t="shared" si="13"/>
        <v>0.25</v>
      </c>
      <c r="BB16" s="47">
        <f>'[1]LÍNEA 1'!W16</f>
        <v>1</v>
      </c>
      <c r="BC16" s="423">
        <f t="shared" si="14"/>
        <v>0.25</v>
      </c>
      <c r="BD16" s="54">
        <f>'[5]2016'!K14</f>
        <v>1</v>
      </c>
      <c r="BE16" s="60">
        <f>'[5]2017'!K14</f>
        <v>0</v>
      </c>
      <c r="BF16" s="60">
        <f>'[5]2018'!K14</f>
        <v>0</v>
      </c>
      <c r="BG16" s="49">
        <f>'[5]2019'!K14</f>
        <v>0</v>
      </c>
      <c r="BH16" s="334">
        <f t="shared" si="1"/>
        <v>1</v>
      </c>
      <c r="BI16" s="454">
        <f t="shared" si="2"/>
        <v>1</v>
      </c>
      <c r="BJ16" s="335">
        <f t="shared" si="3"/>
        <v>0</v>
      </c>
      <c r="BK16" s="454">
        <f t="shared" si="4"/>
        <v>0</v>
      </c>
      <c r="BL16" s="335">
        <f t="shared" si="5"/>
        <v>0</v>
      </c>
      <c r="BM16" s="454">
        <f t="shared" si="6"/>
        <v>0</v>
      </c>
      <c r="BN16" s="335">
        <f t="shared" si="7"/>
        <v>0</v>
      </c>
      <c r="BO16" s="454">
        <f t="shared" si="8"/>
        <v>0</v>
      </c>
      <c r="BP16" s="689">
        <f>+SUM(BD16:BG16)/AU16</f>
        <v>0.25</v>
      </c>
      <c r="BQ16" s="454">
        <f t="shared" si="9"/>
        <v>0.25</v>
      </c>
      <c r="BR16" s="637">
        <f t="shared" si="10"/>
        <v>0.25</v>
      </c>
      <c r="BS16" s="54">
        <f>'[5]2016'!P14</f>
        <v>0</v>
      </c>
      <c r="BT16" s="60">
        <f>'[5]2016'!Q14</f>
        <v>0</v>
      </c>
      <c r="BU16" s="60">
        <f>'[5]2016'!R14</f>
        <v>0</v>
      </c>
      <c r="BV16" s="125" t="str">
        <f t="shared" si="15"/>
        <v xml:space="preserve"> -</v>
      </c>
      <c r="BW16" s="379" t="str">
        <f t="shared" si="16"/>
        <v xml:space="preserve"> -</v>
      </c>
      <c r="BX16" s="54">
        <f>'[5]2017'!P14</f>
        <v>0</v>
      </c>
      <c r="BY16" s="60">
        <f>'[5]2017'!Q14</f>
        <v>0</v>
      </c>
      <c r="BZ16" s="60">
        <f>'[5]2017'!R14</f>
        <v>0</v>
      </c>
      <c r="CA16" s="125" t="str">
        <f t="shared" si="17"/>
        <v xml:space="preserve"> -</v>
      </c>
      <c r="CB16" s="379" t="str">
        <f t="shared" si="18"/>
        <v xml:space="preserve"> -</v>
      </c>
      <c r="CC16" s="55">
        <f>'[5]2018'!P14</f>
        <v>0</v>
      </c>
      <c r="CD16" s="60">
        <f>'[5]2018'!Q14</f>
        <v>0</v>
      </c>
      <c r="CE16" s="60">
        <f>'[5]2018'!R14</f>
        <v>0</v>
      </c>
      <c r="CF16" s="125" t="str">
        <f t="shared" si="19"/>
        <v xml:space="preserve"> -</v>
      </c>
      <c r="CG16" s="379" t="str">
        <f t="shared" si="20"/>
        <v xml:space="preserve"> -</v>
      </c>
      <c r="CH16" s="54">
        <f>'[5]2019'!P14</f>
        <v>0</v>
      </c>
      <c r="CI16" s="60">
        <f>'[5]2019'!Q14</f>
        <v>0</v>
      </c>
      <c r="CJ16" s="60">
        <f>'[5]2019'!R14</f>
        <v>0</v>
      </c>
      <c r="CK16" s="125" t="str">
        <f t="shared" si="21"/>
        <v xml:space="preserve"> -</v>
      </c>
      <c r="CL16" s="379" t="str">
        <f t="shared" si="22"/>
        <v xml:space="preserve"> -</v>
      </c>
      <c r="CM16" s="518">
        <f t="shared" si="23"/>
        <v>0</v>
      </c>
      <c r="CN16" s="519">
        <f t="shared" si="24"/>
        <v>0</v>
      </c>
      <c r="CO16" s="519">
        <f t="shared" si="25"/>
        <v>0</v>
      </c>
      <c r="CP16" s="505" t="str">
        <f t="shared" si="26"/>
        <v xml:space="preserve"> -</v>
      </c>
      <c r="CQ16" s="379" t="str">
        <f t="shared" si="27"/>
        <v xml:space="preserve"> -</v>
      </c>
      <c r="CR16" s="592" t="s">
        <v>1225</v>
      </c>
      <c r="CS16" s="99" t="s">
        <v>1231</v>
      </c>
      <c r="CT16" s="102" t="str">
        <f>'[1]LÍNEA 1'!AQ16</f>
        <v>Sec. Hacienda</v>
      </c>
    </row>
    <row r="17" spans="2:98" ht="30" customHeight="1" x14ac:dyDescent="0.2">
      <c r="B17" s="961"/>
      <c r="C17" s="957"/>
      <c r="D17" s="909"/>
      <c r="E17" s="912"/>
      <c r="F17" s="921"/>
      <c r="G17" s="936"/>
      <c r="H17" s="852"/>
      <c r="I17" s="851"/>
      <c r="J17" s="879"/>
      <c r="K17" s="851"/>
      <c r="L17" s="879"/>
      <c r="M17" s="852"/>
      <c r="N17" s="851"/>
      <c r="O17" s="852"/>
      <c r="P17" s="852"/>
      <c r="Q17" s="851"/>
      <c r="R17" s="852"/>
      <c r="S17" s="866"/>
      <c r="T17" s="807"/>
      <c r="U17" s="849"/>
      <c r="V17" s="826"/>
      <c r="W17" s="797"/>
      <c r="X17" s="809"/>
      <c r="Y17" s="797"/>
      <c r="Z17" s="809"/>
      <c r="AA17" s="797"/>
      <c r="AB17" s="799"/>
      <c r="AC17" s="800"/>
      <c r="AD17" s="768"/>
      <c r="AE17" s="762"/>
      <c r="AF17" s="770"/>
      <c r="AG17" s="762"/>
      <c r="AH17" s="770"/>
      <c r="AI17" s="762"/>
      <c r="AJ17" s="770"/>
      <c r="AK17" s="762"/>
      <c r="AL17" s="770"/>
      <c r="AM17" s="762"/>
      <c r="AN17" s="764"/>
      <c r="AO17" s="915"/>
      <c r="AP17" s="904"/>
      <c r="AQ17" s="301" t="s">
        <v>29</v>
      </c>
      <c r="AR17" s="277" t="str">
        <f>'[1]LÍNEA 1'!P17</f>
        <v xml:space="preserve"> -</v>
      </c>
      <c r="AS17" s="301" t="s">
        <v>1234</v>
      </c>
      <c r="AT17" s="40">
        <v>1</v>
      </c>
      <c r="AU17" s="60">
        <f>'[1]LÍNEA 1'!S17</f>
        <v>1</v>
      </c>
      <c r="AV17" s="60">
        <f>'[1]LÍNEA 1'!T17</f>
        <v>1</v>
      </c>
      <c r="AW17" s="414">
        <v>0.25</v>
      </c>
      <c r="AX17" s="60">
        <f>'[1]LÍNEA 1'!U17</f>
        <v>1</v>
      </c>
      <c r="AY17" s="414">
        <v>0.25</v>
      </c>
      <c r="AZ17" s="60">
        <f>'[1]LÍNEA 1'!V17</f>
        <v>1</v>
      </c>
      <c r="BA17" s="416">
        <v>0.25</v>
      </c>
      <c r="BB17" s="47">
        <f>'[1]LÍNEA 1'!W17</f>
        <v>1</v>
      </c>
      <c r="BC17" s="423">
        <v>0.25</v>
      </c>
      <c r="BD17" s="54">
        <f>'[6]2016'!$K$12</f>
        <v>1</v>
      </c>
      <c r="BE17" s="60">
        <f>'[6]2017'!$K$12</f>
        <v>0</v>
      </c>
      <c r="BF17" s="60">
        <f>'[6]2018'!$K$12</f>
        <v>0</v>
      </c>
      <c r="BG17" s="49">
        <f>'[6]2019'!$K$12</f>
        <v>0</v>
      </c>
      <c r="BH17" s="334">
        <f t="shared" si="1"/>
        <v>1</v>
      </c>
      <c r="BI17" s="454">
        <f t="shared" si="2"/>
        <v>1</v>
      </c>
      <c r="BJ17" s="335">
        <f t="shared" si="3"/>
        <v>0</v>
      </c>
      <c r="BK17" s="454">
        <f t="shared" si="4"/>
        <v>0</v>
      </c>
      <c r="BL17" s="335">
        <f t="shared" si="5"/>
        <v>0</v>
      </c>
      <c r="BM17" s="454">
        <f t="shared" si="6"/>
        <v>0</v>
      </c>
      <c r="BN17" s="335">
        <f t="shared" si="7"/>
        <v>0</v>
      </c>
      <c r="BO17" s="454">
        <f t="shared" si="8"/>
        <v>0</v>
      </c>
      <c r="BP17" s="689">
        <f t="shared" si="28"/>
        <v>0.25</v>
      </c>
      <c r="BQ17" s="454">
        <f t="shared" si="9"/>
        <v>0.25</v>
      </c>
      <c r="BR17" s="637">
        <f t="shared" si="10"/>
        <v>0.25</v>
      </c>
      <c r="BS17" s="54">
        <f>'[6]2016'!P12</f>
        <v>0</v>
      </c>
      <c r="BT17" s="60">
        <f>'[6]2016'!Q12</f>
        <v>0</v>
      </c>
      <c r="BU17" s="60">
        <f>'[6]2016'!R12</f>
        <v>0</v>
      </c>
      <c r="BV17" s="125" t="str">
        <f t="shared" si="15"/>
        <v xml:space="preserve"> -</v>
      </c>
      <c r="BW17" s="379" t="str">
        <f t="shared" si="16"/>
        <v xml:space="preserve"> -</v>
      </c>
      <c r="BX17" s="54">
        <f>'[6]2017'!P12</f>
        <v>0</v>
      </c>
      <c r="BY17" s="60">
        <f>'[6]2017'!Q12</f>
        <v>0</v>
      </c>
      <c r="BZ17" s="60">
        <f>'[6]2017'!R12</f>
        <v>0</v>
      </c>
      <c r="CA17" s="125" t="str">
        <f t="shared" si="17"/>
        <v xml:space="preserve"> -</v>
      </c>
      <c r="CB17" s="379" t="str">
        <f t="shared" si="18"/>
        <v xml:space="preserve"> -</v>
      </c>
      <c r="CC17" s="55">
        <f>'[6]2018'!P12</f>
        <v>0</v>
      </c>
      <c r="CD17" s="60">
        <f>'[6]2018'!Q12</f>
        <v>0</v>
      </c>
      <c r="CE17" s="60">
        <f>'[6]2018'!R12</f>
        <v>0</v>
      </c>
      <c r="CF17" s="125" t="str">
        <f t="shared" si="19"/>
        <v xml:space="preserve"> -</v>
      </c>
      <c r="CG17" s="379" t="str">
        <f t="shared" si="20"/>
        <v xml:space="preserve"> -</v>
      </c>
      <c r="CH17" s="54">
        <f>'[6]2019'!P12</f>
        <v>0</v>
      </c>
      <c r="CI17" s="60">
        <f>'[6]2019'!Q12</f>
        <v>0</v>
      </c>
      <c r="CJ17" s="60">
        <f>'[6]2019'!R12</f>
        <v>0</v>
      </c>
      <c r="CK17" s="125" t="str">
        <f t="shared" si="21"/>
        <v xml:space="preserve"> -</v>
      </c>
      <c r="CL17" s="379" t="str">
        <f t="shared" si="22"/>
        <v xml:space="preserve"> -</v>
      </c>
      <c r="CM17" s="516">
        <f t="shared" si="23"/>
        <v>0</v>
      </c>
      <c r="CN17" s="517">
        <f t="shared" si="24"/>
        <v>0</v>
      </c>
      <c r="CO17" s="517">
        <f t="shared" si="25"/>
        <v>0</v>
      </c>
      <c r="CP17" s="507" t="str">
        <f t="shared" si="26"/>
        <v xml:space="preserve"> -</v>
      </c>
      <c r="CQ17" s="378" t="str">
        <f t="shared" si="27"/>
        <v xml:space="preserve"> -</v>
      </c>
      <c r="CR17" s="592" t="s">
        <v>1225</v>
      </c>
      <c r="CS17" s="99" t="s">
        <v>1231</v>
      </c>
      <c r="CT17" s="102" t="str">
        <f>'[1]LÍNEA 1'!AQ17</f>
        <v>Sec. Planeación</v>
      </c>
    </row>
    <row r="18" spans="2:98" ht="30" customHeight="1" x14ac:dyDescent="0.2">
      <c r="B18" s="961"/>
      <c r="C18" s="957"/>
      <c r="D18" s="909"/>
      <c r="E18" s="912"/>
      <c r="F18" s="921"/>
      <c r="G18" s="936"/>
      <c r="H18" s="852"/>
      <c r="I18" s="851"/>
      <c r="J18" s="879"/>
      <c r="K18" s="851"/>
      <c r="L18" s="879"/>
      <c r="M18" s="852"/>
      <c r="N18" s="851"/>
      <c r="O18" s="852"/>
      <c r="P18" s="852"/>
      <c r="Q18" s="851"/>
      <c r="R18" s="852"/>
      <c r="S18" s="866"/>
      <c r="T18" s="807"/>
      <c r="U18" s="849"/>
      <c r="V18" s="826"/>
      <c r="W18" s="797"/>
      <c r="X18" s="809"/>
      <c r="Y18" s="797"/>
      <c r="Z18" s="809"/>
      <c r="AA18" s="797"/>
      <c r="AB18" s="799"/>
      <c r="AC18" s="800"/>
      <c r="AD18" s="768"/>
      <c r="AE18" s="762"/>
      <c r="AF18" s="770"/>
      <c r="AG18" s="762"/>
      <c r="AH18" s="770"/>
      <c r="AI18" s="762"/>
      <c r="AJ18" s="770"/>
      <c r="AK18" s="762"/>
      <c r="AL18" s="770"/>
      <c r="AM18" s="762"/>
      <c r="AN18" s="764"/>
      <c r="AO18" s="915"/>
      <c r="AP18" s="904"/>
      <c r="AQ18" s="301" t="s">
        <v>30</v>
      </c>
      <c r="AR18" s="282">
        <f>'[1]LÍNEA 1'!P18</f>
        <v>2210230</v>
      </c>
      <c r="AS18" s="301" t="s">
        <v>1235</v>
      </c>
      <c r="AT18" s="40">
        <v>0</v>
      </c>
      <c r="AU18" s="60">
        <f>'[1]LÍNEA 1'!S18</f>
        <v>1</v>
      </c>
      <c r="AV18" s="60">
        <f>'[1]LÍNEA 1'!T18</f>
        <v>1</v>
      </c>
      <c r="AW18" s="414">
        <v>0.25</v>
      </c>
      <c r="AX18" s="60">
        <f>'[1]LÍNEA 1'!U18</f>
        <v>1</v>
      </c>
      <c r="AY18" s="414">
        <v>0.25</v>
      </c>
      <c r="AZ18" s="60">
        <f>'[1]LÍNEA 1'!V18</f>
        <v>1</v>
      </c>
      <c r="BA18" s="416">
        <v>0.25</v>
      </c>
      <c r="BB18" s="47">
        <f>'[1]LÍNEA 1'!W18</f>
        <v>1</v>
      </c>
      <c r="BC18" s="423">
        <v>0.25</v>
      </c>
      <c r="BD18" s="54">
        <f>'[3]2016'!$K$13</f>
        <v>1</v>
      </c>
      <c r="BE18" s="60">
        <f>'[3]2017'!$K$13</f>
        <v>0</v>
      </c>
      <c r="BF18" s="60">
        <f>'[3]2018'!$K$13</f>
        <v>0</v>
      </c>
      <c r="BG18" s="49">
        <f>'[3]2019'!$K$13</f>
        <v>0</v>
      </c>
      <c r="BH18" s="334">
        <f t="shared" si="1"/>
        <v>1</v>
      </c>
      <c r="BI18" s="454">
        <f t="shared" si="2"/>
        <v>1</v>
      </c>
      <c r="BJ18" s="335">
        <f t="shared" si="3"/>
        <v>0</v>
      </c>
      <c r="BK18" s="454">
        <f t="shared" si="4"/>
        <v>0</v>
      </c>
      <c r="BL18" s="335">
        <f t="shared" si="5"/>
        <v>0</v>
      </c>
      <c r="BM18" s="454">
        <f t="shared" si="6"/>
        <v>0</v>
      </c>
      <c r="BN18" s="335">
        <f t="shared" si="7"/>
        <v>0</v>
      </c>
      <c r="BO18" s="454">
        <f t="shared" si="8"/>
        <v>0</v>
      </c>
      <c r="BP18" s="689">
        <f t="shared" si="28"/>
        <v>0.25</v>
      </c>
      <c r="BQ18" s="454">
        <f t="shared" si="9"/>
        <v>0.25</v>
      </c>
      <c r="BR18" s="637">
        <f t="shared" si="10"/>
        <v>0.25</v>
      </c>
      <c r="BS18" s="54">
        <f>'[3]2016'!P13</f>
        <v>35000</v>
      </c>
      <c r="BT18" s="60">
        <f>'[3]2016'!Q13</f>
        <v>15000</v>
      </c>
      <c r="BU18" s="60">
        <f>'[3]2016'!R13</f>
        <v>0</v>
      </c>
      <c r="BV18" s="125">
        <f t="shared" si="15"/>
        <v>0.42857142857142855</v>
      </c>
      <c r="BW18" s="379" t="str">
        <f t="shared" si="16"/>
        <v xml:space="preserve"> -</v>
      </c>
      <c r="BX18" s="54">
        <f>'[3]2017'!P13</f>
        <v>0</v>
      </c>
      <c r="BY18" s="60">
        <f>'[3]2017'!Q13</f>
        <v>0</v>
      </c>
      <c r="BZ18" s="60">
        <f>'[3]2017'!R13</f>
        <v>0</v>
      </c>
      <c r="CA18" s="125" t="str">
        <f t="shared" si="17"/>
        <v xml:space="preserve"> -</v>
      </c>
      <c r="CB18" s="379" t="str">
        <f t="shared" si="18"/>
        <v xml:space="preserve"> -</v>
      </c>
      <c r="CC18" s="55">
        <f>'[3]2018'!P13</f>
        <v>50000</v>
      </c>
      <c r="CD18" s="60">
        <f>'[3]2018'!Q13</f>
        <v>0</v>
      </c>
      <c r="CE18" s="60">
        <f>'[3]2018'!R13</f>
        <v>0</v>
      </c>
      <c r="CF18" s="125">
        <f t="shared" si="19"/>
        <v>0</v>
      </c>
      <c r="CG18" s="379" t="str">
        <f t="shared" si="20"/>
        <v xml:space="preserve"> -</v>
      </c>
      <c r="CH18" s="54">
        <f>'[3]2019'!P13</f>
        <v>50000</v>
      </c>
      <c r="CI18" s="60">
        <f>'[3]2019'!Q13</f>
        <v>0</v>
      </c>
      <c r="CJ18" s="60">
        <f>'[3]2019'!R13</f>
        <v>0</v>
      </c>
      <c r="CK18" s="125">
        <f t="shared" si="21"/>
        <v>0</v>
      </c>
      <c r="CL18" s="379" t="str">
        <f t="shared" si="22"/>
        <v xml:space="preserve"> -</v>
      </c>
      <c r="CM18" s="518">
        <f t="shared" si="23"/>
        <v>135000</v>
      </c>
      <c r="CN18" s="519">
        <f t="shared" si="24"/>
        <v>15000</v>
      </c>
      <c r="CO18" s="519">
        <f t="shared" si="25"/>
        <v>0</v>
      </c>
      <c r="CP18" s="505">
        <f t="shared" si="26"/>
        <v>0.1111111111111111</v>
      </c>
      <c r="CQ18" s="379" t="str">
        <f t="shared" si="27"/>
        <v xml:space="preserve"> -</v>
      </c>
      <c r="CR18" s="592" t="s">
        <v>1225</v>
      </c>
      <c r="CS18" s="99" t="s">
        <v>1231</v>
      </c>
      <c r="CT18" s="102" t="str">
        <f>'[1]LÍNEA 1'!AQ18</f>
        <v>Sec. Desarrollo Social</v>
      </c>
    </row>
    <row r="19" spans="2:98" ht="30" customHeight="1" thickBot="1" x14ac:dyDescent="0.25">
      <c r="B19" s="961"/>
      <c r="C19" s="957"/>
      <c r="D19" s="909"/>
      <c r="E19" s="912"/>
      <c r="F19" s="921"/>
      <c r="G19" s="936"/>
      <c r="H19" s="852"/>
      <c r="I19" s="851"/>
      <c r="J19" s="879"/>
      <c r="K19" s="851"/>
      <c r="L19" s="879"/>
      <c r="M19" s="852"/>
      <c r="N19" s="851"/>
      <c r="O19" s="852"/>
      <c r="P19" s="852"/>
      <c r="Q19" s="851"/>
      <c r="R19" s="852"/>
      <c r="S19" s="866"/>
      <c r="T19" s="807"/>
      <c r="U19" s="849"/>
      <c r="V19" s="826"/>
      <c r="W19" s="797"/>
      <c r="X19" s="809"/>
      <c r="Y19" s="797"/>
      <c r="Z19" s="809"/>
      <c r="AA19" s="797"/>
      <c r="AB19" s="799"/>
      <c r="AC19" s="800"/>
      <c r="AD19" s="768"/>
      <c r="AE19" s="762"/>
      <c r="AF19" s="770"/>
      <c r="AG19" s="762"/>
      <c r="AH19" s="770"/>
      <c r="AI19" s="762"/>
      <c r="AJ19" s="770"/>
      <c r="AK19" s="762"/>
      <c r="AL19" s="770"/>
      <c r="AM19" s="762"/>
      <c r="AN19" s="764"/>
      <c r="AO19" s="918"/>
      <c r="AP19" s="907"/>
      <c r="AQ19" s="303" t="s">
        <v>1179</v>
      </c>
      <c r="AR19" s="254" t="str">
        <f>'[1]LÍNEA 1'!P19</f>
        <v xml:space="preserve"> -</v>
      </c>
      <c r="AS19" s="303" t="s">
        <v>1236</v>
      </c>
      <c r="AT19" s="45">
        <v>0</v>
      </c>
      <c r="AU19" s="92">
        <f>'[1]LÍNEA 1'!S19</f>
        <v>17</v>
      </c>
      <c r="AV19" s="92">
        <f>'[1]LÍNEA 1'!T19</f>
        <v>17</v>
      </c>
      <c r="AW19" s="424">
        <v>0.25</v>
      </c>
      <c r="AX19" s="92">
        <f>'[1]LÍNEA 1'!U19</f>
        <v>17</v>
      </c>
      <c r="AY19" s="424">
        <v>0.25</v>
      </c>
      <c r="AZ19" s="92">
        <f>'[1]LÍNEA 1'!V19</f>
        <v>17</v>
      </c>
      <c r="BA19" s="425">
        <v>0.25</v>
      </c>
      <c r="BB19" s="51">
        <f>'[1]LÍNEA 1'!W19</f>
        <v>17</v>
      </c>
      <c r="BC19" s="426">
        <v>0.25</v>
      </c>
      <c r="BD19" s="56">
        <f>'[7]2016'!$K$12</f>
        <v>0</v>
      </c>
      <c r="BE19" s="105">
        <f>'[7]2017'!$K$12</f>
        <v>0</v>
      </c>
      <c r="BF19" s="105">
        <f>'[7]2018'!$K$12</f>
        <v>0</v>
      </c>
      <c r="BG19" s="72">
        <f>'[7]2019'!$K$12</f>
        <v>0</v>
      </c>
      <c r="BH19" s="456">
        <f t="shared" si="1"/>
        <v>0</v>
      </c>
      <c r="BI19" s="457">
        <f t="shared" si="2"/>
        <v>0</v>
      </c>
      <c r="BJ19" s="366">
        <f t="shared" si="3"/>
        <v>0</v>
      </c>
      <c r="BK19" s="457">
        <f t="shared" si="4"/>
        <v>0</v>
      </c>
      <c r="BL19" s="366">
        <f t="shared" si="5"/>
        <v>0</v>
      </c>
      <c r="BM19" s="457">
        <f t="shared" si="6"/>
        <v>0</v>
      </c>
      <c r="BN19" s="366">
        <f t="shared" si="7"/>
        <v>0</v>
      </c>
      <c r="BO19" s="457">
        <f t="shared" si="8"/>
        <v>0</v>
      </c>
      <c r="BP19" s="692">
        <f t="shared" si="28"/>
        <v>0</v>
      </c>
      <c r="BQ19" s="457">
        <f t="shared" si="9"/>
        <v>0</v>
      </c>
      <c r="BR19" s="640">
        <f t="shared" si="10"/>
        <v>0</v>
      </c>
      <c r="BS19" s="62">
        <f>'[7]2016'!P12</f>
        <v>0</v>
      </c>
      <c r="BT19" s="92">
        <f>'[7]2016'!Q12</f>
        <v>0</v>
      </c>
      <c r="BU19" s="92">
        <f>'[7]2016'!R12</f>
        <v>0</v>
      </c>
      <c r="BV19" s="148" t="str">
        <f t="shared" si="15"/>
        <v xml:space="preserve"> -</v>
      </c>
      <c r="BW19" s="386" t="str">
        <f t="shared" si="16"/>
        <v xml:space="preserve"> -</v>
      </c>
      <c r="BX19" s="62">
        <f>'[7]2017'!P12</f>
        <v>0</v>
      </c>
      <c r="BY19" s="92">
        <f>'[7]2017'!Q12</f>
        <v>0</v>
      </c>
      <c r="BZ19" s="92">
        <f>'[7]2017'!R12</f>
        <v>0</v>
      </c>
      <c r="CA19" s="148" t="str">
        <f t="shared" si="17"/>
        <v xml:space="preserve"> -</v>
      </c>
      <c r="CB19" s="386" t="str">
        <f t="shared" si="18"/>
        <v xml:space="preserve"> -</v>
      </c>
      <c r="CC19" s="63">
        <f>'[7]2018'!P12</f>
        <v>0</v>
      </c>
      <c r="CD19" s="92">
        <f>'[7]2018'!Q12</f>
        <v>0</v>
      </c>
      <c r="CE19" s="92">
        <f>'[7]2018'!R12</f>
        <v>0</v>
      </c>
      <c r="CF19" s="148" t="str">
        <f t="shared" si="19"/>
        <v xml:space="preserve"> -</v>
      </c>
      <c r="CG19" s="386" t="str">
        <f t="shared" si="20"/>
        <v xml:space="preserve"> -</v>
      </c>
      <c r="CH19" s="62">
        <f>'[7]2019'!P12</f>
        <v>0</v>
      </c>
      <c r="CI19" s="92">
        <f>'[7]2019'!Q12</f>
        <v>0</v>
      </c>
      <c r="CJ19" s="92">
        <f>'[7]2019'!R12</f>
        <v>0</v>
      </c>
      <c r="CK19" s="148" t="str">
        <f t="shared" si="21"/>
        <v xml:space="preserve"> -</v>
      </c>
      <c r="CL19" s="386" t="str">
        <f t="shared" si="22"/>
        <v xml:space="preserve"> -</v>
      </c>
      <c r="CM19" s="527">
        <f t="shared" si="23"/>
        <v>0</v>
      </c>
      <c r="CN19" s="528">
        <f t="shared" si="24"/>
        <v>0</v>
      </c>
      <c r="CO19" s="528">
        <f t="shared" si="25"/>
        <v>0</v>
      </c>
      <c r="CP19" s="514" t="str">
        <f t="shared" si="26"/>
        <v xml:space="preserve"> -</v>
      </c>
      <c r="CQ19" s="388" t="str">
        <f t="shared" si="27"/>
        <v xml:space="preserve"> -</v>
      </c>
      <c r="CR19" s="594" t="s">
        <v>1225</v>
      </c>
      <c r="CS19" s="100" t="s">
        <v>1231</v>
      </c>
      <c r="CT19" s="103" t="str">
        <f>'[1]LÍNEA 1'!AQ19</f>
        <v>Sec. Infraestructura</v>
      </c>
    </row>
    <row r="20" spans="2:98" ht="45.75" customHeight="1" x14ac:dyDescent="0.2">
      <c r="B20" s="961"/>
      <c r="C20" s="957"/>
      <c r="D20" s="909"/>
      <c r="E20" s="912"/>
      <c r="F20" s="921"/>
      <c r="G20" s="936"/>
      <c r="H20" s="852"/>
      <c r="I20" s="851"/>
      <c r="J20" s="879"/>
      <c r="K20" s="851"/>
      <c r="L20" s="879"/>
      <c r="M20" s="852"/>
      <c r="N20" s="851"/>
      <c r="O20" s="852"/>
      <c r="P20" s="852"/>
      <c r="Q20" s="851"/>
      <c r="R20" s="852"/>
      <c r="S20" s="866"/>
      <c r="T20" s="807"/>
      <c r="U20" s="849"/>
      <c r="V20" s="826"/>
      <c r="W20" s="797"/>
      <c r="X20" s="809"/>
      <c r="Y20" s="797"/>
      <c r="Z20" s="809"/>
      <c r="AA20" s="797"/>
      <c r="AB20" s="799"/>
      <c r="AC20" s="800"/>
      <c r="AD20" s="768"/>
      <c r="AE20" s="762"/>
      <c r="AF20" s="770"/>
      <c r="AG20" s="762"/>
      <c r="AH20" s="770"/>
      <c r="AI20" s="762"/>
      <c r="AJ20" s="770"/>
      <c r="AK20" s="762"/>
      <c r="AL20" s="770"/>
      <c r="AM20" s="762"/>
      <c r="AN20" s="764"/>
      <c r="AO20" s="919">
        <f>+RESUMEN!J12</f>
        <v>0.23194444444444443</v>
      </c>
      <c r="AP20" s="903" t="s">
        <v>89</v>
      </c>
      <c r="AQ20" s="233" t="s">
        <v>31</v>
      </c>
      <c r="AR20" s="234">
        <f>'[1]LÍNEA 1'!P20</f>
        <v>0</v>
      </c>
      <c r="AS20" s="233" t="s">
        <v>1237</v>
      </c>
      <c r="AT20" s="41">
        <v>0</v>
      </c>
      <c r="AU20" s="59">
        <f>'[1]LÍNEA 1'!S20</f>
        <v>1</v>
      </c>
      <c r="AV20" s="59">
        <f>'[1]LÍNEA 1'!T20</f>
        <v>1</v>
      </c>
      <c r="AW20" s="420">
        <v>0.25</v>
      </c>
      <c r="AX20" s="59">
        <f>'[1]LÍNEA 1'!U20</f>
        <v>1</v>
      </c>
      <c r="AY20" s="420">
        <v>0.25</v>
      </c>
      <c r="AZ20" s="59">
        <f>'[1]LÍNEA 1'!V20</f>
        <v>1</v>
      </c>
      <c r="BA20" s="421">
        <v>0.25</v>
      </c>
      <c r="BB20" s="48">
        <f>'[1]LÍNEA 1'!W20</f>
        <v>1</v>
      </c>
      <c r="BC20" s="421">
        <v>0.25</v>
      </c>
      <c r="BD20" s="52">
        <f>'[8]2016'!K12</f>
        <v>1</v>
      </c>
      <c r="BE20" s="90">
        <f>'[8]2017'!K12</f>
        <v>1</v>
      </c>
      <c r="BF20" s="90">
        <f>'[8]2018'!K12</f>
        <v>0</v>
      </c>
      <c r="BG20" s="69">
        <f>'[8]2019'!K12</f>
        <v>0</v>
      </c>
      <c r="BH20" s="330">
        <f t="shared" si="1"/>
        <v>1</v>
      </c>
      <c r="BI20" s="453">
        <f t="shared" si="2"/>
        <v>1</v>
      </c>
      <c r="BJ20" s="331">
        <f t="shared" si="3"/>
        <v>1</v>
      </c>
      <c r="BK20" s="453">
        <f t="shared" si="4"/>
        <v>1</v>
      </c>
      <c r="BL20" s="331">
        <f t="shared" si="5"/>
        <v>0</v>
      </c>
      <c r="BM20" s="453">
        <f t="shared" si="6"/>
        <v>0</v>
      </c>
      <c r="BN20" s="331">
        <f t="shared" si="7"/>
        <v>0</v>
      </c>
      <c r="BO20" s="453">
        <f t="shared" si="8"/>
        <v>0</v>
      </c>
      <c r="BP20" s="688">
        <f t="shared" si="28"/>
        <v>0.5</v>
      </c>
      <c r="BQ20" s="453">
        <f t="shared" si="9"/>
        <v>0.5</v>
      </c>
      <c r="BR20" s="636">
        <f t="shared" si="10"/>
        <v>0.5</v>
      </c>
      <c r="BS20" s="61">
        <f>'[8]2016'!P12</f>
        <v>1190000</v>
      </c>
      <c r="BT20" s="59">
        <f>'[8]2016'!Q12</f>
        <v>213597</v>
      </c>
      <c r="BU20" s="59">
        <f>'[8]2016'!R12</f>
        <v>0</v>
      </c>
      <c r="BV20" s="145">
        <f t="shared" si="15"/>
        <v>0.17949327731092438</v>
      </c>
      <c r="BW20" s="378" t="str">
        <f t="shared" si="16"/>
        <v xml:space="preserve"> -</v>
      </c>
      <c r="BX20" s="58">
        <f>'[8]2017'!P12</f>
        <v>381000</v>
      </c>
      <c r="BY20" s="59">
        <f>'[8]2017'!Q12</f>
        <v>0</v>
      </c>
      <c r="BZ20" s="59">
        <f>'[8]2017'!R12</f>
        <v>0</v>
      </c>
      <c r="CA20" s="145">
        <f t="shared" si="17"/>
        <v>0</v>
      </c>
      <c r="CB20" s="378" t="str">
        <f t="shared" si="18"/>
        <v xml:space="preserve"> -</v>
      </c>
      <c r="CC20" s="61">
        <f>'[8]2018'!P12</f>
        <v>500000</v>
      </c>
      <c r="CD20" s="59">
        <f>'[8]2018'!Q12</f>
        <v>0</v>
      </c>
      <c r="CE20" s="59">
        <f>'[8]2018'!R12</f>
        <v>0</v>
      </c>
      <c r="CF20" s="145">
        <f t="shared" si="19"/>
        <v>0</v>
      </c>
      <c r="CG20" s="378" t="str">
        <f t="shared" si="20"/>
        <v xml:space="preserve"> -</v>
      </c>
      <c r="CH20" s="58">
        <f>'[8]2019'!P12</f>
        <v>500000</v>
      </c>
      <c r="CI20" s="59">
        <f>'[8]2019'!Q12</f>
        <v>0</v>
      </c>
      <c r="CJ20" s="59">
        <f>'[8]2019'!R12</f>
        <v>0</v>
      </c>
      <c r="CK20" s="145">
        <f t="shared" si="21"/>
        <v>0</v>
      </c>
      <c r="CL20" s="378" t="str">
        <f t="shared" si="22"/>
        <v xml:space="preserve"> -</v>
      </c>
      <c r="CM20" s="516">
        <f t="shared" si="23"/>
        <v>2571000</v>
      </c>
      <c r="CN20" s="517">
        <f t="shared" si="24"/>
        <v>213597</v>
      </c>
      <c r="CO20" s="517">
        <f t="shared" si="25"/>
        <v>0</v>
      </c>
      <c r="CP20" s="507">
        <f t="shared" si="26"/>
        <v>8.3079346557759629E-2</v>
      </c>
      <c r="CQ20" s="378" t="str">
        <f t="shared" si="27"/>
        <v xml:space="preserve"> -</v>
      </c>
      <c r="CR20" s="595" t="s">
        <v>1225</v>
      </c>
      <c r="CS20" s="108" t="s">
        <v>1231</v>
      </c>
      <c r="CT20" s="75" t="str">
        <f>'[1]LÍNEA 1'!AQ20</f>
        <v>Ofc. Prensa</v>
      </c>
    </row>
    <row r="21" spans="2:98" ht="30" customHeight="1" x14ac:dyDescent="0.2">
      <c r="B21" s="961"/>
      <c r="C21" s="957"/>
      <c r="D21" s="909"/>
      <c r="E21" s="912"/>
      <c r="F21" s="921"/>
      <c r="G21" s="936"/>
      <c r="H21" s="852"/>
      <c r="I21" s="851"/>
      <c r="J21" s="879"/>
      <c r="K21" s="851"/>
      <c r="L21" s="879"/>
      <c r="M21" s="852"/>
      <c r="N21" s="851"/>
      <c r="O21" s="852"/>
      <c r="P21" s="852"/>
      <c r="Q21" s="851"/>
      <c r="R21" s="852"/>
      <c r="S21" s="866"/>
      <c r="T21" s="807"/>
      <c r="U21" s="849"/>
      <c r="V21" s="826"/>
      <c r="W21" s="797"/>
      <c r="X21" s="809"/>
      <c r="Y21" s="797"/>
      <c r="Z21" s="809"/>
      <c r="AA21" s="797"/>
      <c r="AB21" s="799"/>
      <c r="AC21" s="800"/>
      <c r="AD21" s="768"/>
      <c r="AE21" s="762"/>
      <c r="AF21" s="770"/>
      <c r="AG21" s="762"/>
      <c r="AH21" s="770"/>
      <c r="AI21" s="762"/>
      <c r="AJ21" s="770"/>
      <c r="AK21" s="762"/>
      <c r="AL21" s="770"/>
      <c r="AM21" s="762"/>
      <c r="AN21" s="764"/>
      <c r="AO21" s="901"/>
      <c r="AP21" s="904"/>
      <c r="AQ21" s="231" t="s">
        <v>32</v>
      </c>
      <c r="AR21" s="232" t="str">
        <f>'[1]LÍNEA 1'!P21</f>
        <v xml:space="preserve"> -</v>
      </c>
      <c r="AS21" s="231" t="s">
        <v>1238</v>
      </c>
      <c r="AT21" s="40">
        <v>0</v>
      </c>
      <c r="AU21" s="60">
        <f>'[1]LÍNEA 1'!S21</f>
        <v>1</v>
      </c>
      <c r="AV21" s="60">
        <f>'[1]LÍNEA 1'!T21</f>
        <v>1</v>
      </c>
      <c r="AW21" s="414">
        <v>0.25</v>
      </c>
      <c r="AX21" s="60">
        <f>'[1]LÍNEA 1'!U21</f>
        <v>1</v>
      </c>
      <c r="AY21" s="414">
        <v>0.25</v>
      </c>
      <c r="AZ21" s="60">
        <f>'[1]LÍNEA 1'!V21</f>
        <v>1</v>
      </c>
      <c r="BA21" s="416">
        <v>0.25</v>
      </c>
      <c r="BB21" s="47">
        <f>'[1]LÍNEA 1'!W21</f>
        <v>1</v>
      </c>
      <c r="BC21" s="416">
        <v>0.25</v>
      </c>
      <c r="BD21" s="54">
        <f>'[8]2016'!K13</f>
        <v>1</v>
      </c>
      <c r="BE21" s="60">
        <f>'[8]2017'!K13</f>
        <v>0</v>
      </c>
      <c r="BF21" s="60">
        <f>'[8]2018'!K13</f>
        <v>0</v>
      </c>
      <c r="BG21" s="49">
        <f>'[8]2019'!K13</f>
        <v>0</v>
      </c>
      <c r="BH21" s="334">
        <f t="shared" si="1"/>
        <v>1</v>
      </c>
      <c r="BI21" s="454">
        <f t="shared" si="2"/>
        <v>1</v>
      </c>
      <c r="BJ21" s="335">
        <f t="shared" si="3"/>
        <v>0</v>
      </c>
      <c r="BK21" s="454">
        <f t="shared" si="4"/>
        <v>0</v>
      </c>
      <c r="BL21" s="335">
        <f t="shared" si="5"/>
        <v>0</v>
      </c>
      <c r="BM21" s="454">
        <f t="shared" si="6"/>
        <v>0</v>
      </c>
      <c r="BN21" s="335">
        <f t="shared" si="7"/>
        <v>0</v>
      </c>
      <c r="BO21" s="454">
        <f t="shared" si="8"/>
        <v>0</v>
      </c>
      <c r="BP21" s="689">
        <f t="shared" si="28"/>
        <v>0.25</v>
      </c>
      <c r="BQ21" s="454">
        <f t="shared" si="9"/>
        <v>0.25</v>
      </c>
      <c r="BR21" s="637">
        <f t="shared" si="10"/>
        <v>0.25</v>
      </c>
      <c r="BS21" s="55">
        <f>'[8]2016'!P13</f>
        <v>600000</v>
      </c>
      <c r="BT21" s="60">
        <f>'[8]2016'!Q13</f>
        <v>213597</v>
      </c>
      <c r="BU21" s="60">
        <f>'[8]2016'!R13</f>
        <v>0</v>
      </c>
      <c r="BV21" s="125">
        <f t="shared" si="15"/>
        <v>0.35599500000000001</v>
      </c>
      <c r="BW21" s="379" t="str">
        <f t="shared" si="16"/>
        <v xml:space="preserve"> -</v>
      </c>
      <c r="BX21" s="54">
        <f>'[8]2017'!P13</f>
        <v>769000</v>
      </c>
      <c r="BY21" s="60">
        <f>'[8]2017'!Q13</f>
        <v>0</v>
      </c>
      <c r="BZ21" s="60">
        <f>'[8]2017'!R13</f>
        <v>0</v>
      </c>
      <c r="CA21" s="125">
        <f t="shared" si="17"/>
        <v>0</v>
      </c>
      <c r="CB21" s="379" t="str">
        <f t="shared" si="18"/>
        <v xml:space="preserve"> -</v>
      </c>
      <c r="CC21" s="55">
        <f>'[8]2018'!P13</f>
        <v>0</v>
      </c>
      <c r="CD21" s="60">
        <f>'[8]2018'!Q13</f>
        <v>0</v>
      </c>
      <c r="CE21" s="60">
        <f>'[8]2018'!R13</f>
        <v>0</v>
      </c>
      <c r="CF21" s="125" t="str">
        <f t="shared" si="19"/>
        <v xml:space="preserve"> -</v>
      </c>
      <c r="CG21" s="379" t="str">
        <f t="shared" si="20"/>
        <v xml:space="preserve"> -</v>
      </c>
      <c r="CH21" s="54">
        <f>'[8]2019'!P13</f>
        <v>0</v>
      </c>
      <c r="CI21" s="60">
        <f>'[8]2019'!Q13</f>
        <v>0</v>
      </c>
      <c r="CJ21" s="60">
        <f>'[8]2019'!R13</f>
        <v>0</v>
      </c>
      <c r="CK21" s="125" t="str">
        <f t="shared" si="21"/>
        <v xml:space="preserve"> -</v>
      </c>
      <c r="CL21" s="379" t="str">
        <f t="shared" si="22"/>
        <v xml:space="preserve"> -</v>
      </c>
      <c r="CM21" s="516">
        <f t="shared" si="23"/>
        <v>1369000</v>
      </c>
      <c r="CN21" s="517">
        <f t="shared" si="24"/>
        <v>213597</v>
      </c>
      <c r="CO21" s="517">
        <f t="shared" si="25"/>
        <v>0</v>
      </c>
      <c r="CP21" s="507">
        <f t="shared" si="26"/>
        <v>0.15602410518626736</v>
      </c>
      <c r="CQ21" s="378" t="str">
        <f t="shared" si="27"/>
        <v xml:space="preserve"> -</v>
      </c>
      <c r="CR21" s="592" t="s">
        <v>1225</v>
      </c>
      <c r="CS21" s="99" t="s">
        <v>1231</v>
      </c>
      <c r="CT21" s="102" t="str">
        <f>'[1]LÍNEA 1'!AQ21</f>
        <v>Ofc. Prensa</v>
      </c>
    </row>
    <row r="22" spans="2:98" ht="60" customHeight="1" x14ac:dyDescent="0.2">
      <c r="B22" s="961"/>
      <c r="C22" s="957"/>
      <c r="D22" s="909"/>
      <c r="E22" s="912"/>
      <c r="F22" s="921"/>
      <c r="G22" s="936"/>
      <c r="H22" s="852"/>
      <c r="I22" s="851"/>
      <c r="J22" s="879"/>
      <c r="K22" s="851"/>
      <c r="L22" s="879"/>
      <c r="M22" s="852"/>
      <c r="N22" s="851"/>
      <c r="O22" s="852"/>
      <c r="P22" s="852"/>
      <c r="Q22" s="851"/>
      <c r="R22" s="852"/>
      <c r="S22" s="866"/>
      <c r="T22" s="807"/>
      <c r="U22" s="849"/>
      <c r="V22" s="826"/>
      <c r="W22" s="797"/>
      <c r="X22" s="809"/>
      <c r="Y22" s="797"/>
      <c r="Z22" s="809"/>
      <c r="AA22" s="797"/>
      <c r="AB22" s="799"/>
      <c r="AC22" s="800"/>
      <c r="AD22" s="768"/>
      <c r="AE22" s="762"/>
      <c r="AF22" s="770"/>
      <c r="AG22" s="762"/>
      <c r="AH22" s="770"/>
      <c r="AI22" s="762"/>
      <c r="AJ22" s="770"/>
      <c r="AK22" s="762"/>
      <c r="AL22" s="770"/>
      <c r="AM22" s="762"/>
      <c r="AN22" s="764"/>
      <c r="AO22" s="901"/>
      <c r="AP22" s="904"/>
      <c r="AQ22" s="231" t="s">
        <v>33</v>
      </c>
      <c r="AR22" s="232">
        <f>'[1]LÍNEA 1'!P22</f>
        <v>0</v>
      </c>
      <c r="AS22" s="231" t="s">
        <v>1239</v>
      </c>
      <c r="AT22" s="40">
        <v>0</v>
      </c>
      <c r="AU22" s="60">
        <f>'[1]LÍNEA 1'!S22</f>
        <v>1</v>
      </c>
      <c r="AV22" s="60">
        <f>'[1]LÍNEA 1'!T22</f>
        <v>1</v>
      </c>
      <c r="AW22" s="414">
        <v>0.25</v>
      </c>
      <c r="AX22" s="60">
        <f>'[1]LÍNEA 1'!U22</f>
        <v>1</v>
      </c>
      <c r="AY22" s="414">
        <v>0.25</v>
      </c>
      <c r="AZ22" s="60">
        <f>'[1]LÍNEA 1'!V22</f>
        <v>1</v>
      </c>
      <c r="BA22" s="416">
        <v>0.25</v>
      </c>
      <c r="BB22" s="47">
        <f>'[1]LÍNEA 1'!W22</f>
        <v>1</v>
      </c>
      <c r="BC22" s="416">
        <v>0.25</v>
      </c>
      <c r="BD22" s="54">
        <f>'[8]2016'!K14</f>
        <v>1</v>
      </c>
      <c r="BE22" s="60">
        <f>'[8]2017'!K14</f>
        <v>1</v>
      </c>
      <c r="BF22" s="60">
        <f>'[8]2018'!K14</f>
        <v>0</v>
      </c>
      <c r="BG22" s="49">
        <f>'[8]2019'!K14</f>
        <v>0</v>
      </c>
      <c r="BH22" s="334">
        <f t="shared" si="1"/>
        <v>1</v>
      </c>
      <c r="BI22" s="454">
        <f t="shared" si="2"/>
        <v>1</v>
      </c>
      <c r="BJ22" s="335">
        <f t="shared" si="3"/>
        <v>1</v>
      </c>
      <c r="BK22" s="454">
        <f t="shared" si="4"/>
        <v>1</v>
      </c>
      <c r="BL22" s="335">
        <f t="shared" si="5"/>
        <v>0</v>
      </c>
      <c r="BM22" s="454">
        <f t="shared" si="6"/>
        <v>0</v>
      </c>
      <c r="BN22" s="335">
        <f t="shared" si="7"/>
        <v>0</v>
      </c>
      <c r="BO22" s="454">
        <f t="shared" si="8"/>
        <v>0</v>
      </c>
      <c r="BP22" s="689">
        <f t="shared" si="28"/>
        <v>0.5</v>
      </c>
      <c r="BQ22" s="454">
        <f t="shared" si="9"/>
        <v>0.5</v>
      </c>
      <c r="BR22" s="637">
        <f t="shared" si="10"/>
        <v>0.5</v>
      </c>
      <c r="BS22" s="55">
        <f>'[8]2016'!P14</f>
        <v>100000</v>
      </c>
      <c r="BT22" s="60">
        <f>'[8]2016'!Q14</f>
        <v>0</v>
      </c>
      <c r="BU22" s="60">
        <f>'[8]2016'!R14</f>
        <v>0</v>
      </c>
      <c r="BV22" s="125">
        <f t="shared" si="15"/>
        <v>0</v>
      </c>
      <c r="BW22" s="379" t="str">
        <f t="shared" si="16"/>
        <v xml:space="preserve"> -</v>
      </c>
      <c r="BX22" s="54">
        <f>'[8]2017'!P14</f>
        <v>100000</v>
      </c>
      <c r="BY22" s="60">
        <f>'[8]2017'!Q14</f>
        <v>0</v>
      </c>
      <c r="BZ22" s="60">
        <f>'[8]2017'!R14</f>
        <v>0</v>
      </c>
      <c r="CA22" s="125">
        <f t="shared" si="17"/>
        <v>0</v>
      </c>
      <c r="CB22" s="379" t="str">
        <f t="shared" si="18"/>
        <v xml:space="preserve"> -</v>
      </c>
      <c r="CC22" s="55">
        <f>'[8]2018'!P14</f>
        <v>200000</v>
      </c>
      <c r="CD22" s="60">
        <f>'[8]2018'!Q14</f>
        <v>0</v>
      </c>
      <c r="CE22" s="60">
        <f>'[8]2018'!R14</f>
        <v>0</v>
      </c>
      <c r="CF22" s="125">
        <f t="shared" si="19"/>
        <v>0</v>
      </c>
      <c r="CG22" s="379" t="str">
        <f t="shared" si="20"/>
        <v xml:space="preserve"> -</v>
      </c>
      <c r="CH22" s="54">
        <f>'[8]2019'!P14</f>
        <v>300000</v>
      </c>
      <c r="CI22" s="60">
        <f>'[8]2019'!Q14</f>
        <v>0</v>
      </c>
      <c r="CJ22" s="60">
        <f>'[8]2019'!R14</f>
        <v>0</v>
      </c>
      <c r="CK22" s="125">
        <f t="shared" si="21"/>
        <v>0</v>
      </c>
      <c r="CL22" s="379" t="str">
        <f t="shared" si="22"/>
        <v xml:space="preserve"> -</v>
      </c>
      <c r="CM22" s="518">
        <f t="shared" si="23"/>
        <v>700000</v>
      </c>
      <c r="CN22" s="519">
        <f t="shared" si="24"/>
        <v>0</v>
      </c>
      <c r="CO22" s="519">
        <f t="shared" si="25"/>
        <v>0</v>
      </c>
      <c r="CP22" s="505">
        <f t="shared" si="26"/>
        <v>0</v>
      </c>
      <c r="CQ22" s="379" t="str">
        <f t="shared" si="27"/>
        <v xml:space="preserve"> -</v>
      </c>
      <c r="CR22" s="592" t="s">
        <v>1225</v>
      </c>
      <c r="CS22" s="99" t="s">
        <v>1231</v>
      </c>
      <c r="CT22" s="102" t="str">
        <f>'[1]LÍNEA 1'!AQ22</f>
        <v>Ofc. Prensa</v>
      </c>
    </row>
    <row r="23" spans="2:98" ht="30" customHeight="1" x14ac:dyDescent="0.2">
      <c r="B23" s="961"/>
      <c r="C23" s="957"/>
      <c r="D23" s="909"/>
      <c r="E23" s="912"/>
      <c r="F23" s="921"/>
      <c r="G23" s="936"/>
      <c r="H23" s="852"/>
      <c r="I23" s="851"/>
      <c r="J23" s="879"/>
      <c r="K23" s="851"/>
      <c r="L23" s="879"/>
      <c r="M23" s="852"/>
      <c r="N23" s="851"/>
      <c r="O23" s="852"/>
      <c r="P23" s="852"/>
      <c r="Q23" s="851"/>
      <c r="R23" s="852"/>
      <c r="S23" s="866"/>
      <c r="T23" s="807"/>
      <c r="U23" s="849"/>
      <c r="V23" s="826"/>
      <c r="W23" s="797"/>
      <c r="X23" s="809"/>
      <c r="Y23" s="797"/>
      <c r="Z23" s="809"/>
      <c r="AA23" s="797"/>
      <c r="AB23" s="799"/>
      <c r="AC23" s="800"/>
      <c r="AD23" s="768"/>
      <c r="AE23" s="762"/>
      <c r="AF23" s="770"/>
      <c r="AG23" s="762"/>
      <c r="AH23" s="770"/>
      <c r="AI23" s="762"/>
      <c r="AJ23" s="770"/>
      <c r="AK23" s="762"/>
      <c r="AL23" s="770"/>
      <c r="AM23" s="762"/>
      <c r="AN23" s="764"/>
      <c r="AO23" s="901"/>
      <c r="AP23" s="904"/>
      <c r="AQ23" s="27" t="s">
        <v>34</v>
      </c>
      <c r="AR23" s="9" t="str">
        <f>'[1]LÍNEA 1'!P23</f>
        <v xml:space="preserve"> -</v>
      </c>
      <c r="AS23" s="27" t="s">
        <v>1240</v>
      </c>
      <c r="AT23" s="40">
        <v>0</v>
      </c>
      <c r="AU23" s="60">
        <f>'[1]LÍNEA 1'!S23</f>
        <v>40</v>
      </c>
      <c r="AV23" s="60">
        <f>'[1]LÍNEA 1'!T23</f>
        <v>6</v>
      </c>
      <c r="AW23" s="414">
        <f t="shared" si="11"/>
        <v>0.15</v>
      </c>
      <c r="AX23" s="60">
        <f>'[1]LÍNEA 1'!U23</f>
        <v>12</v>
      </c>
      <c r="AY23" s="414">
        <f t="shared" si="12"/>
        <v>0.3</v>
      </c>
      <c r="AZ23" s="60">
        <f>'[1]LÍNEA 1'!V23</f>
        <v>12</v>
      </c>
      <c r="BA23" s="416">
        <f t="shared" si="13"/>
        <v>0.3</v>
      </c>
      <c r="BB23" s="47">
        <f>'[1]LÍNEA 1'!W23</f>
        <v>10</v>
      </c>
      <c r="BC23" s="416">
        <f t="shared" si="14"/>
        <v>0.25</v>
      </c>
      <c r="BD23" s="54">
        <f>'[8]2016'!K15</f>
        <v>31</v>
      </c>
      <c r="BE23" s="60">
        <f>'[8]2017'!K15</f>
        <v>22</v>
      </c>
      <c r="BF23" s="60">
        <f>'[8]2018'!K15</f>
        <v>0</v>
      </c>
      <c r="BG23" s="49">
        <f>'[8]2019'!K15</f>
        <v>0</v>
      </c>
      <c r="BH23" s="334">
        <f t="shared" si="1"/>
        <v>5.166666666666667</v>
      </c>
      <c r="BI23" s="454">
        <f t="shared" si="2"/>
        <v>1</v>
      </c>
      <c r="BJ23" s="335">
        <f t="shared" si="3"/>
        <v>1.8333333333333333</v>
      </c>
      <c r="BK23" s="454">
        <f t="shared" si="4"/>
        <v>1</v>
      </c>
      <c r="BL23" s="335">
        <f t="shared" si="5"/>
        <v>0</v>
      </c>
      <c r="BM23" s="454">
        <f t="shared" si="6"/>
        <v>0</v>
      </c>
      <c r="BN23" s="335">
        <f t="shared" si="7"/>
        <v>0</v>
      </c>
      <c r="BO23" s="454">
        <f t="shared" si="8"/>
        <v>0</v>
      </c>
      <c r="BP23" s="689">
        <f>+SUM(BD23:BG23)/AU23</f>
        <v>1.325</v>
      </c>
      <c r="BQ23" s="454">
        <f t="shared" si="9"/>
        <v>1</v>
      </c>
      <c r="BR23" s="637">
        <f t="shared" si="10"/>
        <v>1</v>
      </c>
      <c r="BS23" s="55">
        <f>'[8]2016'!P15</f>
        <v>0</v>
      </c>
      <c r="BT23" s="60">
        <f>'[8]2016'!Q15</f>
        <v>0</v>
      </c>
      <c r="BU23" s="60">
        <f>'[8]2016'!R15</f>
        <v>0</v>
      </c>
      <c r="BV23" s="125" t="str">
        <f t="shared" si="15"/>
        <v xml:space="preserve"> -</v>
      </c>
      <c r="BW23" s="379" t="str">
        <f t="shared" si="16"/>
        <v xml:space="preserve"> -</v>
      </c>
      <c r="BX23" s="54">
        <f>'[8]2017'!P15</f>
        <v>0</v>
      </c>
      <c r="BY23" s="60">
        <f>'[8]2017'!Q15</f>
        <v>0</v>
      </c>
      <c r="BZ23" s="60">
        <f>'[8]2017'!R15</f>
        <v>0</v>
      </c>
      <c r="CA23" s="125" t="str">
        <f t="shared" si="17"/>
        <v xml:space="preserve"> -</v>
      </c>
      <c r="CB23" s="379" t="str">
        <f t="shared" si="18"/>
        <v xml:space="preserve"> -</v>
      </c>
      <c r="CC23" s="55">
        <f>'[8]2018'!P15</f>
        <v>0</v>
      </c>
      <c r="CD23" s="60">
        <f>'[8]2018'!Q15</f>
        <v>0</v>
      </c>
      <c r="CE23" s="60">
        <f>'[8]2018'!R15</f>
        <v>0</v>
      </c>
      <c r="CF23" s="125" t="str">
        <f t="shared" si="19"/>
        <v xml:space="preserve"> -</v>
      </c>
      <c r="CG23" s="379" t="str">
        <f t="shared" si="20"/>
        <v xml:space="preserve"> -</v>
      </c>
      <c r="CH23" s="54">
        <f>'[8]2019'!P15</f>
        <v>0</v>
      </c>
      <c r="CI23" s="60">
        <f>'[8]2019'!Q15</f>
        <v>0</v>
      </c>
      <c r="CJ23" s="60">
        <f>'[8]2019'!R15</f>
        <v>0</v>
      </c>
      <c r="CK23" s="125" t="str">
        <f t="shared" si="21"/>
        <v xml:space="preserve"> -</v>
      </c>
      <c r="CL23" s="379" t="str">
        <f t="shared" si="22"/>
        <v xml:space="preserve"> -</v>
      </c>
      <c r="CM23" s="516">
        <f t="shared" si="23"/>
        <v>0</v>
      </c>
      <c r="CN23" s="517">
        <f t="shared" si="24"/>
        <v>0</v>
      </c>
      <c r="CO23" s="517">
        <f t="shared" si="25"/>
        <v>0</v>
      </c>
      <c r="CP23" s="507" t="str">
        <f t="shared" si="26"/>
        <v xml:space="preserve"> -</v>
      </c>
      <c r="CQ23" s="378" t="str">
        <f t="shared" si="27"/>
        <v xml:space="preserve"> -</v>
      </c>
      <c r="CR23" s="592" t="s">
        <v>1225</v>
      </c>
      <c r="CS23" s="99" t="s">
        <v>1231</v>
      </c>
      <c r="CT23" s="102" t="str">
        <f>'[1]LÍNEA 1'!AQ23</f>
        <v>Ofc. Prensa</v>
      </c>
    </row>
    <row r="24" spans="2:98" ht="45.75" customHeight="1" x14ac:dyDescent="0.2">
      <c r="B24" s="961"/>
      <c r="C24" s="957"/>
      <c r="D24" s="909"/>
      <c r="E24" s="912"/>
      <c r="F24" s="921"/>
      <c r="G24" s="936"/>
      <c r="H24" s="827"/>
      <c r="I24" s="796"/>
      <c r="J24" s="880"/>
      <c r="K24" s="796"/>
      <c r="L24" s="880"/>
      <c r="M24" s="827"/>
      <c r="N24" s="796"/>
      <c r="O24" s="827"/>
      <c r="P24" s="827"/>
      <c r="Q24" s="796"/>
      <c r="R24" s="827"/>
      <c r="S24" s="882"/>
      <c r="T24" s="808"/>
      <c r="U24" s="850"/>
      <c r="V24" s="832"/>
      <c r="W24" s="797"/>
      <c r="X24" s="809"/>
      <c r="Y24" s="797"/>
      <c r="Z24" s="809"/>
      <c r="AA24" s="797"/>
      <c r="AB24" s="799"/>
      <c r="AC24" s="801"/>
      <c r="AD24" s="768"/>
      <c r="AE24" s="762"/>
      <c r="AF24" s="770"/>
      <c r="AG24" s="762"/>
      <c r="AH24" s="770"/>
      <c r="AI24" s="762"/>
      <c r="AJ24" s="770"/>
      <c r="AK24" s="762"/>
      <c r="AL24" s="770"/>
      <c r="AM24" s="762"/>
      <c r="AN24" s="764"/>
      <c r="AO24" s="901"/>
      <c r="AP24" s="904"/>
      <c r="AQ24" s="231" t="s">
        <v>35</v>
      </c>
      <c r="AR24" s="232">
        <f>'[1]LÍNEA 1'!P24</f>
        <v>0</v>
      </c>
      <c r="AS24" s="231" t="s">
        <v>1241</v>
      </c>
      <c r="AT24" s="40">
        <v>0</v>
      </c>
      <c r="AU24" s="60">
        <f>'[1]LÍNEA 1'!S24</f>
        <v>1</v>
      </c>
      <c r="AV24" s="60">
        <f>'[1]LÍNEA 1'!T24</f>
        <v>1</v>
      </c>
      <c r="AW24" s="414">
        <v>0.25</v>
      </c>
      <c r="AX24" s="60">
        <f>'[1]LÍNEA 1'!U24</f>
        <v>1</v>
      </c>
      <c r="AY24" s="414">
        <v>0.25</v>
      </c>
      <c r="AZ24" s="60">
        <f>'[1]LÍNEA 1'!V24</f>
        <v>1</v>
      </c>
      <c r="BA24" s="416">
        <v>0.25</v>
      </c>
      <c r="BB24" s="47">
        <f>'[1]LÍNEA 1'!W24</f>
        <v>1</v>
      </c>
      <c r="BC24" s="416">
        <v>0.25</v>
      </c>
      <c r="BD24" s="54">
        <f>'[8]2016'!K16</f>
        <v>1</v>
      </c>
      <c r="BE24" s="60">
        <f>'[8]2017'!K16</f>
        <v>1</v>
      </c>
      <c r="BF24" s="60">
        <f>'[8]2018'!K16</f>
        <v>0</v>
      </c>
      <c r="BG24" s="49">
        <f>'[8]2019'!K16</f>
        <v>0</v>
      </c>
      <c r="BH24" s="334">
        <f t="shared" si="1"/>
        <v>1</v>
      </c>
      <c r="BI24" s="454">
        <f t="shared" si="2"/>
        <v>1</v>
      </c>
      <c r="BJ24" s="335">
        <f t="shared" si="3"/>
        <v>1</v>
      </c>
      <c r="BK24" s="454">
        <f t="shared" si="4"/>
        <v>1</v>
      </c>
      <c r="BL24" s="335">
        <f t="shared" si="5"/>
        <v>0</v>
      </c>
      <c r="BM24" s="454">
        <f t="shared" si="6"/>
        <v>0</v>
      </c>
      <c r="BN24" s="335">
        <f t="shared" si="7"/>
        <v>0</v>
      </c>
      <c r="BO24" s="454">
        <f t="shared" si="8"/>
        <v>0</v>
      </c>
      <c r="BP24" s="689">
        <f t="shared" si="28"/>
        <v>0.5</v>
      </c>
      <c r="BQ24" s="454">
        <f t="shared" si="9"/>
        <v>0.5</v>
      </c>
      <c r="BR24" s="637">
        <f t="shared" si="10"/>
        <v>0.5</v>
      </c>
      <c r="BS24" s="55">
        <f>'[8]2016'!P16</f>
        <v>0</v>
      </c>
      <c r="BT24" s="60">
        <f>'[8]2016'!Q16</f>
        <v>0</v>
      </c>
      <c r="BU24" s="60">
        <f>'[8]2016'!R16</f>
        <v>0</v>
      </c>
      <c r="BV24" s="125" t="str">
        <f t="shared" si="15"/>
        <v xml:space="preserve"> -</v>
      </c>
      <c r="BW24" s="379" t="str">
        <f t="shared" si="16"/>
        <v xml:space="preserve"> -</v>
      </c>
      <c r="BX24" s="54">
        <f>'[8]2017'!P16</f>
        <v>0</v>
      </c>
      <c r="BY24" s="60">
        <f>'[8]2017'!Q16</f>
        <v>0</v>
      </c>
      <c r="BZ24" s="60">
        <f>'[8]2017'!R16</f>
        <v>0</v>
      </c>
      <c r="CA24" s="125" t="str">
        <f t="shared" si="17"/>
        <v xml:space="preserve"> -</v>
      </c>
      <c r="CB24" s="379" t="str">
        <f t="shared" si="18"/>
        <v xml:space="preserve"> -</v>
      </c>
      <c r="CC24" s="55">
        <f>'[8]2018'!P16</f>
        <v>100000</v>
      </c>
      <c r="CD24" s="60">
        <f>'[8]2018'!Q16</f>
        <v>0</v>
      </c>
      <c r="CE24" s="60">
        <f>'[8]2018'!R16</f>
        <v>0</v>
      </c>
      <c r="CF24" s="125">
        <f t="shared" si="19"/>
        <v>0</v>
      </c>
      <c r="CG24" s="379" t="str">
        <f t="shared" si="20"/>
        <v xml:space="preserve"> -</v>
      </c>
      <c r="CH24" s="54">
        <f>'[8]2019'!P16</f>
        <v>100000</v>
      </c>
      <c r="CI24" s="60">
        <f>'[8]2019'!Q16</f>
        <v>0</v>
      </c>
      <c r="CJ24" s="60">
        <f>'[8]2019'!R16</f>
        <v>0</v>
      </c>
      <c r="CK24" s="125">
        <f t="shared" si="21"/>
        <v>0</v>
      </c>
      <c r="CL24" s="379" t="str">
        <f t="shared" si="22"/>
        <v xml:space="preserve"> -</v>
      </c>
      <c r="CM24" s="518">
        <f t="shared" si="23"/>
        <v>200000</v>
      </c>
      <c r="CN24" s="519">
        <f t="shared" si="24"/>
        <v>0</v>
      </c>
      <c r="CO24" s="519">
        <f t="shared" si="25"/>
        <v>0</v>
      </c>
      <c r="CP24" s="505">
        <f t="shared" si="26"/>
        <v>0</v>
      </c>
      <c r="CQ24" s="379" t="str">
        <f t="shared" si="27"/>
        <v xml:space="preserve"> -</v>
      </c>
      <c r="CR24" s="592" t="s">
        <v>1225</v>
      </c>
      <c r="CS24" s="99" t="s">
        <v>1231</v>
      </c>
      <c r="CT24" s="102" t="str">
        <f>'[1]LÍNEA 1'!AQ24</f>
        <v>Ofc. Prensa</v>
      </c>
    </row>
    <row r="25" spans="2:98" ht="30" customHeight="1" x14ac:dyDescent="0.2">
      <c r="B25" s="961"/>
      <c r="C25" s="957"/>
      <c r="D25" s="909"/>
      <c r="E25" s="912"/>
      <c r="F25" s="921" t="s">
        <v>221</v>
      </c>
      <c r="G25" s="936">
        <v>62.4</v>
      </c>
      <c r="H25" s="809">
        <v>80</v>
      </c>
      <c r="I25" s="874">
        <f>+H25-G25</f>
        <v>17.600000000000001</v>
      </c>
      <c r="J25" s="936">
        <v>62.4</v>
      </c>
      <c r="K25" s="811">
        <f>+J25-G25</f>
        <v>0</v>
      </c>
      <c r="L25" s="878"/>
      <c r="M25" s="809">
        <v>80</v>
      </c>
      <c r="N25" s="811">
        <f>+M25-J25</f>
        <v>17.600000000000001</v>
      </c>
      <c r="O25" s="810"/>
      <c r="P25" s="809">
        <v>80</v>
      </c>
      <c r="Q25" s="811">
        <f>+P25-M25</f>
        <v>0</v>
      </c>
      <c r="R25" s="810"/>
      <c r="S25" s="937">
        <v>80</v>
      </c>
      <c r="T25" s="806">
        <f>+S25-P25</f>
        <v>0</v>
      </c>
      <c r="U25" s="848"/>
      <c r="V25" s="825"/>
      <c r="W25" s="797">
        <f>+IF(V25=0,0,V25-G25)</f>
        <v>0</v>
      </c>
      <c r="X25" s="809"/>
      <c r="Y25" s="797">
        <f>+IF(X25=0,0,X25-V25)</f>
        <v>0</v>
      </c>
      <c r="Z25" s="809"/>
      <c r="AA25" s="797">
        <f>+IF(Z25=0,0,Z25-X25)</f>
        <v>0</v>
      </c>
      <c r="AB25" s="799"/>
      <c r="AC25" s="806">
        <f>+IF(AB25=0,0,AB25-Z25)</f>
        <v>0</v>
      </c>
      <c r="AD25" s="766" t="str">
        <f>+IF(K25=0," -",W25/K25)</f>
        <v xml:space="preserve"> -</v>
      </c>
      <c r="AE25" s="749" t="str">
        <f>+IF(K25=0," -",IF(AD25&gt;100%,100%,AD25))</f>
        <v xml:space="preserve"> -</v>
      </c>
      <c r="AF25" s="759">
        <f>+IF(N25=0," -",Y25/N25)</f>
        <v>0</v>
      </c>
      <c r="AG25" s="749">
        <f>+IF(N25=0," -",IF(AF25&gt;100%,100%,AF25))</f>
        <v>0</v>
      </c>
      <c r="AH25" s="759" t="str">
        <f>+IF(Q25=0," -",AA25/Q25)</f>
        <v xml:space="preserve"> -</v>
      </c>
      <c r="AI25" s="749" t="str">
        <f>+IF(Q25=0," -",IF(AH25&gt;100%,100%,AH25))</f>
        <v xml:space="preserve"> -</v>
      </c>
      <c r="AJ25" s="759" t="str">
        <f>+IF(T25=0," -",AC25/T25)</f>
        <v xml:space="preserve"> -</v>
      </c>
      <c r="AK25" s="749" t="str">
        <f>+IF(T25=0," -",IF(AJ25&gt;100%,100%,AJ25))</f>
        <v xml:space="preserve"> -</v>
      </c>
      <c r="AL25" s="759">
        <f>+SUM(AC25,AA25,Y25,W25)/I25</f>
        <v>0</v>
      </c>
      <c r="AM25" s="749">
        <f>+IF(AL25&gt;100%,100%,IF(AL25&lt;0%,0%,AL25))</f>
        <v>0</v>
      </c>
      <c r="AN25" s="759"/>
      <c r="AO25" s="915"/>
      <c r="AP25" s="904"/>
      <c r="AQ25" s="231" t="s">
        <v>36</v>
      </c>
      <c r="AR25" s="282">
        <f>'[1]LÍNEA 1'!P25</f>
        <v>0</v>
      </c>
      <c r="AS25" s="231" t="s">
        <v>1242</v>
      </c>
      <c r="AT25" s="40">
        <v>0</v>
      </c>
      <c r="AU25" s="60">
        <f>'[1]LÍNEA 1'!S25</f>
        <v>1</v>
      </c>
      <c r="AV25" s="60">
        <f>'[1]LÍNEA 1'!T25</f>
        <v>1</v>
      </c>
      <c r="AW25" s="414">
        <v>0.25</v>
      </c>
      <c r="AX25" s="60">
        <f>'[1]LÍNEA 1'!U25</f>
        <v>1</v>
      </c>
      <c r="AY25" s="414">
        <v>0.25</v>
      </c>
      <c r="AZ25" s="60">
        <f>'[1]LÍNEA 1'!V25</f>
        <v>1</v>
      </c>
      <c r="BA25" s="416">
        <v>0.25</v>
      </c>
      <c r="BB25" s="47">
        <f>'[1]LÍNEA 1'!W25</f>
        <v>1</v>
      </c>
      <c r="BC25" s="416">
        <v>0.25</v>
      </c>
      <c r="BD25" s="54">
        <f>'[3]2016'!K14</f>
        <v>0</v>
      </c>
      <c r="BE25" s="60">
        <f>'[3]2017'!K14</f>
        <v>0</v>
      </c>
      <c r="BF25" s="60">
        <f>'[3]2018'!K14</f>
        <v>0</v>
      </c>
      <c r="BG25" s="49">
        <f>'[3]2019'!K14</f>
        <v>0</v>
      </c>
      <c r="BH25" s="334">
        <f t="shared" si="1"/>
        <v>0</v>
      </c>
      <c r="BI25" s="454">
        <f t="shared" si="2"/>
        <v>0</v>
      </c>
      <c r="BJ25" s="335">
        <f t="shared" si="3"/>
        <v>0</v>
      </c>
      <c r="BK25" s="454">
        <f t="shared" si="4"/>
        <v>0</v>
      </c>
      <c r="BL25" s="335">
        <f t="shared" si="5"/>
        <v>0</v>
      </c>
      <c r="BM25" s="454">
        <f t="shared" si="6"/>
        <v>0</v>
      </c>
      <c r="BN25" s="335">
        <f t="shared" si="7"/>
        <v>0</v>
      </c>
      <c r="BO25" s="454">
        <f t="shared" si="8"/>
        <v>0</v>
      </c>
      <c r="BP25" s="689">
        <f t="shared" si="28"/>
        <v>0</v>
      </c>
      <c r="BQ25" s="454">
        <f t="shared" si="9"/>
        <v>0</v>
      </c>
      <c r="BR25" s="637">
        <f t="shared" si="10"/>
        <v>0</v>
      </c>
      <c r="BS25" s="55">
        <f>'[3]2016'!P14</f>
        <v>0</v>
      </c>
      <c r="BT25" s="60">
        <f>'[3]2016'!Q14</f>
        <v>0</v>
      </c>
      <c r="BU25" s="60">
        <f>'[3]2016'!R14</f>
        <v>0</v>
      </c>
      <c r="BV25" s="125" t="str">
        <f t="shared" si="15"/>
        <v xml:space="preserve"> -</v>
      </c>
      <c r="BW25" s="379" t="str">
        <f t="shared" si="16"/>
        <v xml:space="preserve"> -</v>
      </c>
      <c r="BX25" s="54">
        <f>'[3]2017'!P14</f>
        <v>0</v>
      </c>
      <c r="BY25" s="60">
        <f>'[3]2017'!Q14</f>
        <v>0</v>
      </c>
      <c r="BZ25" s="60">
        <f>'[3]2017'!R14</f>
        <v>0</v>
      </c>
      <c r="CA25" s="125" t="str">
        <f t="shared" si="17"/>
        <v xml:space="preserve"> -</v>
      </c>
      <c r="CB25" s="379" t="str">
        <f t="shared" si="18"/>
        <v xml:space="preserve"> -</v>
      </c>
      <c r="CC25" s="55">
        <f>'[3]2018'!P14</f>
        <v>25000</v>
      </c>
      <c r="CD25" s="60">
        <f>'[3]2018'!Q14</f>
        <v>0</v>
      </c>
      <c r="CE25" s="60">
        <f>'[3]2018'!R14</f>
        <v>0</v>
      </c>
      <c r="CF25" s="125">
        <f t="shared" si="19"/>
        <v>0</v>
      </c>
      <c r="CG25" s="379" t="str">
        <f t="shared" si="20"/>
        <v xml:space="preserve"> -</v>
      </c>
      <c r="CH25" s="54">
        <f>'[3]2019'!P14</f>
        <v>25000</v>
      </c>
      <c r="CI25" s="60">
        <f>'[3]2019'!Q14</f>
        <v>0</v>
      </c>
      <c r="CJ25" s="60">
        <f>'[3]2019'!R14</f>
        <v>0</v>
      </c>
      <c r="CK25" s="125">
        <f t="shared" si="21"/>
        <v>0</v>
      </c>
      <c r="CL25" s="379" t="str">
        <f t="shared" si="22"/>
        <v xml:space="preserve"> -</v>
      </c>
      <c r="CM25" s="516">
        <f t="shared" si="23"/>
        <v>50000</v>
      </c>
      <c r="CN25" s="517">
        <f t="shared" si="24"/>
        <v>0</v>
      </c>
      <c r="CO25" s="517">
        <f t="shared" si="25"/>
        <v>0</v>
      </c>
      <c r="CP25" s="507">
        <f t="shared" si="26"/>
        <v>0</v>
      </c>
      <c r="CQ25" s="378" t="str">
        <f t="shared" si="27"/>
        <v xml:space="preserve"> -</v>
      </c>
      <c r="CR25" s="592" t="s">
        <v>1225</v>
      </c>
      <c r="CS25" s="99" t="s">
        <v>1231</v>
      </c>
      <c r="CT25" s="102" t="str">
        <f>'[1]LÍNEA 1'!AQ25</f>
        <v>Sec. Desarrollo Social</v>
      </c>
    </row>
    <row r="26" spans="2:98" ht="45.75" customHeight="1" x14ac:dyDescent="0.2">
      <c r="B26" s="961"/>
      <c r="C26" s="957"/>
      <c r="D26" s="909"/>
      <c r="E26" s="912"/>
      <c r="F26" s="921"/>
      <c r="G26" s="936"/>
      <c r="H26" s="809"/>
      <c r="I26" s="875"/>
      <c r="J26" s="936"/>
      <c r="K26" s="851"/>
      <c r="L26" s="879"/>
      <c r="M26" s="809"/>
      <c r="N26" s="851"/>
      <c r="O26" s="852"/>
      <c r="P26" s="809"/>
      <c r="Q26" s="851"/>
      <c r="R26" s="852"/>
      <c r="S26" s="937"/>
      <c r="T26" s="807"/>
      <c r="U26" s="849"/>
      <c r="V26" s="826"/>
      <c r="W26" s="797"/>
      <c r="X26" s="809"/>
      <c r="Y26" s="797"/>
      <c r="Z26" s="809"/>
      <c r="AA26" s="797"/>
      <c r="AB26" s="799"/>
      <c r="AC26" s="807"/>
      <c r="AD26" s="767"/>
      <c r="AE26" s="750"/>
      <c r="AF26" s="760"/>
      <c r="AG26" s="750"/>
      <c r="AH26" s="760"/>
      <c r="AI26" s="750"/>
      <c r="AJ26" s="760"/>
      <c r="AK26" s="750"/>
      <c r="AL26" s="760"/>
      <c r="AM26" s="750"/>
      <c r="AN26" s="760"/>
      <c r="AO26" s="915"/>
      <c r="AP26" s="904"/>
      <c r="AQ26" s="231" t="s">
        <v>37</v>
      </c>
      <c r="AR26" s="282">
        <f>'[1]LÍNEA 1'!P26</f>
        <v>0</v>
      </c>
      <c r="AS26" s="231" t="s">
        <v>1243</v>
      </c>
      <c r="AT26" s="40">
        <v>0</v>
      </c>
      <c r="AU26" s="60">
        <f>'[1]LÍNEA 1'!S26</f>
        <v>1</v>
      </c>
      <c r="AV26" s="60">
        <f>'[1]LÍNEA 1'!T26</f>
        <v>1</v>
      </c>
      <c r="AW26" s="414">
        <v>0.25</v>
      </c>
      <c r="AX26" s="60">
        <f>'[1]LÍNEA 1'!U26</f>
        <v>1</v>
      </c>
      <c r="AY26" s="414">
        <v>0.25</v>
      </c>
      <c r="AZ26" s="60">
        <f>'[1]LÍNEA 1'!V26</f>
        <v>1</v>
      </c>
      <c r="BA26" s="416">
        <v>0.25</v>
      </c>
      <c r="BB26" s="47">
        <f>'[1]LÍNEA 1'!W26</f>
        <v>1</v>
      </c>
      <c r="BC26" s="416">
        <v>0.25</v>
      </c>
      <c r="BD26" s="54">
        <f>'[3]2016'!K15</f>
        <v>0</v>
      </c>
      <c r="BE26" s="60">
        <f>'[3]2017'!K15</f>
        <v>0</v>
      </c>
      <c r="BF26" s="60">
        <f>'[3]2018'!K15</f>
        <v>0</v>
      </c>
      <c r="BG26" s="49">
        <f>'[3]2019'!K15</f>
        <v>0</v>
      </c>
      <c r="BH26" s="334">
        <f t="shared" si="1"/>
        <v>0</v>
      </c>
      <c r="BI26" s="454">
        <f t="shared" si="2"/>
        <v>0</v>
      </c>
      <c r="BJ26" s="335">
        <f t="shared" si="3"/>
        <v>0</v>
      </c>
      <c r="BK26" s="454">
        <f t="shared" si="4"/>
        <v>0</v>
      </c>
      <c r="BL26" s="335">
        <f t="shared" si="5"/>
        <v>0</v>
      </c>
      <c r="BM26" s="454">
        <f t="shared" si="6"/>
        <v>0</v>
      </c>
      <c r="BN26" s="335">
        <f t="shared" si="7"/>
        <v>0</v>
      </c>
      <c r="BO26" s="454">
        <f t="shared" si="8"/>
        <v>0</v>
      </c>
      <c r="BP26" s="689">
        <f t="shared" si="28"/>
        <v>0</v>
      </c>
      <c r="BQ26" s="454">
        <f t="shared" si="9"/>
        <v>0</v>
      </c>
      <c r="BR26" s="637">
        <f t="shared" si="10"/>
        <v>0</v>
      </c>
      <c r="BS26" s="55">
        <f>'[3]2016'!P15</f>
        <v>0</v>
      </c>
      <c r="BT26" s="60">
        <f>'[3]2016'!Q15</f>
        <v>0</v>
      </c>
      <c r="BU26" s="60">
        <f>'[3]2016'!R15</f>
        <v>0</v>
      </c>
      <c r="BV26" s="125" t="str">
        <f t="shared" si="15"/>
        <v xml:space="preserve"> -</v>
      </c>
      <c r="BW26" s="379" t="str">
        <f t="shared" si="16"/>
        <v xml:space="preserve"> -</v>
      </c>
      <c r="BX26" s="54">
        <f>'[3]2017'!P15</f>
        <v>0</v>
      </c>
      <c r="BY26" s="60">
        <f>'[3]2017'!Q15</f>
        <v>0</v>
      </c>
      <c r="BZ26" s="60">
        <f>'[3]2017'!R15</f>
        <v>0</v>
      </c>
      <c r="CA26" s="125" t="str">
        <f t="shared" si="17"/>
        <v xml:space="preserve"> -</v>
      </c>
      <c r="CB26" s="379" t="str">
        <f t="shared" si="18"/>
        <v xml:space="preserve"> -</v>
      </c>
      <c r="CC26" s="55">
        <f>'[3]2018'!P15</f>
        <v>25000</v>
      </c>
      <c r="CD26" s="60">
        <f>'[3]2018'!Q15</f>
        <v>0</v>
      </c>
      <c r="CE26" s="60">
        <f>'[3]2018'!R15</f>
        <v>0</v>
      </c>
      <c r="CF26" s="125">
        <f t="shared" si="19"/>
        <v>0</v>
      </c>
      <c r="CG26" s="379" t="str">
        <f t="shared" si="20"/>
        <v xml:space="preserve"> -</v>
      </c>
      <c r="CH26" s="54">
        <f>'[3]2019'!P15</f>
        <v>25000</v>
      </c>
      <c r="CI26" s="60">
        <f>'[3]2019'!Q15</f>
        <v>0</v>
      </c>
      <c r="CJ26" s="60">
        <f>'[3]2019'!R15</f>
        <v>0</v>
      </c>
      <c r="CK26" s="125">
        <f t="shared" si="21"/>
        <v>0</v>
      </c>
      <c r="CL26" s="379" t="str">
        <f t="shared" si="22"/>
        <v xml:space="preserve"> -</v>
      </c>
      <c r="CM26" s="518">
        <f t="shared" si="23"/>
        <v>50000</v>
      </c>
      <c r="CN26" s="519">
        <f t="shared" si="24"/>
        <v>0</v>
      </c>
      <c r="CO26" s="519">
        <f t="shared" si="25"/>
        <v>0</v>
      </c>
      <c r="CP26" s="505">
        <f t="shared" si="26"/>
        <v>0</v>
      </c>
      <c r="CQ26" s="379" t="str">
        <f t="shared" si="27"/>
        <v xml:space="preserve"> -</v>
      </c>
      <c r="CR26" s="592" t="s">
        <v>1225</v>
      </c>
      <c r="CS26" s="99" t="s">
        <v>1231</v>
      </c>
      <c r="CT26" s="102" t="str">
        <f>'[1]LÍNEA 1'!AQ26</f>
        <v>Sec. Desarrollo Social</v>
      </c>
    </row>
    <row r="27" spans="2:98" ht="30" customHeight="1" x14ac:dyDescent="0.2">
      <c r="B27" s="961"/>
      <c r="C27" s="957"/>
      <c r="D27" s="909"/>
      <c r="E27" s="912"/>
      <c r="F27" s="921"/>
      <c r="G27" s="936"/>
      <c r="H27" s="809"/>
      <c r="I27" s="875"/>
      <c r="J27" s="936"/>
      <c r="K27" s="851"/>
      <c r="L27" s="879"/>
      <c r="M27" s="809"/>
      <c r="N27" s="851"/>
      <c r="O27" s="852"/>
      <c r="P27" s="809"/>
      <c r="Q27" s="851"/>
      <c r="R27" s="852"/>
      <c r="S27" s="937"/>
      <c r="T27" s="807"/>
      <c r="U27" s="849"/>
      <c r="V27" s="826"/>
      <c r="W27" s="797"/>
      <c r="X27" s="809"/>
      <c r="Y27" s="797"/>
      <c r="Z27" s="809"/>
      <c r="AA27" s="797"/>
      <c r="AB27" s="799"/>
      <c r="AC27" s="807"/>
      <c r="AD27" s="767"/>
      <c r="AE27" s="750"/>
      <c r="AF27" s="760"/>
      <c r="AG27" s="750"/>
      <c r="AH27" s="760"/>
      <c r="AI27" s="750"/>
      <c r="AJ27" s="760"/>
      <c r="AK27" s="750"/>
      <c r="AL27" s="760"/>
      <c r="AM27" s="750"/>
      <c r="AN27" s="760"/>
      <c r="AO27" s="915"/>
      <c r="AP27" s="904"/>
      <c r="AQ27" s="231" t="s">
        <v>38</v>
      </c>
      <c r="AR27" s="282" t="str">
        <f>'[1]LÍNEA 1'!P27</f>
        <v xml:space="preserve"> -</v>
      </c>
      <c r="AS27" s="231" t="s">
        <v>1244</v>
      </c>
      <c r="AT27" s="40">
        <v>0</v>
      </c>
      <c r="AU27" s="60">
        <f>'[1]LÍNEA 1'!S27</f>
        <v>1</v>
      </c>
      <c r="AV27" s="60">
        <f>'[1]LÍNEA 1'!T27</f>
        <v>1</v>
      </c>
      <c r="AW27" s="414">
        <v>0.25</v>
      </c>
      <c r="AX27" s="60">
        <f>'[1]LÍNEA 1'!U27</f>
        <v>1</v>
      </c>
      <c r="AY27" s="414">
        <v>0.25</v>
      </c>
      <c r="AZ27" s="60">
        <f>'[1]LÍNEA 1'!V27</f>
        <v>1</v>
      </c>
      <c r="BA27" s="416">
        <v>0.25</v>
      </c>
      <c r="BB27" s="47">
        <f>'[1]LÍNEA 1'!W27</f>
        <v>1</v>
      </c>
      <c r="BC27" s="416">
        <v>0.25</v>
      </c>
      <c r="BD27" s="54">
        <f>'[3]2016'!K16</f>
        <v>0</v>
      </c>
      <c r="BE27" s="60">
        <f>'[3]2017'!K16</f>
        <v>0</v>
      </c>
      <c r="BF27" s="60">
        <f>'[3]2018'!K16</f>
        <v>0</v>
      </c>
      <c r="BG27" s="49">
        <f>'[3]2019'!K16</f>
        <v>0</v>
      </c>
      <c r="BH27" s="334">
        <f t="shared" si="1"/>
        <v>0</v>
      </c>
      <c r="BI27" s="454">
        <f t="shared" si="2"/>
        <v>0</v>
      </c>
      <c r="BJ27" s="335">
        <f t="shared" si="3"/>
        <v>0</v>
      </c>
      <c r="BK27" s="454">
        <f t="shared" si="4"/>
        <v>0</v>
      </c>
      <c r="BL27" s="335">
        <f t="shared" si="5"/>
        <v>0</v>
      </c>
      <c r="BM27" s="454">
        <f t="shared" si="6"/>
        <v>0</v>
      </c>
      <c r="BN27" s="335">
        <f t="shared" si="7"/>
        <v>0</v>
      </c>
      <c r="BO27" s="454">
        <f t="shared" si="8"/>
        <v>0</v>
      </c>
      <c r="BP27" s="689">
        <f t="shared" si="28"/>
        <v>0</v>
      </c>
      <c r="BQ27" s="454">
        <f t="shared" si="9"/>
        <v>0</v>
      </c>
      <c r="BR27" s="637">
        <f t="shared" si="10"/>
        <v>0</v>
      </c>
      <c r="BS27" s="55">
        <f>'[3]2016'!P16</f>
        <v>0</v>
      </c>
      <c r="BT27" s="60">
        <f>'[3]2016'!Q16</f>
        <v>0</v>
      </c>
      <c r="BU27" s="60">
        <f>'[3]2016'!R16</f>
        <v>0</v>
      </c>
      <c r="BV27" s="125" t="str">
        <f t="shared" si="15"/>
        <v xml:space="preserve"> -</v>
      </c>
      <c r="BW27" s="379" t="str">
        <f t="shared" si="16"/>
        <v xml:space="preserve"> -</v>
      </c>
      <c r="BX27" s="54">
        <f>'[3]2017'!P16</f>
        <v>0</v>
      </c>
      <c r="BY27" s="60">
        <f>'[3]2017'!Q16</f>
        <v>0</v>
      </c>
      <c r="BZ27" s="60">
        <f>'[3]2017'!R16</f>
        <v>0</v>
      </c>
      <c r="CA27" s="125" t="str">
        <f t="shared" si="17"/>
        <v xml:space="preserve"> -</v>
      </c>
      <c r="CB27" s="379" t="str">
        <f t="shared" si="18"/>
        <v xml:space="preserve"> -</v>
      </c>
      <c r="CC27" s="55">
        <f>'[3]2018'!P16</f>
        <v>0</v>
      </c>
      <c r="CD27" s="60">
        <f>'[3]2018'!Q16</f>
        <v>0</v>
      </c>
      <c r="CE27" s="60">
        <f>'[3]2018'!R16</f>
        <v>0</v>
      </c>
      <c r="CF27" s="125" t="str">
        <f t="shared" si="19"/>
        <v xml:space="preserve"> -</v>
      </c>
      <c r="CG27" s="379" t="str">
        <f t="shared" si="20"/>
        <v xml:space="preserve"> -</v>
      </c>
      <c r="CH27" s="54">
        <f>'[3]2019'!P16</f>
        <v>0</v>
      </c>
      <c r="CI27" s="60">
        <f>'[3]2019'!Q16</f>
        <v>0</v>
      </c>
      <c r="CJ27" s="60">
        <f>'[3]2019'!R16</f>
        <v>0</v>
      </c>
      <c r="CK27" s="125" t="str">
        <f t="shared" si="21"/>
        <v xml:space="preserve"> -</v>
      </c>
      <c r="CL27" s="379" t="str">
        <f t="shared" si="22"/>
        <v xml:space="preserve"> -</v>
      </c>
      <c r="CM27" s="516">
        <f t="shared" si="23"/>
        <v>0</v>
      </c>
      <c r="CN27" s="517">
        <f t="shared" si="24"/>
        <v>0</v>
      </c>
      <c r="CO27" s="517">
        <f t="shared" si="25"/>
        <v>0</v>
      </c>
      <c r="CP27" s="507" t="str">
        <f t="shared" si="26"/>
        <v xml:space="preserve"> -</v>
      </c>
      <c r="CQ27" s="378" t="str">
        <f t="shared" si="27"/>
        <v xml:space="preserve"> -</v>
      </c>
      <c r="CR27" s="592" t="s">
        <v>1225</v>
      </c>
      <c r="CS27" s="99" t="s">
        <v>1231</v>
      </c>
      <c r="CT27" s="102" t="str">
        <f>'[1]LÍNEA 1'!AQ27</f>
        <v>Sec. Desarrollo Social</v>
      </c>
    </row>
    <row r="28" spans="2:98" ht="30" customHeight="1" x14ac:dyDescent="0.2">
      <c r="B28" s="961"/>
      <c r="C28" s="957"/>
      <c r="D28" s="909"/>
      <c r="E28" s="912"/>
      <c r="F28" s="921"/>
      <c r="G28" s="936"/>
      <c r="H28" s="809"/>
      <c r="I28" s="875"/>
      <c r="J28" s="936"/>
      <c r="K28" s="851"/>
      <c r="L28" s="879"/>
      <c r="M28" s="809"/>
      <c r="N28" s="851"/>
      <c r="O28" s="852"/>
      <c r="P28" s="809"/>
      <c r="Q28" s="851"/>
      <c r="R28" s="852"/>
      <c r="S28" s="937"/>
      <c r="T28" s="807"/>
      <c r="U28" s="849"/>
      <c r="V28" s="826"/>
      <c r="W28" s="797"/>
      <c r="X28" s="809"/>
      <c r="Y28" s="797"/>
      <c r="Z28" s="809"/>
      <c r="AA28" s="797"/>
      <c r="AB28" s="799"/>
      <c r="AC28" s="807"/>
      <c r="AD28" s="767"/>
      <c r="AE28" s="750"/>
      <c r="AF28" s="760"/>
      <c r="AG28" s="750"/>
      <c r="AH28" s="760"/>
      <c r="AI28" s="750"/>
      <c r="AJ28" s="760"/>
      <c r="AK28" s="750"/>
      <c r="AL28" s="760"/>
      <c r="AM28" s="750"/>
      <c r="AN28" s="760"/>
      <c r="AO28" s="915"/>
      <c r="AP28" s="904"/>
      <c r="AQ28" s="231" t="s">
        <v>39</v>
      </c>
      <c r="AR28" s="282">
        <f>'[1]LÍNEA 1'!P28</f>
        <v>0</v>
      </c>
      <c r="AS28" s="231" t="s">
        <v>1245</v>
      </c>
      <c r="AT28" s="40">
        <v>0</v>
      </c>
      <c r="AU28" s="60">
        <f>'[1]LÍNEA 1'!S28</f>
        <v>1</v>
      </c>
      <c r="AV28" s="60">
        <f>'[1]LÍNEA 1'!T28</f>
        <v>1</v>
      </c>
      <c r="AW28" s="414">
        <v>0.25</v>
      </c>
      <c r="AX28" s="60">
        <f>'[1]LÍNEA 1'!U28</f>
        <v>1</v>
      </c>
      <c r="AY28" s="414">
        <v>0.25</v>
      </c>
      <c r="AZ28" s="60">
        <f>'[1]LÍNEA 1'!V28</f>
        <v>1</v>
      </c>
      <c r="BA28" s="416">
        <v>0.25</v>
      </c>
      <c r="BB28" s="47">
        <f>'[1]LÍNEA 1'!W28</f>
        <v>1</v>
      </c>
      <c r="BC28" s="416">
        <v>0.25</v>
      </c>
      <c r="BD28" s="54">
        <f>'[3]2016'!K17</f>
        <v>0</v>
      </c>
      <c r="BE28" s="60">
        <f>'[3]2017'!K17</f>
        <v>0</v>
      </c>
      <c r="BF28" s="60">
        <f>'[3]2018'!K17</f>
        <v>0</v>
      </c>
      <c r="BG28" s="49">
        <f>'[3]2019'!K17</f>
        <v>0</v>
      </c>
      <c r="BH28" s="334">
        <f t="shared" si="1"/>
        <v>0</v>
      </c>
      <c r="BI28" s="454">
        <f t="shared" si="2"/>
        <v>0</v>
      </c>
      <c r="BJ28" s="335">
        <f t="shared" si="3"/>
        <v>0</v>
      </c>
      <c r="BK28" s="454">
        <f t="shared" si="4"/>
        <v>0</v>
      </c>
      <c r="BL28" s="335">
        <f t="shared" si="5"/>
        <v>0</v>
      </c>
      <c r="BM28" s="454">
        <f t="shared" si="6"/>
        <v>0</v>
      </c>
      <c r="BN28" s="335">
        <f t="shared" si="7"/>
        <v>0</v>
      </c>
      <c r="BO28" s="454">
        <f t="shared" si="8"/>
        <v>0</v>
      </c>
      <c r="BP28" s="689">
        <f t="shared" si="28"/>
        <v>0</v>
      </c>
      <c r="BQ28" s="454">
        <f t="shared" si="9"/>
        <v>0</v>
      </c>
      <c r="BR28" s="637">
        <f t="shared" si="10"/>
        <v>0</v>
      </c>
      <c r="BS28" s="55">
        <f>'[3]2016'!P17</f>
        <v>0</v>
      </c>
      <c r="BT28" s="60">
        <f>'[3]2016'!Q17</f>
        <v>0</v>
      </c>
      <c r="BU28" s="60">
        <f>'[3]2016'!R17</f>
        <v>0</v>
      </c>
      <c r="BV28" s="125" t="str">
        <f t="shared" si="15"/>
        <v xml:space="preserve"> -</v>
      </c>
      <c r="BW28" s="379" t="str">
        <f t="shared" si="16"/>
        <v xml:space="preserve"> -</v>
      </c>
      <c r="BX28" s="54">
        <f>'[3]2017'!P17</f>
        <v>0</v>
      </c>
      <c r="BY28" s="60">
        <f>'[3]2017'!Q17</f>
        <v>0</v>
      </c>
      <c r="BZ28" s="60">
        <f>'[3]2017'!R17</f>
        <v>0</v>
      </c>
      <c r="CA28" s="125" t="str">
        <f t="shared" si="17"/>
        <v xml:space="preserve"> -</v>
      </c>
      <c r="CB28" s="379" t="str">
        <f t="shared" si="18"/>
        <v xml:space="preserve"> -</v>
      </c>
      <c r="CC28" s="55">
        <f>'[3]2018'!P17</f>
        <v>25000</v>
      </c>
      <c r="CD28" s="60">
        <f>'[3]2018'!Q17</f>
        <v>0</v>
      </c>
      <c r="CE28" s="60">
        <f>'[3]2018'!R17</f>
        <v>0</v>
      </c>
      <c r="CF28" s="125">
        <f t="shared" si="19"/>
        <v>0</v>
      </c>
      <c r="CG28" s="379" t="str">
        <f t="shared" si="20"/>
        <v xml:space="preserve"> -</v>
      </c>
      <c r="CH28" s="54">
        <f>'[3]2019'!P17</f>
        <v>25000</v>
      </c>
      <c r="CI28" s="60">
        <f>'[3]2019'!Q17</f>
        <v>0</v>
      </c>
      <c r="CJ28" s="60">
        <f>'[3]2019'!R17</f>
        <v>0</v>
      </c>
      <c r="CK28" s="125">
        <f t="shared" si="21"/>
        <v>0</v>
      </c>
      <c r="CL28" s="379" t="str">
        <f t="shared" si="22"/>
        <v xml:space="preserve"> -</v>
      </c>
      <c r="CM28" s="518">
        <f t="shared" si="23"/>
        <v>50000</v>
      </c>
      <c r="CN28" s="519">
        <f t="shared" si="24"/>
        <v>0</v>
      </c>
      <c r="CO28" s="519">
        <f t="shared" si="25"/>
        <v>0</v>
      </c>
      <c r="CP28" s="505">
        <f t="shared" si="26"/>
        <v>0</v>
      </c>
      <c r="CQ28" s="379" t="str">
        <f t="shared" si="27"/>
        <v xml:space="preserve"> -</v>
      </c>
      <c r="CR28" s="592" t="s">
        <v>1225</v>
      </c>
      <c r="CS28" s="99" t="s">
        <v>1231</v>
      </c>
      <c r="CT28" s="102" t="str">
        <f>'[1]LÍNEA 1'!AQ28</f>
        <v>Sec. Desarrollo Social</v>
      </c>
    </row>
    <row r="29" spans="2:98" ht="30" customHeight="1" x14ac:dyDescent="0.2">
      <c r="B29" s="961"/>
      <c r="C29" s="957"/>
      <c r="D29" s="909"/>
      <c r="E29" s="912"/>
      <c r="F29" s="921"/>
      <c r="G29" s="936"/>
      <c r="H29" s="809"/>
      <c r="I29" s="875"/>
      <c r="J29" s="936"/>
      <c r="K29" s="851"/>
      <c r="L29" s="879"/>
      <c r="M29" s="809"/>
      <c r="N29" s="851"/>
      <c r="O29" s="852"/>
      <c r="P29" s="809"/>
      <c r="Q29" s="851"/>
      <c r="R29" s="852"/>
      <c r="S29" s="937"/>
      <c r="T29" s="807"/>
      <c r="U29" s="849"/>
      <c r="V29" s="826"/>
      <c r="W29" s="797"/>
      <c r="X29" s="809"/>
      <c r="Y29" s="797"/>
      <c r="Z29" s="809"/>
      <c r="AA29" s="797"/>
      <c r="AB29" s="799"/>
      <c r="AC29" s="807"/>
      <c r="AD29" s="767"/>
      <c r="AE29" s="750"/>
      <c r="AF29" s="760"/>
      <c r="AG29" s="750"/>
      <c r="AH29" s="760"/>
      <c r="AI29" s="750"/>
      <c r="AJ29" s="760"/>
      <c r="AK29" s="750"/>
      <c r="AL29" s="760"/>
      <c r="AM29" s="750"/>
      <c r="AN29" s="760"/>
      <c r="AO29" s="915"/>
      <c r="AP29" s="904"/>
      <c r="AQ29" s="231" t="s">
        <v>40</v>
      </c>
      <c r="AR29" s="282">
        <f>'[1]LÍNEA 1'!P29</f>
        <v>0</v>
      </c>
      <c r="AS29" s="231" t="s">
        <v>1246</v>
      </c>
      <c r="AT29" s="40">
        <v>1</v>
      </c>
      <c r="AU29" s="60">
        <f>'[1]LÍNEA 1'!S29</f>
        <v>1</v>
      </c>
      <c r="AV29" s="60">
        <f>'[1]LÍNEA 1'!T29</f>
        <v>1</v>
      </c>
      <c r="AW29" s="414">
        <v>0.25</v>
      </c>
      <c r="AX29" s="60">
        <f>'[1]LÍNEA 1'!U29</f>
        <v>1</v>
      </c>
      <c r="AY29" s="414">
        <v>0.25</v>
      </c>
      <c r="AZ29" s="60">
        <f>'[1]LÍNEA 1'!V29</f>
        <v>1</v>
      </c>
      <c r="BA29" s="416">
        <v>0.25</v>
      </c>
      <c r="BB29" s="47">
        <f>'[1]LÍNEA 1'!W29</f>
        <v>1</v>
      </c>
      <c r="BC29" s="416">
        <v>0.25</v>
      </c>
      <c r="BD29" s="54">
        <f>'[3]2016'!K18</f>
        <v>1</v>
      </c>
      <c r="BE29" s="60">
        <f>'[3]2017'!K18</f>
        <v>0</v>
      </c>
      <c r="BF29" s="60">
        <f>'[3]2018'!K18</f>
        <v>0</v>
      </c>
      <c r="BG29" s="49">
        <f>'[3]2019'!K18</f>
        <v>0</v>
      </c>
      <c r="BH29" s="334">
        <f t="shared" si="1"/>
        <v>1</v>
      </c>
      <c r="BI29" s="454">
        <f t="shared" si="2"/>
        <v>1</v>
      </c>
      <c r="BJ29" s="335">
        <f t="shared" si="3"/>
        <v>0</v>
      </c>
      <c r="BK29" s="454">
        <f t="shared" si="4"/>
        <v>0</v>
      </c>
      <c r="BL29" s="335">
        <f t="shared" si="5"/>
        <v>0</v>
      </c>
      <c r="BM29" s="454">
        <f t="shared" si="6"/>
        <v>0</v>
      </c>
      <c r="BN29" s="335">
        <f t="shared" si="7"/>
        <v>0</v>
      </c>
      <c r="BO29" s="454">
        <f t="shared" si="8"/>
        <v>0</v>
      </c>
      <c r="BP29" s="689">
        <f t="shared" si="28"/>
        <v>0.25</v>
      </c>
      <c r="BQ29" s="454">
        <f t="shared" si="9"/>
        <v>0.25</v>
      </c>
      <c r="BR29" s="637">
        <f t="shared" si="10"/>
        <v>0.25</v>
      </c>
      <c r="BS29" s="55">
        <f>'[3]2016'!P18</f>
        <v>0</v>
      </c>
      <c r="BT29" s="60">
        <f>'[3]2016'!Q18</f>
        <v>0</v>
      </c>
      <c r="BU29" s="60">
        <f>'[3]2016'!R18</f>
        <v>0</v>
      </c>
      <c r="BV29" s="125" t="str">
        <f t="shared" si="15"/>
        <v xml:space="preserve"> -</v>
      </c>
      <c r="BW29" s="379" t="str">
        <f t="shared" si="16"/>
        <v xml:space="preserve"> -</v>
      </c>
      <c r="BX29" s="54">
        <f>'[3]2017'!P18</f>
        <v>0</v>
      </c>
      <c r="BY29" s="60">
        <f>'[3]2017'!Q18</f>
        <v>0</v>
      </c>
      <c r="BZ29" s="60">
        <f>'[3]2017'!R18</f>
        <v>0</v>
      </c>
      <c r="CA29" s="125" t="str">
        <f t="shared" si="17"/>
        <v xml:space="preserve"> -</v>
      </c>
      <c r="CB29" s="379" t="str">
        <f t="shared" si="18"/>
        <v xml:space="preserve"> -</v>
      </c>
      <c r="CC29" s="55">
        <f>'[3]2018'!P18</f>
        <v>25000</v>
      </c>
      <c r="CD29" s="60">
        <f>'[3]2018'!Q18</f>
        <v>0</v>
      </c>
      <c r="CE29" s="60">
        <f>'[3]2018'!R18</f>
        <v>0</v>
      </c>
      <c r="CF29" s="125">
        <f t="shared" si="19"/>
        <v>0</v>
      </c>
      <c r="CG29" s="379" t="str">
        <f t="shared" si="20"/>
        <v xml:space="preserve"> -</v>
      </c>
      <c r="CH29" s="54">
        <f>'[3]2019'!P18</f>
        <v>25000</v>
      </c>
      <c r="CI29" s="60">
        <f>'[3]2019'!Q18</f>
        <v>0</v>
      </c>
      <c r="CJ29" s="60">
        <f>'[3]2019'!R18</f>
        <v>0</v>
      </c>
      <c r="CK29" s="125">
        <f t="shared" si="21"/>
        <v>0</v>
      </c>
      <c r="CL29" s="379" t="str">
        <f t="shared" si="22"/>
        <v xml:space="preserve"> -</v>
      </c>
      <c r="CM29" s="516">
        <f t="shared" si="23"/>
        <v>50000</v>
      </c>
      <c r="CN29" s="517">
        <f t="shared" si="24"/>
        <v>0</v>
      </c>
      <c r="CO29" s="517">
        <f t="shared" si="25"/>
        <v>0</v>
      </c>
      <c r="CP29" s="507">
        <f t="shared" si="26"/>
        <v>0</v>
      </c>
      <c r="CQ29" s="378" t="str">
        <f t="shared" si="27"/>
        <v xml:space="preserve"> -</v>
      </c>
      <c r="CR29" s="592" t="s">
        <v>1225</v>
      </c>
      <c r="CS29" s="99" t="s">
        <v>1231</v>
      </c>
      <c r="CT29" s="102" t="str">
        <f>'[1]LÍNEA 1'!AQ29</f>
        <v>Sec. Desarrollo Social</v>
      </c>
    </row>
    <row r="30" spans="2:98" ht="30" customHeight="1" x14ac:dyDescent="0.2">
      <c r="B30" s="961"/>
      <c r="C30" s="957"/>
      <c r="D30" s="909"/>
      <c r="E30" s="912"/>
      <c r="F30" s="921"/>
      <c r="G30" s="936"/>
      <c r="H30" s="809"/>
      <c r="I30" s="875"/>
      <c r="J30" s="936"/>
      <c r="K30" s="851"/>
      <c r="L30" s="879"/>
      <c r="M30" s="809"/>
      <c r="N30" s="851"/>
      <c r="O30" s="852"/>
      <c r="P30" s="809"/>
      <c r="Q30" s="851"/>
      <c r="R30" s="852"/>
      <c r="S30" s="937"/>
      <c r="T30" s="807"/>
      <c r="U30" s="849"/>
      <c r="V30" s="826"/>
      <c r="W30" s="797"/>
      <c r="X30" s="809"/>
      <c r="Y30" s="797"/>
      <c r="Z30" s="809"/>
      <c r="AA30" s="797"/>
      <c r="AB30" s="799"/>
      <c r="AC30" s="807"/>
      <c r="AD30" s="767"/>
      <c r="AE30" s="750"/>
      <c r="AF30" s="760"/>
      <c r="AG30" s="750"/>
      <c r="AH30" s="760"/>
      <c r="AI30" s="750"/>
      <c r="AJ30" s="760"/>
      <c r="AK30" s="750"/>
      <c r="AL30" s="760"/>
      <c r="AM30" s="750"/>
      <c r="AN30" s="760"/>
      <c r="AO30" s="915"/>
      <c r="AP30" s="904"/>
      <c r="AQ30" s="27" t="s">
        <v>41</v>
      </c>
      <c r="AR30" s="9" t="str">
        <f>'[1]LÍNEA 1'!P30</f>
        <v xml:space="preserve"> -</v>
      </c>
      <c r="AS30" s="27" t="s">
        <v>1247</v>
      </c>
      <c r="AT30" s="40">
        <v>0</v>
      </c>
      <c r="AU30" s="60">
        <f>'[1]LÍNEA 1'!S30</f>
        <v>1</v>
      </c>
      <c r="AV30" s="60">
        <f>'[1]LÍNEA 1'!T30</f>
        <v>0</v>
      </c>
      <c r="AW30" s="414">
        <f t="shared" si="11"/>
        <v>0</v>
      </c>
      <c r="AX30" s="60">
        <f>'[1]LÍNEA 1'!U30</f>
        <v>1</v>
      </c>
      <c r="AY30" s="414">
        <f t="shared" si="12"/>
        <v>1</v>
      </c>
      <c r="AZ30" s="60">
        <f>'[1]LÍNEA 1'!V30</f>
        <v>0</v>
      </c>
      <c r="BA30" s="416">
        <f t="shared" si="13"/>
        <v>0</v>
      </c>
      <c r="BB30" s="47">
        <f>'[1]LÍNEA 1'!W30</f>
        <v>0</v>
      </c>
      <c r="BC30" s="416">
        <f t="shared" si="14"/>
        <v>0</v>
      </c>
      <c r="BD30" s="54">
        <f>'[9]2016'!K12</f>
        <v>0</v>
      </c>
      <c r="BE30" s="60">
        <f>'[9]2017'!K12</f>
        <v>0</v>
      </c>
      <c r="BF30" s="60">
        <f>'[9]2018'!K12</f>
        <v>0</v>
      </c>
      <c r="BG30" s="49">
        <f>'[9]2019'!K12</f>
        <v>0</v>
      </c>
      <c r="BH30" s="334" t="str">
        <f t="shared" si="1"/>
        <v xml:space="preserve"> -</v>
      </c>
      <c r="BI30" s="454" t="str">
        <f t="shared" si="2"/>
        <v xml:space="preserve"> -</v>
      </c>
      <c r="BJ30" s="335">
        <f t="shared" si="3"/>
        <v>0</v>
      </c>
      <c r="BK30" s="454">
        <f t="shared" si="4"/>
        <v>0</v>
      </c>
      <c r="BL30" s="335" t="str">
        <f t="shared" si="5"/>
        <v xml:space="preserve"> -</v>
      </c>
      <c r="BM30" s="454" t="str">
        <f t="shared" si="6"/>
        <v xml:space="preserve"> -</v>
      </c>
      <c r="BN30" s="335" t="str">
        <f t="shared" si="7"/>
        <v xml:space="preserve"> -</v>
      </c>
      <c r="BO30" s="454" t="str">
        <f t="shared" si="8"/>
        <v xml:space="preserve"> -</v>
      </c>
      <c r="BP30" s="689">
        <f>+SUM(BD30:BG30)/AU30</f>
        <v>0</v>
      </c>
      <c r="BQ30" s="454">
        <f t="shared" si="9"/>
        <v>0</v>
      </c>
      <c r="BR30" s="637">
        <f t="shared" si="10"/>
        <v>0</v>
      </c>
      <c r="BS30" s="55">
        <f>'[9]2016'!P12</f>
        <v>0</v>
      </c>
      <c r="BT30" s="60">
        <f>'[9]2016'!Q12</f>
        <v>0</v>
      </c>
      <c r="BU30" s="60">
        <f>'[9]2016'!R12</f>
        <v>0</v>
      </c>
      <c r="BV30" s="125" t="str">
        <f t="shared" si="15"/>
        <v xml:space="preserve"> -</v>
      </c>
      <c r="BW30" s="379" t="str">
        <f t="shared" si="16"/>
        <v xml:space="preserve"> -</v>
      </c>
      <c r="BX30" s="54">
        <f>'[9]2017'!P12</f>
        <v>0</v>
      </c>
      <c r="BY30" s="60">
        <f>'[9]2017'!Q12</f>
        <v>0</v>
      </c>
      <c r="BZ30" s="60">
        <f>'[9]2017'!R12</f>
        <v>0</v>
      </c>
      <c r="CA30" s="125" t="str">
        <f t="shared" si="17"/>
        <v xml:space="preserve"> -</v>
      </c>
      <c r="CB30" s="379" t="str">
        <f t="shared" si="18"/>
        <v xml:space="preserve"> -</v>
      </c>
      <c r="CC30" s="55">
        <f>'[9]2018'!P12</f>
        <v>0</v>
      </c>
      <c r="CD30" s="60">
        <f>'[9]2018'!Q12</f>
        <v>0</v>
      </c>
      <c r="CE30" s="60">
        <f>'[9]2018'!R12</f>
        <v>0</v>
      </c>
      <c r="CF30" s="125" t="str">
        <f t="shared" si="19"/>
        <v xml:space="preserve"> -</v>
      </c>
      <c r="CG30" s="379" t="str">
        <f t="shared" si="20"/>
        <v xml:space="preserve"> -</v>
      </c>
      <c r="CH30" s="54">
        <f>'[9]2019'!P12</f>
        <v>0</v>
      </c>
      <c r="CI30" s="60">
        <f>'[9]2019'!Q12</f>
        <v>0</v>
      </c>
      <c r="CJ30" s="60">
        <f>'[9]2019'!R12</f>
        <v>0</v>
      </c>
      <c r="CK30" s="125" t="str">
        <f t="shared" si="21"/>
        <v xml:space="preserve"> -</v>
      </c>
      <c r="CL30" s="379" t="str">
        <f t="shared" si="22"/>
        <v xml:space="preserve"> -</v>
      </c>
      <c r="CM30" s="518">
        <f t="shared" si="23"/>
        <v>0</v>
      </c>
      <c r="CN30" s="519">
        <f t="shared" si="24"/>
        <v>0</v>
      </c>
      <c r="CO30" s="519">
        <f t="shared" si="25"/>
        <v>0</v>
      </c>
      <c r="CP30" s="505" t="str">
        <f t="shared" si="26"/>
        <v xml:space="preserve"> -</v>
      </c>
      <c r="CQ30" s="379" t="str">
        <f t="shared" si="27"/>
        <v xml:space="preserve"> -</v>
      </c>
      <c r="CR30" s="592" t="s">
        <v>1225</v>
      </c>
      <c r="CS30" s="99" t="s">
        <v>1231</v>
      </c>
      <c r="CT30" s="102" t="str">
        <f>'[1]LÍNEA 1'!AQ30</f>
        <v>Sec. Administrativa</v>
      </c>
    </row>
    <row r="31" spans="2:98" ht="30" customHeight="1" x14ac:dyDescent="0.2">
      <c r="B31" s="961"/>
      <c r="C31" s="957"/>
      <c r="D31" s="909"/>
      <c r="E31" s="912"/>
      <c r="F31" s="921"/>
      <c r="G31" s="936"/>
      <c r="H31" s="809"/>
      <c r="I31" s="875"/>
      <c r="J31" s="936"/>
      <c r="K31" s="851"/>
      <c r="L31" s="879"/>
      <c r="M31" s="809"/>
      <c r="N31" s="851"/>
      <c r="O31" s="852"/>
      <c r="P31" s="809"/>
      <c r="Q31" s="851"/>
      <c r="R31" s="852"/>
      <c r="S31" s="937"/>
      <c r="T31" s="807"/>
      <c r="U31" s="849"/>
      <c r="V31" s="826"/>
      <c r="W31" s="797"/>
      <c r="X31" s="809"/>
      <c r="Y31" s="797"/>
      <c r="Z31" s="809"/>
      <c r="AA31" s="797"/>
      <c r="AB31" s="799"/>
      <c r="AC31" s="807"/>
      <c r="AD31" s="767"/>
      <c r="AE31" s="750"/>
      <c r="AF31" s="760"/>
      <c r="AG31" s="750"/>
      <c r="AH31" s="760"/>
      <c r="AI31" s="750"/>
      <c r="AJ31" s="760"/>
      <c r="AK31" s="750"/>
      <c r="AL31" s="760"/>
      <c r="AM31" s="750"/>
      <c r="AN31" s="760"/>
      <c r="AO31" s="915"/>
      <c r="AP31" s="904"/>
      <c r="AQ31" s="27" t="s">
        <v>42</v>
      </c>
      <c r="AR31" s="9" t="str">
        <f>'[1]LÍNEA 1'!P31</f>
        <v xml:space="preserve"> -</v>
      </c>
      <c r="AS31" s="27" t="s">
        <v>1248</v>
      </c>
      <c r="AT31" s="40">
        <v>0</v>
      </c>
      <c r="AU31" s="60">
        <f>'[1]LÍNEA 1'!S31</f>
        <v>1</v>
      </c>
      <c r="AV31" s="60">
        <f>'[1]LÍNEA 1'!T31</f>
        <v>0</v>
      </c>
      <c r="AW31" s="414">
        <f t="shared" si="11"/>
        <v>0</v>
      </c>
      <c r="AX31" s="60">
        <f>'[1]LÍNEA 1'!U31</f>
        <v>1</v>
      </c>
      <c r="AY31" s="414">
        <f t="shared" si="12"/>
        <v>1</v>
      </c>
      <c r="AZ31" s="60">
        <f>'[1]LÍNEA 1'!V31</f>
        <v>0</v>
      </c>
      <c r="BA31" s="416">
        <f t="shared" si="13"/>
        <v>0</v>
      </c>
      <c r="BB31" s="47">
        <f>'[1]LÍNEA 1'!W31</f>
        <v>0</v>
      </c>
      <c r="BC31" s="416">
        <f t="shared" si="14"/>
        <v>0</v>
      </c>
      <c r="BD31" s="54">
        <f>'[9]2016'!K13</f>
        <v>0</v>
      </c>
      <c r="BE31" s="60">
        <f>'[9]2017'!K13</f>
        <v>0</v>
      </c>
      <c r="BF31" s="60">
        <f>'[9]2018'!K13</f>
        <v>0</v>
      </c>
      <c r="BG31" s="49">
        <f>'[9]2019'!K13</f>
        <v>0</v>
      </c>
      <c r="BH31" s="334" t="str">
        <f t="shared" si="1"/>
        <v xml:space="preserve"> -</v>
      </c>
      <c r="BI31" s="454" t="str">
        <f t="shared" si="2"/>
        <v xml:space="preserve"> -</v>
      </c>
      <c r="BJ31" s="335">
        <f t="shared" si="3"/>
        <v>0</v>
      </c>
      <c r="BK31" s="454">
        <f t="shared" si="4"/>
        <v>0</v>
      </c>
      <c r="BL31" s="335" t="str">
        <f t="shared" si="5"/>
        <v xml:space="preserve"> -</v>
      </c>
      <c r="BM31" s="454" t="str">
        <f t="shared" si="6"/>
        <v xml:space="preserve"> -</v>
      </c>
      <c r="BN31" s="335" t="str">
        <f t="shared" si="7"/>
        <v xml:space="preserve"> -</v>
      </c>
      <c r="BO31" s="454" t="str">
        <f t="shared" si="8"/>
        <v xml:space="preserve"> -</v>
      </c>
      <c r="BP31" s="689">
        <f>+SUM(BD31:BG31)/AU31</f>
        <v>0</v>
      </c>
      <c r="BQ31" s="454">
        <f t="shared" si="9"/>
        <v>0</v>
      </c>
      <c r="BR31" s="637">
        <f t="shared" si="10"/>
        <v>0</v>
      </c>
      <c r="BS31" s="55">
        <f>'[9]2016'!P13</f>
        <v>0</v>
      </c>
      <c r="BT31" s="60">
        <f>'[9]2016'!Q13</f>
        <v>0</v>
      </c>
      <c r="BU31" s="60">
        <f>'[9]2016'!R13</f>
        <v>0</v>
      </c>
      <c r="BV31" s="125" t="str">
        <f t="shared" si="15"/>
        <v xml:space="preserve"> -</v>
      </c>
      <c r="BW31" s="379" t="str">
        <f t="shared" si="16"/>
        <v xml:space="preserve"> -</v>
      </c>
      <c r="BX31" s="54">
        <f>'[9]2017'!P13</f>
        <v>0</v>
      </c>
      <c r="BY31" s="60">
        <f>'[9]2017'!Q13</f>
        <v>0</v>
      </c>
      <c r="BZ31" s="60">
        <f>'[9]2017'!R13</f>
        <v>0</v>
      </c>
      <c r="CA31" s="125" t="str">
        <f t="shared" si="17"/>
        <v xml:space="preserve"> -</v>
      </c>
      <c r="CB31" s="379" t="str">
        <f t="shared" si="18"/>
        <v xml:space="preserve"> -</v>
      </c>
      <c r="CC31" s="55">
        <f>'[9]2018'!P13</f>
        <v>0</v>
      </c>
      <c r="CD31" s="60">
        <f>'[9]2018'!Q13</f>
        <v>0</v>
      </c>
      <c r="CE31" s="60">
        <f>'[9]2018'!R13</f>
        <v>0</v>
      </c>
      <c r="CF31" s="125" t="str">
        <f t="shared" si="19"/>
        <v xml:space="preserve"> -</v>
      </c>
      <c r="CG31" s="379" t="str">
        <f t="shared" si="20"/>
        <v xml:space="preserve"> -</v>
      </c>
      <c r="CH31" s="54">
        <f>'[9]2019'!P13</f>
        <v>0</v>
      </c>
      <c r="CI31" s="60">
        <f>'[9]2019'!Q13</f>
        <v>0</v>
      </c>
      <c r="CJ31" s="60">
        <f>'[9]2019'!R13</f>
        <v>0</v>
      </c>
      <c r="CK31" s="125" t="str">
        <f t="shared" si="21"/>
        <v xml:space="preserve"> -</v>
      </c>
      <c r="CL31" s="379" t="str">
        <f t="shared" si="22"/>
        <v xml:space="preserve"> -</v>
      </c>
      <c r="CM31" s="516">
        <f t="shared" si="23"/>
        <v>0</v>
      </c>
      <c r="CN31" s="517">
        <f t="shared" si="24"/>
        <v>0</v>
      </c>
      <c r="CO31" s="517">
        <f t="shared" si="25"/>
        <v>0</v>
      </c>
      <c r="CP31" s="507" t="str">
        <f t="shared" si="26"/>
        <v xml:space="preserve"> -</v>
      </c>
      <c r="CQ31" s="378" t="str">
        <f t="shared" si="27"/>
        <v xml:space="preserve"> -</v>
      </c>
      <c r="CR31" s="592" t="s">
        <v>1225</v>
      </c>
      <c r="CS31" s="99" t="s">
        <v>1231</v>
      </c>
      <c r="CT31" s="102" t="str">
        <f>'[1]LÍNEA 1'!AQ31</f>
        <v>Sec. Administrativa</v>
      </c>
    </row>
    <row r="32" spans="2:98" ht="45.75" customHeight="1" x14ac:dyDescent="0.2">
      <c r="B32" s="961"/>
      <c r="C32" s="957"/>
      <c r="D32" s="909"/>
      <c r="E32" s="912"/>
      <c r="F32" s="921"/>
      <c r="G32" s="936"/>
      <c r="H32" s="809"/>
      <c r="I32" s="875"/>
      <c r="J32" s="936"/>
      <c r="K32" s="851"/>
      <c r="L32" s="879"/>
      <c r="M32" s="809"/>
      <c r="N32" s="851"/>
      <c r="O32" s="852"/>
      <c r="P32" s="809"/>
      <c r="Q32" s="851"/>
      <c r="R32" s="852"/>
      <c r="S32" s="937"/>
      <c r="T32" s="807"/>
      <c r="U32" s="849"/>
      <c r="V32" s="826"/>
      <c r="W32" s="797"/>
      <c r="X32" s="809"/>
      <c r="Y32" s="797"/>
      <c r="Z32" s="809"/>
      <c r="AA32" s="797"/>
      <c r="AB32" s="799"/>
      <c r="AC32" s="807"/>
      <c r="AD32" s="767"/>
      <c r="AE32" s="750"/>
      <c r="AF32" s="760"/>
      <c r="AG32" s="750"/>
      <c r="AH32" s="760"/>
      <c r="AI32" s="750"/>
      <c r="AJ32" s="760"/>
      <c r="AK32" s="750"/>
      <c r="AL32" s="760"/>
      <c r="AM32" s="750"/>
      <c r="AN32" s="760"/>
      <c r="AO32" s="915"/>
      <c r="AP32" s="904"/>
      <c r="AQ32" s="27" t="s">
        <v>43</v>
      </c>
      <c r="AR32" s="9" t="str">
        <f>'[1]LÍNEA 1'!P32</f>
        <v xml:space="preserve"> -</v>
      </c>
      <c r="AS32" s="27" t="s">
        <v>1249</v>
      </c>
      <c r="AT32" s="40">
        <v>0</v>
      </c>
      <c r="AU32" s="60">
        <f>'[1]LÍNEA 1'!S32</f>
        <v>48</v>
      </c>
      <c r="AV32" s="60">
        <f>'[1]LÍNEA 1'!T32</f>
        <v>4</v>
      </c>
      <c r="AW32" s="414">
        <f t="shared" si="11"/>
        <v>8.3333333333333329E-2</v>
      </c>
      <c r="AX32" s="60">
        <f>'[1]LÍNEA 1'!U32</f>
        <v>15</v>
      </c>
      <c r="AY32" s="414">
        <f t="shared" si="12"/>
        <v>0.3125</v>
      </c>
      <c r="AZ32" s="60">
        <f>'[1]LÍNEA 1'!V32</f>
        <v>14</v>
      </c>
      <c r="BA32" s="416">
        <f t="shared" si="13"/>
        <v>0.29166666666666669</v>
      </c>
      <c r="BB32" s="47">
        <f>'[1]LÍNEA 1'!W32</f>
        <v>15</v>
      </c>
      <c r="BC32" s="416">
        <f t="shared" si="14"/>
        <v>0.3125</v>
      </c>
      <c r="BD32" s="54">
        <f>'[2]2016'!$K$13</f>
        <v>3</v>
      </c>
      <c r="BE32" s="60">
        <f>'[2]2017'!$K$13</f>
        <v>0</v>
      </c>
      <c r="BF32" s="60">
        <f>'[2]2018'!$K$13</f>
        <v>0</v>
      </c>
      <c r="BG32" s="49">
        <f>'[2]2019'!$K$13</f>
        <v>0</v>
      </c>
      <c r="BH32" s="334">
        <f t="shared" si="1"/>
        <v>0.75</v>
      </c>
      <c r="BI32" s="454">
        <f t="shared" si="2"/>
        <v>0.75</v>
      </c>
      <c r="BJ32" s="335">
        <f t="shared" si="3"/>
        <v>0</v>
      </c>
      <c r="BK32" s="454">
        <f t="shared" si="4"/>
        <v>0</v>
      </c>
      <c r="BL32" s="335">
        <f t="shared" si="5"/>
        <v>0</v>
      </c>
      <c r="BM32" s="454">
        <f t="shared" si="6"/>
        <v>0</v>
      </c>
      <c r="BN32" s="335">
        <f t="shared" si="7"/>
        <v>0</v>
      </c>
      <c r="BO32" s="454">
        <f t="shared" si="8"/>
        <v>0</v>
      </c>
      <c r="BP32" s="689">
        <f>+SUM(BD32:BG32)/AU32</f>
        <v>6.25E-2</v>
      </c>
      <c r="BQ32" s="454">
        <f t="shared" si="9"/>
        <v>6.25E-2</v>
      </c>
      <c r="BR32" s="637">
        <f t="shared" si="10"/>
        <v>6.25E-2</v>
      </c>
      <c r="BS32" s="55">
        <f>'[2]2016'!P13</f>
        <v>0</v>
      </c>
      <c r="BT32" s="60">
        <f>'[2]2016'!Q13</f>
        <v>0</v>
      </c>
      <c r="BU32" s="60">
        <f>'[2]2016'!R13</f>
        <v>0</v>
      </c>
      <c r="BV32" s="125" t="str">
        <f t="shared" si="15"/>
        <v xml:space="preserve"> -</v>
      </c>
      <c r="BW32" s="379" t="str">
        <f t="shared" si="16"/>
        <v xml:space="preserve"> -</v>
      </c>
      <c r="BX32" s="54">
        <f>'[2]2017'!P13</f>
        <v>27500</v>
      </c>
      <c r="BY32" s="60">
        <f>'[2]2017'!Q13</f>
        <v>0</v>
      </c>
      <c r="BZ32" s="60">
        <f>'[2]2017'!R13</f>
        <v>0</v>
      </c>
      <c r="CA32" s="125">
        <f t="shared" si="17"/>
        <v>0</v>
      </c>
      <c r="CB32" s="379" t="str">
        <f t="shared" si="18"/>
        <v xml:space="preserve"> -</v>
      </c>
      <c r="CC32" s="55">
        <f>'[2]2018'!P13</f>
        <v>0</v>
      </c>
      <c r="CD32" s="60">
        <f>'[2]2018'!Q13</f>
        <v>0</v>
      </c>
      <c r="CE32" s="60">
        <f>'[2]2018'!R13</f>
        <v>0</v>
      </c>
      <c r="CF32" s="125" t="str">
        <f t="shared" si="19"/>
        <v xml:space="preserve"> -</v>
      </c>
      <c r="CG32" s="379" t="str">
        <f t="shared" si="20"/>
        <v xml:space="preserve"> -</v>
      </c>
      <c r="CH32" s="54">
        <f>'[2]2019'!P13</f>
        <v>0</v>
      </c>
      <c r="CI32" s="60">
        <f>'[2]2019'!Q13</f>
        <v>0</v>
      </c>
      <c r="CJ32" s="60">
        <f>'[2]2019'!R13</f>
        <v>0</v>
      </c>
      <c r="CK32" s="125" t="str">
        <f t="shared" si="21"/>
        <v xml:space="preserve"> -</v>
      </c>
      <c r="CL32" s="379" t="str">
        <f t="shared" si="22"/>
        <v xml:space="preserve"> -</v>
      </c>
      <c r="CM32" s="518">
        <f t="shared" si="23"/>
        <v>27500</v>
      </c>
      <c r="CN32" s="519">
        <f t="shared" si="24"/>
        <v>0</v>
      </c>
      <c r="CO32" s="519">
        <f t="shared" si="25"/>
        <v>0</v>
      </c>
      <c r="CP32" s="505">
        <f t="shared" si="26"/>
        <v>0</v>
      </c>
      <c r="CQ32" s="379" t="str">
        <f t="shared" si="27"/>
        <v xml:space="preserve"> -</v>
      </c>
      <c r="CR32" s="592" t="s">
        <v>1225</v>
      </c>
      <c r="CS32" s="99" t="s">
        <v>1231</v>
      </c>
      <c r="CT32" s="102" t="str">
        <f>'[1]LÍNEA 1'!AQ32</f>
        <v>Sec. Interior</v>
      </c>
    </row>
    <row r="33" spans="2:98" ht="45.75" customHeight="1" x14ac:dyDescent="0.2">
      <c r="B33" s="961"/>
      <c r="C33" s="957"/>
      <c r="D33" s="909"/>
      <c r="E33" s="912"/>
      <c r="F33" s="921"/>
      <c r="G33" s="936"/>
      <c r="H33" s="809"/>
      <c r="I33" s="875"/>
      <c r="J33" s="936"/>
      <c r="K33" s="851"/>
      <c r="L33" s="879"/>
      <c r="M33" s="809"/>
      <c r="N33" s="851"/>
      <c r="O33" s="852"/>
      <c r="P33" s="809"/>
      <c r="Q33" s="851"/>
      <c r="R33" s="852"/>
      <c r="S33" s="937"/>
      <c r="T33" s="807"/>
      <c r="U33" s="849"/>
      <c r="V33" s="826"/>
      <c r="W33" s="797"/>
      <c r="X33" s="809"/>
      <c r="Y33" s="797"/>
      <c r="Z33" s="809"/>
      <c r="AA33" s="797"/>
      <c r="AB33" s="799"/>
      <c r="AC33" s="807"/>
      <c r="AD33" s="767"/>
      <c r="AE33" s="750"/>
      <c r="AF33" s="760"/>
      <c r="AG33" s="750"/>
      <c r="AH33" s="760"/>
      <c r="AI33" s="750"/>
      <c r="AJ33" s="760"/>
      <c r="AK33" s="750"/>
      <c r="AL33" s="760"/>
      <c r="AM33" s="750"/>
      <c r="AN33" s="760"/>
      <c r="AO33" s="915"/>
      <c r="AP33" s="904"/>
      <c r="AQ33" s="231" t="s">
        <v>44</v>
      </c>
      <c r="AR33" s="232" t="str">
        <f>'[1]LÍNEA 1'!P33</f>
        <v xml:space="preserve"> -</v>
      </c>
      <c r="AS33" s="231" t="s">
        <v>1250</v>
      </c>
      <c r="AT33" s="40">
        <v>0</v>
      </c>
      <c r="AU33" s="60">
        <f>'[1]LÍNEA 1'!S33</f>
        <v>1</v>
      </c>
      <c r="AV33" s="60">
        <f>'[1]LÍNEA 1'!T33</f>
        <v>0</v>
      </c>
      <c r="AW33" s="414">
        <v>0</v>
      </c>
      <c r="AX33" s="60">
        <f>'[1]LÍNEA 1'!U33</f>
        <v>1</v>
      </c>
      <c r="AY33" s="414">
        <v>0.33</v>
      </c>
      <c r="AZ33" s="60">
        <f>'[1]LÍNEA 1'!V33</f>
        <v>1</v>
      </c>
      <c r="BA33" s="416">
        <v>0.33</v>
      </c>
      <c r="BB33" s="47">
        <f>'[1]LÍNEA 1'!W33</f>
        <v>1</v>
      </c>
      <c r="BC33" s="416">
        <v>0.34</v>
      </c>
      <c r="BD33" s="54">
        <f>'[10]2016'!K12</f>
        <v>0.33</v>
      </c>
      <c r="BE33" s="60">
        <f>'[10]2017'!K12</f>
        <v>0.5</v>
      </c>
      <c r="BF33" s="60">
        <f>'[10]2018'!K12</f>
        <v>0</v>
      </c>
      <c r="BG33" s="49">
        <f>'[10]2019'!K12</f>
        <v>0</v>
      </c>
      <c r="BH33" s="334" t="str">
        <f t="shared" si="1"/>
        <v xml:space="preserve"> -</v>
      </c>
      <c r="BI33" s="454" t="str">
        <f t="shared" si="2"/>
        <v xml:space="preserve"> -</v>
      </c>
      <c r="BJ33" s="335">
        <f t="shared" si="3"/>
        <v>0.5</v>
      </c>
      <c r="BK33" s="454">
        <f t="shared" si="4"/>
        <v>0.5</v>
      </c>
      <c r="BL33" s="335">
        <f t="shared" si="5"/>
        <v>0</v>
      </c>
      <c r="BM33" s="454">
        <f t="shared" si="6"/>
        <v>0</v>
      </c>
      <c r="BN33" s="335">
        <f t="shared" si="7"/>
        <v>0</v>
      </c>
      <c r="BO33" s="454">
        <f t="shared" si="8"/>
        <v>0</v>
      </c>
      <c r="BP33" s="689">
        <f>+AVERAGE(BE33:BG33)/AU33</f>
        <v>0.16666666666666666</v>
      </c>
      <c r="BQ33" s="454">
        <f t="shared" si="9"/>
        <v>0.16666666666666666</v>
      </c>
      <c r="BR33" s="637">
        <f t="shared" si="10"/>
        <v>0.16666666666666666</v>
      </c>
      <c r="BS33" s="55">
        <f>'[10]2016'!P12</f>
        <v>0</v>
      </c>
      <c r="BT33" s="60">
        <f>'[10]2016'!Q12</f>
        <v>0</v>
      </c>
      <c r="BU33" s="60">
        <f>'[10]2016'!R12</f>
        <v>0</v>
      </c>
      <c r="BV33" s="125" t="str">
        <f t="shared" si="15"/>
        <v xml:space="preserve"> -</v>
      </c>
      <c r="BW33" s="379" t="str">
        <f t="shared" si="16"/>
        <v xml:space="preserve"> -</v>
      </c>
      <c r="BX33" s="54">
        <f>'[10]2017'!P12</f>
        <v>0</v>
      </c>
      <c r="BY33" s="60">
        <f>'[10]2017'!Q12</f>
        <v>0</v>
      </c>
      <c r="BZ33" s="60">
        <f>'[10]2017'!R12</f>
        <v>0</v>
      </c>
      <c r="CA33" s="125" t="str">
        <f t="shared" si="17"/>
        <v xml:space="preserve"> -</v>
      </c>
      <c r="CB33" s="379" t="str">
        <f t="shared" si="18"/>
        <v xml:space="preserve"> -</v>
      </c>
      <c r="CC33" s="55">
        <f>'[10]2018'!P12</f>
        <v>0</v>
      </c>
      <c r="CD33" s="60">
        <f>'[10]2018'!Q12</f>
        <v>0</v>
      </c>
      <c r="CE33" s="60">
        <f>'[10]2018'!R12</f>
        <v>0</v>
      </c>
      <c r="CF33" s="125" t="str">
        <f t="shared" si="19"/>
        <v xml:space="preserve"> -</v>
      </c>
      <c r="CG33" s="379" t="str">
        <f t="shared" si="20"/>
        <v xml:space="preserve"> -</v>
      </c>
      <c r="CH33" s="54">
        <f>'[10]2019'!P12</f>
        <v>0</v>
      </c>
      <c r="CI33" s="60">
        <f>'[10]2019'!Q12</f>
        <v>0</v>
      </c>
      <c r="CJ33" s="60">
        <f>'[10]2019'!R12</f>
        <v>0</v>
      </c>
      <c r="CK33" s="125" t="str">
        <f t="shared" si="21"/>
        <v xml:space="preserve"> -</v>
      </c>
      <c r="CL33" s="379" t="str">
        <f t="shared" si="22"/>
        <v xml:space="preserve"> -</v>
      </c>
      <c r="CM33" s="516">
        <f t="shared" si="23"/>
        <v>0</v>
      </c>
      <c r="CN33" s="517">
        <f t="shared" si="24"/>
        <v>0</v>
      </c>
      <c r="CO33" s="517">
        <f t="shared" si="25"/>
        <v>0</v>
      </c>
      <c r="CP33" s="507" t="str">
        <f t="shared" si="26"/>
        <v xml:space="preserve"> -</v>
      </c>
      <c r="CQ33" s="378" t="str">
        <f t="shared" si="27"/>
        <v xml:space="preserve"> -</v>
      </c>
      <c r="CR33" s="592" t="s">
        <v>1225</v>
      </c>
      <c r="CS33" s="99" t="s">
        <v>1231</v>
      </c>
      <c r="CT33" s="102" t="str">
        <f>'[1]LÍNEA 1'!AQ33</f>
        <v>Asesor TIC</v>
      </c>
    </row>
    <row r="34" spans="2:98" ht="60" customHeight="1" thickBot="1" x14ac:dyDescent="0.25">
      <c r="B34" s="961"/>
      <c r="C34" s="957"/>
      <c r="D34" s="909"/>
      <c r="E34" s="912"/>
      <c r="F34" s="921"/>
      <c r="G34" s="936"/>
      <c r="H34" s="809"/>
      <c r="I34" s="875"/>
      <c r="J34" s="936"/>
      <c r="K34" s="851"/>
      <c r="L34" s="879"/>
      <c r="M34" s="809"/>
      <c r="N34" s="851"/>
      <c r="O34" s="852"/>
      <c r="P34" s="809"/>
      <c r="Q34" s="851"/>
      <c r="R34" s="852"/>
      <c r="S34" s="937"/>
      <c r="T34" s="807"/>
      <c r="U34" s="849"/>
      <c r="V34" s="826"/>
      <c r="W34" s="797"/>
      <c r="X34" s="809"/>
      <c r="Y34" s="797"/>
      <c r="Z34" s="809"/>
      <c r="AA34" s="797"/>
      <c r="AB34" s="799"/>
      <c r="AC34" s="807"/>
      <c r="AD34" s="767"/>
      <c r="AE34" s="750"/>
      <c r="AF34" s="760"/>
      <c r="AG34" s="750"/>
      <c r="AH34" s="760"/>
      <c r="AI34" s="750"/>
      <c r="AJ34" s="760"/>
      <c r="AK34" s="750"/>
      <c r="AL34" s="760"/>
      <c r="AM34" s="750"/>
      <c r="AN34" s="760"/>
      <c r="AO34" s="916"/>
      <c r="AP34" s="905"/>
      <c r="AQ34" s="235" t="s">
        <v>45</v>
      </c>
      <c r="AR34" s="236" t="str">
        <f>'[1]LÍNEA 1'!P34</f>
        <v xml:space="preserve"> -</v>
      </c>
      <c r="AS34" s="235" t="s">
        <v>1251</v>
      </c>
      <c r="AT34" s="44">
        <v>0</v>
      </c>
      <c r="AU34" s="105">
        <f>'[1]LÍNEA 1'!S34</f>
        <v>1</v>
      </c>
      <c r="AV34" s="105">
        <f>'[1]LÍNEA 1'!T34</f>
        <v>0</v>
      </c>
      <c r="AW34" s="417">
        <v>0</v>
      </c>
      <c r="AX34" s="105">
        <f>'[1]LÍNEA 1'!U34</f>
        <v>1</v>
      </c>
      <c r="AY34" s="417">
        <v>0.33</v>
      </c>
      <c r="AZ34" s="105">
        <f>'[1]LÍNEA 1'!V34</f>
        <v>1</v>
      </c>
      <c r="BA34" s="418">
        <v>0.33</v>
      </c>
      <c r="BB34" s="50">
        <f>'[1]LÍNEA 1'!W34</f>
        <v>1</v>
      </c>
      <c r="BC34" s="418">
        <v>0.34</v>
      </c>
      <c r="BD34" s="62">
        <f>'[10]2016'!K13</f>
        <v>0.5</v>
      </c>
      <c r="BE34" s="92">
        <f>'[10]2017'!K13</f>
        <v>0.5</v>
      </c>
      <c r="BF34" s="92">
        <f>'[10]2018'!K13</f>
        <v>0</v>
      </c>
      <c r="BG34" s="70">
        <f>'[10]2019'!K13</f>
        <v>0</v>
      </c>
      <c r="BH34" s="332" t="str">
        <f t="shared" si="1"/>
        <v xml:space="preserve"> -</v>
      </c>
      <c r="BI34" s="458" t="str">
        <f t="shared" si="2"/>
        <v xml:space="preserve"> -</v>
      </c>
      <c r="BJ34" s="333">
        <f t="shared" si="3"/>
        <v>0.5</v>
      </c>
      <c r="BK34" s="458">
        <f t="shared" si="4"/>
        <v>0.5</v>
      </c>
      <c r="BL34" s="333">
        <f t="shared" si="5"/>
        <v>0</v>
      </c>
      <c r="BM34" s="458">
        <f t="shared" si="6"/>
        <v>0</v>
      </c>
      <c r="BN34" s="333">
        <f t="shared" si="7"/>
        <v>0</v>
      </c>
      <c r="BO34" s="458">
        <f t="shared" si="8"/>
        <v>0</v>
      </c>
      <c r="BP34" s="690">
        <f t="shared" si="28"/>
        <v>0.25</v>
      </c>
      <c r="BQ34" s="458">
        <f t="shared" si="9"/>
        <v>0.25</v>
      </c>
      <c r="BR34" s="638">
        <f t="shared" si="10"/>
        <v>0.25</v>
      </c>
      <c r="BS34" s="57">
        <f>'[10]2016'!P13</f>
        <v>0</v>
      </c>
      <c r="BT34" s="105">
        <f>'[10]2016'!Q13</f>
        <v>0</v>
      </c>
      <c r="BU34" s="105">
        <f>'[10]2016'!R13</f>
        <v>0</v>
      </c>
      <c r="BV34" s="147" t="str">
        <f t="shared" si="15"/>
        <v xml:space="preserve"> -</v>
      </c>
      <c r="BW34" s="382" t="str">
        <f t="shared" si="16"/>
        <v xml:space="preserve"> -</v>
      </c>
      <c r="BX34" s="56">
        <f>'[10]2017'!P13</f>
        <v>0</v>
      </c>
      <c r="BY34" s="105">
        <f>'[10]2017'!Q13</f>
        <v>0</v>
      </c>
      <c r="BZ34" s="105">
        <f>'[10]2017'!R13</f>
        <v>0</v>
      </c>
      <c r="CA34" s="147" t="str">
        <f t="shared" si="17"/>
        <v xml:space="preserve"> -</v>
      </c>
      <c r="CB34" s="382" t="str">
        <f t="shared" si="18"/>
        <v xml:space="preserve"> -</v>
      </c>
      <c r="CC34" s="57">
        <f>'[10]2018'!P13</f>
        <v>0</v>
      </c>
      <c r="CD34" s="105">
        <f>'[10]2018'!Q13</f>
        <v>0</v>
      </c>
      <c r="CE34" s="105">
        <f>'[10]2018'!R13</f>
        <v>0</v>
      </c>
      <c r="CF34" s="147" t="str">
        <f t="shared" si="19"/>
        <v xml:space="preserve"> -</v>
      </c>
      <c r="CG34" s="382" t="str">
        <f t="shared" si="20"/>
        <v xml:space="preserve"> -</v>
      </c>
      <c r="CH34" s="56">
        <f>'[10]2019'!P13</f>
        <v>0</v>
      </c>
      <c r="CI34" s="105">
        <f>'[10]2019'!Q13</f>
        <v>0</v>
      </c>
      <c r="CJ34" s="105">
        <f>'[10]2019'!R13</f>
        <v>0</v>
      </c>
      <c r="CK34" s="147" t="str">
        <f t="shared" si="21"/>
        <v xml:space="preserve"> -</v>
      </c>
      <c r="CL34" s="382" t="str">
        <f t="shared" si="22"/>
        <v xml:space="preserve"> -</v>
      </c>
      <c r="CM34" s="520">
        <f t="shared" si="23"/>
        <v>0</v>
      </c>
      <c r="CN34" s="521">
        <f t="shared" si="24"/>
        <v>0</v>
      </c>
      <c r="CO34" s="521">
        <f t="shared" si="25"/>
        <v>0</v>
      </c>
      <c r="CP34" s="508" t="str">
        <f t="shared" si="26"/>
        <v xml:space="preserve"> -</v>
      </c>
      <c r="CQ34" s="382" t="str">
        <f t="shared" si="27"/>
        <v xml:space="preserve"> -</v>
      </c>
      <c r="CR34" s="593" t="s">
        <v>1225</v>
      </c>
      <c r="CS34" s="106" t="s">
        <v>1231</v>
      </c>
      <c r="CT34" s="107" t="str">
        <f>'[1]LÍNEA 1'!AQ34</f>
        <v>Asesor TIC</v>
      </c>
    </row>
    <row r="35" spans="2:98" ht="30" customHeight="1" x14ac:dyDescent="0.2">
      <c r="B35" s="961"/>
      <c r="C35" s="957"/>
      <c r="D35" s="909"/>
      <c r="E35" s="912"/>
      <c r="F35" s="921"/>
      <c r="G35" s="936"/>
      <c r="H35" s="809"/>
      <c r="I35" s="875"/>
      <c r="J35" s="936"/>
      <c r="K35" s="851"/>
      <c r="L35" s="879"/>
      <c r="M35" s="809"/>
      <c r="N35" s="851"/>
      <c r="O35" s="852"/>
      <c r="P35" s="809"/>
      <c r="Q35" s="851"/>
      <c r="R35" s="852"/>
      <c r="S35" s="937"/>
      <c r="T35" s="807"/>
      <c r="U35" s="849"/>
      <c r="V35" s="826"/>
      <c r="W35" s="797"/>
      <c r="X35" s="809"/>
      <c r="Y35" s="797"/>
      <c r="Z35" s="809"/>
      <c r="AA35" s="797"/>
      <c r="AB35" s="799"/>
      <c r="AC35" s="807"/>
      <c r="AD35" s="767"/>
      <c r="AE35" s="750"/>
      <c r="AF35" s="760"/>
      <c r="AG35" s="750"/>
      <c r="AH35" s="760"/>
      <c r="AI35" s="750"/>
      <c r="AJ35" s="760"/>
      <c r="AK35" s="750"/>
      <c r="AL35" s="760"/>
      <c r="AM35" s="750"/>
      <c r="AN35" s="760"/>
      <c r="AO35" s="917">
        <f>+RESUMEN!J13</f>
        <v>0.4530769230769231</v>
      </c>
      <c r="AP35" s="906" t="s">
        <v>90</v>
      </c>
      <c r="AQ35" s="246" t="s">
        <v>46</v>
      </c>
      <c r="AR35" s="276">
        <f>'[1]LÍNEA 1'!P35</f>
        <v>2210216</v>
      </c>
      <c r="AS35" s="246" t="s">
        <v>1252</v>
      </c>
      <c r="AT35" s="42">
        <v>1</v>
      </c>
      <c r="AU35" s="93">
        <f>'[1]LÍNEA 1'!S35</f>
        <v>1</v>
      </c>
      <c r="AV35" s="93">
        <f>'[1]LÍNEA 1'!T35</f>
        <v>1</v>
      </c>
      <c r="AW35" s="413">
        <v>0.25</v>
      </c>
      <c r="AX35" s="93">
        <f>'[1]LÍNEA 1'!U35</f>
        <v>1</v>
      </c>
      <c r="AY35" s="413">
        <v>0.25</v>
      </c>
      <c r="AZ35" s="93">
        <f>'[1]LÍNEA 1'!V35</f>
        <v>1</v>
      </c>
      <c r="BA35" s="415">
        <v>0.25</v>
      </c>
      <c r="BB35" s="146">
        <f>'[1]LÍNEA 1'!W35</f>
        <v>1</v>
      </c>
      <c r="BC35" s="422">
        <v>0.25</v>
      </c>
      <c r="BD35" s="315">
        <f>'[3]2016'!K19</f>
        <v>1</v>
      </c>
      <c r="BE35" s="93">
        <f>'[3]2017'!K19</f>
        <v>0.31</v>
      </c>
      <c r="BF35" s="93">
        <f>'[3]2018'!K19</f>
        <v>0</v>
      </c>
      <c r="BG35" s="74">
        <f>'[3]2019'!K19</f>
        <v>0</v>
      </c>
      <c r="BH35" s="459">
        <f t="shared" si="1"/>
        <v>1</v>
      </c>
      <c r="BI35" s="460">
        <f t="shared" si="2"/>
        <v>1</v>
      </c>
      <c r="BJ35" s="461">
        <f t="shared" si="3"/>
        <v>0.31</v>
      </c>
      <c r="BK35" s="460">
        <f t="shared" si="4"/>
        <v>0.31</v>
      </c>
      <c r="BL35" s="461">
        <f t="shared" si="5"/>
        <v>0</v>
      </c>
      <c r="BM35" s="460">
        <f t="shared" si="6"/>
        <v>0</v>
      </c>
      <c r="BN35" s="461">
        <f t="shared" si="7"/>
        <v>0</v>
      </c>
      <c r="BO35" s="460">
        <f t="shared" si="8"/>
        <v>0</v>
      </c>
      <c r="BP35" s="691">
        <f t="shared" si="28"/>
        <v>0.32750000000000001</v>
      </c>
      <c r="BQ35" s="460">
        <f t="shared" si="9"/>
        <v>0.32750000000000001</v>
      </c>
      <c r="BR35" s="639">
        <f t="shared" si="10"/>
        <v>0.32750000000000001</v>
      </c>
      <c r="BS35" s="52">
        <f>'[3]2016'!P19</f>
        <v>500000</v>
      </c>
      <c r="BT35" s="90">
        <f>'[3]2016'!Q19</f>
        <v>483730</v>
      </c>
      <c r="BU35" s="90">
        <f>'[3]2016'!R19</f>
        <v>0</v>
      </c>
      <c r="BV35" s="146">
        <f t="shared" si="15"/>
        <v>0.96745999999999999</v>
      </c>
      <c r="BW35" s="385" t="str">
        <f t="shared" si="16"/>
        <v xml:space="preserve"> -</v>
      </c>
      <c r="BX35" s="52">
        <f>'[3]2017'!P19</f>
        <v>570000</v>
      </c>
      <c r="BY35" s="90">
        <f>'[3]2017'!Q19</f>
        <v>373230</v>
      </c>
      <c r="BZ35" s="90">
        <f>'[3]2017'!R19</f>
        <v>0</v>
      </c>
      <c r="CA35" s="146">
        <f t="shared" si="17"/>
        <v>0.65478947368421048</v>
      </c>
      <c r="CB35" s="385" t="str">
        <f t="shared" si="18"/>
        <v xml:space="preserve"> -</v>
      </c>
      <c r="CC35" s="53">
        <f>'[3]2018'!P19</f>
        <v>873620</v>
      </c>
      <c r="CD35" s="90">
        <f>'[3]2018'!Q19</f>
        <v>0</v>
      </c>
      <c r="CE35" s="90">
        <f>'[3]2018'!R19</f>
        <v>0</v>
      </c>
      <c r="CF35" s="146">
        <f t="shared" si="19"/>
        <v>0</v>
      </c>
      <c r="CG35" s="385" t="str">
        <f t="shared" si="20"/>
        <v xml:space="preserve"> -</v>
      </c>
      <c r="CH35" s="52">
        <f>'[3]2019'!P19</f>
        <v>912933</v>
      </c>
      <c r="CI35" s="90">
        <f>'[3]2019'!Q19</f>
        <v>0</v>
      </c>
      <c r="CJ35" s="90">
        <f>'[3]2019'!R19</f>
        <v>0</v>
      </c>
      <c r="CK35" s="146">
        <f t="shared" si="21"/>
        <v>0</v>
      </c>
      <c r="CL35" s="385" t="str">
        <f t="shared" si="22"/>
        <v xml:space="preserve"> -</v>
      </c>
      <c r="CM35" s="522">
        <f t="shared" si="23"/>
        <v>2856553</v>
      </c>
      <c r="CN35" s="523">
        <f t="shared" si="24"/>
        <v>856960</v>
      </c>
      <c r="CO35" s="523">
        <f t="shared" si="25"/>
        <v>0</v>
      </c>
      <c r="CP35" s="504">
        <f t="shared" si="26"/>
        <v>0.29999793457359269</v>
      </c>
      <c r="CQ35" s="385" t="str">
        <f t="shared" si="27"/>
        <v xml:space="preserve"> -</v>
      </c>
      <c r="CR35" s="591" t="s">
        <v>1225</v>
      </c>
      <c r="CS35" s="389" t="s">
        <v>1231</v>
      </c>
      <c r="CT35" s="101" t="str">
        <f>'[1]LÍNEA 1'!AQ35</f>
        <v>Sec. Desarrollo Social</v>
      </c>
    </row>
    <row r="36" spans="2:98" ht="30" customHeight="1" x14ac:dyDescent="0.2">
      <c r="B36" s="961"/>
      <c r="C36" s="957"/>
      <c r="D36" s="909"/>
      <c r="E36" s="912"/>
      <c r="F36" s="921"/>
      <c r="G36" s="936"/>
      <c r="H36" s="809"/>
      <c r="I36" s="875"/>
      <c r="J36" s="936"/>
      <c r="K36" s="851"/>
      <c r="L36" s="879"/>
      <c r="M36" s="809"/>
      <c r="N36" s="851"/>
      <c r="O36" s="852"/>
      <c r="P36" s="809"/>
      <c r="Q36" s="851"/>
      <c r="R36" s="852"/>
      <c r="S36" s="937"/>
      <c r="T36" s="807"/>
      <c r="U36" s="849"/>
      <c r="V36" s="826"/>
      <c r="W36" s="797"/>
      <c r="X36" s="809"/>
      <c r="Y36" s="797"/>
      <c r="Z36" s="809"/>
      <c r="AA36" s="797"/>
      <c r="AB36" s="799"/>
      <c r="AC36" s="807"/>
      <c r="AD36" s="767"/>
      <c r="AE36" s="750"/>
      <c r="AF36" s="760"/>
      <c r="AG36" s="750"/>
      <c r="AH36" s="760"/>
      <c r="AI36" s="750"/>
      <c r="AJ36" s="760"/>
      <c r="AK36" s="750"/>
      <c r="AL36" s="760"/>
      <c r="AM36" s="750"/>
      <c r="AN36" s="760"/>
      <c r="AO36" s="915"/>
      <c r="AP36" s="904"/>
      <c r="AQ36" s="301" t="s">
        <v>47</v>
      </c>
      <c r="AR36" s="282">
        <f>'[1]LÍNEA 1'!P36</f>
        <v>2210706</v>
      </c>
      <c r="AS36" s="301" t="s">
        <v>1253</v>
      </c>
      <c r="AT36" s="40">
        <v>1</v>
      </c>
      <c r="AU36" s="60">
        <f>'[1]LÍNEA 1'!S36</f>
        <v>1</v>
      </c>
      <c r="AV36" s="60">
        <f>'[1]LÍNEA 1'!T36</f>
        <v>1</v>
      </c>
      <c r="AW36" s="414">
        <v>0.25</v>
      </c>
      <c r="AX36" s="60">
        <f>'[1]LÍNEA 1'!U36</f>
        <v>1</v>
      </c>
      <c r="AY36" s="414">
        <v>0.25</v>
      </c>
      <c r="AZ36" s="60">
        <f>'[1]LÍNEA 1'!V36</f>
        <v>1</v>
      </c>
      <c r="BA36" s="416">
        <v>0.25</v>
      </c>
      <c r="BB36" s="47">
        <f>'[1]LÍNEA 1'!W36</f>
        <v>1</v>
      </c>
      <c r="BC36" s="423">
        <v>0.25</v>
      </c>
      <c r="BD36" s="54">
        <f>'[3]2016'!K20</f>
        <v>1</v>
      </c>
      <c r="BE36" s="60">
        <f>'[3]2017'!K20</f>
        <v>1</v>
      </c>
      <c r="BF36" s="60">
        <f>'[3]2018'!K20</f>
        <v>0</v>
      </c>
      <c r="BG36" s="49">
        <f>'[3]2019'!K20</f>
        <v>0</v>
      </c>
      <c r="BH36" s="334">
        <f t="shared" si="1"/>
        <v>1</v>
      </c>
      <c r="BI36" s="454">
        <f t="shared" si="2"/>
        <v>1</v>
      </c>
      <c r="BJ36" s="335">
        <f t="shared" si="3"/>
        <v>1</v>
      </c>
      <c r="BK36" s="454">
        <f t="shared" si="4"/>
        <v>1</v>
      </c>
      <c r="BL36" s="335">
        <f t="shared" si="5"/>
        <v>0</v>
      </c>
      <c r="BM36" s="454">
        <f t="shared" si="6"/>
        <v>0</v>
      </c>
      <c r="BN36" s="335">
        <f t="shared" si="7"/>
        <v>0</v>
      </c>
      <c r="BO36" s="454">
        <f t="shared" si="8"/>
        <v>0</v>
      </c>
      <c r="BP36" s="689">
        <f t="shared" si="28"/>
        <v>0.5</v>
      </c>
      <c r="BQ36" s="454">
        <f t="shared" si="9"/>
        <v>0.5</v>
      </c>
      <c r="BR36" s="637">
        <f t="shared" si="10"/>
        <v>0.5</v>
      </c>
      <c r="BS36" s="54">
        <f>'[3]2016'!P20</f>
        <v>300000</v>
      </c>
      <c r="BT36" s="60">
        <f>'[3]2016'!Q20</f>
        <v>246783</v>
      </c>
      <c r="BU36" s="60">
        <f>'[3]2016'!R20</f>
        <v>0</v>
      </c>
      <c r="BV36" s="125">
        <f t="shared" si="15"/>
        <v>0.82260999999999995</v>
      </c>
      <c r="BW36" s="379" t="str">
        <f t="shared" si="16"/>
        <v xml:space="preserve"> -</v>
      </c>
      <c r="BX36" s="54">
        <f>'[3]2017'!P20</f>
        <v>410000</v>
      </c>
      <c r="BY36" s="60">
        <f>'[3]2017'!Q20</f>
        <v>379198</v>
      </c>
      <c r="BZ36" s="60">
        <f>'[3]2017'!R20</f>
        <v>0</v>
      </c>
      <c r="CA36" s="125">
        <f t="shared" si="17"/>
        <v>0.92487317073170727</v>
      </c>
      <c r="CB36" s="379" t="str">
        <f t="shared" si="18"/>
        <v xml:space="preserve"> -</v>
      </c>
      <c r="CC36" s="55">
        <f>'[3]2018'!P20</f>
        <v>0</v>
      </c>
      <c r="CD36" s="60">
        <f>'[3]2018'!Q20</f>
        <v>0</v>
      </c>
      <c r="CE36" s="60">
        <f>'[3]2018'!R20</f>
        <v>0</v>
      </c>
      <c r="CF36" s="125" t="str">
        <f t="shared" si="19"/>
        <v xml:space="preserve"> -</v>
      </c>
      <c r="CG36" s="379" t="str">
        <f t="shared" si="20"/>
        <v xml:space="preserve"> -</v>
      </c>
      <c r="CH36" s="54">
        <f>'[3]2019'!P20</f>
        <v>0</v>
      </c>
      <c r="CI36" s="60">
        <f>'[3]2019'!Q20</f>
        <v>0</v>
      </c>
      <c r="CJ36" s="60">
        <f>'[3]2019'!R20</f>
        <v>0</v>
      </c>
      <c r="CK36" s="125" t="str">
        <f t="shared" si="21"/>
        <v xml:space="preserve"> -</v>
      </c>
      <c r="CL36" s="379" t="str">
        <f t="shared" si="22"/>
        <v xml:space="preserve"> -</v>
      </c>
      <c r="CM36" s="518">
        <f t="shared" si="23"/>
        <v>710000</v>
      </c>
      <c r="CN36" s="519">
        <f t="shared" si="24"/>
        <v>625981</v>
      </c>
      <c r="CO36" s="519">
        <f t="shared" si="25"/>
        <v>0</v>
      </c>
      <c r="CP36" s="505">
        <f t="shared" si="26"/>
        <v>0.88166338028169011</v>
      </c>
      <c r="CQ36" s="379" t="str">
        <f t="shared" si="27"/>
        <v xml:space="preserve"> -</v>
      </c>
      <c r="CR36" s="592" t="s">
        <v>1225</v>
      </c>
      <c r="CS36" s="390" t="s">
        <v>1254</v>
      </c>
      <c r="CT36" s="102" t="str">
        <f>'[1]LÍNEA 1'!AQ36</f>
        <v>Sec. Desarrollo Social</v>
      </c>
    </row>
    <row r="37" spans="2:98" ht="30" customHeight="1" x14ac:dyDescent="0.2">
      <c r="B37" s="961"/>
      <c r="C37" s="957"/>
      <c r="D37" s="909"/>
      <c r="E37" s="912"/>
      <c r="F37" s="921"/>
      <c r="G37" s="936"/>
      <c r="H37" s="809"/>
      <c r="I37" s="876"/>
      <c r="J37" s="936"/>
      <c r="K37" s="796"/>
      <c r="L37" s="880"/>
      <c r="M37" s="809"/>
      <c r="N37" s="796"/>
      <c r="O37" s="827"/>
      <c r="P37" s="809"/>
      <c r="Q37" s="796"/>
      <c r="R37" s="827"/>
      <c r="S37" s="937"/>
      <c r="T37" s="808"/>
      <c r="U37" s="850"/>
      <c r="V37" s="832"/>
      <c r="W37" s="797"/>
      <c r="X37" s="809"/>
      <c r="Y37" s="797"/>
      <c r="Z37" s="809"/>
      <c r="AA37" s="797"/>
      <c r="AB37" s="799"/>
      <c r="AC37" s="808"/>
      <c r="AD37" s="772"/>
      <c r="AE37" s="753"/>
      <c r="AF37" s="761"/>
      <c r="AG37" s="753"/>
      <c r="AH37" s="761"/>
      <c r="AI37" s="753"/>
      <c r="AJ37" s="761"/>
      <c r="AK37" s="753"/>
      <c r="AL37" s="761"/>
      <c r="AM37" s="753"/>
      <c r="AN37" s="761"/>
      <c r="AO37" s="915"/>
      <c r="AP37" s="904"/>
      <c r="AQ37" s="27" t="s">
        <v>48</v>
      </c>
      <c r="AR37" s="367">
        <f>'[1]LÍNEA 1'!P37</f>
        <v>2210706</v>
      </c>
      <c r="AS37" s="27" t="s">
        <v>1255</v>
      </c>
      <c r="AT37" s="40">
        <v>0</v>
      </c>
      <c r="AU37" s="60">
        <f>'[1]LÍNEA 1'!S37</f>
        <v>100</v>
      </c>
      <c r="AV37" s="60">
        <f>'[1]LÍNEA 1'!T37</f>
        <v>25</v>
      </c>
      <c r="AW37" s="414">
        <f t="shared" si="11"/>
        <v>0.25</v>
      </c>
      <c r="AX37" s="60">
        <f>'[1]LÍNEA 1'!U37</f>
        <v>25</v>
      </c>
      <c r="AY37" s="414">
        <f t="shared" si="12"/>
        <v>0.25</v>
      </c>
      <c r="AZ37" s="60">
        <f>'[1]LÍNEA 1'!V37</f>
        <v>25</v>
      </c>
      <c r="BA37" s="416">
        <f t="shared" si="13"/>
        <v>0.25</v>
      </c>
      <c r="BB37" s="47">
        <f>'[1]LÍNEA 1'!W37</f>
        <v>25</v>
      </c>
      <c r="BC37" s="423">
        <f t="shared" si="14"/>
        <v>0.25</v>
      </c>
      <c r="BD37" s="54">
        <f>'[3]2016'!K21</f>
        <v>55</v>
      </c>
      <c r="BE37" s="60">
        <f>'[3]2017'!K21</f>
        <v>5</v>
      </c>
      <c r="BF37" s="60">
        <f>'[3]2018'!K21</f>
        <v>0</v>
      </c>
      <c r="BG37" s="49">
        <f>'[3]2019'!K21</f>
        <v>0</v>
      </c>
      <c r="BH37" s="334">
        <f t="shared" si="1"/>
        <v>2.2000000000000002</v>
      </c>
      <c r="BI37" s="454">
        <f t="shared" si="2"/>
        <v>1</v>
      </c>
      <c r="BJ37" s="335">
        <f t="shared" si="3"/>
        <v>0.2</v>
      </c>
      <c r="BK37" s="454">
        <f t="shared" si="4"/>
        <v>0.2</v>
      </c>
      <c r="BL37" s="335">
        <f t="shared" si="5"/>
        <v>0</v>
      </c>
      <c r="BM37" s="454">
        <f t="shared" si="6"/>
        <v>0</v>
      </c>
      <c r="BN37" s="335">
        <f t="shared" si="7"/>
        <v>0</v>
      </c>
      <c r="BO37" s="454">
        <f t="shared" si="8"/>
        <v>0</v>
      </c>
      <c r="BP37" s="689">
        <f>+SUM(BD37:BG37)/AU37</f>
        <v>0.6</v>
      </c>
      <c r="BQ37" s="454">
        <f t="shared" si="9"/>
        <v>0.6</v>
      </c>
      <c r="BR37" s="637">
        <f t="shared" si="10"/>
        <v>0.6</v>
      </c>
      <c r="BS37" s="54">
        <f>'[3]2016'!P21</f>
        <v>35000</v>
      </c>
      <c r="BT37" s="60">
        <f>'[3]2016'!Q21</f>
        <v>15000</v>
      </c>
      <c r="BU37" s="60">
        <f>'[3]2016'!R21</f>
        <v>0</v>
      </c>
      <c r="BV37" s="125">
        <f t="shared" si="15"/>
        <v>0.42857142857142855</v>
      </c>
      <c r="BW37" s="379" t="str">
        <f t="shared" si="16"/>
        <v xml:space="preserve"> -</v>
      </c>
      <c r="BX37" s="54">
        <f>'[3]2017'!P21</f>
        <v>0</v>
      </c>
      <c r="BY37" s="60">
        <f>'[3]2017'!Q21</f>
        <v>0</v>
      </c>
      <c r="BZ37" s="60">
        <f>'[3]2017'!R21</f>
        <v>0</v>
      </c>
      <c r="CA37" s="125" t="str">
        <f t="shared" si="17"/>
        <v xml:space="preserve"> -</v>
      </c>
      <c r="CB37" s="379" t="str">
        <f t="shared" si="18"/>
        <v xml:space="preserve"> -</v>
      </c>
      <c r="CC37" s="55">
        <f>'[3]2018'!P21</f>
        <v>26125</v>
      </c>
      <c r="CD37" s="60">
        <f>'[3]2018'!Q21</f>
        <v>0</v>
      </c>
      <c r="CE37" s="60">
        <f>'[3]2018'!R21</f>
        <v>0</v>
      </c>
      <c r="CF37" s="125">
        <f t="shared" si="19"/>
        <v>0</v>
      </c>
      <c r="CG37" s="379" t="str">
        <f t="shared" si="20"/>
        <v xml:space="preserve"> -</v>
      </c>
      <c r="CH37" s="54">
        <f>'[3]2019'!P21</f>
        <v>27300</v>
      </c>
      <c r="CI37" s="60">
        <f>'[3]2019'!Q21</f>
        <v>0</v>
      </c>
      <c r="CJ37" s="60">
        <f>'[3]2019'!R21</f>
        <v>0</v>
      </c>
      <c r="CK37" s="125">
        <f t="shared" si="21"/>
        <v>0</v>
      </c>
      <c r="CL37" s="379" t="str">
        <f t="shared" si="22"/>
        <v xml:space="preserve"> -</v>
      </c>
      <c r="CM37" s="516">
        <f t="shared" si="23"/>
        <v>88425</v>
      </c>
      <c r="CN37" s="517">
        <f t="shared" si="24"/>
        <v>15000</v>
      </c>
      <c r="CO37" s="517">
        <f t="shared" si="25"/>
        <v>0</v>
      </c>
      <c r="CP37" s="507">
        <f t="shared" si="26"/>
        <v>0.16963528413910092</v>
      </c>
      <c r="CQ37" s="378" t="str">
        <f t="shared" si="27"/>
        <v xml:space="preserve"> -</v>
      </c>
      <c r="CR37" s="592" t="s">
        <v>1225</v>
      </c>
      <c r="CS37" s="390" t="s">
        <v>1254</v>
      </c>
      <c r="CT37" s="102" t="str">
        <f>'[1]LÍNEA 1'!AQ37</f>
        <v>Sec. Desarrollo Social</v>
      </c>
    </row>
    <row r="38" spans="2:98" ht="30" customHeight="1" x14ac:dyDescent="0.2">
      <c r="B38" s="961"/>
      <c r="C38" s="957"/>
      <c r="D38" s="909"/>
      <c r="E38" s="912"/>
      <c r="F38" s="921" t="s">
        <v>222</v>
      </c>
      <c r="G38" s="828">
        <v>0.3</v>
      </c>
      <c r="H38" s="828">
        <v>0.6</v>
      </c>
      <c r="I38" s="835">
        <f>+H38-G38</f>
        <v>0.3</v>
      </c>
      <c r="J38" s="828">
        <v>0.4</v>
      </c>
      <c r="K38" s="835">
        <f>+J38-G38</f>
        <v>0.10000000000000003</v>
      </c>
      <c r="L38" s="834"/>
      <c r="M38" s="828">
        <v>0.5</v>
      </c>
      <c r="N38" s="835">
        <f>+M38-J38</f>
        <v>9.9999999999999978E-2</v>
      </c>
      <c r="O38" s="834"/>
      <c r="P38" s="828">
        <v>0.6</v>
      </c>
      <c r="Q38" s="835">
        <f>+P38-M38</f>
        <v>9.9999999999999978E-2</v>
      </c>
      <c r="R38" s="834"/>
      <c r="S38" s="877">
        <v>0.6</v>
      </c>
      <c r="T38" s="802">
        <f>+S38-P38</f>
        <v>0</v>
      </c>
      <c r="U38" s="858"/>
      <c r="V38" s="829"/>
      <c r="W38" s="815">
        <f>+IF(V38=0,0,V38-G38)</f>
        <v>0</v>
      </c>
      <c r="X38" s="828"/>
      <c r="Y38" s="815">
        <f>+IF(X38=0,0,X38-V38)</f>
        <v>0</v>
      </c>
      <c r="Z38" s="828"/>
      <c r="AA38" s="815">
        <f>+IF(Z38=0,0,Z38-X38)</f>
        <v>0</v>
      </c>
      <c r="AB38" s="817"/>
      <c r="AC38" s="802">
        <f>+IF(AB38=0,0,AB38-Z38)</f>
        <v>0</v>
      </c>
      <c r="AD38" s="766">
        <f>+IF(K38=0," -",W38/K38)</f>
        <v>0</v>
      </c>
      <c r="AE38" s="749">
        <f>+IF(K38=0," -",IF(AD38&gt;100%,100%,AD38))</f>
        <v>0</v>
      </c>
      <c r="AF38" s="759">
        <f>+IF(N38=0," -",Y38/N38)</f>
        <v>0</v>
      </c>
      <c r="AG38" s="749">
        <f>+IF(N38=0," -",IF(AF38&gt;100%,100%,AF38))</f>
        <v>0</v>
      </c>
      <c r="AH38" s="759">
        <f>+IF(Q38=0," -",AA38/Q38)</f>
        <v>0</v>
      </c>
      <c r="AI38" s="749">
        <f>+IF(Q38=0," -",IF(AH38&gt;100%,100%,AH38))</f>
        <v>0</v>
      </c>
      <c r="AJ38" s="759" t="str">
        <f>+IF(T38=0," -",AC38/T38)</f>
        <v xml:space="preserve"> -</v>
      </c>
      <c r="AK38" s="749" t="str">
        <f>+IF(T38=0," -",IF(AJ38&gt;100%,100%,AJ38))</f>
        <v xml:space="preserve"> -</v>
      </c>
      <c r="AL38" s="759">
        <f>+SUM(AC38,AA38,Y38,W38)/I38</f>
        <v>0</v>
      </c>
      <c r="AM38" s="749">
        <f>+IF(AL38&gt;100%,100%,IF(AL38&lt;0%,0%,AL38))</f>
        <v>0</v>
      </c>
      <c r="AN38" s="759"/>
      <c r="AO38" s="915"/>
      <c r="AP38" s="904"/>
      <c r="AQ38" s="301" t="s">
        <v>49</v>
      </c>
      <c r="AR38" s="282" t="str">
        <f>'[1]LÍNEA 1'!P38</f>
        <v xml:space="preserve"> -</v>
      </c>
      <c r="AS38" s="301" t="s">
        <v>1256</v>
      </c>
      <c r="AT38" s="40">
        <v>0</v>
      </c>
      <c r="AU38" s="60">
        <f>'[1]LÍNEA 1'!S38</f>
        <v>1</v>
      </c>
      <c r="AV38" s="60">
        <f>'[1]LÍNEA 1'!T38</f>
        <v>1</v>
      </c>
      <c r="AW38" s="414">
        <v>0.25</v>
      </c>
      <c r="AX38" s="60">
        <f>'[1]LÍNEA 1'!U38</f>
        <v>1</v>
      </c>
      <c r="AY38" s="414">
        <v>0.25</v>
      </c>
      <c r="AZ38" s="60">
        <f>'[1]LÍNEA 1'!V38</f>
        <v>1</v>
      </c>
      <c r="BA38" s="416">
        <v>0.25</v>
      </c>
      <c r="BB38" s="47">
        <f>'[1]LÍNEA 1'!W38</f>
        <v>1</v>
      </c>
      <c r="BC38" s="423">
        <v>0.25</v>
      </c>
      <c r="BD38" s="54">
        <f>'[3]2016'!K22</f>
        <v>1</v>
      </c>
      <c r="BE38" s="60">
        <f>'[3]2017'!K22</f>
        <v>1</v>
      </c>
      <c r="BF38" s="60">
        <f>'[3]2018'!K22</f>
        <v>0</v>
      </c>
      <c r="BG38" s="49">
        <f>'[3]2019'!K22</f>
        <v>0</v>
      </c>
      <c r="BH38" s="334">
        <f t="shared" si="1"/>
        <v>1</v>
      </c>
      <c r="BI38" s="454">
        <f t="shared" si="2"/>
        <v>1</v>
      </c>
      <c r="BJ38" s="335">
        <f t="shared" si="3"/>
        <v>1</v>
      </c>
      <c r="BK38" s="454">
        <f t="shared" si="4"/>
        <v>1</v>
      </c>
      <c r="BL38" s="335">
        <f t="shared" si="5"/>
        <v>0</v>
      </c>
      <c r="BM38" s="454">
        <f t="shared" si="6"/>
        <v>0</v>
      </c>
      <c r="BN38" s="335">
        <f t="shared" si="7"/>
        <v>0</v>
      </c>
      <c r="BO38" s="454">
        <f t="shared" si="8"/>
        <v>0</v>
      </c>
      <c r="BP38" s="689">
        <f t="shared" si="28"/>
        <v>0.5</v>
      </c>
      <c r="BQ38" s="454">
        <f t="shared" si="9"/>
        <v>0.5</v>
      </c>
      <c r="BR38" s="637">
        <f t="shared" si="10"/>
        <v>0.5</v>
      </c>
      <c r="BS38" s="54">
        <f>'[3]2016'!P22</f>
        <v>0</v>
      </c>
      <c r="BT38" s="60">
        <f>'[3]2016'!Q22</f>
        <v>0</v>
      </c>
      <c r="BU38" s="60">
        <f>'[3]2016'!R22</f>
        <v>0</v>
      </c>
      <c r="BV38" s="125" t="str">
        <f t="shared" si="15"/>
        <v xml:space="preserve"> -</v>
      </c>
      <c r="BW38" s="379" t="str">
        <f t="shared" si="16"/>
        <v xml:space="preserve"> -</v>
      </c>
      <c r="BX38" s="54">
        <f>'[3]2017'!P22</f>
        <v>0</v>
      </c>
      <c r="BY38" s="60">
        <f>'[3]2017'!Q22</f>
        <v>0</v>
      </c>
      <c r="BZ38" s="60">
        <f>'[3]2017'!R22</f>
        <v>0</v>
      </c>
      <c r="CA38" s="125" t="str">
        <f t="shared" si="17"/>
        <v xml:space="preserve"> -</v>
      </c>
      <c r="CB38" s="379" t="str">
        <f t="shared" si="18"/>
        <v xml:space="preserve"> -</v>
      </c>
      <c r="CC38" s="55">
        <f>'[3]2018'!P22</f>
        <v>0</v>
      </c>
      <c r="CD38" s="60">
        <f>'[3]2018'!Q22</f>
        <v>0</v>
      </c>
      <c r="CE38" s="60">
        <f>'[3]2018'!R22</f>
        <v>0</v>
      </c>
      <c r="CF38" s="125" t="str">
        <f t="shared" si="19"/>
        <v xml:space="preserve"> -</v>
      </c>
      <c r="CG38" s="379" t="str">
        <f t="shared" si="20"/>
        <v xml:space="preserve"> -</v>
      </c>
      <c r="CH38" s="54">
        <f>'[3]2019'!P22</f>
        <v>0</v>
      </c>
      <c r="CI38" s="60">
        <f>'[3]2019'!Q22</f>
        <v>0</v>
      </c>
      <c r="CJ38" s="60">
        <f>'[3]2019'!R22</f>
        <v>0</v>
      </c>
      <c r="CK38" s="125" t="str">
        <f t="shared" si="21"/>
        <v xml:space="preserve"> -</v>
      </c>
      <c r="CL38" s="379" t="str">
        <f t="shared" si="22"/>
        <v xml:space="preserve"> -</v>
      </c>
      <c r="CM38" s="518">
        <f t="shared" si="23"/>
        <v>0</v>
      </c>
      <c r="CN38" s="519">
        <f t="shared" si="24"/>
        <v>0</v>
      </c>
      <c r="CO38" s="519">
        <f t="shared" si="25"/>
        <v>0</v>
      </c>
      <c r="CP38" s="505" t="str">
        <f t="shared" si="26"/>
        <v xml:space="preserve"> -</v>
      </c>
      <c r="CQ38" s="379" t="str">
        <f t="shared" si="27"/>
        <v xml:space="preserve"> -</v>
      </c>
      <c r="CR38" s="592" t="s">
        <v>1225</v>
      </c>
      <c r="CS38" s="390" t="s">
        <v>1257</v>
      </c>
      <c r="CT38" s="102" t="str">
        <f>'[1]LÍNEA 1'!AQ38</f>
        <v>Sec. Desarrollo Social</v>
      </c>
    </row>
    <row r="39" spans="2:98" ht="30" customHeight="1" x14ac:dyDescent="0.2">
      <c r="B39" s="961"/>
      <c r="C39" s="957"/>
      <c r="D39" s="909"/>
      <c r="E39" s="912"/>
      <c r="F39" s="921"/>
      <c r="G39" s="828"/>
      <c r="H39" s="828"/>
      <c r="I39" s="863"/>
      <c r="J39" s="828"/>
      <c r="K39" s="863"/>
      <c r="L39" s="864"/>
      <c r="M39" s="828"/>
      <c r="N39" s="863"/>
      <c r="O39" s="864"/>
      <c r="P39" s="828"/>
      <c r="Q39" s="863"/>
      <c r="R39" s="864"/>
      <c r="S39" s="877"/>
      <c r="T39" s="803"/>
      <c r="U39" s="859"/>
      <c r="V39" s="830"/>
      <c r="W39" s="815"/>
      <c r="X39" s="828"/>
      <c r="Y39" s="815"/>
      <c r="Z39" s="828"/>
      <c r="AA39" s="815"/>
      <c r="AB39" s="817"/>
      <c r="AC39" s="803"/>
      <c r="AD39" s="767"/>
      <c r="AE39" s="750"/>
      <c r="AF39" s="760"/>
      <c r="AG39" s="750"/>
      <c r="AH39" s="760"/>
      <c r="AI39" s="750"/>
      <c r="AJ39" s="760"/>
      <c r="AK39" s="750"/>
      <c r="AL39" s="760"/>
      <c r="AM39" s="750"/>
      <c r="AN39" s="760"/>
      <c r="AO39" s="915"/>
      <c r="AP39" s="904"/>
      <c r="AQ39" s="27" t="s">
        <v>50</v>
      </c>
      <c r="AR39" s="367">
        <f>'[1]LÍNEA 1'!P39</f>
        <v>0</v>
      </c>
      <c r="AS39" s="27" t="s">
        <v>1258</v>
      </c>
      <c r="AT39" s="40">
        <v>1</v>
      </c>
      <c r="AU39" s="60">
        <f>'[1]LÍNEA 1'!S39</f>
        <v>2</v>
      </c>
      <c r="AV39" s="60">
        <f>'[1]LÍNEA 1'!T39</f>
        <v>0</v>
      </c>
      <c r="AW39" s="414">
        <f t="shared" si="11"/>
        <v>0</v>
      </c>
      <c r="AX39" s="60">
        <f>'[1]LÍNEA 1'!U39</f>
        <v>1</v>
      </c>
      <c r="AY39" s="414">
        <f t="shared" si="12"/>
        <v>0.5</v>
      </c>
      <c r="AZ39" s="60">
        <f>'[1]LÍNEA 1'!V39</f>
        <v>0</v>
      </c>
      <c r="BA39" s="416">
        <f t="shared" si="13"/>
        <v>0</v>
      </c>
      <c r="BB39" s="47">
        <f>'[1]LÍNEA 1'!W39</f>
        <v>1</v>
      </c>
      <c r="BC39" s="423">
        <f t="shared" si="14"/>
        <v>0.5</v>
      </c>
      <c r="BD39" s="54">
        <f>'[3]2016'!K23</f>
        <v>0</v>
      </c>
      <c r="BE39" s="60">
        <f>'[3]2017'!K23</f>
        <v>1</v>
      </c>
      <c r="BF39" s="60">
        <f>'[3]2018'!K23</f>
        <v>0</v>
      </c>
      <c r="BG39" s="49">
        <f>'[3]2019'!K23</f>
        <v>0</v>
      </c>
      <c r="BH39" s="334" t="str">
        <f t="shared" si="1"/>
        <v xml:space="preserve"> -</v>
      </c>
      <c r="BI39" s="454" t="str">
        <f t="shared" si="2"/>
        <v xml:space="preserve"> -</v>
      </c>
      <c r="BJ39" s="335">
        <f t="shared" si="3"/>
        <v>1</v>
      </c>
      <c r="BK39" s="454">
        <f t="shared" si="4"/>
        <v>1</v>
      </c>
      <c r="BL39" s="335" t="str">
        <f t="shared" si="5"/>
        <v xml:space="preserve"> -</v>
      </c>
      <c r="BM39" s="454" t="str">
        <f t="shared" si="6"/>
        <v xml:space="preserve"> -</v>
      </c>
      <c r="BN39" s="335">
        <f t="shared" si="7"/>
        <v>0</v>
      </c>
      <c r="BO39" s="454">
        <f t="shared" si="8"/>
        <v>0</v>
      </c>
      <c r="BP39" s="689">
        <f>+SUM(BD39:BG39)/AU39</f>
        <v>0.5</v>
      </c>
      <c r="BQ39" s="454">
        <f t="shared" si="9"/>
        <v>0.5</v>
      </c>
      <c r="BR39" s="637">
        <f t="shared" si="10"/>
        <v>0.5</v>
      </c>
      <c r="BS39" s="54">
        <f>'[3]2016'!P23</f>
        <v>0</v>
      </c>
      <c r="BT39" s="60">
        <f>'[3]2016'!Q23</f>
        <v>0</v>
      </c>
      <c r="BU39" s="60">
        <f>'[3]2016'!R23</f>
        <v>0</v>
      </c>
      <c r="BV39" s="125" t="str">
        <f t="shared" si="15"/>
        <v xml:space="preserve"> -</v>
      </c>
      <c r="BW39" s="379" t="str">
        <f t="shared" si="16"/>
        <v xml:space="preserve"> -</v>
      </c>
      <c r="BX39" s="54">
        <f>'[3]2017'!P23</f>
        <v>40000</v>
      </c>
      <c r="BY39" s="60">
        <f>'[3]2017'!Q23</f>
        <v>8270</v>
      </c>
      <c r="BZ39" s="60">
        <f>'[3]2017'!R23</f>
        <v>0</v>
      </c>
      <c r="CA39" s="125">
        <f t="shared" si="17"/>
        <v>0.20674999999999999</v>
      </c>
      <c r="CB39" s="379" t="str">
        <f t="shared" si="18"/>
        <v xml:space="preserve"> -</v>
      </c>
      <c r="CC39" s="55">
        <f>'[3]2018'!P23</f>
        <v>0</v>
      </c>
      <c r="CD39" s="60">
        <f>'[3]2018'!Q23</f>
        <v>0</v>
      </c>
      <c r="CE39" s="60">
        <f>'[3]2018'!R23</f>
        <v>0</v>
      </c>
      <c r="CF39" s="125" t="str">
        <f t="shared" si="19"/>
        <v xml:space="preserve"> -</v>
      </c>
      <c r="CG39" s="379" t="str">
        <f t="shared" si="20"/>
        <v xml:space="preserve"> -</v>
      </c>
      <c r="CH39" s="54">
        <f>'[3]2019'!P23</f>
        <v>41800</v>
      </c>
      <c r="CI39" s="60">
        <f>'[3]2019'!Q23</f>
        <v>0</v>
      </c>
      <c r="CJ39" s="60">
        <f>'[3]2019'!R23</f>
        <v>0</v>
      </c>
      <c r="CK39" s="125">
        <f t="shared" si="21"/>
        <v>0</v>
      </c>
      <c r="CL39" s="379" t="str">
        <f t="shared" si="22"/>
        <v xml:space="preserve"> -</v>
      </c>
      <c r="CM39" s="516">
        <f t="shared" si="23"/>
        <v>81800</v>
      </c>
      <c r="CN39" s="517">
        <f t="shared" si="24"/>
        <v>8270</v>
      </c>
      <c r="CO39" s="517">
        <f t="shared" si="25"/>
        <v>0</v>
      </c>
      <c r="CP39" s="507">
        <f t="shared" si="26"/>
        <v>0.10110024449877751</v>
      </c>
      <c r="CQ39" s="378" t="str">
        <f t="shared" si="27"/>
        <v xml:space="preserve"> -</v>
      </c>
      <c r="CR39" s="592" t="s">
        <v>1225</v>
      </c>
      <c r="CS39" s="390" t="s">
        <v>1254</v>
      </c>
      <c r="CT39" s="102" t="str">
        <f>'[1]LÍNEA 1'!AQ39</f>
        <v>Sec. Desarrollo Social</v>
      </c>
    </row>
    <row r="40" spans="2:98" ht="30" customHeight="1" x14ac:dyDescent="0.2">
      <c r="B40" s="961"/>
      <c r="C40" s="957"/>
      <c r="D40" s="909"/>
      <c r="E40" s="912"/>
      <c r="F40" s="921"/>
      <c r="G40" s="828"/>
      <c r="H40" s="828"/>
      <c r="I40" s="863"/>
      <c r="J40" s="828"/>
      <c r="K40" s="863"/>
      <c r="L40" s="864"/>
      <c r="M40" s="828"/>
      <c r="N40" s="863"/>
      <c r="O40" s="864"/>
      <c r="P40" s="828"/>
      <c r="Q40" s="863"/>
      <c r="R40" s="864"/>
      <c r="S40" s="877"/>
      <c r="T40" s="803"/>
      <c r="U40" s="859"/>
      <c r="V40" s="830"/>
      <c r="W40" s="815"/>
      <c r="X40" s="828"/>
      <c r="Y40" s="815"/>
      <c r="Z40" s="828"/>
      <c r="AA40" s="815"/>
      <c r="AB40" s="817"/>
      <c r="AC40" s="803"/>
      <c r="AD40" s="767"/>
      <c r="AE40" s="750"/>
      <c r="AF40" s="760"/>
      <c r="AG40" s="750"/>
      <c r="AH40" s="760"/>
      <c r="AI40" s="750"/>
      <c r="AJ40" s="760"/>
      <c r="AK40" s="750"/>
      <c r="AL40" s="760"/>
      <c r="AM40" s="750"/>
      <c r="AN40" s="760"/>
      <c r="AO40" s="915"/>
      <c r="AP40" s="904"/>
      <c r="AQ40" s="27" t="s">
        <v>51</v>
      </c>
      <c r="AR40" s="367">
        <f>'[1]LÍNEA 1'!P40</f>
        <v>2210706</v>
      </c>
      <c r="AS40" s="27" t="s">
        <v>1259</v>
      </c>
      <c r="AT40" s="40">
        <v>0</v>
      </c>
      <c r="AU40" s="60">
        <f>'[1]LÍNEA 1'!S40</f>
        <v>4</v>
      </c>
      <c r="AV40" s="60">
        <f>'[1]LÍNEA 1'!T40</f>
        <v>0</v>
      </c>
      <c r="AW40" s="414">
        <f t="shared" si="11"/>
        <v>0</v>
      </c>
      <c r="AX40" s="60">
        <f>'[1]LÍNEA 1'!U40</f>
        <v>1</v>
      </c>
      <c r="AY40" s="414">
        <f t="shared" si="12"/>
        <v>0.25</v>
      </c>
      <c r="AZ40" s="60">
        <f>'[1]LÍNEA 1'!V40</f>
        <v>1</v>
      </c>
      <c r="BA40" s="416">
        <f t="shared" si="13"/>
        <v>0.25</v>
      </c>
      <c r="BB40" s="47">
        <f>'[1]LÍNEA 1'!W40</f>
        <v>2</v>
      </c>
      <c r="BC40" s="423">
        <f t="shared" si="14"/>
        <v>0.5</v>
      </c>
      <c r="BD40" s="54">
        <f>'[3]2016'!K24</f>
        <v>0</v>
      </c>
      <c r="BE40" s="60">
        <f>'[3]2017'!K24</f>
        <v>0</v>
      </c>
      <c r="BF40" s="60">
        <f>'[3]2018'!K24</f>
        <v>0</v>
      </c>
      <c r="BG40" s="49">
        <f>'[3]2019'!K24</f>
        <v>0</v>
      </c>
      <c r="BH40" s="334" t="str">
        <f t="shared" si="1"/>
        <v xml:space="preserve"> -</v>
      </c>
      <c r="BI40" s="454" t="str">
        <f t="shared" si="2"/>
        <v xml:space="preserve"> -</v>
      </c>
      <c r="BJ40" s="335">
        <f t="shared" si="3"/>
        <v>0</v>
      </c>
      <c r="BK40" s="454">
        <f t="shared" si="4"/>
        <v>0</v>
      </c>
      <c r="BL40" s="335">
        <f t="shared" si="5"/>
        <v>0</v>
      </c>
      <c r="BM40" s="454">
        <f t="shared" si="6"/>
        <v>0</v>
      </c>
      <c r="BN40" s="335">
        <f t="shared" si="7"/>
        <v>0</v>
      </c>
      <c r="BO40" s="454">
        <f t="shared" si="8"/>
        <v>0</v>
      </c>
      <c r="BP40" s="689">
        <f t="shared" ref="BP40:BP45" si="29">+SUM(BD40:BG40)/AU40</f>
        <v>0</v>
      </c>
      <c r="BQ40" s="454">
        <f t="shared" si="9"/>
        <v>0</v>
      </c>
      <c r="BR40" s="637">
        <f t="shared" si="10"/>
        <v>0</v>
      </c>
      <c r="BS40" s="54">
        <f>'[3]2016'!P24</f>
        <v>30000</v>
      </c>
      <c r="BT40" s="60">
        <f>'[3]2016'!Q24</f>
        <v>0</v>
      </c>
      <c r="BU40" s="60">
        <f>'[3]2016'!R24</f>
        <v>0</v>
      </c>
      <c r="BV40" s="125">
        <f t="shared" si="15"/>
        <v>0</v>
      </c>
      <c r="BW40" s="379" t="str">
        <f t="shared" si="16"/>
        <v xml:space="preserve"> -</v>
      </c>
      <c r="BX40" s="54">
        <f>'[3]2017'!P24</f>
        <v>0</v>
      </c>
      <c r="BY40" s="60">
        <f>'[3]2017'!Q24</f>
        <v>0</v>
      </c>
      <c r="BZ40" s="60">
        <f>'[3]2017'!R24</f>
        <v>0</v>
      </c>
      <c r="CA40" s="125" t="str">
        <f t="shared" si="17"/>
        <v xml:space="preserve"> -</v>
      </c>
      <c r="CB40" s="379" t="str">
        <f t="shared" si="18"/>
        <v xml:space="preserve"> -</v>
      </c>
      <c r="CC40" s="55">
        <f>'[3]2018'!P24</f>
        <v>21840</v>
      </c>
      <c r="CD40" s="60">
        <f>'[3]2018'!Q24</f>
        <v>0</v>
      </c>
      <c r="CE40" s="60">
        <f>'[3]2018'!R24</f>
        <v>0</v>
      </c>
      <c r="CF40" s="125">
        <f t="shared" si="19"/>
        <v>0</v>
      </c>
      <c r="CG40" s="379" t="str">
        <f t="shared" si="20"/>
        <v xml:space="preserve"> -</v>
      </c>
      <c r="CH40" s="54">
        <f>'[3]2019'!P24</f>
        <v>22823</v>
      </c>
      <c r="CI40" s="60">
        <f>'[3]2019'!Q24</f>
        <v>0</v>
      </c>
      <c r="CJ40" s="60">
        <f>'[3]2019'!R24</f>
        <v>0</v>
      </c>
      <c r="CK40" s="125">
        <f t="shared" si="21"/>
        <v>0</v>
      </c>
      <c r="CL40" s="379" t="str">
        <f t="shared" si="22"/>
        <v xml:space="preserve"> -</v>
      </c>
      <c r="CM40" s="518">
        <f t="shared" si="23"/>
        <v>74663</v>
      </c>
      <c r="CN40" s="519">
        <f t="shared" si="24"/>
        <v>0</v>
      </c>
      <c r="CO40" s="519">
        <f t="shared" si="25"/>
        <v>0</v>
      </c>
      <c r="CP40" s="505">
        <f t="shared" si="26"/>
        <v>0</v>
      </c>
      <c r="CQ40" s="379" t="str">
        <f t="shared" si="27"/>
        <v xml:space="preserve"> -</v>
      </c>
      <c r="CR40" s="592" t="s">
        <v>1260</v>
      </c>
      <c r="CS40" s="390" t="s">
        <v>1261</v>
      </c>
      <c r="CT40" s="102" t="str">
        <f>'[1]LÍNEA 1'!AQ40</f>
        <v>Sec. Desarrollo Social</v>
      </c>
    </row>
    <row r="41" spans="2:98" ht="30" customHeight="1" x14ac:dyDescent="0.2">
      <c r="B41" s="961"/>
      <c r="C41" s="957"/>
      <c r="D41" s="909"/>
      <c r="E41" s="912"/>
      <c r="F41" s="921"/>
      <c r="G41" s="828"/>
      <c r="H41" s="828"/>
      <c r="I41" s="863"/>
      <c r="J41" s="828"/>
      <c r="K41" s="863"/>
      <c r="L41" s="864"/>
      <c r="M41" s="828"/>
      <c r="N41" s="863"/>
      <c r="O41" s="864"/>
      <c r="P41" s="828"/>
      <c r="Q41" s="863"/>
      <c r="R41" s="864"/>
      <c r="S41" s="877"/>
      <c r="T41" s="803"/>
      <c r="U41" s="859"/>
      <c r="V41" s="830"/>
      <c r="W41" s="815"/>
      <c r="X41" s="828"/>
      <c r="Y41" s="815"/>
      <c r="Z41" s="828"/>
      <c r="AA41" s="815"/>
      <c r="AB41" s="817"/>
      <c r="AC41" s="803"/>
      <c r="AD41" s="767"/>
      <c r="AE41" s="750"/>
      <c r="AF41" s="760"/>
      <c r="AG41" s="750"/>
      <c r="AH41" s="760"/>
      <c r="AI41" s="750"/>
      <c r="AJ41" s="760"/>
      <c r="AK41" s="750"/>
      <c r="AL41" s="760"/>
      <c r="AM41" s="750"/>
      <c r="AN41" s="760"/>
      <c r="AO41" s="915"/>
      <c r="AP41" s="904"/>
      <c r="AQ41" s="27" t="s">
        <v>52</v>
      </c>
      <c r="AR41" s="367">
        <f>'[1]LÍNEA 1'!P41</f>
        <v>2210230</v>
      </c>
      <c r="AS41" s="27" t="s">
        <v>1262</v>
      </c>
      <c r="AT41" s="40">
        <v>0</v>
      </c>
      <c r="AU41" s="60">
        <f>'[1]LÍNEA 1'!S41</f>
        <v>10000</v>
      </c>
      <c r="AV41" s="60">
        <f>'[1]LÍNEA 1'!T41</f>
        <v>2500</v>
      </c>
      <c r="AW41" s="414">
        <f t="shared" si="11"/>
        <v>0.25</v>
      </c>
      <c r="AX41" s="60">
        <f>'[1]LÍNEA 1'!U41</f>
        <v>2500</v>
      </c>
      <c r="AY41" s="414">
        <f t="shared" si="12"/>
        <v>0.25</v>
      </c>
      <c r="AZ41" s="60">
        <f>'[1]LÍNEA 1'!V41</f>
        <v>2500</v>
      </c>
      <c r="BA41" s="416">
        <f t="shared" si="13"/>
        <v>0.25</v>
      </c>
      <c r="BB41" s="47">
        <f>'[1]LÍNEA 1'!W41</f>
        <v>2500</v>
      </c>
      <c r="BC41" s="423">
        <f t="shared" si="14"/>
        <v>0.25</v>
      </c>
      <c r="BD41" s="54">
        <f>'[3]2016'!K25</f>
        <v>4200</v>
      </c>
      <c r="BE41" s="60">
        <f>'[3]2017'!K25</f>
        <v>6000</v>
      </c>
      <c r="BF41" s="60">
        <f>'[3]2018'!K25</f>
        <v>0</v>
      </c>
      <c r="BG41" s="49">
        <f>'[3]2019'!K25</f>
        <v>0</v>
      </c>
      <c r="BH41" s="334">
        <f t="shared" si="1"/>
        <v>1.68</v>
      </c>
      <c r="BI41" s="454">
        <f t="shared" si="2"/>
        <v>1</v>
      </c>
      <c r="BJ41" s="335">
        <f t="shared" si="3"/>
        <v>2.4</v>
      </c>
      <c r="BK41" s="454">
        <f t="shared" si="4"/>
        <v>1</v>
      </c>
      <c r="BL41" s="335">
        <f t="shared" si="5"/>
        <v>0</v>
      </c>
      <c r="BM41" s="454">
        <f t="shared" si="6"/>
        <v>0</v>
      </c>
      <c r="BN41" s="335">
        <f t="shared" si="7"/>
        <v>0</v>
      </c>
      <c r="BO41" s="454">
        <f t="shared" si="8"/>
        <v>0</v>
      </c>
      <c r="BP41" s="689">
        <f t="shared" si="29"/>
        <v>1.02</v>
      </c>
      <c r="BQ41" s="454">
        <f t="shared" si="9"/>
        <v>1</v>
      </c>
      <c r="BR41" s="637">
        <f t="shared" si="10"/>
        <v>1</v>
      </c>
      <c r="BS41" s="54">
        <f>'[3]2016'!P25</f>
        <v>21000</v>
      </c>
      <c r="BT41" s="60">
        <f>'[3]2016'!Q25</f>
        <v>21000</v>
      </c>
      <c r="BU41" s="60">
        <f>'[3]2016'!R25</f>
        <v>6300</v>
      </c>
      <c r="BV41" s="125">
        <f t="shared" si="15"/>
        <v>1</v>
      </c>
      <c r="BW41" s="379">
        <f t="shared" si="16"/>
        <v>0.3</v>
      </c>
      <c r="BX41" s="54">
        <f>'[3]2017'!P25</f>
        <v>30000</v>
      </c>
      <c r="BY41" s="60">
        <f>'[3]2017'!Q25</f>
        <v>30000</v>
      </c>
      <c r="BZ41" s="60">
        <f>'[3]2017'!R25</f>
        <v>0</v>
      </c>
      <c r="CA41" s="125">
        <f t="shared" si="17"/>
        <v>1</v>
      </c>
      <c r="CB41" s="379" t="str">
        <f t="shared" si="18"/>
        <v xml:space="preserve"> -</v>
      </c>
      <c r="CC41" s="55">
        <f>'[3]2018'!P25</f>
        <v>0</v>
      </c>
      <c r="CD41" s="60">
        <f>'[3]2018'!Q25</f>
        <v>0</v>
      </c>
      <c r="CE41" s="60">
        <f>'[3]2018'!R25</f>
        <v>0</v>
      </c>
      <c r="CF41" s="125" t="str">
        <f t="shared" si="19"/>
        <v xml:space="preserve"> -</v>
      </c>
      <c r="CG41" s="379" t="str">
        <f t="shared" si="20"/>
        <v xml:space="preserve"> -</v>
      </c>
      <c r="CH41" s="54">
        <f>'[3]2019'!P25</f>
        <v>0</v>
      </c>
      <c r="CI41" s="60">
        <f>'[3]2019'!Q25</f>
        <v>0</v>
      </c>
      <c r="CJ41" s="60">
        <f>'[3]2019'!R25</f>
        <v>0</v>
      </c>
      <c r="CK41" s="125" t="str">
        <f t="shared" si="21"/>
        <v xml:space="preserve"> -</v>
      </c>
      <c r="CL41" s="379" t="str">
        <f t="shared" si="22"/>
        <v xml:space="preserve"> -</v>
      </c>
      <c r="CM41" s="516">
        <f t="shared" si="23"/>
        <v>51000</v>
      </c>
      <c r="CN41" s="517">
        <f t="shared" si="24"/>
        <v>51000</v>
      </c>
      <c r="CO41" s="517">
        <f t="shared" si="25"/>
        <v>6300</v>
      </c>
      <c r="CP41" s="507">
        <f t="shared" si="26"/>
        <v>1</v>
      </c>
      <c r="CQ41" s="378">
        <f t="shared" si="27"/>
        <v>0.12352941176470589</v>
      </c>
      <c r="CR41" s="592" t="s">
        <v>1225</v>
      </c>
      <c r="CS41" s="390" t="s">
        <v>1254</v>
      </c>
      <c r="CT41" s="102" t="str">
        <f>'[1]LÍNEA 1'!AQ41</f>
        <v>Sec. Desarrollo Social</v>
      </c>
    </row>
    <row r="42" spans="2:98" ht="45.75" customHeight="1" x14ac:dyDescent="0.2">
      <c r="B42" s="961"/>
      <c r="C42" s="957"/>
      <c r="D42" s="909"/>
      <c r="E42" s="912"/>
      <c r="F42" s="921"/>
      <c r="G42" s="828"/>
      <c r="H42" s="828"/>
      <c r="I42" s="863"/>
      <c r="J42" s="828"/>
      <c r="K42" s="863"/>
      <c r="L42" s="864"/>
      <c r="M42" s="828"/>
      <c r="N42" s="863"/>
      <c r="O42" s="864"/>
      <c r="P42" s="828"/>
      <c r="Q42" s="863"/>
      <c r="R42" s="864"/>
      <c r="S42" s="877"/>
      <c r="T42" s="803"/>
      <c r="U42" s="859"/>
      <c r="V42" s="830"/>
      <c r="W42" s="815"/>
      <c r="X42" s="828"/>
      <c r="Y42" s="815"/>
      <c r="Z42" s="828"/>
      <c r="AA42" s="815"/>
      <c r="AB42" s="817"/>
      <c r="AC42" s="803"/>
      <c r="AD42" s="767"/>
      <c r="AE42" s="750"/>
      <c r="AF42" s="760"/>
      <c r="AG42" s="750"/>
      <c r="AH42" s="760"/>
      <c r="AI42" s="750"/>
      <c r="AJ42" s="760"/>
      <c r="AK42" s="750"/>
      <c r="AL42" s="760"/>
      <c r="AM42" s="750"/>
      <c r="AN42" s="760"/>
      <c r="AO42" s="915"/>
      <c r="AP42" s="904"/>
      <c r="AQ42" s="27" t="s">
        <v>53</v>
      </c>
      <c r="AR42" s="367">
        <f>'[1]LÍNEA 1'!P42</f>
        <v>2210706</v>
      </c>
      <c r="AS42" s="27" t="s">
        <v>1263</v>
      </c>
      <c r="AT42" s="40">
        <v>0</v>
      </c>
      <c r="AU42" s="60">
        <f>'[1]LÍNEA 1'!S42</f>
        <v>80</v>
      </c>
      <c r="AV42" s="60">
        <f>'[1]LÍNEA 1'!T42</f>
        <v>20</v>
      </c>
      <c r="AW42" s="414">
        <f t="shared" si="11"/>
        <v>0.25</v>
      </c>
      <c r="AX42" s="60">
        <f>'[1]LÍNEA 1'!U42</f>
        <v>20</v>
      </c>
      <c r="AY42" s="414">
        <f t="shared" si="12"/>
        <v>0.25</v>
      </c>
      <c r="AZ42" s="60">
        <f>'[1]LÍNEA 1'!V42</f>
        <v>20</v>
      </c>
      <c r="BA42" s="416">
        <f t="shared" si="13"/>
        <v>0.25</v>
      </c>
      <c r="BB42" s="47">
        <f>'[1]LÍNEA 1'!W42</f>
        <v>20</v>
      </c>
      <c r="BC42" s="423">
        <f t="shared" si="14"/>
        <v>0.25</v>
      </c>
      <c r="BD42" s="54">
        <f>'[3]2016'!K26</f>
        <v>20</v>
      </c>
      <c r="BE42" s="60">
        <f>'[3]2017'!K26</f>
        <v>7</v>
      </c>
      <c r="BF42" s="60">
        <f>'[3]2018'!K26</f>
        <v>0</v>
      </c>
      <c r="BG42" s="49">
        <f>'[3]2019'!K26</f>
        <v>0</v>
      </c>
      <c r="BH42" s="334">
        <f t="shared" si="1"/>
        <v>1</v>
      </c>
      <c r="BI42" s="454">
        <f t="shared" si="2"/>
        <v>1</v>
      </c>
      <c r="BJ42" s="335">
        <f t="shared" si="3"/>
        <v>0.35</v>
      </c>
      <c r="BK42" s="454">
        <f t="shared" si="4"/>
        <v>0.35</v>
      </c>
      <c r="BL42" s="335">
        <f t="shared" si="5"/>
        <v>0</v>
      </c>
      <c r="BM42" s="454">
        <f t="shared" si="6"/>
        <v>0</v>
      </c>
      <c r="BN42" s="335">
        <f t="shared" si="7"/>
        <v>0</v>
      </c>
      <c r="BO42" s="454">
        <f t="shared" si="8"/>
        <v>0</v>
      </c>
      <c r="BP42" s="689">
        <f t="shared" si="29"/>
        <v>0.33750000000000002</v>
      </c>
      <c r="BQ42" s="454">
        <f t="shared" si="9"/>
        <v>0.33750000000000002</v>
      </c>
      <c r="BR42" s="637">
        <f t="shared" si="10"/>
        <v>0.33750000000000002</v>
      </c>
      <c r="BS42" s="54">
        <f>'[3]2016'!P26</f>
        <v>20000</v>
      </c>
      <c r="BT42" s="60">
        <f>'[3]2016'!Q26</f>
        <v>0</v>
      </c>
      <c r="BU42" s="60">
        <f>'[3]2016'!R26</f>
        <v>0</v>
      </c>
      <c r="BV42" s="125">
        <f t="shared" si="15"/>
        <v>0</v>
      </c>
      <c r="BW42" s="379" t="str">
        <f t="shared" si="16"/>
        <v xml:space="preserve"> -</v>
      </c>
      <c r="BX42" s="54">
        <f>'[3]2017'!P26</f>
        <v>0</v>
      </c>
      <c r="BY42" s="60">
        <f>'[3]2017'!Q26</f>
        <v>0</v>
      </c>
      <c r="BZ42" s="60">
        <f>'[3]2017'!R26</f>
        <v>0</v>
      </c>
      <c r="CA42" s="125" t="str">
        <f t="shared" si="17"/>
        <v xml:space="preserve"> -</v>
      </c>
      <c r="CB42" s="379" t="str">
        <f t="shared" si="18"/>
        <v xml:space="preserve"> -</v>
      </c>
      <c r="CC42" s="55">
        <f>'[3]2018'!P26</f>
        <v>20000</v>
      </c>
      <c r="CD42" s="60">
        <f>'[3]2018'!Q26</f>
        <v>0</v>
      </c>
      <c r="CE42" s="60">
        <f>'[3]2018'!R26</f>
        <v>0</v>
      </c>
      <c r="CF42" s="125">
        <f t="shared" si="19"/>
        <v>0</v>
      </c>
      <c r="CG42" s="379" t="str">
        <f t="shared" si="20"/>
        <v xml:space="preserve"> -</v>
      </c>
      <c r="CH42" s="54">
        <f>'[3]2019'!P26</f>
        <v>20000</v>
      </c>
      <c r="CI42" s="60">
        <f>'[3]2019'!Q26</f>
        <v>0</v>
      </c>
      <c r="CJ42" s="60">
        <f>'[3]2019'!R26</f>
        <v>0</v>
      </c>
      <c r="CK42" s="125">
        <f t="shared" si="21"/>
        <v>0</v>
      </c>
      <c r="CL42" s="379" t="str">
        <f t="shared" si="22"/>
        <v xml:space="preserve"> -</v>
      </c>
      <c r="CM42" s="518">
        <f t="shared" si="23"/>
        <v>60000</v>
      </c>
      <c r="CN42" s="519">
        <f t="shared" si="24"/>
        <v>0</v>
      </c>
      <c r="CO42" s="519">
        <f t="shared" si="25"/>
        <v>0</v>
      </c>
      <c r="CP42" s="505">
        <f t="shared" si="26"/>
        <v>0</v>
      </c>
      <c r="CQ42" s="379" t="str">
        <f t="shared" si="27"/>
        <v xml:space="preserve"> -</v>
      </c>
      <c r="CR42" s="592" t="s">
        <v>1225</v>
      </c>
      <c r="CS42" s="390" t="s">
        <v>1254</v>
      </c>
      <c r="CT42" s="102" t="str">
        <f>'[1]LÍNEA 1'!AQ42</f>
        <v>Sec. Desarrollo Social</v>
      </c>
    </row>
    <row r="43" spans="2:98" ht="60" customHeight="1" x14ac:dyDescent="0.2">
      <c r="B43" s="961"/>
      <c r="C43" s="957"/>
      <c r="D43" s="909"/>
      <c r="E43" s="912"/>
      <c r="F43" s="921"/>
      <c r="G43" s="828"/>
      <c r="H43" s="828"/>
      <c r="I43" s="863"/>
      <c r="J43" s="828"/>
      <c r="K43" s="863"/>
      <c r="L43" s="864"/>
      <c r="M43" s="828"/>
      <c r="N43" s="863"/>
      <c r="O43" s="864"/>
      <c r="P43" s="828"/>
      <c r="Q43" s="863"/>
      <c r="R43" s="864"/>
      <c r="S43" s="877"/>
      <c r="T43" s="803"/>
      <c r="U43" s="859"/>
      <c r="V43" s="830"/>
      <c r="W43" s="815"/>
      <c r="X43" s="828"/>
      <c r="Y43" s="815"/>
      <c r="Z43" s="828"/>
      <c r="AA43" s="815"/>
      <c r="AB43" s="817"/>
      <c r="AC43" s="803"/>
      <c r="AD43" s="767"/>
      <c r="AE43" s="750"/>
      <c r="AF43" s="760"/>
      <c r="AG43" s="750"/>
      <c r="AH43" s="760"/>
      <c r="AI43" s="750"/>
      <c r="AJ43" s="760"/>
      <c r="AK43" s="750"/>
      <c r="AL43" s="760"/>
      <c r="AM43" s="750"/>
      <c r="AN43" s="760"/>
      <c r="AO43" s="915"/>
      <c r="AP43" s="904"/>
      <c r="AQ43" s="27" t="s">
        <v>54</v>
      </c>
      <c r="AR43" s="367" t="str">
        <f>'[1]LÍNEA 1'!P43</f>
        <v xml:space="preserve"> -</v>
      </c>
      <c r="AS43" s="27" t="s">
        <v>1264</v>
      </c>
      <c r="AT43" s="40">
        <v>0</v>
      </c>
      <c r="AU43" s="60">
        <f>'[1]LÍNEA 1'!S43</f>
        <v>1</v>
      </c>
      <c r="AV43" s="60">
        <f>'[1]LÍNEA 1'!T43</f>
        <v>0</v>
      </c>
      <c r="AW43" s="414">
        <f t="shared" si="11"/>
        <v>0</v>
      </c>
      <c r="AX43" s="60">
        <f>'[1]LÍNEA 1'!U43</f>
        <v>1</v>
      </c>
      <c r="AY43" s="414">
        <f t="shared" si="12"/>
        <v>1</v>
      </c>
      <c r="AZ43" s="60">
        <f>'[1]LÍNEA 1'!V43</f>
        <v>0</v>
      </c>
      <c r="BA43" s="416">
        <f t="shared" si="13"/>
        <v>0</v>
      </c>
      <c r="BB43" s="47">
        <f>'[1]LÍNEA 1'!W43</f>
        <v>0</v>
      </c>
      <c r="BC43" s="423">
        <f t="shared" si="14"/>
        <v>0</v>
      </c>
      <c r="BD43" s="54">
        <f>'[3]2016'!K27</f>
        <v>1</v>
      </c>
      <c r="BE43" s="60">
        <f>'[3]2017'!K27</f>
        <v>0</v>
      </c>
      <c r="BF43" s="60">
        <f>'[3]2018'!K27</f>
        <v>0</v>
      </c>
      <c r="BG43" s="49">
        <f>'[3]2019'!K27</f>
        <v>0</v>
      </c>
      <c r="BH43" s="334" t="str">
        <f t="shared" si="1"/>
        <v xml:space="preserve"> -</v>
      </c>
      <c r="BI43" s="454" t="str">
        <f t="shared" si="2"/>
        <v xml:space="preserve"> -</v>
      </c>
      <c r="BJ43" s="335">
        <f t="shared" si="3"/>
        <v>0</v>
      </c>
      <c r="BK43" s="454">
        <f t="shared" si="4"/>
        <v>0</v>
      </c>
      <c r="BL43" s="335" t="str">
        <f t="shared" si="5"/>
        <v xml:space="preserve"> -</v>
      </c>
      <c r="BM43" s="454" t="str">
        <f t="shared" si="6"/>
        <v xml:space="preserve"> -</v>
      </c>
      <c r="BN43" s="335" t="str">
        <f t="shared" si="7"/>
        <v xml:space="preserve"> -</v>
      </c>
      <c r="BO43" s="454" t="str">
        <f t="shared" si="8"/>
        <v xml:space="preserve"> -</v>
      </c>
      <c r="BP43" s="689">
        <f t="shared" si="29"/>
        <v>1</v>
      </c>
      <c r="BQ43" s="454">
        <f t="shared" si="9"/>
        <v>1</v>
      </c>
      <c r="BR43" s="637">
        <f t="shared" si="10"/>
        <v>1</v>
      </c>
      <c r="BS43" s="54">
        <f>'[3]2016'!P27</f>
        <v>0</v>
      </c>
      <c r="BT43" s="60">
        <f>'[3]2016'!Q27</f>
        <v>0</v>
      </c>
      <c r="BU43" s="60">
        <f>'[3]2016'!R27</f>
        <v>0</v>
      </c>
      <c r="BV43" s="125" t="str">
        <f t="shared" si="15"/>
        <v xml:space="preserve"> -</v>
      </c>
      <c r="BW43" s="379" t="str">
        <f t="shared" si="16"/>
        <v xml:space="preserve"> -</v>
      </c>
      <c r="BX43" s="54">
        <f>'[3]2017'!P27</f>
        <v>0</v>
      </c>
      <c r="BY43" s="60">
        <f>'[3]2017'!Q27</f>
        <v>0</v>
      </c>
      <c r="BZ43" s="60">
        <f>'[3]2017'!R27</f>
        <v>0</v>
      </c>
      <c r="CA43" s="125" t="str">
        <f t="shared" si="17"/>
        <v xml:space="preserve"> -</v>
      </c>
      <c r="CB43" s="379" t="str">
        <f t="shared" si="18"/>
        <v xml:space="preserve"> -</v>
      </c>
      <c r="CC43" s="55">
        <f>'[3]2018'!P27</f>
        <v>0</v>
      </c>
      <c r="CD43" s="60">
        <f>'[3]2018'!Q27</f>
        <v>0</v>
      </c>
      <c r="CE43" s="60">
        <f>'[3]2018'!R27</f>
        <v>0</v>
      </c>
      <c r="CF43" s="125" t="str">
        <f t="shared" si="19"/>
        <v xml:space="preserve"> -</v>
      </c>
      <c r="CG43" s="379" t="str">
        <f t="shared" si="20"/>
        <v xml:space="preserve"> -</v>
      </c>
      <c r="CH43" s="54">
        <f>'[3]2019'!P27</f>
        <v>0</v>
      </c>
      <c r="CI43" s="60">
        <f>'[3]2019'!Q27</f>
        <v>0</v>
      </c>
      <c r="CJ43" s="60">
        <f>'[3]2019'!R27</f>
        <v>0</v>
      </c>
      <c r="CK43" s="125" t="str">
        <f t="shared" si="21"/>
        <v xml:space="preserve"> -</v>
      </c>
      <c r="CL43" s="379" t="str">
        <f t="shared" si="22"/>
        <v xml:space="preserve"> -</v>
      </c>
      <c r="CM43" s="516">
        <f t="shared" si="23"/>
        <v>0</v>
      </c>
      <c r="CN43" s="517">
        <f t="shared" si="24"/>
        <v>0</v>
      </c>
      <c r="CO43" s="517">
        <f t="shared" si="25"/>
        <v>0</v>
      </c>
      <c r="CP43" s="507" t="str">
        <f t="shared" si="26"/>
        <v xml:space="preserve"> -</v>
      </c>
      <c r="CQ43" s="378" t="str">
        <f t="shared" si="27"/>
        <v xml:space="preserve"> -</v>
      </c>
      <c r="CR43" s="592" t="s">
        <v>1225</v>
      </c>
      <c r="CS43" s="390" t="s">
        <v>1254</v>
      </c>
      <c r="CT43" s="102" t="str">
        <f>'[1]LÍNEA 1'!AQ43</f>
        <v>Sec. Desarrollo Social</v>
      </c>
    </row>
    <row r="44" spans="2:98" ht="30" customHeight="1" x14ac:dyDescent="0.2">
      <c r="B44" s="961"/>
      <c r="C44" s="957"/>
      <c r="D44" s="909"/>
      <c r="E44" s="912"/>
      <c r="F44" s="921"/>
      <c r="G44" s="828"/>
      <c r="H44" s="828"/>
      <c r="I44" s="863"/>
      <c r="J44" s="828"/>
      <c r="K44" s="863"/>
      <c r="L44" s="864"/>
      <c r="M44" s="828"/>
      <c r="N44" s="863"/>
      <c r="O44" s="864"/>
      <c r="P44" s="828"/>
      <c r="Q44" s="863"/>
      <c r="R44" s="864"/>
      <c r="S44" s="877"/>
      <c r="T44" s="803"/>
      <c r="U44" s="859"/>
      <c r="V44" s="830"/>
      <c r="W44" s="815"/>
      <c r="X44" s="828"/>
      <c r="Y44" s="815"/>
      <c r="Z44" s="828"/>
      <c r="AA44" s="815"/>
      <c r="AB44" s="817"/>
      <c r="AC44" s="803"/>
      <c r="AD44" s="767"/>
      <c r="AE44" s="750"/>
      <c r="AF44" s="760"/>
      <c r="AG44" s="750"/>
      <c r="AH44" s="760"/>
      <c r="AI44" s="750"/>
      <c r="AJ44" s="760"/>
      <c r="AK44" s="750"/>
      <c r="AL44" s="760"/>
      <c r="AM44" s="750"/>
      <c r="AN44" s="760"/>
      <c r="AO44" s="915"/>
      <c r="AP44" s="904"/>
      <c r="AQ44" s="27" t="s">
        <v>55</v>
      </c>
      <c r="AR44" s="367">
        <f>'[1]LÍNEA 1'!P44</f>
        <v>2210842</v>
      </c>
      <c r="AS44" s="27" t="s">
        <v>1265</v>
      </c>
      <c r="AT44" s="40">
        <v>0</v>
      </c>
      <c r="AU44" s="60">
        <f>'[1]LÍNEA 1'!S44</f>
        <v>8</v>
      </c>
      <c r="AV44" s="60">
        <f>'[1]LÍNEA 1'!T44</f>
        <v>1</v>
      </c>
      <c r="AW44" s="414">
        <f t="shared" si="11"/>
        <v>0.125</v>
      </c>
      <c r="AX44" s="60">
        <f>'[1]LÍNEA 1'!U44</f>
        <v>3</v>
      </c>
      <c r="AY44" s="414">
        <f t="shared" si="12"/>
        <v>0.375</v>
      </c>
      <c r="AZ44" s="60">
        <f>'[1]LÍNEA 1'!V44</f>
        <v>2</v>
      </c>
      <c r="BA44" s="416">
        <f t="shared" si="13"/>
        <v>0.25</v>
      </c>
      <c r="BB44" s="47">
        <f>'[1]LÍNEA 1'!W44</f>
        <v>2</v>
      </c>
      <c r="BC44" s="423">
        <f t="shared" si="14"/>
        <v>0.25</v>
      </c>
      <c r="BD44" s="54">
        <f>'[6]2016'!$K$13</f>
        <v>1</v>
      </c>
      <c r="BE44" s="60">
        <f>'[6]2017'!$K$13</f>
        <v>1</v>
      </c>
      <c r="BF44" s="60">
        <f>'[6]2018'!$K$13</f>
        <v>0</v>
      </c>
      <c r="BG44" s="49">
        <f>'[6]2019'!$K$13</f>
        <v>0</v>
      </c>
      <c r="BH44" s="334">
        <f t="shared" si="1"/>
        <v>1</v>
      </c>
      <c r="BI44" s="454">
        <f t="shared" si="2"/>
        <v>1</v>
      </c>
      <c r="BJ44" s="335">
        <f t="shared" si="3"/>
        <v>0.33333333333333331</v>
      </c>
      <c r="BK44" s="454">
        <f t="shared" si="4"/>
        <v>0.33333333333333331</v>
      </c>
      <c r="BL44" s="335">
        <f t="shared" si="5"/>
        <v>0</v>
      </c>
      <c r="BM44" s="454">
        <f t="shared" si="6"/>
        <v>0</v>
      </c>
      <c r="BN44" s="335">
        <f t="shared" si="7"/>
        <v>0</v>
      </c>
      <c r="BO44" s="454">
        <f t="shared" si="8"/>
        <v>0</v>
      </c>
      <c r="BP44" s="689">
        <f t="shared" si="29"/>
        <v>0.25</v>
      </c>
      <c r="BQ44" s="454">
        <f t="shared" si="9"/>
        <v>0.25</v>
      </c>
      <c r="BR44" s="637">
        <f t="shared" si="10"/>
        <v>0.25</v>
      </c>
      <c r="BS44" s="54">
        <f>'[6]2016'!P13</f>
        <v>33500</v>
      </c>
      <c r="BT44" s="60">
        <f>'[6]2016'!Q13</f>
        <v>23650</v>
      </c>
      <c r="BU44" s="60">
        <f>'[6]2016'!R13</f>
        <v>0</v>
      </c>
      <c r="BV44" s="125">
        <f t="shared" si="15"/>
        <v>0.70597014925373136</v>
      </c>
      <c r="BW44" s="379" t="str">
        <f t="shared" si="16"/>
        <v xml:space="preserve"> -</v>
      </c>
      <c r="BX44" s="54">
        <f>'[6]2017'!P13</f>
        <v>20000</v>
      </c>
      <c r="BY44" s="60">
        <f>'[6]2017'!Q13</f>
        <v>17000</v>
      </c>
      <c r="BZ44" s="60">
        <f>'[6]2017'!R13</f>
        <v>0</v>
      </c>
      <c r="CA44" s="125">
        <f t="shared" si="17"/>
        <v>0.85</v>
      </c>
      <c r="CB44" s="379" t="str">
        <f t="shared" si="18"/>
        <v xml:space="preserve"> -</v>
      </c>
      <c r="CC44" s="55">
        <f>'[6]2018'!P13</f>
        <v>20000</v>
      </c>
      <c r="CD44" s="60">
        <f>'[6]2018'!Q13</f>
        <v>0</v>
      </c>
      <c r="CE44" s="60">
        <f>'[6]2018'!R13</f>
        <v>0</v>
      </c>
      <c r="CF44" s="125">
        <f t="shared" si="19"/>
        <v>0</v>
      </c>
      <c r="CG44" s="379" t="str">
        <f t="shared" si="20"/>
        <v xml:space="preserve"> -</v>
      </c>
      <c r="CH44" s="54">
        <f>'[6]2019'!P13</f>
        <v>20000</v>
      </c>
      <c r="CI44" s="60">
        <f>'[6]2019'!Q13</f>
        <v>0</v>
      </c>
      <c r="CJ44" s="60">
        <f>'[6]2019'!R13</f>
        <v>0</v>
      </c>
      <c r="CK44" s="125">
        <f t="shared" si="21"/>
        <v>0</v>
      </c>
      <c r="CL44" s="379" t="str">
        <f t="shared" si="22"/>
        <v xml:space="preserve"> -</v>
      </c>
      <c r="CM44" s="518">
        <f t="shared" si="23"/>
        <v>93500</v>
      </c>
      <c r="CN44" s="519">
        <f t="shared" si="24"/>
        <v>40650</v>
      </c>
      <c r="CO44" s="519">
        <f t="shared" si="25"/>
        <v>0</v>
      </c>
      <c r="CP44" s="505">
        <f t="shared" si="26"/>
        <v>0.43475935828877005</v>
      </c>
      <c r="CQ44" s="379" t="str">
        <f t="shared" si="27"/>
        <v xml:space="preserve"> -</v>
      </c>
      <c r="CR44" s="592" t="s">
        <v>1225</v>
      </c>
      <c r="CS44" s="390" t="s">
        <v>1254</v>
      </c>
      <c r="CT44" s="102" t="str">
        <f>'[1]LÍNEA 1'!AQ44</f>
        <v>Sec. Planeación</v>
      </c>
    </row>
    <row r="45" spans="2:98" ht="30" customHeight="1" x14ac:dyDescent="0.2">
      <c r="B45" s="961"/>
      <c r="C45" s="957"/>
      <c r="D45" s="909"/>
      <c r="E45" s="912"/>
      <c r="F45" s="921"/>
      <c r="G45" s="828"/>
      <c r="H45" s="828"/>
      <c r="I45" s="863"/>
      <c r="J45" s="828"/>
      <c r="K45" s="863"/>
      <c r="L45" s="864"/>
      <c r="M45" s="828"/>
      <c r="N45" s="863"/>
      <c r="O45" s="864"/>
      <c r="P45" s="828"/>
      <c r="Q45" s="863"/>
      <c r="R45" s="864"/>
      <c r="S45" s="877"/>
      <c r="T45" s="803"/>
      <c r="U45" s="859"/>
      <c r="V45" s="830"/>
      <c r="W45" s="815"/>
      <c r="X45" s="828"/>
      <c r="Y45" s="815"/>
      <c r="Z45" s="828"/>
      <c r="AA45" s="815"/>
      <c r="AB45" s="817"/>
      <c r="AC45" s="803"/>
      <c r="AD45" s="767"/>
      <c r="AE45" s="750"/>
      <c r="AF45" s="760"/>
      <c r="AG45" s="750"/>
      <c r="AH45" s="760"/>
      <c r="AI45" s="750"/>
      <c r="AJ45" s="760"/>
      <c r="AK45" s="750"/>
      <c r="AL45" s="760"/>
      <c r="AM45" s="750"/>
      <c r="AN45" s="760"/>
      <c r="AO45" s="915"/>
      <c r="AP45" s="904"/>
      <c r="AQ45" s="27" t="s">
        <v>56</v>
      </c>
      <c r="AR45" s="367" t="str">
        <f>'[1]LÍNEA 1'!P45</f>
        <v xml:space="preserve"> -</v>
      </c>
      <c r="AS45" s="27" t="s">
        <v>1266</v>
      </c>
      <c r="AT45" s="40">
        <v>0</v>
      </c>
      <c r="AU45" s="60">
        <f>'[1]LÍNEA 1'!S45</f>
        <v>1</v>
      </c>
      <c r="AV45" s="60">
        <f>'[1]LÍNEA 1'!T45</f>
        <v>0</v>
      </c>
      <c r="AW45" s="414">
        <f t="shared" si="11"/>
        <v>0</v>
      </c>
      <c r="AX45" s="60">
        <f>'[1]LÍNEA 1'!U45</f>
        <v>1</v>
      </c>
      <c r="AY45" s="414">
        <f t="shared" si="12"/>
        <v>1</v>
      </c>
      <c r="AZ45" s="60">
        <f>'[1]LÍNEA 1'!V45</f>
        <v>0</v>
      </c>
      <c r="BA45" s="416">
        <f t="shared" si="13"/>
        <v>0</v>
      </c>
      <c r="BB45" s="47">
        <f>'[1]LÍNEA 1'!W45</f>
        <v>0</v>
      </c>
      <c r="BC45" s="423">
        <f t="shared" si="14"/>
        <v>0</v>
      </c>
      <c r="BD45" s="54">
        <f>'[7]2016'!$K$13</f>
        <v>0</v>
      </c>
      <c r="BE45" s="60">
        <f>'[3]2017'!$K$28</f>
        <v>0</v>
      </c>
      <c r="BF45" s="60">
        <f>'[3]2018'!$K$28</f>
        <v>0</v>
      </c>
      <c r="BG45" s="49">
        <f>'[3]2019'!$K$28</f>
        <v>0</v>
      </c>
      <c r="BH45" s="334" t="str">
        <f t="shared" si="1"/>
        <v xml:space="preserve"> -</v>
      </c>
      <c r="BI45" s="454" t="str">
        <f t="shared" si="2"/>
        <v xml:space="preserve"> -</v>
      </c>
      <c r="BJ45" s="335">
        <f t="shared" si="3"/>
        <v>0</v>
      </c>
      <c r="BK45" s="454">
        <f t="shared" si="4"/>
        <v>0</v>
      </c>
      <c r="BL45" s="335" t="str">
        <f t="shared" si="5"/>
        <v xml:space="preserve"> -</v>
      </c>
      <c r="BM45" s="454" t="str">
        <f t="shared" si="6"/>
        <v xml:space="preserve"> -</v>
      </c>
      <c r="BN45" s="335" t="str">
        <f t="shared" si="7"/>
        <v xml:space="preserve"> -</v>
      </c>
      <c r="BO45" s="454" t="str">
        <f t="shared" si="8"/>
        <v xml:space="preserve"> -</v>
      </c>
      <c r="BP45" s="689">
        <f t="shared" si="29"/>
        <v>0</v>
      </c>
      <c r="BQ45" s="454">
        <f t="shared" si="9"/>
        <v>0</v>
      </c>
      <c r="BR45" s="637">
        <f t="shared" si="10"/>
        <v>0</v>
      </c>
      <c r="BS45" s="54">
        <f>'[7]2016'!P13</f>
        <v>0</v>
      </c>
      <c r="BT45" s="60">
        <f>'[7]2016'!Q13</f>
        <v>0</v>
      </c>
      <c r="BU45" s="60">
        <f>'[7]2016'!R13</f>
        <v>0</v>
      </c>
      <c r="BV45" s="125" t="str">
        <f t="shared" si="15"/>
        <v xml:space="preserve"> -</v>
      </c>
      <c r="BW45" s="379" t="str">
        <f t="shared" si="16"/>
        <v xml:space="preserve"> -</v>
      </c>
      <c r="BX45" s="54">
        <f>'[3]2017'!P28</f>
        <v>0</v>
      </c>
      <c r="BY45" s="60">
        <f>'[3]2017'!Q28</f>
        <v>0</v>
      </c>
      <c r="BZ45" s="60">
        <f>'[3]2017'!R28</f>
        <v>0</v>
      </c>
      <c r="CA45" s="125" t="str">
        <f t="shared" si="17"/>
        <v xml:space="preserve"> -</v>
      </c>
      <c r="CB45" s="379" t="str">
        <f t="shared" si="18"/>
        <v xml:space="preserve"> -</v>
      </c>
      <c r="CC45" s="55">
        <f>'[3]2018'!P28</f>
        <v>0</v>
      </c>
      <c r="CD45" s="60">
        <f>'[3]2018'!Q28</f>
        <v>0</v>
      </c>
      <c r="CE45" s="60">
        <f>'[3]2018'!R28</f>
        <v>0</v>
      </c>
      <c r="CF45" s="125" t="str">
        <f t="shared" si="19"/>
        <v xml:space="preserve"> -</v>
      </c>
      <c r="CG45" s="379" t="str">
        <f t="shared" si="20"/>
        <v xml:space="preserve"> -</v>
      </c>
      <c r="CH45" s="54">
        <f>'[3]2019'!P28</f>
        <v>0</v>
      </c>
      <c r="CI45" s="60">
        <f>'[3]2019'!Q28</f>
        <v>0</v>
      </c>
      <c r="CJ45" s="60">
        <f>'[3]2019'!R28</f>
        <v>0</v>
      </c>
      <c r="CK45" s="125" t="str">
        <f t="shared" si="21"/>
        <v xml:space="preserve"> -</v>
      </c>
      <c r="CL45" s="379" t="str">
        <f t="shared" si="22"/>
        <v xml:space="preserve"> -</v>
      </c>
      <c r="CM45" s="516">
        <f t="shared" si="23"/>
        <v>0</v>
      </c>
      <c r="CN45" s="517">
        <f t="shared" si="24"/>
        <v>0</v>
      </c>
      <c r="CO45" s="517">
        <f t="shared" si="25"/>
        <v>0</v>
      </c>
      <c r="CP45" s="507" t="str">
        <f t="shared" si="26"/>
        <v xml:space="preserve"> -</v>
      </c>
      <c r="CQ45" s="378" t="str">
        <f t="shared" si="27"/>
        <v xml:space="preserve"> -</v>
      </c>
      <c r="CR45" s="592" t="s">
        <v>1225</v>
      </c>
      <c r="CS45" s="390" t="s">
        <v>1254</v>
      </c>
      <c r="CT45" s="102" t="str">
        <f>'[1]LÍNEA 1'!AQ45</f>
        <v>Sec. Desarrollo Social</v>
      </c>
    </row>
    <row r="46" spans="2:98" ht="60" customHeight="1" x14ac:dyDescent="0.2">
      <c r="B46" s="961"/>
      <c r="C46" s="957"/>
      <c r="D46" s="909"/>
      <c r="E46" s="912"/>
      <c r="F46" s="921"/>
      <c r="G46" s="828"/>
      <c r="H46" s="828"/>
      <c r="I46" s="863"/>
      <c r="J46" s="828"/>
      <c r="K46" s="863"/>
      <c r="L46" s="864"/>
      <c r="M46" s="828"/>
      <c r="N46" s="863"/>
      <c r="O46" s="864"/>
      <c r="P46" s="828"/>
      <c r="Q46" s="863"/>
      <c r="R46" s="864"/>
      <c r="S46" s="877"/>
      <c r="T46" s="803"/>
      <c r="U46" s="859"/>
      <c r="V46" s="830"/>
      <c r="W46" s="815"/>
      <c r="X46" s="828"/>
      <c r="Y46" s="815"/>
      <c r="Z46" s="828"/>
      <c r="AA46" s="815"/>
      <c r="AB46" s="817"/>
      <c r="AC46" s="803"/>
      <c r="AD46" s="767"/>
      <c r="AE46" s="750"/>
      <c r="AF46" s="760"/>
      <c r="AG46" s="750"/>
      <c r="AH46" s="760"/>
      <c r="AI46" s="750"/>
      <c r="AJ46" s="760"/>
      <c r="AK46" s="750"/>
      <c r="AL46" s="760"/>
      <c r="AM46" s="750"/>
      <c r="AN46" s="760"/>
      <c r="AO46" s="915"/>
      <c r="AP46" s="904"/>
      <c r="AQ46" s="301" t="s">
        <v>57</v>
      </c>
      <c r="AR46" s="277" t="str">
        <f>'[1]LÍNEA 1'!P46</f>
        <v xml:space="preserve"> -</v>
      </c>
      <c r="AS46" s="301" t="s">
        <v>1267</v>
      </c>
      <c r="AT46" s="40">
        <v>0</v>
      </c>
      <c r="AU46" s="60">
        <f>'[1]LÍNEA 1'!S46</f>
        <v>1</v>
      </c>
      <c r="AV46" s="60">
        <f>'[1]LÍNEA 1'!T46</f>
        <v>1</v>
      </c>
      <c r="AW46" s="414">
        <v>0.25</v>
      </c>
      <c r="AX46" s="60">
        <f>'[1]LÍNEA 1'!U46</f>
        <v>1</v>
      </c>
      <c r="AY46" s="414">
        <v>0.25</v>
      </c>
      <c r="AZ46" s="60">
        <f>'[1]LÍNEA 1'!V46</f>
        <v>1</v>
      </c>
      <c r="BA46" s="416">
        <v>0.25</v>
      </c>
      <c r="BB46" s="47">
        <f>'[1]LÍNEA 1'!W46</f>
        <v>1</v>
      </c>
      <c r="BC46" s="423">
        <v>0.25</v>
      </c>
      <c r="BD46" s="54">
        <f>'[10]2016'!$K$14</f>
        <v>1</v>
      </c>
      <c r="BE46" s="60">
        <f>'[10]2017'!$K$14</f>
        <v>0.5</v>
      </c>
      <c r="BF46" s="60">
        <f>'[10]2018'!$K$14</f>
        <v>0</v>
      </c>
      <c r="BG46" s="49">
        <f>'[10]2019'!$K$14</f>
        <v>0</v>
      </c>
      <c r="BH46" s="334">
        <f t="shared" si="1"/>
        <v>1</v>
      </c>
      <c r="BI46" s="454">
        <f t="shared" si="2"/>
        <v>1</v>
      </c>
      <c r="BJ46" s="335">
        <f t="shared" si="3"/>
        <v>0.5</v>
      </c>
      <c r="BK46" s="454">
        <f t="shared" si="4"/>
        <v>0.5</v>
      </c>
      <c r="BL46" s="335">
        <f t="shared" si="5"/>
        <v>0</v>
      </c>
      <c r="BM46" s="454">
        <f t="shared" si="6"/>
        <v>0</v>
      </c>
      <c r="BN46" s="335">
        <f t="shared" si="7"/>
        <v>0</v>
      </c>
      <c r="BO46" s="454">
        <f t="shared" si="8"/>
        <v>0</v>
      </c>
      <c r="BP46" s="689">
        <f t="shared" si="28"/>
        <v>0.375</v>
      </c>
      <c r="BQ46" s="454">
        <f t="shared" si="9"/>
        <v>0.375</v>
      </c>
      <c r="BR46" s="637">
        <f t="shared" si="10"/>
        <v>0.375</v>
      </c>
      <c r="BS46" s="54">
        <f>'[10]2016'!P14</f>
        <v>0</v>
      </c>
      <c r="BT46" s="60">
        <f>'[10]2016'!Q14</f>
        <v>0</v>
      </c>
      <c r="BU46" s="60">
        <f>'[10]2016'!R14</f>
        <v>0</v>
      </c>
      <c r="BV46" s="125" t="str">
        <f t="shared" si="15"/>
        <v xml:space="preserve"> -</v>
      </c>
      <c r="BW46" s="379" t="str">
        <f t="shared" si="16"/>
        <v xml:space="preserve"> -</v>
      </c>
      <c r="BX46" s="54">
        <f>'[10]2017'!P14</f>
        <v>0</v>
      </c>
      <c r="BY46" s="60">
        <f>'[10]2017'!Q14</f>
        <v>0</v>
      </c>
      <c r="BZ46" s="60">
        <f>'[10]2017'!R14</f>
        <v>0</v>
      </c>
      <c r="CA46" s="125" t="str">
        <f t="shared" si="17"/>
        <v xml:space="preserve"> -</v>
      </c>
      <c r="CB46" s="379" t="str">
        <f t="shared" si="18"/>
        <v xml:space="preserve"> -</v>
      </c>
      <c r="CC46" s="55">
        <f>'[10]2018'!P14</f>
        <v>0</v>
      </c>
      <c r="CD46" s="60">
        <f>'[10]2018'!Q14</f>
        <v>0</v>
      </c>
      <c r="CE46" s="60">
        <f>'[10]2018'!R14</f>
        <v>0</v>
      </c>
      <c r="CF46" s="125" t="str">
        <f t="shared" si="19"/>
        <v xml:space="preserve"> -</v>
      </c>
      <c r="CG46" s="379" t="str">
        <f t="shared" si="20"/>
        <v xml:space="preserve"> -</v>
      </c>
      <c r="CH46" s="54">
        <f>'[10]2019'!P14</f>
        <v>0</v>
      </c>
      <c r="CI46" s="60">
        <f>'[10]2019'!Q14</f>
        <v>0</v>
      </c>
      <c r="CJ46" s="60">
        <f>'[10]2019'!R14</f>
        <v>0</v>
      </c>
      <c r="CK46" s="125" t="str">
        <f t="shared" si="21"/>
        <v xml:space="preserve"> -</v>
      </c>
      <c r="CL46" s="379" t="str">
        <f t="shared" si="22"/>
        <v xml:space="preserve"> -</v>
      </c>
      <c r="CM46" s="518">
        <f t="shared" si="23"/>
        <v>0</v>
      </c>
      <c r="CN46" s="519">
        <f t="shared" si="24"/>
        <v>0</v>
      </c>
      <c r="CO46" s="519">
        <f t="shared" si="25"/>
        <v>0</v>
      </c>
      <c r="CP46" s="505" t="str">
        <f t="shared" si="26"/>
        <v xml:space="preserve"> -</v>
      </c>
      <c r="CQ46" s="379" t="str">
        <f t="shared" si="27"/>
        <v xml:space="preserve"> -</v>
      </c>
      <c r="CR46" s="592" t="s">
        <v>1225</v>
      </c>
      <c r="CS46" s="390" t="s">
        <v>1254</v>
      </c>
      <c r="CT46" s="102" t="str">
        <f>'[1]LÍNEA 1'!AQ46</f>
        <v>Asesor TIC</v>
      </c>
    </row>
    <row r="47" spans="2:98" ht="30" customHeight="1" thickBot="1" x14ac:dyDescent="0.25">
      <c r="B47" s="961"/>
      <c r="C47" s="957"/>
      <c r="D47" s="909"/>
      <c r="E47" s="912"/>
      <c r="F47" s="921"/>
      <c r="G47" s="828"/>
      <c r="H47" s="828"/>
      <c r="I47" s="863"/>
      <c r="J47" s="828"/>
      <c r="K47" s="863"/>
      <c r="L47" s="864"/>
      <c r="M47" s="828"/>
      <c r="N47" s="863"/>
      <c r="O47" s="864"/>
      <c r="P47" s="828"/>
      <c r="Q47" s="863"/>
      <c r="R47" s="864"/>
      <c r="S47" s="877"/>
      <c r="T47" s="803"/>
      <c r="U47" s="859"/>
      <c r="V47" s="830"/>
      <c r="W47" s="815"/>
      <c r="X47" s="828"/>
      <c r="Y47" s="815"/>
      <c r="Z47" s="828"/>
      <c r="AA47" s="815"/>
      <c r="AB47" s="817"/>
      <c r="AC47" s="803"/>
      <c r="AD47" s="767"/>
      <c r="AE47" s="750"/>
      <c r="AF47" s="760"/>
      <c r="AG47" s="750"/>
      <c r="AH47" s="760"/>
      <c r="AI47" s="750"/>
      <c r="AJ47" s="760"/>
      <c r="AK47" s="750"/>
      <c r="AL47" s="760"/>
      <c r="AM47" s="750"/>
      <c r="AN47" s="760"/>
      <c r="AO47" s="918"/>
      <c r="AP47" s="907"/>
      <c r="AQ47" s="303" t="s">
        <v>58</v>
      </c>
      <c r="AR47" s="254" t="str">
        <f>'[1]LÍNEA 1'!P47</f>
        <v xml:space="preserve"> -</v>
      </c>
      <c r="AS47" s="303" t="s">
        <v>1268</v>
      </c>
      <c r="AT47" s="68">
        <v>1</v>
      </c>
      <c r="AU47" s="109">
        <f>'[1]LÍNEA 1'!S47</f>
        <v>1</v>
      </c>
      <c r="AV47" s="109">
        <f>'[1]LÍNEA 1'!T47</f>
        <v>1</v>
      </c>
      <c r="AW47" s="424">
        <v>0.25</v>
      </c>
      <c r="AX47" s="109">
        <f>'[1]LÍNEA 1'!U47</f>
        <v>1</v>
      </c>
      <c r="AY47" s="424">
        <v>0.25</v>
      </c>
      <c r="AZ47" s="109">
        <f>'[1]LÍNEA 1'!V47</f>
        <v>1</v>
      </c>
      <c r="BA47" s="425">
        <v>0.25</v>
      </c>
      <c r="BB47" s="148">
        <f>'[1]LÍNEA 1'!W47</f>
        <v>1</v>
      </c>
      <c r="BC47" s="426">
        <v>0.25</v>
      </c>
      <c r="BD47" s="316">
        <f>'[11]2016'!$K$12</f>
        <v>1</v>
      </c>
      <c r="BE47" s="109">
        <f>'[11]2017'!$K$12</f>
        <v>1</v>
      </c>
      <c r="BF47" s="109">
        <f>'[11]2018'!$K$12</f>
        <v>0</v>
      </c>
      <c r="BG47" s="73">
        <f>'[11]2019'!$K$12</f>
        <v>0</v>
      </c>
      <c r="BH47" s="456">
        <f t="shared" si="1"/>
        <v>1</v>
      </c>
      <c r="BI47" s="457">
        <f t="shared" si="2"/>
        <v>1</v>
      </c>
      <c r="BJ47" s="366">
        <f t="shared" si="3"/>
        <v>1</v>
      </c>
      <c r="BK47" s="457">
        <f t="shared" si="4"/>
        <v>1</v>
      </c>
      <c r="BL47" s="366">
        <f t="shared" si="5"/>
        <v>0</v>
      </c>
      <c r="BM47" s="457">
        <f t="shared" si="6"/>
        <v>0</v>
      </c>
      <c r="BN47" s="366">
        <f t="shared" si="7"/>
        <v>0</v>
      </c>
      <c r="BO47" s="457">
        <f t="shared" si="8"/>
        <v>0</v>
      </c>
      <c r="BP47" s="692">
        <f t="shared" si="28"/>
        <v>0.5</v>
      </c>
      <c r="BQ47" s="457">
        <f t="shared" si="9"/>
        <v>0.5</v>
      </c>
      <c r="BR47" s="640">
        <f t="shared" si="10"/>
        <v>0.5</v>
      </c>
      <c r="BS47" s="62">
        <f>'[11]2016'!P12</f>
        <v>0</v>
      </c>
      <c r="BT47" s="92">
        <f>'[11]2016'!Q12</f>
        <v>0</v>
      </c>
      <c r="BU47" s="92">
        <f>'[11]2016'!R12</f>
        <v>0</v>
      </c>
      <c r="BV47" s="148" t="str">
        <f t="shared" si="15"/>
        <v xml:space="preserve"> -</v>
      </c>
      <c r="BW47" s="386" t="str">
        <f t="shared" si="16"/>
        <v xml:space="preserve"> -</v>
      </c>
      <c r="BX47" s="62">
        <f>'[11]2017'!P12</f>
        <v>0</v>
      </c>
      <c r="BY47" s="92">
        <f>'[11]2017'!Q12</f>
        <v>0</v>
      </c>
      <c r="BZ47" s="92">
        <f>'[11]2017'!R12</f>
        <v>0</v>
      </c>
      <c r="CA47" s="148" t="str">
        <f t="shared" si="17"/>
        <v xml:space="preserve"> -</v>
      </c>
      <c r="CB47" s="386" t="str">
        <f t="shared" si="18"/>
        <v xml:space="preserve"> -</v>
      </c>
      <c r="CC47" s="63">
        <f>'[11]2018'!P12</f>
        <v>0</v>
      </c>
      <c r="CD47" s="92">
        <f>'[11]2018'!Q12</f>
        <v>0</v>
      </c>
      <c r="CE47" s="92">
        <f>'[11]2018'!R12</f>
        <v>0</v>
      </c>
      <c r="CF47" s="148" t="str">
        <f t="shared" si="19"/>
        <v xml:space="preserve"> -</v>
      </c>
      <c r="CG47" s="386" t="str">
        <f t="shared" si="20"/>
        <v xml:space="preserve"> -</v>
      </c>
      <c r="CH47" s="62">
        <f>'[11]2019'!P12</f>
        <v>0</v>
      </c>
      <c r="CI47" s="92">
        <f>'[11]2019'!Q12</f>
        <v>0</v>
      </c>
      <c r="CJ47" s="92">
        <f>'[11]2019'!R12</f>
        <v>0</v>
      </c>
      <c r="CK47" s="148" t="str">
        <f t="shared" si="21"/>
        <v xml:space="preserve"> -</v>
      </c>
      <c r="CL47" s="386" t="str">
        <f t="shared" si="22"/>
        <v xml:space="preserve"> -</v>
      </c>
      <c r="CM47" s="527">
        <f t="shared" si="23"/>
        <v>0</v>
      </c>
      <c r="CN47" s="528">
        <f t="shared" si="24"/>
        <v>0</v>
      </c>
      <c r="CO47" s="528">
        <f t="shared" si="25"/>
        <v>0</v>
      </c>
      <c r="CP47" s="514" t="str">
        <f t="shared" si="26"/>
        <v xml:space="preserve"> -</v>
      </c>
      <c r="CQ47" s="388" t="str">
        <f t="shared" si="27"/>
        <v xml:space="preserve"> -</v>
      </c>
      <c r="CR47" s="594" t="s">
        <v>1225</v>
      </c>
      <c r="CS47" s="391" t="s">
        <v>1231</v>
      </c>
      <c r="CT47" s="103" t="str">
        <f>'[1]LÍNEA 1'!AQ47</f>
        <v>UTSP</v>
      </c>
    </row>
    <row r="48" spans="2:98" ht="30" customHeight="1" x14ac:dyDescent="0.2">
      <c r="B48" s="961"/>
      <c r="C48" s="957"/>
      <c r="D48" s="909"/>
      <c r="E48" s="912"/>
      <c r="F48" s="921"/>
      <c r="G48" s="828"/>
      <c r="H48" s="828"/>
      <c r="I48" s="863"/>
      <c r="J48" s="828"/>
      <c r="K48" s="863"/>
      <c r="L48" s="864"/>
      <c r="M48" s="828"/>
      <c r="N48" s="863"/>
      <c r="O48" s="864"/>
      <c r="P48" s="828"/>
      <c r="Q48" s="863"/>
      <c r="R48" s="864"/>
      <c r="S48" s="877"/>
      <c r="T48" s="803"/>
      <c r="U48" s="859"/>
      <c r="V48" s="830"/>
      <c r="W48" s="815"/>
      <c r="X48" s="828"/>
      <c r="Y48" s="815"/>
      <c r="Z48" s="828"/>
      <c r="AA48" s="815"/>
      <c r="AB48" s="817"/>
      <c r="AC48" s="803"/>
      <c r="AD48" s="767"/>
      <c r="AE48" s="750"/>
      <c r="AF48" s="760"/>
      <c r="AG48" s="750"/>
      <c r="AH48" s="760"/>
      <c r="AI48" s="750"/>
      <c r="AJ48" s="760"/>
      <c r="AK48" s="750"/>
      <c r="AL48" s="760"/>
      <c r="AM48" s="750"/>
      <c r="AN48" s="760"/>
      <c r="AO48" s="914">
        <f>+RESUMEN!J14</f>
        <v>0.38624338624338622</v>
      </c>
      <c r="AP48" s="903" t="s">
        <v>91</v>
      </c>
      <c r="AQ48" s="233" t="s">
        <v>59</v>
      </c>
      <c r="AR48" s="234" t="str">
        <f>'[1]LÍNEA 1'!P48</f>
        <v xml:space="preserve"> -</v>
      </c>
      <c r="AS48" s="233" t="s">
        <v>1269</v>
      </c>
      <c r="AT48" s="41">
        <v>1</v>
      </c>
      <c r="AU48" s="59">
        <f>'[1]LÍNEA 1'!S48</f>
        <v>1</v>
      </c>
      <c r="AV48" s="59">
        <f>'[1]LÍNEA 1'!T48</f>
        <v>1</v>
      </c>
      <c r="AW48" s="420">
        <v>0.25</v>
      </c>
      <c r="AX48" s="59">
        <f>'[1]LÍNEA 1'!U48</f>
        <v>1</v>
      </c>
      <c r="AY48" s="420">
        <v>0.25</v>
      </c>
      <c r="AZ48" s="59">
        <f>'[1]LÍNEA 1'!V48</f>
        <v>1</v>
      </c>
      <c r="BA48" s="421">
        <v>0.25</v>
      </c>
      <c r="BB48" s="48">
        <f>'[1]LÍNEA 1'!W48</f>
        <v>1</v>
      </c>
      <c r="BC48" s="421">
        <v>0.25</v>
      </c>
      <c r="BD48" s="52">
        <f>'[10]2016'!K15</f>
        <v>1</v>
      </c>
      <c r="BE48" s="90">
        <f>'[10]2017'!K15</f>
        <v>1</v>
      </c>
      <c r="BF48" s="90">
        <f>'[10]2018'!K15</f>
        <v>0</v>
      </c>
      <c r="BG48" s="69">
        <f>'[10]2019'!K15</f>
        <v>0</v>
      </c>
      <c r="BH48" s="330">
        <f t="shared" si="1"/>
        <v>1</v>
      </c>
      <c r="BI48" s="453">
        <f t="shared" si="2"/>
        <v>1</v>
      </c>
      <c r="BJ48" s="331">
        <f t="shared" si="3"/>
        <v>1</v>
      </c>
      <c r="BK48" s="453">
        <f t="shared" si="4"/>
        <v>1</v>
      </c>
      <c r="BL48" s="331">
        <f t="shared" si="5"/>
        <v>0</v>
      </c>
      <c r="BM48" s="453">
        <f t="shared" si="6"/>
        <v>0</v>
      </c>
      <c r="BN48" s="331">
        <f t="shared" si="7"/>
        <v>0</v>
      </c>
      <c r="BO48" s="453">
        <f t="shared" si="8"/>
        <v>0</v>
      </c>
      <c r="BP48" s="688">
        <f t="shared" si="28"/>
        <v>0.5</v>
      </c>
      <c r="BQ48" s="453">
        <f t="shared" si="9"/>
        <v>0.5</v>
      </c>
      <c r="BR48" s="636">
        <f t="shared" si="10"/>
        <v>0.5</v>
      </c>
      <c r="BS48" s="61">
        <f>'[10]2016'!P15</f>
        <v>0</v>
      </c>
      <c r="BT48" s="59">
        <f>'[10]2016'!Q15</f>
        <v>0</v>
      </c>
      <c r="BU48" s="59">
        <f>'[10]2016'!R15</f>
        <v>0</v>
      </c>
      <c r="BV48" s="145" t="str">
        <f t="shared" si="15"/>
        <v xml:space="preserve"> -</v>
      </c>
      <c r="BW48" s="378" t="str">
        <f t="shared" si="16"/>
        <v xml:space="preserve"> -</v>
      </c>
      <c r="BX48" s="58">
        <f>'[10]2017'!P15</f>
        <v>0</v>
      </c>
      <c r="BY48" s="59">
        <f>'[10]2017'!Q15</f>
        <v>0</v>
      </c>
      <c r="BZ48" s="59">
        <f>'[10]2017'!R15</f>
        <v>0</v>
      </c>
      <c r="CA48" s="145" t="str">
        <f t="shared" si="17"/>
        <v xml:space="preserve"> -</v>
      </c>
      <c r="CB48" s="378" t="str">
        <f t="shared" si="18"/>
        <v xml:space="preserve"> -</v>
      </c>
      <c r="CC48" s="61">
        <f>'[10]2018'!P15</f>
        <v>0</v>
      </c>
      <c r="CD48" s="59">
        <f>'[10]2018'!Q15</f>
        <v>0</v>
      </c>
      <c r="CE48" s="59">
        <f>'[10]2018'!R15</f>
        <v>0</v>
      </c>
      <c r="CF48" s="145" t="str">
        <f t="shared" si="19"/>
        <v xml:space="preserve"> -</v>
      </c>
      <c r="CG48" s="378" t="str">
        <f t="shared" si="20"/>
        <v xml:space="preserve"> -</v>
      </c>
      <c r="CH48" s="58">
        <f>'[10]2019'!P15</f>
        <v>0</v>
      </c>
      <c r="CI48" s="59">
        <f>'[10]2019'!Q15</f>
        <v>0</v>
      </c>
      <c r="CJ48" s="59">
        <f>'[10]2019'!R15</f>
        <v>0</v>
      </c>
      <c r="CK48" s="145" t="str">
        <f t="shared" si="21"/>
        <v xml:space="preserve"> -</v>
      </c>
      <c r="CL48" s="378" t="str">
        <f t="shared" si="22"/>
        <v xml:space="preserve"> -</v>
      </c>
      <c r="CM48" s="516">
        <f t="shared" si="23"/>
        <v>0</v>
      </c>
      <c r="CN48" s="517">
        <f t="shared" si="24"/>
        <v>0</v>
      </c>
      <c r="CO48" s="517">
        <f t="shared" si="25"/>
        <v>0</v>
      </c>
      <c r="CP48" s="507" t="str">
        <f t="shared" si="26"/>
        <v xml:space="preserve"> -</v>
      </c>
      <c r="CQ48" s="378" t="str">
        <f t="shared" si="27"/>
        <v xml:space="preserve"> -</v>
      </c>
      <c r="CR48" s="595" t="s">
        <v>1225</v>
      </c>
      <c r="CS48" s="108" t="s">
        <v>1231</v>
      </c>
      <c r="CT48" s="75" t="str">
        <f>'[1]LÍNEA 1'!AQ48</f>
        <v>Asesor TIC</v>
      </c>
    </row>
    <row r="49" spans="2:98" ht="30" customHeight="1" x14ac:dyDescent="0.2">
      <c r="B49" s="961"/>
      <c r="C49" s="957"/>
      <c r="D49" s="909"/>
      <c r="E49" s="912"/>
      <c r="F49" s="921"/>
      <c r="G49" s="828"/>
      <c r="H49" s="828"/>
      <c r="I49" s="863"/>
      <c r="J49" s="828"/>
      <c r="K49" s="863"/>
      <c r="L49" s="864"/>
      <c r="M49" s="828"/>
      <c r="N49" s="863"/>
      <c r="O49" s="864"/>
      <c r="P49" s="828"/>
      <c r="Q49" s="863"/>
      <c r="R49" s="864"/>
      <c r="S49" s="877"/>
      <c r="T49" s="803"/>
      <c r="U49" s="859"/>
      <c r="V49" s="830"/>
      <c r="W49" s="815"/>
      <c r="X49" s="828"/>
      <c r="Y49" s="815"/>
      <c r="Z49" s="828"/>
      <c r="AA49" s="815"/>
      <c r="AB49" s="817"/>
      <c r="AC49" s="803"/>
      <c r="AD49" s="767"/>
      <c r="AE49" s="750"/>
      <c r="AF49" s="760"/>
      <c r="AG49" s="750"/>
      <c r="AH49" s="760"/>
      <c r="AI49" s="750"/>
      <c r="AJ49" s="760"/>
      <c r="AK49" s="750"/>
      <c r="AL49" s="760"/>
      <c r="AM49" s="750"/>
      <c r="AN49" s="760"/>
      <c r="AO49" s="915"/>
      <c r="AP49" s="904"/>
      <c r="AQ49" s="231" t="s">
        <v>60</v>
      </c>
      <c r="AR49" s="232" t="str">
        <f>'[1]LÍNEA 1'!P49</f>
        <v xml:space="preserve"> -</v>
      </c>
      <c r="AS49" s="231" t="s">
        <v>1270</v>
      </c>
      <c r="AT49" s="40">
        <v>1</v>
      </c>
      <c r="AU49" s="60">
        <f>'[1]LÍNEA 1'!S49</f>
        <v>1</v>
      </c>
      <c r="AV49" s="60">
        <f>'[1]LÍNEA 1'!T49</f>
        <v>1</v>
      </c>
      <c r="AW49" s="414">
        <v>0.25</v>
      </c>
      <c r="AX49" s="60">
        <f>'[1]LÍNEA 1'!U49</f>
        <v>1</v>
      </c>
      <c r="AY49" s="414">
        <v>0.25</v>
      </c>
      <c r="AZ49" s="60">
        <f>'[1]LÍNEA 1'!V49</f>
        <v>1</v>
      </c>
      <c r="BA49" s="416">
        <v>0.25</v>
      </c>
      <c r="BB49" s="47">
        <f>'[1]LÍNEA 1'!W49</f>
        <v>1</v>
      </c>
      <c r="BC49" s="416">
        <v>0.25</v>
      </c>
      <c r="BD49" s="54">
        <f>'[10]2016'!K16</f>
        <v>1</v>
      </c>
      <c r="BE49" s="60">
        <f>'[10]2017'!K16</f>
        <v>1</v>
      </c>
      <c r="BF49" s="60">
        <f>'[10]2018'!K16</f>
        <v>0</v>
      </c>
      <c r="BG49" s="49">
        <f>'[10]2019'!K16</f>
        <v>0</v>
      </c>
      <c r="BH49" s="334">
        <f t="shared" si="1"/>
        <v>1</v>
      </c>
      <c r="BI49" s="454">
        <f t="shared" si="2"/>
        <v>1</v>
      </c>
      <c r="BJ49" s="335">
        <f t="shared" si="3"/>
        <v>1</v>
      </c>
      <c r="BK49" s="454">
        <f t="shared" si="4"/>
        <v>1</v>
      </c>
      <c r="BL49" s="335">
        <f t="shared" si="5"/>
        <v>0</v>
      </c>
      <c r="BM49" s="454">
        <f t="shared" si="6"/>
        <v>0</v>
      </c>
      <c r="BN49" s="335">
        <f t="shared" si="7"/>
        <v>0</v>
      </c>
      <c r="BO49" s="454">
        <f t="shared" si="8"/>
        <v>0</v>
      </c>
      <c r="BP49" s="689">
        <f t="shared" si="28"/>
        <v>0.5</v>
      </c>
      <c r="BQ49" s="454">
        <f t="shared" si="9"/>
        <v>0.5</v>
      </c>
      <c r="BR49" s="637">
        <f t="shared" si="10"/>
        <v>0.5</v>
      </c>
      <c r="BS49" s="55">
        <f>'[10]2016'!P16</f>
        <v>0</v>
      </c>
      <c r="BT49" s="60">
        <f>'[10]2016'!Q16</f>
        <v>0</v>
      </c>
      <c r="BU49" s="60">
        <f>'[10]2016'!R16</f>
        <v>0</v>
      </c>
      <c r="BV49" s="125" t="str">
        <f t="shared" si="15"/>
        <v xml:space="preserve"> -</v>
      </c>
      <c r="BW49" s="379" t="str">
        <f t="shared" si="16"/>
        <v xml:space="preserve"> -</v>
      </c>
      <c r="BX49" s="54">
        <f>'[10]2017'!P16</f>
        <v>0</v>
      </c>
      <c r="BY49" s="60">
        <f>'[10]2017'!Q16</f>
        <v>0</v>
      </c>
      <c r="BZ49" s="60">
        <f>'[10]2017'!R16</f>
        <v>0</v>
      </c>
      <c r="CA49" s="125" t="str">
        <f t="shared" si="17"/>
        <v xml:space="preserve"> -</v>
      </c>
      <c r="CB49" s="379" t="str">
        <f t="shared" si="18"/>
        <v xml:space="preserve"> -</v>
      </c>
      <c r="CC49" s="55">
        <f>'[10]2018'!P16</f>
        <v>0</v>
      </c>
      <c r="CD49" s="60">
        <f>'[10]2018'!Q16</f>
        <v>0</v>
      </c>
      <c r="CE49" s="60">
        <f>'[10]2018'!R16</f>
        <v>0</v>
      </c>
      <c r="CF49" s="125" t="str">
        <f t="shared" si="19"/>
        <v xml:space="preserve"> -</v>
      </c>
      <c r="CG49" s="379" t="str">
        <f t="shared" si="20"/>
        <v xml:space="preserve"> -</v>
      </c>
      <c r="CH49" s="54">
        <f>'[10]2019'!P16</f>
        <v>0</v>
      </c>
      <c r="CI49" s="60">
        <f>'[10]2019'!Q16</f>
        <v>0</v>
      </c>
      <c r="CJ49" s="60">
        <f>'[10]2019'!R16</f>
        <v>0</v>
      </c>
      <c r="CK49" s="125" t="str">
        <f t="shared" si="21"/>
        <v xml:space="preserve"> -</v>
      </c>
      <c r="CL49" s="379" t="str">
        <f t="shared" si="22"/>
        <v xml:space="preserve"> -</v>
      </c>
      <c r="CM49" s="516">
        <f t="shared" si="23"/>
        <v>0</v>
      </c>
      <c r="CN49" s="517">
        <f t="shared" si="24"/>
        <v>0</v>
      </c>
      <c r="CO49" s="517">
        <f t="shared" si="25"/>
        <v>0</v>
      </c>
      <c r="CP49" s="507" t="str">
        <f t="shared" si="26"/>
        <v xml:space="preserve"> -</v>
      </c>
      <c r="CQ49" s="378" t="str">
        <f t="shared" si="27"/>
        <v xml:space="preserve"> -</v>
      </c>
      <c r="CR49" s="592" t="s">
        <v>1225</v>
      </c>
      <c r="CS49" s="99" t="s">
        <v>1231</v>
      </c>
      <c r="CT49" s="102" t="str">
        <f>'[1]LÍNEA 1'!AQ49</f>
        <v>Asesor TIC</v>
      </c>
    </row>
    <row r="50" spans="2:98" ht="30" customHeight="1" x14ac:dyDescent="0.2">
      <c r="B50" s="961"/>
      <c r="C50" s="957"/>
      <c r="D50" s="909"/>
      <c r="E50" s="912"/>
      <c r="F50" s="921"/>
      <c r="G50" s="828"/>
      <c r="H50" s="828"/>
      <c r="I50" s="814"/>
      <c r="J50" s="828"/>
      <c r="K50" s="814"/>
      <c r="L50" s="840"/>
      <c r="M50" s="828"/>
      <c r="N50" s="814"/>
      <c r="O50" s="840"/>
      <c r="P50" s="828"/>
      <c r="Q50" s="814"/>
      <c r="R50" s="840"/>
      <c r="S50" s="877"/>
      <c r="T50" s="804"/>
      <c r="U50" s="862"/>
      <c r="V50" s="831"/>
      <c r="W50" s="815"/>
      <c r="X50" s="828"/>
      <c r="Y50" s="815"/>
      <c r="Z50" s="828"/>
      <c r="AA50" s="815"/>
      <c r="AB50" s="817"/>
      <c r="AC50" s="804"/>
      <c r="AD50" s="772"/>
      <c r="AE50" s="753"/>
      <c r="AF50" s="761"/>
      <c r="AG50" s="753"/>
      <c r="AH50" s="761"/>
      <c r="AI50" s="753"/>
      <c r="AJ50" s="761"/>
      <c r="AK50" s="753"/>
      <c r="AL50" s="761"/>
      <c r="AM50" s="753"/>
      <c r="AN50" s="761"/>
      <c r="AO50" s="915"/>
      <c r="AP50" s="904"/>
      <c r="AQ50" s="231" t="s">
        <v>61</v>
      </c>
      <c r="AR50" s="232" t="str">
        <f>'[1]LÍNEA 1'!P50</f>
        <v xml:space="preserve"> -</v>
      </c>
      <c r="AS50" s="231" t="s">
        <v>1271</v>
      </c>
      <c r="AT50" s="40">
        <v>1</v>
      </c>
      <c r="AU50" s="60">
        <f>'[1]LÍNEA 1'!S50</f>
        <v>1</v>
      </c>
      <c r="AV50" s="60">
        <f>'[1]LÍNEA 1'!T50</f>
        <v>1</v>
      </c>
      <c r="AW50" s="414">
        <v>0.25</v>
      </c>
      <c r="AX50" s="60">
        <f>'[1]LÍNEA 1'!U50</f>
        <v>1</v>
      </c>
      <c r="AY50" s="414">
        <v>0.25</v>
      </c>
      <c r="AZ50" s="60">
        <f>'[1]LÍNEA 1'!V50</f>
        <v>1</v>
      </c>
      <c r="BA50" s="416">
        <v>0.25</v>
      </c>
      <c r="BB50" s="47">
        <f>'[1]LÍNEA 1'!W50</f>
        <v>1</v>
      </c>
      <c r="BC50" s="416">
        <v>0.25</v>
      </c>
      <c r="BD50" s="54">
        <f>'[10]2016'!K17</f>
        <v>1</v>
      </c>
      <c r="BE50" s="60">
        <f>'[10]2017'!K17</f>
        <v>1</v>
      </c>
      <c r="BF50" s="60">
        <f>'[10]2018'!K17</f>
        <v>0</v>
      </c>
      <c r="BG50" s="49">
        <f>'[10]2019'!K17</f>
        <v>0</v>
      </c>
      <c r="BH50" s="334">
        <f t="shared" si="1"/>
        <v>1</v>
      </c>
      <c r="BI50" s="454">
        <f t="shared" si="2"/>
        <v>1</v>
      </c>
      <c r="BJ50" s="335">
        <f t="shared" si="3"/>
        <v>1</v>
      </c>
      <c r="BK50" s="454">
        <f t="shared" si="4"/>
        <v>1</v>
      </c>
      <c r="BL50" s="335">
        <f t="shared" si="5"/>
        <v>0</v>
      </c>
      <c r="BM50" s="454">
        <f t="shared" si="6"/>
        <v>0</v>
      </c>
      <c r="BN50" s="335">
        <f t="shared" si="7"/>
        <v>0</v>
      </c>
      <c r="BO50" s="454">
        <f t="shared" si="8"/>
        <v>0</v>
      </c>
      <c r="BP50" s="689">
        <f t="shared" si="28"/>
        <v>0.5</v>
      </c>
      <c r="BQ50" s="454">
        <f t="shared" si="9"/>
        <v>0.5</v>
      </c>
      <c r="BR50" s="637">
        <f t="shared" si="10"/>
        <v>0.5</v>
      </c>
      <c r="BS50" s="55">
        <f>'[10]2016'!P17</f>
        <v>0</v>
      </c>
      <c r="BT50" s="60">
        <f>'[10]2016'!Q17</f>
        <v>0</v>
      </c>
      <c r="BU50" s="60">
        <f>'[10]2016'!R17</f>
        <v>0</v>
      </c>
      <c r="BV50" s="125" t="str">
        <f t="shared" si="15"/>
        <v xml:space="preserve"> -</v>
      </c>
      <c r="BW50" s="379" t="str">
        <f t="shared" si="16"/>
        <v xml:space="preserve"> -</v>
      </c>
      <c r="BX50" s="54">
        <f>'[10]2017'!P17</f>
        <v>0</v>
      </c>
      <c r="BY50" s="60">
        <f>'[10]2017'!Q17</f>
        <v>0</v>
      </c>
      <c r="BZ50" s="60">
        <f>'[10]2017'!R17</f>
        <v>0</v>
      </c>
      <c r="CA50" s="125" t="str">
        <f t="shared" si="17"/>
        <v xml:space="preserve"> -</v>
      </c>
      <c r="CB50" s="379" t="str">
        <f t="shared" si="18"/>
        <v xml:space="preserve"> -</v>
      </c>
      <c r="CC50" s="55">
        <f>'[10]2018'!P17</f>
        <v>0</v>
      </c>
      <c r="CD50" s="60">
        <f>'[10]2018'!Q17</f>
        <v>0</v>
      </c>
      <c r="CE50" s="60">
        <f>'[10]2018'!R17</f>
        <v>0</v>
      </c>
      <c r="CF50" s="125" t="str">
        <f t="shared" si="19"/>
        <v xml:space="preserve"> -</v>
      </c>
      <c r="CG50" s="379" t="str">
        <f t="shared" si="20"/>
        <v xml:space="preserve"> -</v>
      </c>
      <c r="CH50" s="54">
        <f>'[10]2019'!P17</f>
        <v>0</v>
      </c>
      <c r="CI50" s="60">
        <f>'[10]2019'!Q17</f>
        <v>0</v>
      </c>
      <c r="CJ50" s="60">
        <f>'[10]2019'!R17</f>
        <v>0</v>
      </c>
      <c r="CK50" s="125" t="str">
        <f t="shared" si="21"/>
        <v xml:space="preserve"> -</v>
      </c>
      <c r="CL50" s="379" t="str">
        <f t="shared" si="22"/>
        <v xml:space="preserve"> -</v>
      </c>
      <c r="CM50" s="518">
        <f t="shared" si="23"/>
        <v>0</v>
      </c>
      <c r="CN50" s="519">
        <f t="shared" si="24"/>
        <v>0</v>
      </c>
      <c r="CO50" s="519">
        <f t="shared" si="25"/>
        <v>0</v>
      </c>
      <c r="CP50" s="505" t="str">
        <f t="shared" si="26"/>
        <v xml:space="preserve"> -</v>
      </c>
      <c r="CQ50" s="379" t="str">
        <f t="shared" si="27"/>
        <v xml:space="preserve"> -</v>
      </c>
      <c r="CR50" s="592" t="s">
        <v>1225</v>
      </c>
      <c r="CS50" s="99" t="s">
        <v>1231</v>
      </c>
      <c r="CT50" s="102" t="str">
        <f>'[1]LÍNEA 1'!AQ50</f>
        <v>Asesor TIC</v>
      </c>
    </row>
    <row r="51" spans="2:98" ht="45.75" customHeight="1" x14ac:dyDescent="0.2">
      <c r="B51" s="961"/>
      <c r="C51" s="957"/>
      <c r="D51" s="909"/>
      <c r="E51" s="912"/>
      <c r="F51" s="921" t="s">
        <v>223</v>
      </c>
      <c r="G51" s="828">
        <v>0.14000000000000001</v>
      </c>
      <c r="H51" s="828">
        <v>0.6</v>
      </c>
      <c r="I51" s="835">
        <f>+H51-G51</f>
        <v>0.45999999999999996</v>
      </c>
      <c r="J51" s="828">
        <v>0.3</v>
      </c>
      <c r="K51" s="835">
        <f>+J51-G51</f>
        <v>0.15999999999999998</v>
      </c>
      <c r="L51" s="834"/>
      <c r="M51" s="828">
        <v>0.4</v>
      </c>
      <c r="N51" s="835">
        <f>+M51-J51</f>
        <v>0.10000000000000003</v>
      </c>
      <c r="O51" s="834"/>
      <c r="P51" s="828">
        <v>0.5</v>
      </c>
      <c r="Q51" s="835">
        <f>+P51-M51</f>
        <v>9.9999999999999978E-2</v>
      </c>
      <c r="R51" s="834"/>
      <c r="S51" s="828">
        <v>0.6</v>
      </c>
      <c r="T51" s="835">
        <f>+S51-P51</f>
        <v>9.9999999999999978E-2</v>
      </c>
      <c r="U51" s="858"/>
      <c r="V51" s="829"/>
      <c r="W51" s="815">
        <f>+IF(V51=0,0,V51-G51)</f>
        <v>0</v>
      </c>
      <c r="X51" s="828"/>
      <c r="Y51" s="815">
        <f>+IF(X51=0,0,X51-V51)</f>
        <v>0</v>
      </c>
      <c r="Z51" s="828"/>
      <c r="AA51" s="815">
        <f>+IF(Z51=0,0,Z51-X51)</f>
        <v>0</v>
      </c>
      <c r="AB51" s="817"/>
      <c r="AC51" s="802">
        <f>+IF(AB51=0,0,AB51-Z51)</f>
        <v>0</v>
      </c>
      <c r="AD51" s="766">
        <f>+IF(K51=0," -",W51/K51)</f>
        <v>0</v>
      </c>
      <c r="AE51" s="749">
        <f>+IF(K51=0," -",IF(AD51&gt;100%,100%,AD51))</f>
        <v>0</v>
      </c>
      <c r="AF51" s="759">
        <f>+IF(N51=0," -",Y51/N51)</f>
        <v>0</v>
      </c>
      <c r="AG51" s="749">
        <f>+IF(N51=0," -",IF(AF51&gt;100%,100%,AF51))</f>
        <v>0</v>
      </c>
      <c r="AH51" s="759">
        <f>+IF(Q51=0," -",AA51/Q51)</f>
        <v>0</v>
      </c>
      <c r="AI51" s="749">
        <f>+IF(Q51=0," -",IF(AH51&gt;100%,100%,AH51))</f>
        <v>0</v>
      </c>
      <c r="AJ51" s="759">
        <f>+IF(T51=0," -",AC51/T51)</f>
        <v>0</v>
      </c>
      <c r="AK51" s="749">
        <f>+IF(T51=0," -",IF(AJ51&gt;100%,100%,AJ51))</f>
        <v>0</v>
      </c>
      <c r="AL51" s="759">
        <f>+SUM(AC51,AA51,Y51,W51)/I51</f>
        <v>0</v>
      </c>
      <c r="AM51" s="749">
        <f>+IF(AL51&gt;100%,100%,IF(AL51&lt;0%,0%,AL51))</f>
        <v>0</v>
      </c>
      <c r="AN51" s="759"/>
      <c r="AO51" s="915"/>
      <c r="AP51" s="904"/>
      <c r="AQ51" s="231" t="s">
        <v>62</v>
      </c>
      <c r="AR51" s="232" t="str">
        <f>'[1]LÍNEA 1'!P51</f>
        <v xml:space="preserve"> -</v>
      </c>
      <c r="AS51" s="231" t="s">
        <v>1272</v>
      </c>
      <c r="AT51" s="40">
        <v>0</v>
      </c>
      <c r="AU51" s="60">
        <f>'[1]LÍNEA 1'!S51</f>
        <v>1</v>
      </c>
      <c r="AV51" s="60">
        <f>'[1]LÍNEA 1'!T51</f>
        <v>0</v>
      </c>
      <c r="AW51" s="414">
        <v>0</v>
      </c>
      <c r="AX51" s="60">
        <f>'[1]LÍNEA 1'!U51</f>
        <v>1</v>
      </c>
      <c r="AY51" s="414">
        <v>0.33</v>
      </c>
      <c r="AZ51" s="60">
        <f>'[1]LÍNEA 1'!V51</f>
        <v>1</v>
      </c>
      <c r="BA51" s="416">
        <v>0.33</v>
      </c>
      <c r="BB51" s="47">
        <f>'[1]LÍNEA 1'!W51</f>
        <v>1</v>
      </c>
      <c r="BC51" s="416">
        <v>0.34</v>
      </c>
      <c r="BD51" s="54">
        <f>'[10]2016'!K18</f>
        <v>0</v>
      </c>
      <c r="BE51" s="60">
        <f>'[10]2017'!K18</f>
        <v>1</v>
      </c>
      <c r="BF51" s="60">
        <f>'[10]2018'!K18</f>
        <v>0</v>
      </c>
      <c r="BG51" s="49">
        <f>'[10]2019'!K18</f>
        <v>0</v>
      </c>
      <c r="BH51" s="334" t="str">
        <f t="shared" si="1"/>
        <v xml:space="preserve"> -</v>
      </c>
      <c r="BI51" s="454" t="str">
        <f t="shared" si="2"/>
        <v xml:space="preserve"> -</v>
      </c>
      <c r="BJ51" s="335">
        <f t="shared" si="3"/>
        <v>1</v>
      </c>
      <c r="BK51" s="454">
        <f t="shared" si="4"/>
        <v>1</v>
      </c>
      <c r="BL51" s="335">
        <f t="shared" si="5"/>
        <v>0</v>
      </c>
      <c r="BM51" s="454">
        <f t="shared" si="6"/>
        <v>0</v>
      </c>
      <c r="BN51" s="335">
        <f t="shared" si="7"/>
        <v>0</v>
      </c>
      <c r="BO51" s="454">
        <f t="shared" si="8"/>
        <v>0</v>
      </c>
      <c r="BP51" s="689">
        <f>+AVERAGE(BE51:BG51)/AU51</f>
        <v>0.33333333333333331</v>
      </c>
      <c r="BQ51" s="454">
        <f t="shared" si="9"/>
        <v>0.33333333333333331</v>
      </c>
      <c r="BR51" s="637">
        <f t="shared" si="10"/>
        <v>0.33333333333333331</v>
      </c>
      <c r="BS51" s="55">
        <f>'[10]2016'!P18</f>
        <v>0</v>
      </c>
      <c r="BT51" s="60">
        <f>'[10]2016'!Q18</f>
        <v>0</v>
      </c>
      <c r="BU51" s="60">
        <f>'[10]2016'!R18</f>
        <v>0</v>
      </c>
      <c r="BV51" s="125" t="str">
        <f t="shared" si="15"/>
        <v xml:space="preserve"> -</v>
      </c>
      <c r="BW51" s="379" t="str">
        <f t="shared" si="16"/>
        <v xml:space="preserve"> -</v>
      </c>
      <c r="BX51" s="54">
        <f>'[10]2017'!P18</f>
        <v>0</v>
      </c>
      <c r="BY51" s="60">
        <f>'[10]2017'!Q18</f>
        <v>0</v>
      </c>
      <c r="BZ51" s="60">
        <f>'[10]2017'!R18</f>
        <v>0</v>
      </c>
      <c r="CA51" s="125" t="str">
        <f t="shared" si="17"/>
        <v xml:space="preserve"> -</v>
      </c>
      <c r="CB51" s="379" t="str">
        <f t="shared" si="18"/>
        <v xml:space="preserve"> -</v>
      </c>
      <c r="CC51" s="55">
        <f>'[10]2018'!P18</f>
        <v>0</v>
      </c>
      <c r="CD51" s="60">
        <f>'[10]2018'!Q18</f>
        <v>0</v>
      </c>
      <c r="CE51" s="60">
        <f>'[10]2018'!R18</f>
        <v>0</v>
      </c>
      <c r="CF51" s="125" t="str">
        <f t="shared" si="19"/>
        <v xml:space="preserve"> -</v>
      </c>
      <c r="CG51" s="379" t="str">
        <f t="shared" si="20"/>
        <v xml:space="preserve"> -</v>
      </c>
      <c r="CH51" s="54">
        <f>'[10]2019'!P18</f>
        <v>0</v>
      </c>
      <c r="CI51" s="60">
        <f>'[10]2019'!Q18</f>
        <v>0</v>
      </c>
      <c r="CJ51" s="60">
        <f>'[10]2019'!R18</f>
        <v>0</v>
      </c>
      <c r="CK51" s="125" t="str">
        <f t="shared" si="21"/>
        <v xml:space="preserve"> -</v>
      </c>
      <c r="CL51" s="379" t="str">
        <f t="shared" si="22"/>
        <v xml:space="preserve"> -</v>
      </c>
      <c r="CM51" s="516">
        <f t="shared" si="23"/>
        <v>0</v>
      </c>
      <c r="CN51" s="517">
        <f t="shared" si="24"/>
        <v>0</v>
      </c>
      <c r="CO51" s="517">
        <f t="shared" si="25"/>
        <v>0</v>
      </c>
      <c r="CP51" s="507" t="str">
        <f t="shared" si="26"/>
        <v xml:space="preserve"> -</v>
      </c>
      <c r="CQ51" s="378" t="str">
        <f t="shared" si="27"/>
        <v xml:space="preserve"> -</v>
      </c>
      <c r="CR51" s="592" t="s">
        <v>1225</v>
      </c>
      <c r="CS51" s="99" t="s">
        <v>1231</v>
      </c>
      <c r="CT51" s="102" t="str">
        <f>'[1]LÍNEA 1'!AQ51</f>
        <v>Asesor TIC</v>
      </c>
    </row>
    <row r="52" spans="2:98" ht="45.75" customHeight="1" x14ac:dyDescent="0.2">
      <c r="B52" s="961"/>
      <c r="C52" s="957"/>
      <c r="D52" s="909"/>
      <c r="E52" s="912"/>
      <c r="F52" s="921"/>
      <c r="G52" s="828"/>
      <c r="H52" s="828"/>
      <c r="I52" s="863"/>
      <c r="J52" s="828"/>
      <c r="K52" s="863"/>
      <c r="L52" s="864"/>
      <c r="M52" s="828"/>
      <c r="N52" s="863"/>
      <c r="O52" s="864"/>
      <c r="P52" s="828"/>
      <c r="Q52" s="863"/>
      <c r="R52" s="864"/>
      <c r="S52" s="828"/>
      <c r="T52" s="863"/>
      <c r="U52" s="859"/>
      <c r="V52" s="830"/>
      <c r="W52" s="815"/>
      <c r="X52" s="828"/>
      <c r="Y52" s="815"/>
      <c r="Z52" s="828"/>
      <c r="AA52" s="815"/>
      <c r="AB52" s="817"/>
      <c r="AC52" s="803"/>
      <c r="AD52" s="767"/>
      <c r="AE52" s="750"/>
      <c r="AF52" s="760"/>
      <c r="AG52" s="750"/>
      <c r="AH52" s="760"/>
      <c r="AI52" s="750"/>
      <c r="AJ52" s="760"/>
      <c r="AK52" s="750"/>
      <c r="AL52" s="760"/>
      <c r="AM52" s="750"/>
      <c r="AN52" s="760"/>
      <c r="AO52" s="915"/>
      <c r="AP52" s="904"/>
      <c r="AQ52" s="231" t="s">
        <v>63</v>
      </c>
      <c r="AR52" s="232" t="str">
        <f>'[1]LÍNEA 1'!P52</f>
        <v xml:space="preserve"> -</v>
      </c>
      <c r="AS52" s="231" t="s">
        <v>1273</v>
      </c>
      <c r="AT52" s="40">
        <v>0</v>
      </c>
      <c r="AU52" s="60">
        <f>'[1]LÍNEA 1'!S52</f>
        <v>1</v>
      </c>
      <c r="AV52" s="60">
        <f>'[1]LÍNEA 1'!T52</f>
        <v>1</v>
      </c>
      <c r="AW52" s="414">
        <v>0.25</v>
      </c>
      <c r="AX52" s="60">
        <f>'[1]LÍNEA 1'!U52</f>
        <v>1</v>
      </c>
      <c r="AY52" s="414">
        <v>0.25</v>
      </c>
      <c r="AZ52" s="60">
        <f>'[1]LÍNEA 1'!V52</f>
        <v>1</v>
      </c>
      <c r="BA52" s="416">
        <v>0.25</v>
      </c>
      <c r="BB52" s="47">
        <f>'[1]LÍNEA 1'!W52</f>
        <v>1</v>
      </c>
      <c r="BC52" s="416">
        <v>0.25</v>
      </c>
      <c r="BD52" s="54">
        <f>'[10]2016'!K19</f>
        <v>1</v>
      </c>
      <c r="BE52" s="60">
        <f>'[10]2017'!K19</f>
        <v>1</v>
      </c>
      <c r="BF52" s="60">
        <f>'[10]2018'!K19</f>
        <v>0</v>
      </c>
      <c r="BG52" s="49">
        <f>'[10]2019'!K19</f>
        <v>0</v>
      </c>
      <c r="BH52" s="334">
        <f t="shared" si="1"/>
        <v>1</v>
      </c>
      <c r="BI52" s="454">
        <f t="shared" si="2"/>
        <v>1</v>
      </c>
      <c r="BJ52" s="335">
        <f t="shared" si="3"/>
        <v>1</v>
      </c>
      <c r="BK52" s="454">
        <f t="shared" si="4"/>
        <v>1</v>
      </c>
      <c r="BL52" s="335">
        <f t="shared" si="5"/>
        <v>0</v>
      </c>
      <c r="BM52" s="454">
        <f t="shared" si="6"/>
        <v>0</v>
      </c>
      <c r="BN52" s="335">
        <f t="shared" si="7"/>
        <v>0</v>
      </c>
      <c r="BO52" s="454">
        <f t="shared" si="8"/>
        <v>0</v>
      </c>
      <c r="BP52" s="689">
        <f t="shared" si="28"/>
        <v>0.5</v>
      </c>
      <c r="BQ52" s="454">
        <f t="shared" si="9"/>
        <v>0.5</v>
      </c>
      <c r="BR52" s="637">
        <f t="shared" si="10"/>
        <v>0.5</v>
      </c>
      <c r="BS52" s="55">
        <f>'[10]2016'!P19</f>
        <v>0</v>
      </c>
      <c r="BT52" s="60">
        <f>'[10]2016'!Q19</f>
        <v>0</v>
      </c>
      <c r="BU52" s="60">
        <f>'[10]2016'!R19</f>
        <v>0</v>
      </c>
      <c r="BV52" s="125" t="str">
        <f t="shared" si="15"/>
        <v xml:space="preserve"> -</v>
      </c>
      <c r="BW52" s="379" t="str">
        <f t="shared" si="16"/>
        <v xml:space="preserve"> -</v>
      </c>
      <c r="BX52" s="54">
        <f>'[10]2017'!P19</f>
        <v>0</v>
      </c>
      <c r="BY52" s="60">
        <f>'[10]2017'!Q19</f>
        <v>0</v>
      </c>
      <c r="BZ52" s="60">
        <f>'[10]2017'!R19</f>
        <v>0</v>
      </c>
      <c r="CA52" s="125" t="str">
        <f t="shared" si="17"/>
        <v xml:space="preserve"> -</v>
      </c>
      <c r="CB52" s="379" t="str">
        <f t="shared" si="18"/>
        <v xml:space="preserve"> -</v>
      </c>
      <c r="CC52" s="55">
        <f>'[10]2018'!P19</f>
        <v>0</v>
      </c>
      <c r="CD52" s="60">
        <f>'[10]2018'!Q19</f>
        <v>0</v>
      </c>
      <c r="CE52" s="60">
        <f>'[10]2018'!R19</f>
        <v>0</v>
      </c>
      <c r="CF52" s="125" t="str">
        <f t="shared" si="19"/>
        <v xml:space="preserve"> -</v>
      </c>
      <c r="CG52" s="379" t="str">
        <f t="shared" si="20"/>
        <v xml:space="preserve"> -</v>
      </c>
      <c r="CH52" s="54">
        <f>'[10]2019'!P19</f>
        <v>0</v>
      </c>
      <c r="CI52" s="60">
        <f>'[10]2019'!Q19</f>
        <v>0</v>
      </c>
      <c r="CJ52" s="60">
        <f>'[10]2019'!R19</f>
        <v>0</v>
      </c>
      <c r="CK52" s="125" t="str">
        <f t="shared" si="21"/>
        <v xml:space="preserve"> -</v>
      </c>
      <c r="CL52" s="379" t="str">
        <f t="shared" si="22"/>
        <v xml:space="preserve"> -</v>
      </c>
      <c r="CM52" s="518">
        <f t="shared" si="23"/>
        <v>0</v>
      </c>
      <c r="CN52" s="519">
        <f t="shared" si="24"/>
        <v>0</v>
      </c>
      <c r="CO52" s="519">
        <f t="shared" si="25"/>
        <v>0</v>
      </c>
      <c r="CP52" s="505" t="str">
        <f t="shared" si="26"/>
        <v xml:space="preserve"> -</v>
      </c>
      <c r="CQ52" s="379" t="str">
        <f t="shared" si="27"/>
        <v xml:space="preserve"> -</v>
      </c>
      <c r="CR52" s="592" t="s">
        <v>1225</v>
      </c>
      <c r="CS52" s="99" t="s">
        <v>1231</v>
      </c>
      <c r="CT52" s="102" t="str">
        <f>'[1]LÍNEA 1'!AQ52</f>
        <v>Asesor TIC</v>
      </c>
    </row>
    <row r="53" spans="2:98" ht="30" customHeight="1" x14ac:dyDescent="0.2">
      <c r="B53" s="961"/>
      <c r="C53" s="957"/>
      <c r="D53" s="909"/>
      <c r="E53" s="912"/>
      <c r="F53" s="921"/>
      <c r="G53" s="828"/>
      <c r="H53" s="828"/>
      <c r="I53" s="863"/>
      <c r="J53" s="828"/>
      <c r="K53" s="863"/>
      <c r="L53" s="864"/>
      <c r="M53" s="828"/>
      <c r="N53" s="863"/>
      <c r="O53" s="864"/>
      <c r="P53" s="828"/>
      <c r="Q53" s="863"/>
      <c r="R53" s="864"/>
      <c r="S53" s="828"/>
      <c r="T53" s="863"/>
      <c r="U53" s="859"/>
      <c r="V53" s="830"/>
      <c r="W53" s="815"/>
      <c r="X53" s="828"/>
      <c r="Y53" s="815"/>
      <c r="Z53" s="828"/>
      <c r="AA53" s="815"/>
      <c r="AB53" s="817"/>
      <c r="AC53" s="803"/>
      <c r="AD53" s="767"/>
      <c r="AE53" s="750"/>
      <c r="AF53" s="760"/>
      <c r="AG53" s="750"/>
      <c r="AH53" s="760"/>
      <c r="AI53" s="750"/>
      <c r="AJ53" s="760"/>
      <c r="AK53" s="750"/>
      <c r="AL53" s="760"/>
      <c r="AM53" s="750"/>
      <c r="AN53" s="760"/>
      <c r="AO53" s="915"/>
      <c r="AP53" s="904"/>
      <c r="AQ53" s="231" t="s">
        <v>64</v>
      </c>
      <c r="AR53" s="232" t="str">
        <f>'[1]LÍNEA 1'!P53</f>
        <v xml:space="preserve"> -</v>
      </c>
      <c r="AS53" s="231" t="s">
        <v>1274</v>
      </c>
      <c r="AT53" s="40">
        <v>0</v>
      </c>
      <c r="AU53" s="60">
        <f>'[1]LÍNEA 1'!S53</f>
        <v>1</v>
      </c>
      <c r="AV53" s="60">
        <f>'[1]LÍNEA 1'!T53</f>
        <v>1</v>
      </c>
      <c r="AW53" s="414">
        <v>0.25</v>
      </c>
      <c r="AX53" s="60">
        <f>'[1]LÍNEA 1'!U53</f>
        <v>1</v>
      </c>
      <c r="AY53" s="414">
        <v>0.25</v>
      </c>
      <c r="AZ53" s="60">
        <f>'[1]LÍNEA 1'!V53</f>
        <v>1</v>
      </c>
      <c r="BA53" s="416">
        <v>0.25</v>
      </c>
      <c r="BB53" s="47">
        <f>'[1]LÍNEA 1'!W53</f>
        <v>1</v>
      </c>
      <c r="BC53" s="416">
        <v>0.25</v>
      </c>
      <c r="BD53" s="54">
        <f>'[10]2016'!K20</f>
        <v>1</v>
      </c>
      <c r="BE53" s="60">
        <f>'[10]2017'!K20</f>
        <v>1</v>
      </c>
      <c r="BF53" s="60">
        <f>'[10]2018'!K20</f>
        <v>0</v>
      </c>
      <c r="BG53" s="49">
        <f>'[10]2019'!K20</f>
        <v>0</v>
      </c>
      <c r="BH53" s="334">
        <f t="shared" si="1"/>
        <v>1</v>
      </c>
      <c r="BI53" s="454">
        <f t="shared" si="2"/>
        <v>1</v>
      </c>
      <c r="BJ53" s="335">
        <f t="shared" si="3"/>
        <v>1</v>
      </c>
      <c r="BK53" s="454">
        <f t="shared" si="4"/>
        <v>1</v>
      </c>
      <c r="BL53" s="335">
        <f t="shared" si="5"/>
        <v>0</v>
      </c>
      <c r="BM53" s="454">
        <f t="shared" si="6"/>
        <v>0</v>
      </c>
      <c r="BN53" s="335">
        <f t="shared" si="7"/>
        <v>0</v>
      </c>
      <c r="BO53" s="454">
        <f t="shared" si="8"/>
        <v>0</v>
      </c>
      <c r="BP53" s="689">
        <f t="shared" si="28"/>
        <v>0.5</v>
      </c>
      <c r="BQ53" s="454">
        <f t="shared" si="9"/>
        <v>0.5</v>
      </c>
      <c r="BR53" s="637">
        <f t="shared" si="10"/>
        <v>0.5</v>
      </c>
      <c r="BS53" s="55">
        <f>'[10]2016'!P20</f>
        <v>0</v>
      </c>
      <c r="BT53" s="60">
        <f>'[10]2016'!Q20</f>
        <v>0</v>
      </c>
      <c r="BU53" s="60">
        <f>'[10]2016'!R20</f>
        <v>0</v>
      </c>
      <c r="BV53" s="125" t="str">
        <f t="shared" si="15"/>
        <v xml:space="preserve"> -</v>
      </c>
      <c r="BW53" s="379" t="str">
        <f t="shared" si="16"/>
        <v xml:space="preserve"> -</v>
      </c>
      <c r="BX53" s="54">
        <f>'[10]2017'!P20</f>
        <v>0</v>
      </c>
      <c r="BY53" s="60">
        <f>'[10]2017'!Q20</f>
        <v>0</v>
      </c>
      <c r="BZ53" s="60">
        <f>'[10]2017'!R20</f>
        <v>0</v>
      </c>
      <c r="CA53" s="125" t="str">
        <f t="shared" si="17"/>
        <v xml:space="preserve"> -</v>
      </c>
      <c r="CB53" s="379" t="str">
        <f t="shared" si="18"/>
        <v xml:space="preserve"> -</v>
      </c>
      <c r="CC53" s="55">
        <f>'[10]2018'!P20</f>
        <v>0</v>
      </c>
      <c r="CD53" s="60">
        <f>'[10]2018'!Q20</f>
        <v>0</v>
      </c>
      <c r="CE53" s="60">
        <f>'[10]2018'!R20</f>
        <v>0</v>
      </c>
      <c r="CF53" s="125" t="str">
        <f t="shared" si="19"/>
        <v xml:space="preserve"> -</v>
      </c>
      <c r="CG53" s="379" t="str">
        <f t="shared" si="20"/>
        <v xml:space="preserve"> -</v>
      </c>
      <c r="CH53" s="54">
        <f>'[10]2019'!P20</f>
        <v>0</v>
      </c>
      <c r="CI53" s="60">
        <f>'[10]2019'!Q20</f>
        <v>0</v>
      </c>
      <c r="CJ53" s="60">
        <f>'[10]2019'!R20</f>
        <v>0</v>
      </c>
      <c r="CK53" s="125" t="str">
        <f t="shared" si="21"/>
        <v xml:space="preserve"> -</v>
      </c>
      <c r="CL53" s="379" t="str">
        <f t="shared" si="22"/>
        <v xml:space="preserve"> -</v>
      </c>
      <c r="CM53" s="516">
        <f t="shared" si="23"/>
        <v>0</v>
      </c>
      <c r="CN53" s="517">
        <f t="shared" si="24"/>
        <v>0</v>
      </c>
      <c r="CO53" s="517">
        <f t="shared" si="25"/>
        <v>0</v>
      </c>
      <c r="CP53" s="507" t="str">
        <f t="shared" si="26"/>
        <v xml:space="preserve"> -</v>
      </c>
      <c r="CQ53" s="378" t="str">
        <f t="shared" si="27"/>
        <v xml:space="preserve"> -</v>
      </c>
      <c r="CR53" s="592" t="s">
        <v>1225</v>
      </c>
      <c r="CS53" s="99" t="s">
        <v>1231</v>
      </c>
      <c r="CT53" s="102" t="str">
        <f>'[1]LÍNEA 1'!AQ53</f>
        <v>Asesor TIC</v>
      </c>
    </row>
    <row r="54" spans="2:98" ht="30" customHeight="1" x14ac:dyDescent="0.2">
      <c r="B54" s="961"/>
      <c r="C54" s="957"/>
      <c r="D54" s="909"/>
      <c r="E54" s="912"/>
      <c r="F54" s="921"/>
      <c r="G54" s="828"/>
      <c r="H54" s="828"/>
      <c r="I54" s="863"/>
      <c r="J54" s="828"/>
      <c r="K54" s="863"/>
      <c r="L54" s="864"/>
      <c r="M54" s="828"/>
      <c r="N54" s="863"/>
      <c r="O54" s="864"/>
      <c r="P54" s="828"/>
      <c r="Q54" s="863"/>
      <c r="R54" s="864"/>
      <c r="S54" s="828"/>
      <c r="T54" s="863"/>
      <c r="U54" s="859"/>
      <c r="V54" s="830"/>
      <c r="W54" s="815"/>
      <c r="X54" s="828"/>
      <c r="Y54" s="815"/>
      <c r="Z54" s="828"/>
      <c r="AA54" s="815"/>
      <c r="AB54" s="817"/>
      <c r="AC54" s="803"/>
      <c r="AD54" s="767"/>
      <c r="AE54" s="750"/>
      <c r="AF54" s="760"/>
      <c r="AG54" s="750"/>
      <c r="AH54" s="760"/>
      <c r="AI54" s="750"/>
      <c r="AJ54" s="760"/>
      <c r="AK54" s="750"/>
      <c r="AL54" s="760"/>
      <c r="AM54" s="750"/>
      <c r="AN54" s="760"/>
      <c r="AO54" s="915"/>
      <c r="AP54" s="904"/>
      <c r="AQ54" s="231" t="s">
        <v>65</v>
      </c>
      <c r="AR54" s="232" t="str">
        <f>'[1]LÍNEA 1'!P54</f>
        <v xml:space="preserve"> -</v>
      </c>
      <c r="AS54" s="231" t="s">
        <v>1275</v>
      </c>
      <c r="AT54" s="40">
        <v>1</v>
      </c>
      <c r="AU54" s="60">
        <f>'[1]LÍNEA 1'!S54</f>
        <v>1</v>
      </c>
      <c r="AV54" s="60">
        <f>'[1]LÍNEA 1'!T54</f>
        <v>1</v>
      </c>
      <c r="AW54" s="414">
        <v>0.25</v>
      </c>
      <c r="AX54" s="60">
        <f>'[1]LÍNEA 1'!U54</f>
        <v>1</v>
      </c>
      <c r="AY54" s="414">
        <v>0.25</v>
      </c>
      <c r="AZ54" s="60">
        <f>'[1]LÍNEA 1'!V54</f>
        <v>1</v>
      </c>
      <c r="BA54" s="416">
        <v>0.25</v>
      </c>
      <c r="BB54" s="47">
        <f>'[1]LÍNEA 1'!W54</f>
        <v>1</v>
      </c>
      <c r="BC54" s="416">
        <v>0.25</v>
      </c>
      <c r="BD54" s="54">
        <f>'[10]2016'!K21</f>
        <v>1</v>
      </c>
      <c r="BE54" s="60">
        <f>'[10]2017'!K21</f>
        <v>1</v>
      </c>
      <c r="BF54" s="60">
        <f>'[10]2018'!K21</f>
        <v>0</v>
      </c>
      <c r="BG54" s="49">
        <f>'[10]2019'!K21</f>
        <v>0</v>
      </c>
      <c r="BH54" s="334">
        <f t="shared" si="1"/>
        <v>1</v>
      </c>
      <c r="BI54" s="454">
        <f t="shared" si="2"/>
        <v>1</v>
      </c>
      <c r="BJ54" s="335">
        <f t="shared" si="3"/>
        <v>1</v>
      </c>
      <c r="BK54" s="454">
        <f t="shared" si="4"/>
        <v>1</v>
      </c>
      <c r="BL54" s="335">
        <f t="shared" si="5"/>
        <v>0</v>
      </c>
      <c r="BM54" s="454">
        <f t="shared" si="6"/>
        <v>0</v>
      </c>
      <c r="BN54" s="335">
        <f t="shared" si="7"/>
        <v>0</v>
      </c>
      <c r="BO54" s="454">
        <f t="shared" si="8"/>
        <v>0</v>
      </c>
      <c r="BP54" s="689">
        <f t="shared" si="28"/>
        <v>0.5</v>
      </c>
      <c r="BQ54" s="454">
        <f t="shared" si="9"/>
        <v>0.5</v>
      </c>
      <c r="BR54" s="637">
        <f t="shared" si="10"/>
        <v>0.5</v>
      </c>
      <c r="BS54" s="55">
        <f>'[10]2016'!P21</f>
        <v>0</v>
      </c>
      <c r="BT54" s="60">
        <f>'[10]2016'!Q21</f>
        <v>0</v>
      </c>
      <c r="BU54" s="60">
        <f>'[10]2016'!R21</f>
        <v>0</v>
      </c>
      <c r="BV54" s="125" t="str">
        <f t="shared" si="15"/>
        <v xml:space="preserve"> -</v>
      </c>
      <c r="BW54" s="379" t="str">
        <f t="shared" si="16"/>
        <v xml:space="preserve"> -</v>
      </c>
      <c r="BX54" s="54">
        <f>'[10]2017'!P21</f>
        <v>0</v>
      </c>
      <c r="BY54" s="60">
        <f>'[10]2017'!Q21</f>
        <v>0</v>
      </c>
      <c r="BZ54" s="60">
        <f>'[10]2017'!R21</f>
        <v>0</v>
      </c>
      <c r="CA54" s="125" t="str">
        <f t="shared" si="17"/>
        <v xml:space="preserve"> -</v>
      </c>
      <c r="CB54" s="379" t="str">
        <f t="shared" si="18"/>
        <v xml:space="preserve"> -</v>
      </c>
      <c r="CC54" s="55">
        <f>'[10]2018'!P21</f>
        <v>0</v>
      </c>
      <c r="CD54" s="60">
        <f>'[10]2018'!Q21</f>
        <v>0</v>
      </c>
      <c r="CE54" s="60">
        <f>'[10]2018'!R21</f>
        <v>0</v>
      </c>
      <c r="CF54" s="125" t="str">
        <f t="shared" si="19"/>
        <v xml:space="preserve"> -</v>
      </c>
      <c r="CG54" s="379" t="str">
        <f t="shared" si="20"/>
        <v xml:space="preserve"> -</v>
      </c>
      <c r="CH54" s="54">
        <f>'[10]2019'!P21</f>
        <v>0</v>
      </c>
      <c r="CI54" s="60">
        <f>'[10]2019'!Q21</f>
        <v>0</v>
      </c>
      <c r="CJ54" s="60">
        <f>'[10]2019'!R21</f>
        <v>0</v>
      </c>
      <c r="CK54" s="125" t="str">
        <f t="shared" si="21"/>
        <v xml:space="preserve"> -</v>
      </c>
      <c r="CL54" s="379" t="str">
        <f t="shared" si="22"/>
        <v xml:space="preserve"> -</v>
      </c>
      <c r="CM54" s="518">
        <f t="shared" si="23"/>
        <v>0</v>
      </c>
      <c r="CN54" s="519">
        <f t="shared" si="24"/>
        <v>0</v>
      </c>
      <c r="CO54" s="519">
        <f t="shared" si="25"/>
        <v>0</v>
      </c>
      <c r="CP54" s="505" t="str">
        <f t="shared" si="26"/>
        <v xml:space="preserve"> -</v>
      </c>
      <c r="CQ54" s="379" t="str">
        <f t="shared" si="27"/>
        <v xml:space="preserve"> -</v>
      </c>
      <c r="CR54" s="592" t="s">
        <v>1225</v>
      </c>
      <c r="CS54" s="99" t="s">
        <v>1231</v>
      </c>
      <c r="CT54" s="102" t="str">
        <f>'[1]LÍNEA 1'!AQ54</f>
        <v>Asesor TIC</v>
      </c>
    </row>
    <row r="55" spans="2:98" ht="30" customHeight="1" x14ac:dyDescent="0.2">
      <c r="B55" s="961"/>
      <c r="C55" s="957"/>
      <c r="D55" s="909"/>
      <c r="E55" s="912"/>
      <c r="F55" s="921"/>
      <c r="G55" s="828"/>
      <c r="H55" s="828"/>
      <c r="I55" s="863"/>
      <c r="J55" s="828"/>
      <c r="K55" s="863"/>
      <c r="L55" s="864"/>
      <c r="M55" s="828"/>
      <c r="N55" s="863"/>
      <c r="O55" s="864"/>
      <c r="P55" s="828"/>
      <c r="Q55" s="863"/>
      <c r="R55" s="864"/>
      <c r="S55" s="828"/>
      <c r="T55" s="863"/>
      <c r="U55" s="859"/>
      <c r="V55" s="830"/>
      <c r="W55" s="815"/>
      <c r="X55" s="828"/>
      <c r="Y55" s="815"/>
      <c r="Z55" s="828"/>
      <c r="AA55" s="815"/>
      <c r="AB55" s="817"/>
      <c r="AC55" s="803"/>
      <c r="AD55" s="767"/>
      <c r="AE55" s="750"/>
      <c r="AF55" s="760"/>
      <c r="AG55" s="750"/>
      <c r="AH55" s="760"/>
      <c r="AI55" s="750"/>
      <c r="AJ55" s="760"/>
      <c r="AK55" s="750"/>
      <c r="AL55" s="760"/>
      <c r="AM55" s="750"/>
      <c r="AN55" s="760"/>
      <c r="AO55" s="915"/>
      <c r="AP55" s="904"/>
      <c r="AQ55" s="27" t="s">
        <v>66</v>
      </c>
      <c r="AR55" s="9">
        <f>'[1]LÍNEA 1'!P55</f>
        <v>2210277</v>
      </c>
      <c r="AS55" s="27" t="s">
        <v>1276</v>
      </c>
      <c r="AT55" s="40">
        <v>0</v>
      </c>
      <c r="AU55" s="60">
        <f>'[1]LÍNEA 1'!S55</f>
        <v>7</v>
      </c>
      <c r="AV55" s="60">
        <f>'[1]LÍNEA 1'!T55</f>
        <v>1</v>
      </c>
      <c r="AW55" s="414">
        <f t="shared" si="11"/>
        <v>0.14285714285714285</v>
      </c>
      <c r="AX55" s="60">
        <f>'[1]LÍNEA 1'!U55</f>
        <v>2</v>
      </c>
      <c r="AY55" s="414">
        <f t="shared" si="12"/>
        <v>0.2857142857142857</v>
      </c>
      <c r="AZ55" s="60">
        <f>'[1]LÍNEA 1'!V55</f>
        <v>2</v>
      </c>
      <c r="BA55" s="416">
        <f t="shared" si="13"/>
        <v>0.2857142857142857</v>
      </c>
      <c r="BB55" s="47">
        <f>'[1]LÍNEA 1'!W55</f>
        <v>2</v>
      </c>
      <c r="BC55" s="416">
        <f t="shared" si="14"/>
        <v>0.2857142857142857</v>
      </c>
      <c r="BD55" s="54">
        <f>'[5]2016'!$K$15</f>
        <v>1</v>
      </c>
      <c r="BE55" s="60">
        <f>'[5]2017'!$K$15</f>
        <v>0</v>
      </c>
      <c r="BF55" s="60">
        <f>'[5]2018'!$K$15</f>
        <v>0</v>
      </c>
      <c r="BG55" s="49">
        <f>'[5]2019'!$K$15</f>
        <v>0</v>
      </c>
      <c r="BH55" s="334">
        <f t="shared" si="1"/>
        <v>1</v>
      </c>
      <c r="BI55" s="454">
        <f t="shared" si="2"/>
        <v>1</v>
      </c>
      <c r="BJ55" s="335">
        <f t="shared" si="3"/>
        <v>0</v>
      </c>
      <c r="BK55" s="454">
        <f t="shared" si="4"/>
        <v>0</v>
      </c>
      <c r="BL55" s="335">
        <f t="shared" si="5"/>
        <v>0</v>
      </c>
      <c r="BM55" s="454">
        <f t="shared" si="6"/>
        <v>0</v>
      </c>
      <c r="BN55" s="335">
        <f t="shared" si="7"/>
        <v>0</v>
      </c>
      <c r="BO55" s="454">
        <f t="shared" si="8"/>
        <v>0</v>
      </c>
      <c r="BP55" s="689">
        <f t="shared" ref="BP55" si="30">+SUM(BD55:BG55)/AU55</f>
        <v>0.14285714285714285</v>
      </c>
      <c r="BQ55" s="454">
        <f t="shared" si="9"/>
        <v>0.14285714285714285</v>
      </c>
      <c r="BR55" s="637">
        <f t="shared" si="10"/>
        <v>0.14285714285714285</v>
      </c>
      <c r="BS55" s="55">
        <f>'[5]2016'!P15</f>
        <v>0</v>
      </c>
      <c r="BT55" s="60">
        <f>'[5]2016'!Q15</f>
        <v>0</v>
      </c>
      <c r="BU55" s="60">
        <f>'[5]2016'!R15</f>
        <v>0</v>
      </c>
      <c r="BV55" s="125" t="str">
        <f t="shared" si="15"/>
        <v xml:space="preserve"> -</v>
      </c>
      <c r="BW55" s="379" t="str">
        <f t="shared" si="16"/>
        <v xml:space="preserve"> -</v>
      </c>
      <c r="BX55" s="54">
        <f>'[5]2017'!P15</f>
        <v>0</v>
      </c>
      <c r="BY55" s="60">
        <f>'[5]2017'!Q15</f>
        <v>0</v>
      </c>
      <c r="BZ55" s="60">
        <f>'[5]2017'!R15</f>
        <v>0</v>
      </c>
      <c r="CA55" s="125" t="str">
        <f t="shared" si="17"/>
        <v xml:space="preserve"> -</v>
      </c>
      <c r="CB55" s="379" t="str">
        <f t="shared" si="18"/>
        <v xml:space="preserve"> -</v>
      </c>
      <c r="CC55" s="55">
        <f>'[5]2018'!P15</f>
        <v>40000</v>
      </c>
      <c r="CD55" s="60">
        <f>'[5]2018'!Q15</f>
        <v>0</v>
      </c>
      <c r="CE55" s="60">
        <f>'[5]2018'!R15</f>
        <v>0</v>
      </c>
      <c r="CF55" s="125">
        <f t="shared" si="19"/>
        <v>0</v>
      </c>
      <c r="CG55" s="379" t="str">
        <f t="shared" si="20"/>
        <v xml:space="preserve"> -</v>
      </c>
      <c r="CH55" s="54">
        <f>'[5]2019'!P15</f>
        <v>40000</v>
      </c>
      <c r="CI55" s="60">
        <f>'[5]2019'!Q15</f>
        <v>0</v>
      </c>
      <c r="CJ55" s="60">
        <f>'[5]2019'!R15</f>
        <v>0</v>
      </c>
      <c r="CK55" s="125">
        <f t="shared" si="21"/>
        <v>0</v>
      </c>
      <c r="CL55" s="379" t="str">
        <f t="shared" si="22"/>
        <v xml:space="preserve"> -</v>
      </c>
      <c r="CM55" s="516">
        <f t="shared" si="23"/>
        <v>80000</v>
      </c>
      <c r="CN55" s="517">
        <f t="shared" si="24"/>
        <v>0</v>
      </c>
      <c r="CO55" s="517">
        <f t="shared" si="25"/>
        <v>0</v>
      </c>
      <c r="CP55" s="507">
        <f t="shared" si="26"/>
        <v>0</v>
      </c>
      <c r="CQ55" s="378" t="str">
        <f t="shared" si="27"/>
        <v xml:space="preserve"> -</v>
      </c>
      <c r="CR55" s="592" t="s">
        <v>1225</v>
      </c>
      <c r="CS55" s="99" t="s">
        <v>1231</v>
      </c>
      <c r="CT55" s="102" t="str">
        <f>'[1]LÍNEA 1'!AQ55</f>
        <v>Sec. Hacienda</v>
      </c>
    </row>
    <row r="56" spans="2:98" ht="30" customHeight="1" thickBot="1" x14ac:dyDescent="0.25">
      <c r="B56" s="961"/>
      <c r="C56" s="957"/>
      <c r="D56" s="909"/>
      <c r="E56" s="912"/>
      <c r="F56" s="921"/>
      <c r="G56" s="828"/>
      <c r="H56" s="828"/>
      <c r="I56" s="863"/>
      <c r="J56" s="828"/>
      <c r="K56" s="863"/>
      <c r="L56" s="864"/>
      <c r="M56" s="828"/>
      <c r="N56" s="863"/>
      <c r="O56" s="864"/>
      <c r="P56" s="828"/>
      <c r="Q56" s="863"/>
      <c r="R56" s="864"/>
      <c r="S56" s="828"/>
      <c r="T56" s="863"/>
      <c r="U56" s="859"/>
      <c r="V56" s="830"/>
      <c r="W56" s="815"/>
      <c r="X56" s="828"/>
      <c r="Y56" s="815"/>
      <c r="Z56" s="828"/>
      <c r="AA56" s="815"/>
      <c r="AB56" s="817"/>
      <c r="AC56" s="803"/>
      <c r="AD56" s="767"/>
      <c r="AE56" s="750"/>
      <c r="AF56" s="760"/>
      <c r="AG56" s="750"/>
      <c r="AH56" s="760"/>
      <c r="AI56" s="750"/>
      <c r="AJ56" s="760"/>
      <c r="AK56" s="750"/>
      <c r="AL56" s="760"/>
      <c r="AM56" s="750"/>
      <c r="AN56" s="760"/>
      <c r="AO56" s="916"/>
      <c r="AP56" s="905"/>
      <c r="AQ56" s="235" t="s">
        <v>243</v>
      </c>
      <c r="AR56" s="236" t="str">
        <f>'[1]LÍNEA 1'!P56</f>
        <v xml:space="preserve"> -</v>
      </c>
      <c r="AS56" s="235" t="s">
        <v>1277</v>
      </c>
      <c r="AT56" s="44">
        <v>0</v>
      </c>
      <c r="AU56" s="105">
        <f>'[1]LÍNEA 1'!S56</f>
        <v>1</v>
      </c>
      <c r="AV56" s="105">
        <f>'[1]LÍNEA 1'!T56</f>
        <v>1</v>
      </c>
      <c r="AW56" s="417">
        <v>0.25</v>
      </c>
      <c r="AX56" s="105">
        <f>'[1]LÍNEA 1'!U56</f>
        <v>1</v>
      </c>
      <c r="AY56" s="417">
        <v>0.25</v>
      </c>
      <c r="AZ56" s="105">
        <f>'[1]LÍNEA 1'!V56</f>
        <v>1</v>
      </c>
      <c r="BA56" s="418">
        <v>0.25</v>
      </c>
      <c r="BB56" s="50">
        <f>'[1]LÍNEA 1'!W56</f>
        <v>1</v>
      </c>
      <c r="BC56" s="418">
        <v>0.25</v>
      </c>
      <c r="BD56" s="62">
        <f>'[12]2016'!$K$12</f>
        <v>0</v>
      </c>
      <c r="BE56" s="92">
        <f>'[12]2017'!$K$12</f>
        <v>0</v>
      </c>
      <c r="BF56" s="92">
        <f>'[12]2018'!$K$12</f>
        <v>0</v>
      </c>
      <c r="BG56" s="70">
        <f>'[12]2019'!$K$12</f>
        <v>0</v>
      </c>
      <c r="BH56" s="332">
        <f t="shared" si="1"/>
        <v>0</v>
      </c>
      <c r="BI56" s="458">
        <f t="shared" si="2"/>
        <v>0</v>
      </c>
      <c r="BJ56" s="333">
        <f t="shared" si="3"/>
        <v>0</v>
      </c>
      <c r="BK56" s="458">
        <f t="shared" si="4"/>
        <v>0</v>
      </c>
      <c r="BL56" s="333">
        <f t="shared" si="5"/>
        <v>0</v>
      </c>
      <c r="BM56" s="458">
        <f t="shared" si="6"/>
        <v>0</v>
      </c>
      <c r="BN56" s="333">
        <f t="shared" si="7"/>
        <v>0</v>
      </c>
      <c r="BO56" s="458">
        <f t="shared" si="8"/>
        <v>0</v>
      </c>
      <c r="BP56" s="690">
        <f t="shared" si="28"/>
        <v>0</v>
      </c>
      <c r="BQ56" s="458">
        <f t="shared" si="9"/>
        <v>0</v>
      </c>
      <c r="BR56" s="638">
        <f t="shared" si="10"/>
        <v>0</v>
      </c>
      <c r="BS56" s="57">
        <f>'[12]2016'!P12</f>
        <v>0</v>
      </c>
      <c r="BT56" s="105">
        <f>'[12]2016'!Q12</f>
        <v>0</v>
      </c>
      <c r="BU56" s="105">
        <f>'[12]2016'!R12</f>
        <v>0</v>
      </c>
      <c r="BV56" s="147" t="str">
        <f t="shared" si="15"/>
        <v xml:space="preserve"> -</v>
      </c>
      <c r="BW56" s="382" t="str">
        <f t="shared" si="16"/>
        <v xml:space="preserve"> -</v>
      </c>
      <c r="BX56" s="56">
        <f>'[12]2017'!P12</f>
        <v>0</v>
      </c>
      <c r="BY56" s="105">
        <f>'[12]2017'!Q12</f>
        <v>0</v>
      </c>
      <c r="BZ56" s="105">
        <f>'[12]2017'!R12</f>
        <v>0</v>
      </c>
      <c r="CA56" s="147" t="str">
        <f t="shared" si="17"/>
        <v xml:space="preserve"> -</v>
      </c>
      <c r="CB56" s="382" t="str">
        <f t="shared" si="18"/>
        <v xml:space="preserve"> -</v>
      </c>
      <c r="CC56" s="57">
        <f>'[12]2018'!P12</f>
        <v>0</v>
      </c>
      <c r="CD56" s="105">
        <f>'[12]2018'!Q12</f>
        <v>0</v>
      </c>
      <c r="CE56" s="105">
        <f>'[12]2018'!R12</f>
        <v>0</v>
      </c>
      <c r="CF56" s="147" t="str">
        <f t="shared" si="19"/>
        <v xml:space="preserve"> -</v>
      </c>
      <c r="CG56" s="382" t="str">
        <f t="shared" si="20"/>
        <v xml:space="preserve"> -</v>
      </c>
      <c r="CH56" s="56">
        <f>'[12]2019'!P12</f>
        <v>0</v>
      </c>
      <c r="CI56" s="105">
        <f>'[12]2019'!Q12</f>
        <v>0</v>
      </c>
      <c r="CJ56" s="105">
        <f>'[12]2019'!R12</f>
        <v>0</v>
      </c>
      <c r="CK56" s="147" t="str">
        <f t="shared" si="21"/>
        <v xml:space="preserve"> -</v>
      </c>
      <c r="CL56" s="382" t="str">
        <f t="shared" si="22"/>
        <v xml:space="preserve"> -</v>
      </c>
      <c r="CM56" s="520">
        <f t="shared" si="23"/>
        <v>0</v>
      </c>
      <c r="CN56" s="521">
        <f t="shared" si="24"/>
        <v>0</v>
      </c>
      <c r="CO56" s="521">
        <f t="shared" si="25"/>
        <v>0</v>
      </c>
      <c r="CP56" s="508" t="str">
        <f t="shared" si="26"/>
        <v xml:space="preserve"> -</v>
      </c>
      <c r="CQ56" s="382" t="str">
        <f t="shared" si="27"/>
        <v xml:space="preserve"> -</v>
      </c>
      <c r="CR56" s="593" t="s">
        <v>1225</v>
      </c>
      <c r="CS56" s="216" t="s">
        <v>1278</v>
      </c>
      <c r="CT56" s="107" t="str">
        <f>'[1]LÍNEA 1'!AQ56</f>
        <v>IMCT</v>
      </c>
    </row>
    <row r="57" spans="2:98" ht="30" customHeight="1" x14ac:dyDescent="0.2">
      <c r="B57" s="961"/>
      <c r="C57" s="957"/>
      <c r="D57" s="909"/>
      <c r="E57" s="912"/>
      <c r="F57" s="921"/>
      <c r="G57" s="828"/>
      <c r="H57" s="828"/>
      <c r="I57" s="863"/>
      <c r="J57" s="828"/>
      <c r="K57" s="863"/>
      <c r="L57" s="864"/>
      <c r="M57" s="828"/>
      <c r="N57" s="863"/>
      <c r="O57" s="864"/>
      <c r="P57" s="828"/>
      <c r="Q57" s="863"/>
      <c r="R57" s="864"/>
      <c r="S57" s="828"/>
      <c r="T57" s="863"/>
      <c r="U57" s="859"/>
      <c r="V57" s="830"/>
      <c r="W57" s="815"/>
      <c r="X57" s="828"/>
      <c r="Y57" s="815"/>
      <c r="Z57" s="828"/>
      <c r="AA57" s="815"/>
      <c r="AB57" s="817"/>
      <c r="AC57" s="803"/>
      <c r="AD57" s="767"/>
      <c r="AE57" s="750"/>
      <c r="AF57" s="760"/>
      <c r="AG57" s="750"/>
      <c r="AH57" s="760"/>
      <c r="AI57" s="750"/>
      <c r="AJ57" s="760"/>
      <c r="AK57" s="750"/>
      <c r="AL57" s="760"/>
      <c r="AM57" s="750"/>
      <c r="AN57" s="760"/>
      <c r="AO57" s="917">
        <f>+RESUMEN!J15</f>
        <v>0</v>
      </c>
      <c r="AP57" s="906" t="s">
        <v>92</v>
      </c>
      <c r="AQ57" s="26" t="s">
        <v>67</v>
      </c>
      <c r="AR57" s="374" t="str">
        <f>'[1]LÍNEA 1'!P57</f>
        <v xml:space="preserve"> -</v>
      </c>
      <c r="AS57" s="26" t="s">
        <v>1279</v>
      </c>
      <c r="AT57" s="39">
        <v>0</v>
      </c>
      <c r="AU57" s="90">
        <f>'[1]LÍNEA 1'!S57</f>
        <v>4</v>
      </c>
      <c r="AV57" s="90">
        <f>'[1]LÍNEA 1'!T57</f>
        <v>0</v>
      </c>
      <c r="AW57" s="413">
        <f t="shared" si="11"/>
        <v>0</v>
      </c>
      <c r="AX57" s="90">
        <f>'[1]LÍNEA 1'!U57</f>
        <v>1</v>
      </c>
      <c r="AY57" s="413">
        <f t="shared" si="12"/>
        <v>0.25</v>
      </c>
      <c r="AZ57" s="90">
        <f>'[1]LÍNEA 1'!V57</f>
        <v>2</v>
      </c>
      <c r="BA57" s="415">
        <f t="shared" si="13"/>
        <v>0.5</v>
      </c>
      <c r="BB57" s="46">
        <f>'[1]LÍNEA 1'!W57</f>
        <v>1</v>
      </c>
      <c r="BC57" s="422">
        <f t="shared" si="14"/>
        <v>0.25</v>
      </c>
      <c r="BD57" s="52">
        <f>'[13]2016'!K12</f>
        <v>0</v>
      </c>
      <c r="BE57" s="90">
        <f>'[13]2017'!K12</f>
        <v>0</v>
      </c>
      <c r="BF57" s="90">
        <f>'[13]2018'!K12</f>
        <v>0</v>
      </c>
      <c r="BG57" s="69">
        <f>'[13]2019'!K12</f>
        <v>0</v>
      </c>
      <c r="BH57" s="459" t="str">
        <f t="shared" si="1"/>
        <v xml:space="preserve"> -</v>
      </c>
      <c r="BI57" s="460" t="str">
        <f t="shared" si="2"/>
        <v xml:space="preserve"> -</v>
      </c>
      <c r="BJ57" s="461">
        <f t="shared" si="3"/>
        <v>0</v>
      </c>
      <c r="BK57" s="460">
        <f t="shared" si="4"/>
        <v>0</v>
      </c>
      <c r="BL57" s="461">
        <f t="shared" si="5"/>
        <v>0</v>
      </c>
      <c r="BM57" s="460">
        <f t="shared" si="6"/>
        <v>0</v>
      </c>
      <c r="BN57" s="461">
        <f t="shared" si="7"/>
        <v>0</v>
      </c>
      <c r="BO57" s="460">
        <f t="shared" si="8"/>
        <v>0</v>
      </c>
      <c r="BP57" s="691">
        <f t="shared" ref="BP57:BP60" si="31">+SUM(BD57:BG57)/AU57</f>
        <v>0</v>
      </c>
      <c r="BQ57" s="460">
        <f t="shared" si="9"/>
        <v>0</v>
      </c>
      <c r="BR57" s="639">
        <f t="shared" si="10"/>
        <v>0</v>
      </c>
      <c r="BS57" s="52">
        <f>'[13]2016'!P12</f>
        <v>0</v>
      </c>
      <c r="BT57" s="90">
        <f>'[13]2016'!Q12</f>
        <v>0</v>
      </c>
      <c r="BU57" s="90">
        <f>'[13]2016'!R12</f>
        <v>0</v>
      </c>
      <c r="BV57" s="146" t="str">
        <f t="shared" si="15"/>
        <v xml:space="preserve"> -</v>
      </c>
      <c r="BW57" s="385" t="str">
        <f t="shared" si="16"/>
        <v xml:space="preserve"> -</v>
      </c>
      <c r="BX57" s="52">
        <f>'[13]2017'!P12</f>
        <v>4000</v>
      </c>
      <c r="BY57" s="90">
        <f>'[13]2017'!Q12</f>
        <v>0</v>
      </c>
      <c r="BZ57" s="90">
        <f>'[13]2017'!R12</f>
        <v>0</v>
      </c>
      <c r="CA57" s="146">
        <f t="shared" si="17"/>
        <v>0</v>
      </c>
      <c r="CB57" s="385" t="str">
        <f t="shared" si="18"/>
        <v xml:space="preserve"> -</v>
      </c>
      <c r="CC57" s="53">
        <f>'[13]2018'!P12</f>
        <v>0</v>
      </c>
      <c r="CD57" s="90">
        <f>'[13]2018'!Q12</f>
        <v>0</v>
      </c>
      <c r="CE57" s="90">
        <f>'[13]2018'!R12</f>
        <v>0</v>
      </c>
      <c r="CF57" s="146" t="str">
        <f t="shared" si="19"/>
        <v xml:space="preserve"> -</v>
      </c>
      <c r="CG57" s="385" t="str">
        <f t="shared" si="20"/>
        <v xml:space="preserve"> -</v>
      </c>
      <c r="CH57" s="52">
        <f>'[13]2019'!P12</f>
        <v>0</v>
      </c>
      <c r="CI57" s="90">
        <f>'[13]2019'!Q12</f>
        <v>0</v>
      </c>
      <c r="CJ57" s="90">
        <f>'[13]2019'!R12</f>
        <v>0</v>
      </c>
      <c r="CK57" s="146" t="str">
        <f t="shared" si="21"/>
        <v xml:space="preserve"> -</v>
      </c>
      <c r="CL57" s="385" t="str">
        <f t="shared" si="22"/>
        <v xml:space="preserve"> -</v>
      </c>
      <c r="CM57" s="522">
        <f t="shared" si="23"/>
        <v>4000</v>
      </c>
      <c r="CN57" s="523">
        <f t="shared" si="24"/>
        <v>0</v>
      </c>
      <c r="CO57" s="523">
        <f t="shared" si="25"/>
        <v>0</v>
      </c>
      <c r="CP57" s="504">
        <f t="shared" si="26"/>
        <v>0</v>
      </c>
      <c r="CQ57" s="385" t="str">
        <f t="shared" si="27"/>
        <v xml:space="preserve"> -</v>
      </c>
      <c r="CR57" s="591" t="s">
        <v>1225</v>
      </c>
      <c r="CS57" s="389" t="s">
        <v>1231</v>
      </c>
      <c r="CT57" s="101" t="str">
        <f>'[1]LÍNEA 1'!AQ57</f>
        <v>AMB</v>
      </c>
    </row>
    <row r="58" spans="2:98" ht="30" customHeight="1" x14ac:dyDescent="0.2">
      <c r="B58" s="961"/>
      <c r="C58" s="957"/>
      <c r="D58" s="909"/>
      <c r="E58" s="912"/>
      <c r="F58" s="921"/>
      <c r="G58" s="828"/>
      <c r="H58" s="828"/>
      <c r="I58" s="863"/>
      <c r="J58" s="828"/>
      <c r="K58" s="863"/>
      <c r="L58" s="864"/>
      <c r="M58" s="828"/>
      <c r="N58" s="863"/>
      <c r="O58" s="864"/>
      <c r="P58" s="828"/>
      <c r="Q58" s="863"/>
      <c r="R58" s="864"/>
      <c r="S58" s="828"/>
      <c r="T58" s="863"/>
      <c r="U58" s="859"/>
      <c r="V58" s="830"/>
      <c r="W58" s="815"/>
      <c r="X58" s="828"/>
      <c r="Y58" s="815"/>
      <c r="Z58" s="828"/>
      <c r="AA58" s="815"/>
      <c r="AB58" s="817"/>
      <c r="AC58" s="803"/>
      <c r="AD58" s="767"/>
      <c r="AE58" s="750"/>
      <c r="AF58" s="760"/>
      <c r="AG58" s="750"/>
      <c r="AH58" s="760"/>
      <c r="AI58" s="750"/>
      <c r="AJ58" s="760"/>
      <c r="AK58" s="750"/>
      <c r="AL58" s="760"/>
      <c r="AM58" s="750"/>
      <c r="AN58" s="760"/>
      <c r="AO58" s="915"/>
      <c r="AP58" s="904"/>
      <c r="AQ58" s="27" t="s">
        <v>68</v>
      </c>
      <c r="AR58" s="367" t="str">
        <f>'[1]LÍNEA 1'!P58</f>
        <v xml:space="preserve"> -</v>
      </c>
      <c r="AS58" s="27" t="s">
        <v>1280</v>
      </c>
      <c r="AT58" s="40">
        <v>0</v>
      </c>
      <c r="AU58" s="60">
        <f>'[1]LÍNEA 1'!S58</f>
        <v>4</v>
      </c>
      <c r="AV58" s="60">
        <f>'[1]LÍNEA 1'!T58</f>
        <v>0</v>
      </c>
      <c r="AW58" s="414">
        <f t="shared" si="11"/>
        <v>0</v>
      </c>
      <c r="AX58" s="60">
        <f>'[1]LÍNEA 1'!U58</f>
        <v>2</v>
      </c>
      <c r="AY58" s="414">
        <f t="shared" si="12"/>
        <v>0.5</v>
      </c>
      <c r="AZ58" s="60">
        <f>'[1]LÍNEA 1'!V58</f>
        <v>1</v>
      </c>
      <c r="BA58" s="416">
        <f t="shared" si="13"/>
        <v>0.25</v>
      </c>
      <c r="BB58" s="47">
        <f>'[1]LÍNEA 1'!W58</f>
        <v>1</v>
      </c>
      <c r="BC58" s="423">
        <f t="shared" si="14"/>
        <v>0.25</v>
      </c>
      <c r="BD58" s="54">
        <f>'[13]2016'!K13</f>
        <v>0</v>
      </c>
      <c r="BE58" s="60">
        <f>'[13]2017'!K13</f>
        <v>0</v>
      </c>
      <c r="BF58" s="60">
        <f>'[13]2018'!K13</f>
        <v>0</v>
      </c>
      <c r="BG58" s="49">
        <f>'[13]2019'!K13</f>
        <v>0</v>
      </c>
      <c r="BH58" s="334" t="str">
        <f t="shared" si="1"/>
        <v xml:space="preserve"> -</v>
      </c>
      <c r="BI58" s="454" t="str">
        <f t="shared" si="2"/>
        <v xml:space="preserve"> -</v>
      </c>
      <c r="BJ58" s="335">
        <f t="shared" si="3"/>
        <v>0</v>
      </c>
      <c r="BK58" s="454">
        <f t="shared" si="4"/>
        <v>0</v>
      </c>
      <c r="BL58" s="335">
        <f t="shared" si="5"/>
        <v>0</v>
      </c>
      <c r="BM58" s="454">
        <f t="shared" si="6"/>
        <v>0</v>
      </c>
      <c r="BN58" s="335">
        <f t="shared" si="7"/>
        <v>0</v>
      </c>
      <c r="BO58" s="454">
        <f t="shared" si="8"/>
        <v>0</v>
      </c>
      <c r="BP58" s="689">
        <f t="shared" si="31"/>
        <v>0</v>
      </c>
      <c r="BQ58" s="454">
        <f t="shared" si="9"/>
        <v>0</v>
      </c>
      <c r="BR58" s="637">
        <f t="shared" si="10"/>
        <v>0</v>
      </c>
      <c r="BS58" s="54">
        <f>'[13]2016'!P13</f>
        <v>0</v>
      </c>
      <c r="BT58" s="60">
        <f>'[13]2016'!Q13</f>
        <v>0</v>
      </c>
      <c r="BU58" s="60">
        <f>'[13]2016'!R13</f>
        <v>0</v>
      </c>
      <c r="BV58" s="125" t="str">
        <f t="shared" si="15"/>
        <v xml:space="preserve"> -</v>
      </c>
      <c r="BW58" s="379" t="str">
        <f t="shared" si="16"/>
        <v xml:space="preserve"> -</v>
      </c>
      <c r="BX58" s="54">
        <f>'[13]2017'!P13</f>
        <v>8000</v>
      </c>
      <c r="BY58" s="60">
        <f>'[13]2017'!Q13</f>
        <v>0</v>
      </c>
      <c r="BZ58" s="60">
        <f>'[13]2017'!R13</f>
        <v>0</v>
      </c>
      <c r="CA58" s="125">
        <f t="shared" si="17"/>
        <v>0</v>
      </c>
      <c r="CB58" s="379" t="str">
        <f t="shared" si="18"/>
        <v xml:space="preserve"> -</v>
      </c>
      <c r="CC58" s="55">
        <f>'[13]2018'!P13</f>
        <v>0</v>
      </c>
      <c r="CD58" s="60">
        <f>'[13]2018'!Q13</f>
        <v>0</v>
      </c>
      <c r="CE58" s="60">
        <f>'[13]2018'!R13</f>
        <v>0</v>
      </c>
      <c r="CF58" s="125" t="str">
        <f t="shared" si="19"/>
        <v xml:space="preserve"> -</v>
      </c>
      <c r="CG58" s="379" t="str">
        <f t="shared" si="20"/>
        <v xml:space="preserve"> -</v>
      </c>
      <c r="CH58" s="54">
        <f>'[13]2019'!P13</f>
        <v>0</v>
      </c>
      <c r="CI58" s="60">
        <f>'[13]2019'!Q13</f>
        <v>0</v>
      </c>
      <c r="CJ58" s="60">
        <f>'[13]2019'!R13</f>
        <v>0</v>
      </c>
      <c r="CK58" s="125" t="str">
        <f t="shared" si="21"/>
        <v xml:space="preserve"> -</v>
      </c>
      <c r="CL58" s="379" t="str">
        <f t="shared" si="22"/>
        <v xml:space="preserve"> -</v>
      </c>
      <c r="CM58" s="518">
        <f t="shared" si="23"/>
        <v>8000</v>
      </c>
      <c r="CN58" s="519">
        <f t="shared" si="24"/>
        <v>0</v>
      </c>
      <c r="CO58" s="519">
        <f t="shared" si="25"/>
        <v>0</v>
      </c>
      <c r="CP58" s="505">
        <f t="shared" si="26"/>
        <v>0</v>
      </c>
      <c r="CQ58" s="379" t="str">
        <f t="shared" si="27"/>
        <v xml:space="preserve"> -</v>
      </c>
      <c r="CR58" s="592" t="s">
        <v>1225</v>
      </c>
      <c r="CS58" s="390" t="s">
        <v>1231</v>
      </c>
      <c r="CT58" s="102" t="str">
        <f>'[1]LÍNEA 1'!AQ58</f>
        <v>AMB</v>
      </c>
    </row>
    <row r="59" spans="2:98" ht="30" customHeight="1" x14ac:dyDescent="0.2">
      <c r="B59" s="961"/>
      <c r="C59" s="957"/>
      <c r="D59" s="909"/>
      <c r="E59" s="912"/>
      <c r="F59" s="921"/>
      <c r="G59" s="828"/>
      <c r="H59" s="828"/>
      <c r="I59" s="863"/>
      <c r="J59" s="828"/>
      <c r="K59" s="863"/>
      <c r="L59" s="864"/>
      <c r="M59" s="828"/>
      <c r="N59" s="863"/>
      <c r="O59" s="864"/>
      <c r="P59" s="828"/>
      <c r="Q59" s="863"/>
      <c r="R59" s="864"/>
      <c r="S59" s="828"/>
      <c r="T59" s="863"/>
      <c r="U59" s="859"/>
      <c r="V59" s="830"/>
      <c r="W59" s="815"/>
      <c r="X59" s="828"/>
      <c r="Y59" s="815"/>
      <c r="Z59" s="828"/>
      <c r="AA59" s="815"/>
      <c r="AB59" s="817"/>
      <c r="AC59" s="803"/>
      <c r="AD59" s="767"/>
      <c r="AE59" s="750"/>
      <c r="AF59" s="760"/>
      <c r="AG59" s="750"/>
      <c r="AH59" s="760"/>
      <c r="AI59" s="750"/>
      <c r="AJ59" s="760"/>
      <c r="AK59" s="750"/>
      <c r="AL59" s="760"/>
      <c r="AM59" s="750"/>
      <c r="AN59" s="760"/>
      <c r="AO59" s="915"/>
      <c r="AP59" s="904"/>
      <c r="AQ59" s="27" t="s">
        <v>69</v>
      </c>
      <c r="AR59" s="367" t="str">
        <f>'[1]LÍNEA 1'!P59</f>
        <v xml:space="preserve"> -</v>
      </c>
      <c r="AS59" s="27" t="s">
        <v>1281</v>
      </c>
      <c r="AT59" s="40">
        <v>0</v>
      </c>
      <c r="AU59" s="60">
        <f>'[1]LÍNEA 1'!S59</f>
        <v>4</v>
      </c>
      <c r="AV59" s="60">
        <f>'[1]LÍNEA 1'!T59</f>
        <v>0</v>
      </c>
      <c r="AW59" s="414">
        <f t="shared" si="11"/>
        <v>0</v>
      </c>
      <c r="AX59" s="60">
        <f>'[1]LÍNEA 1'!U59</f>
        <v>1</v>
      </c>
      <c r="AY59" s="414">
        <f t="shared" si="12"/>
        <v>0.25</v>
      </c>
      <c r="AZ59" s="60">
        <f>'[1]LÍNEA 1'!V59</f>
        <v>1</v>
      </c>
      <c r="BA59" s="416">
        <f t="shared" si="13"/>
        <v>0.25</v>
      </c>
      <c r="BB59" s="47">
        <f>'[1]LÍNEA 1'!W59</f>
        <v>2</v>
      </c>
      <c r="BC59" s="423">
        <f t="shared" si="14"/>
        <v>0.5</v>
      </c>
      <c r="BD59" s="54">
        <f>'[13]2016'!K14</f>
        <v>0</v>
      </c>
      <c r="BE59" s="60">
        <f>'[13]2017'!K14</f>
        <v>0</v>
      </c>
      <c r="BF59" s="60">
        <f>'[13]2018'!K14</f>
        <v>0</v>
      </c>
      <c r="BG59" s="49">
        <f>'[13]2019'!K14</f>
        <v>0</v>
      </c>
      <c r="BH59" s="334" t="str">
        <f t="shared" si="1"/>
        <v xml:space="preserve"> -</v>
      </c>
      <c r="BI59" s="454" t="str">
        <f t="shared" si="2"/>
        <v xml:space="preserve"> -</v>
      </c>
      <c r="BJ59" s="335">
        <f t="shared" si="3"/>
        <v>0</v>
      </c>
      <c r="BK59" s="454">
        <f t="shared" si="4"/>
        <v>0</v>
      </c>
      <c r="BL59" s="335">
        <f t="shared" si="5"/>
        <v>0</v>
      </c>
      <c r="BM59" s="454">
        <f t="shared" si="6"/>
        <v>0</v>
      </c>
      <c r="BN59" s="335">
        <f t="shared" si="7"/>
        <v>0</v>
      </c>
      <c r="BO59" s="454">
        <f t="shared" si="8"/>
        <v>0</v>
      </c>
      <c r="BP59" s="689">
        <f t="shared" si="31"/>
        <v>0</v>
      </c>
      <c r="BQ59" s="454">
        <f t="shared" si="9"/>
        <v>0</v>
      </c>
      <c r="BR59" s="637">
        <f t="shared" si="10"/>
        <v>0</v>
      </c>
      <c r="BS59" s="54">
        <f>'[13]2016'!P14</f>
        <v>0</v>
      </c>
      <c r="BT59" s="60">
        <f>'[13]2016'!Q14</f>
        <v>0</v>
      </c>
      <c r="BU59" s="60">
        <f>'[13]2016'!R14</f>
        <v>0</v>
      </c>
      <c r="BV59" s="125" t="str">
        <f t="shared" si="15"/>
        <v xml:space="preserve"> -</v>
      </c>
      <c r="BW59" s="379" t="str">
        <f t="shared" si="16"/>
        <v xml:space="preserve"> -</v>
      </c>
      <c r="BX59" s="54">
        <f>'[13]2017'!P14</f>
        <v>4000</v>
      </c>
      <c r="BY59" s="60">
        <f>'[13]2017'!Q14</f>
        <v>0</v>
      </c>
      <c r="BZ59" s="60">
        <f>'[13]2017'!R14</f>
        <v>0</v>
      </c>
      <c r="CA59" s="125">
        <f t="shared" si="17"/>
        <v>0</v>
      </c>
      <c r="CB59" s="379" t="str">
        <f t="shared" si="18"/>
        <v xml:space="preserve"> -</v>
      </c>
      <c r="CC59" s="55">
        <f>'[13]2018'!P14</f>
        <v>0</v>
      </c>
      <c r="CD59" s="60">
        <f>'[13]2018'!Q14</f>
        <v>0</v>
      </c>
      <c r="CE59" s="60">
        <f>'[13]2018'!R14</f>
        <v>0</v>
      </c>
      <c r="CF59" s="125" t="str">
        <f t="shared" si="19"/>
        <v xml:space="preserve"> -</v>
      </c>
      <c r="CG59" s="379" t="str">
        <f t="shared" si="20"/>
        <v xml:space="preserve"> -</v>
      </c>
      <c r="CH59" s="54">
        <f>'[13]2019'!P14</f>
        <v>0</v>
      </c>
      <c r="CI59" s="60">
        <f>'[13]2019'!Q14</f>
        <v>0</v>
      </c>
      <c r="CJ59" s="60">
        <f>'[13]2019'!R14</f>
        <v>0</v>
      </c>
      <c r="CK59" s="125" t="str">
        <f t="shared" si="21"/>
        <v xml:space="preserve"> -</v>
      </c>
      <c r="CL59" s="379" t="str">
        <f t="shared" si="22"/>
        <v xml:space="preserve"> -</v>
      </c>
      <c r="CM59" s="516">
        <f t="shared" si="23"/>
        <v>4000</v>
      </c>
      <c r="CN59" s="517">
        <f t="shared" si="24"/>
        <v>0</v>
      </c>
      <c r="CO59" s="517">
        <f t="shared" si="25"/>
        <v>0</v>
      </c>
      <c r="CP59" s="507">
        <f t="shared" si="26"/>
        <v>0</v>
      </c>
      <c r="CQ59" s="378" t="str">
        <f t="shared" si="27"/>
        <v xml:space="preserve"> -</v>
      </c>
      <c r="CR59" s="592" t="s">
        <v>1225</v>
      </c>
      <c r="CS59" s="390" t="s">
        <v>1231</v>
      </c>
      <c r="CT59" s="102" t="str">
        <f>'[1]LÍNEA 1'!AQ59</f>
        <v>AMB</v>
      </c>
    </row>
    <row r="60" spans="2:98" ht="60" customHeight="1" thickBot="1" x14ac:dyDescent="0.25">
      <c r="B60" s="961"/>
      <c r="C60" s="957"/>
      <c r="D60" s="909"/>
      <c r="E60" s="912"/>
      <c r="F60" s="921"/>
      <c r="G60" s="828"/>
      <c r="H60" s="828"/>
      <c r="I60" s="863"/>
      <c r="J60" s="828"/>
      <c r="K60" s="863"/>
      <c r="L60" s="864"/>
      <c r="M60" s="828"/>
      <c r="N60" s="863"/>
      <c r="O60" s="864"/>
      <c r="P60" s="828"/>
      <c r="Q60" s="863"/>
      <c r="R60" s="864"/>
      <c r="S60" s="828"/>
      <c r="T60" s="863"/>
      <c r="U60" s="859"/>
      <c r="V60" s="830"/>
      <c r="W60" s="815"/>
      <c r="X60" s="828"/>
      <c r="Y60" s="815"/>
      <c r="Z60" s="828"/>
      <c r="AA60" s="815"/>
      <c r="AB60" s="817"/>
      <c r="AC60" s="803"/>
      <c r="AD60" s="767"/>
      <c r="AE60" s="750"/>
      <c r="AF60" s="760"/>
      <c r="AG60" s="750"/>
      <c r="AH60" s="760"/>
      <c r="AI60" s="750"/>
      <c r="AJ60" s="760"/>
      <c r="AK60" s="750"/>
      <c r="AL60" s="760"/>
      <c r="AM60" s="750"/>
      <c r="AN60" s="760"/>
      <c r="AO60" s="918"/>
      <c r="AP60" s="907"/>
      <c r="AQ60" s="30" t="s">
        <v>70</v>
      </c>
      <c r="AR60" s="10" t="str">
        <f>'[1]LÍNEA 1'!P60</f>
        <v xml:space="preserve"> -</v>
      </c>
      <c r="AS60" s="30" t="s">
        <v>1282</v>
      </c>
      <c r="AT60" s="45">
        <v>0</v>
      </c>
      <c r="AU60" s="92">
        <f>'[1]LÍNEA 1'!S60</f>
        <v>8</v>
      </c>
      <c r="AV60" s="92">
        <f>'[1]LÍNEA 1'!T60</f>
        <v>0</v>
      </c>
      <c r="AW60" s="424">
        <f t="shared" si="11"/>
        <v>0</v>
      </c>
      <c r="AX60" s="92">
        <f>'[1]LÍNEA 1'!U60</f>
        <v>2</v>
      </c>
      <c r="AY60" s="424">
        <f t="shared" si="12"/>
        <v>0.25</v>
      </c>
      <c r="AZ60" s="92">
        <f>'[1]LÍNEA 1'!V60</f>
        <v>3</v>
      </c>
      <c r="BA60" s="425">
        <f t="shared" si="13"/>
        <v>0.375</v>
      </c>
      <c r="BB60" s="51">
        <f>'[1]LÍNEA 1'!W60</f>
        <v>3</v>
      </c>
      <c r="BC60" s="426">
        <f t="shared" si="14"/>
        <v>0.375</v>
      </c>
      <c r="BD60" s="62">
        <f>'[13]2016'!K15</f>
        <v>0</v>
      </c>
      <c r="BE60" s="92">
        <f>'[13]2017'!K15</f>
        <v>0</v>
      </c>
      <c r="BF60" s="92">
        <f>'[13]2018'!K15</f>
        <v>0</v>
      </c>
      <c r="BG60" s="70">
        <f>'[13]2019'!K15</f>
        <v>0</v>
      </c>
      <c r="BH60" s="456" t="str">
        <f t="shared" si="1"/>
        <v xml:space="preserve"> -</v>
      </c>
      <c r="BI60" s="457" t="str">
        <f t="shared" si="2"/>
        <v xml:space="preserve"> -</v>
      </c>
      <c r="BJ60" s="366">
        <f t="shared" si="3"/>
        <v>0</v>
      </c>
      <c r="BK60" s="457">
        <f t="shared" si="4"/>
        <v>0</v>
      </c>
      <c r="BL60" s="366">
        <f t="shared" si="5"/>
        <v>0</v>
      </c>
      <c r="BM60" s="457">
        <f t="shared" si="6"/>
        <v>0</v>
      </c>
      <c r="BN60" s="366">
        <f t="shared" si="7"/>
        <v>0</v>
      </c>
      <c r="BO60" s="457">
        <f t="shared" si="8"/>
        <v>0</v>
      </c>
      <c r="BP60" s="692">
        <f t="shared" si="31"/>
        <v>0</v>
      </c>
      <c r="BQ60" s="457">
        <f t="shared" si="9"/>
        <v>0</v>
      </c>
      <c r="BR60" s="640">
        <f t="shared" si="10"/>
        <v>0</v>
      </c>
      <c r="BS60" s="62">
        <f>'[13]2016'!P15</f>
        <v>0</v>
      </c>
      <c r="BT60" s="92">
        <f>'[13]2016'!Q15</f>
        <v>0</v>
      </c>
      <c r="BU60" s="92">
        <f>'[13]2016'!R15</f>
        <v>0</v>
      </c>
      <c r="BV60" s="148" t="str">
        <f t="shared" si="15"/>
        <v xml:space="preserve"> -</v>
      </c>
      <c r="BW60" s="386" t="str">
        <f t="shared" si="16"/>
        <v xml:space="preserve"> -</v>
      </c>
      <c r="BX60" s="62">
        <f>'[13]2017'!P15</f>
        <v>5000</v>
      </c>
      <c r="BY60" s="92">
        <f>'[13]2017'!Q15</f>
        <v>0</v>
      </c>
      <c r="BZ60" s="92">
        <f>'[13]2017'!R15</f>
        <v>0</v>
      </c>
      <c r="CA60" s="148">
        <f t="shared" si="17"/>
        <v>0</v>
      </c>
      <c r="CB60" s="386" t="str">
        <f t="shared" si="18"/>
        <v xml:space="preserve"> -</v>
      </c>
      <c r="CC60" s="63">
        <f>'[13]2018'!P15</f>
        <v>0</v>
      </c>
      <c r="CD60" s="92">
        <f>'[13]2018'!Q15</f>
        <v>0</v>
      </c>
      <c r="CE60" s="92">
        <f>'[13]2018'!R15</f>
        <v>0</v>
      </c>
      <c r="CF60" s="148" t="str">
        <f t="shared" si="19"/>
        <v xml:space="preserve"> -</v>
      </c>
      <c r="CG60" s="386" t="str">
        <f t="shared" si="20"/>
        <v xml:space="preserve"> -</v>
      </c>
      <c r="CH60" s="62">
        <f>'[13]2019'!P15</f>
        <v>0</v>
      </c>
      <c r="CI60" s="92">
        <f>'[13]2019'!Q15</f>
        <v>0</v>
      </c>
      <c r="CJ60" s="92">
        <f>'[13]2019'!R15</f>
        <v>0</v>
      </c>
      <c r="CK60" s="148" t="str">
        <f t="shared" si="21"/>
        <v xml:space="preserve"> -</v>
      </c>
      <c r="CL60" s="386" t="str">
        <f t="shared" si="22"/>
        <v xml:space="preserve"> -</v>
      </c>
      <c r="CM60" s="524">
        <f t="shared" si="23"/>
        <v>5000</v>
      </c>
      <c r="CN60" s="525">
        <f t="shared" si="24"/>
        <v>0</v>
      </c>
      <c r="CO60" s="525">
        <f t="shared" si="25"/>
        <v>0</v>
      </c>
      <c r="CP60" s="506">
        <f t="shared" si="26"/>
        <v>0</v>
      </c>
      <c r="CQ60" s="386" t="str">
        <f t="shared" si="27"/>
        <v xml:space="preserve"> -</v>
      </c>
      <c r="CR60" s="594" t="s">
        <v>1225</v>
      </c>
      <c r="CS60" s="391" t="s">
        <v>1254</v>
      </c>
      <c r="CT60" s="103" t="str">
        <f>'[1]LÍNEA 1'!AQ60</f>
        <v>AMB</v>
      </c>
    </row>
    <row r="61" spans="2:98" ht="60" customHeight="1" x14ac:dyDescent="0.2">
      <c r="B61" s="961"/>
      <c r="C61" s="957"/>
      <c r="D61" s="909"/>
      <c r="E61" s="912"/>
      <c r="F61" s="921"/>
      <c r="G61" s="828"/>
      <c r="H61" s="828"/>
      <c r="I61" s="863"/>
      <c r="J61" s="828"/>
      <c r="K61" s="863"/>
      <c r="L61" s="864"/>
      <c r="M61" s="828"/>
      <c r="N61" s="863"/>
      <c r="O61" s="864"/>
      <c r="P61" s="828"/>
      <c r="Q61" s="863"/>
      <c r="R61" s="864"/>
      <c r="S61" s="828"/>
      <c r="T61" s="863"/>
      <c r="U61" s="859"/>
      <c r="V61" s="830"/>
      <c r="W61" s="815"/>
      <c r="X61" s="828"/>
      <c r="Y61" s="815"/>
      <c r="Z61" s="828"/>
      <c r="AA61" s="815"/>
      <c r="AB61" s="817"/>
      <c r="AC61" s="803"/>
      <c r="AD61" s="767"/>
      <c r="AE61" s="750"/>
      <c r="AF61" s="760"/>
      <c r="AG61" s="750"/>
      <c r="AH61" s="760"/>
      <c r="AI61" s="750"/>
      <c r="AJ61" s="760"/>
      <c r="AK61" s="750"/>
      <c r="AL61" s="760"/>
      <c r="AM61" s="750"/>
      <c r="AN61" s="760"/>
      <c r="AO61" s="914">
        <f>+RESUMEN!J16</f>
        <v>0.46174242424242423</v>
      </c>
      <c r="AP61" s="903" t="s">
        <v>93</v>
      </c>
      <c r="AQ61" s="233" t="s">
        <v>71</v>
      </c>
      <c r="AR61" s="234">
        <f>'[1]LÍNEA 1'!P61</f>
        <v>0</v>
      </c>
      <c r="AS61" s="233" t="s">
        <v>1283</v>
      </c>
      <c r="AT61" s="41">
        <v>0</v>
      </c>
      <c r="AU61" s="59">
        <f>'[1]LÍNEA 1'!S61</f>
        <v>1</v>
      </c>
      <c r="AV61" s="59">
        <f>'[1]LÍNEA 1'!T61</f>
        <v>1</v>
      </c>
      <c r="AW61" s="420">
        <v>0.25</v>
      </c>
      <c r="AX61" s="59">
        <f>'[1]LÍNEA 1'!U61</f>
        <v>1</v>
      </c>
      <c r="AY61" s="420">
        <v>0.25</v>
      </c>
      <c r="AZ61" s="59">
        <f>'[1]LÍNEA 1'!V61</f>
        <v>1</v>
      </c>
      <c r="BA61" s="421">
        <v>0.25</v>
      </c>
      <c r="BB61" s="48">
        <f>'[1]LÍNEA 1'!W61</f>
        <v>1</v>
      </c>
      <c r="BC61" s="421">
        <v>0.25</v>
      </c>
      <c r="BD61" s="52">
        <f>'[8]2016'!$K$17</f>
        <v>1</v>
      </c>
      <c r="BE61" s="90">
        <f>'[8]2017'!$K$17</f>
        <v>1</v>
      </c>
      <c r="BF61" s="90">
        <f>'[8]2018'!$K$17</f>
        <v>0</v>
      </c>
      <c r="BG61" s="69">
        <f>'[8]2019'!$K$17</f>
        <v>0</v>
      </c>
      <c r="BH61" s="330">
        <f t="shared" si="1"/>
        <v>1</v>
      </c>
      <c r="BI61" s="453">
        <f t="shared" si="2"/>
        <v>1</v>
      </c>
      <c r="BJ61" s="331">
        <f t="shared" si="3"/>
        <v>1</v>
      </c>
      <c r="BK61" s="453">
        <f t="shared" si="4"/>
        <v>1</v>
      </c>
      <c r="BL61" s="331">
        <f t="shared" si="5"/>
        <v>0</v>
      </c>
      <c r="BM61" s="453">
        <f t="shared" si="6"/>
        <v>0</v>
      </c>
      <c r="BN61" s="331">
        <f t="shared" si="7"/>
        <v>0</v>
      </c>
      <c r="BO61" s="453">
        <f t="shared" si="8"/>
        <v>0</v>
      </c>
      <c r="BP61" s="688">
        <f t="shared" si="28"/>
        <v>0.5</v>
      </c>
      <c r="BQ61" s="453">
        <f t="shared" si="9"/>
        <v>0.5</v>
      </c>
      <c r="BR61" s="636">
        <f t="shared" si="10"/>
        <v>0.5</v>
      </c>
      <c r="BS61" s="61">
        <f>'[8]2016'!P17</f>
        <v>0</v>
      </c>
      <c r="BT61" s="59">
        <f>'[8]2016'!Q17</f>
        <v>0</v>
      </c>
      <c r="BU61" s="59">
        <f>'[8]2016'!R17</f>
        <v>0</v>
      </c>
      <c r="BV61" s="145" t="str">
        <f t="shared" si="15"/>
        <v xml:space="preserve"> -</v>
      </c>
      <c r="BW61" s="378" t="str">
        <f t="shared" si="16"/>
        <v xml:space="preserve"> -</v>
      </c>
      <c r="BX61" s="58">
        <f>'[8]2017'!P17</f>
        <v>0</v>
      </c>
      <c r="BY61" s="59">
        <f>'[8]2017'!Q17</f>
        <v>0</v>
      </c>
      <c r="BZ61" s="59">
        <f>'[8]2017'!R17</f>
        <v>0</v>
      </c>
      <c r="CA61" s="145" t="str">
        <f t="shared" si="17"/>
        <v xml:space="preserve"> -</v>
      </c>
      <c r="CB61" s="378" t="str">
        <f t="shared" si="18"/>
        <v xml:space="preserve"> -</v>
      </c>
      <c r="CC61" s="61">
        <f>'[8]2018'!P17</f>
        <v>50000</v>
      </c>
      <c r="CD61" s="59">
        <f>'[8]2018'!Q17</f>
        <v>0</v>
      </c>
      <c r="CE61" s="59">
        <f>'[8]2018'!R17</f>
        <v>0</v>
      </c>
      <c r="CF61" s="145">
        <f t="shared" si="19"/>
        <v>0</v>
      </c>
      <c r="CG61" s="378" t="str">
        <f t="shared" si="20"/>
        <v xml:space="preserve"> -</v>
      </c>
      <c r="CH61" s="58">
        <f>'[8]2019'!P17</f>
        <v>50000</v>
      </c>
      <c r="CI61" s="59">
        <f>'[8]2019'!Q17</f>
        <v>0</v>
      </c>
      <c r="CJ61" s="59">
        <f>'[8]2019'!R17</f>
        <v>0</v>
      </c>
      <c r="CK61" s="145">
        <f t="shared" si="21"/>
        <v>0</v>
      </c>
      <c r="CL61" s="378" t="str">
        <f t="shared" si="22"/>
        <v xml:space="preserve"> -</v>
      </c>
      <c r="CM61" s="516">
        <f t="shared" si="23"/>
        <v>100000</v>
      </c>
      <c r="CN61" s="517">
        <f t="shared" si="24"/>
        <v>0</v>
      </c>
      <c r="CO61" s="517">
        <f t="shared" si="25"/>
        <v>0</v>
      </c>
      <c r="CP61" s="507">
        <f t="shared" si="26"/>
        <v>0</v>
      </c>
      <c r="CQ61" s="378" t="str">
        <f t="shared" si="27"/>
        <v xml:space="preserve"> -</v>
      </c>
      <c r="CR61" s="595" t="s">
        <v>1225</v>
      </c>
      <c r="CS61" s="108" t="s">
        <v>1231</v>
      </c>
      <c r="CT61" s="75" t="str">
        <f>'[1]LÍNEA 1'!AQ61</f>
        <v>Ofc. Prensa</v>
      </c>
    </row>
    <row r="62" spans="2:98" ht="30" customHeight="1" x14ac:dyDescent="0.2">
      <c r="B62" s="961"/>
      <c r="C62" s="957"/>
      <c r="D62" s="909"/>
      <c r="E62" s="912"/>
      <c r="F62" s="921"/>
      <c r="G62" s="828"/>
      <c r="H62" s="828"/>
      <c r="I62" s="863"/>
      <c r="J62" s="828"/>
      <c r="K62" s="863"/>
      <c r="L62" s="864"/>
      <c r="M62" s="828"/>
      <c r="N62" s="863"/>
      <c r="O62" s="864"/>
      <c r="P62" s="828"/>
      <c r="Q62" s="863"/>
      <c r="R62" s="864"/>
      <c r="S62" s="828"/>
      <c r="T62" s="863"/>
      <c r="U62" s="859"/>
      <c r="V62" s="830"/>
      <c r="W62" s="815"/>
      <c r="X62" s="828"/>
      <c r="Y62" s="815"/>
      <c r="Z62" s="828"/>
      <c r="AA62" s="815"/>
      <c r="AB62" s="817"/>
      <c r="AC62" s="803"/>
      <c r="AD62" s="767"/>
      <c r="AE62" s="750"/>
      <c r="AF62" s="760"/>
      <c r="AG62" s="750"/>
      <c r="AH62" s="760"/>
      <c r="AI62" s="750"/>
      <c r="AJ62" s="760"/>
      <c r="AK62" s="750"/>
      <c r="AL62" s="760"/>
      <c r="AM62" s="750"/>
      <c r="AN62" s="760"/>
      <c r="AO62" s="915"/>
      <c r="AP62" s="904"/>
      <c r="AQ62" s="27" t="s">
        <v>72</v>
      </c>
      <c r="AR62" s="9" t="str">
        <f>'[1]LÍNEA 1'!P62</f>
        <v xml:space="preserve"> -</v>
      </c>
      <c r="AS62" s="27" t="s">
        <v>1284</v>
      </c>
      <c r="AT62" s="40">
        <v>0</v>
      </c>
      <c r="AU62" s="60">
        <f>'[1]LÍNEA 1'!S62</f>
        <v>16</v>
      </c>
      <c r="AV62" s="60">
        <f>'[1]LÍNEA 1'!T62</f>
        <v>4</v>
      </c>
      <c r="AW62" s="414">
        <f t="shared" si="11"/>
        <v>0.25</v>
      </c>
      <c r="AX62" s="60">
        <f>'[1]LÍNEA 1'!U62</f>
        <v>4</v>
      </c>
      <c r="AY62" s="414">
        <f t="shared" si="12"/>
        <v>0.25</v>
      </c>
      <c r="AZ62" s="60">
        <f>'[1]LÍNEA 1'!V62</f>
        <v>4</v>
      </c>
      <c r="BA62" s="416">
        <f t="shared" si="13"/>
        <v>0.25</v>
      </c>
      <c r="BB62" s="47">
        <f>'[1]LÍNEA 1'!W62</f>
        <v>4</v>
      </c>
      <c r="BC62" s="416">
        <f t="shared" si="14"/>
        <v>0.25</v>
      </c>
      <c r="BD62" s="54">
        <f>'[14]2016'!K12</f>
        <v>3</v>
      </c>
      <c r="BE62" s="60">
        <f>'[14]2017'!K12</f>
        <v>2</v>
      </c>
      <c r="BF62" s="60">
        <f>'[14]2018'!K12</f>
        <v>0</v>
      </c>
      <c r="BG62" s="49">
        <f>'[14]2019'!K12</f>
        <v>0</v>
      </c>
      <c r="BH62" s="334">
        <f t="shared" si="1"/>
        <v>0.75</v>
      </c>
      <c r="BI62" s="454">
        <f t="shared" si="2"/>
        <v>0.75</v>
      </c>
      <c r="BJ62" s="335">
        <f t="shared" si="3"/>
        <v>0.5</v>
      </c>
      <c r="BK62" s="454">
        <f t="shared" si="4"/>
        <v>0.5</v>
      </c>
      <c r="BL62" s="335">
        <f t="shared" si="5"/>
        <v>0</v>
      </c>
      <c r="BM62" s="454">
        <f t="shared" si="6"/>
        <v>0</v>
      </c>
      <c r="BN62" s="335">
        <f t="shared" si="7"/>
        <v>0</v>
      </c>
      <c r="BO62" s="454">
        <f t="shared" si="8"/>
        <v>0</v>
      </c>
      <c r="BP62" s="689">
        <f t="shared" ref="BP62" si="32">+SUM(BD62:BG62)/AU62</f>
        <v>0.3125</v>
      </c>
      <c r="BQ62" s="454">
        <f t="shared" si="9"/>
        <v>0.3125</v>
      </c>
      <c r="BR62" s="637">
        <f t="shared" si="10"/>
        <v>0.3125</v>
      </c>
      <c r="BS62" s="55">
        <f>'[14]2016'!P12</f>
        <v>0</v>
      </c>
      <c r="BT62" s="60">
        <f>'[14]2016'!Q12</f>
        <v>0</v>
      </c>
      <c r="BU62" s="60">
        <f>'[14]2016'!R12</f>
        <v>0</v>
      </c>
      <c r="BV62" s="125" t="str">
        <f t="shared" si="15"/>
        <v xml:space="preserve"> -</v>
      </c>
      <c r="BW62" s="379" t="str">
        <f t="shared" si="16"/>
        <v xml:space="preserve"> -</v>
      </c>
      <c r="BX62" s="54">
        <f>'[14]2017'!P12</f>
        <v>0</v>
      </c>
      <c r="BY62" s="60">
        <f>'[14]2017'!Q12</f>
        <v>0</v>
      </c>
      <c r="BZ62" s="60">
        <f>'[14]2017'!R12</f>
        <v>0</v>
      </c>
      <c r="CA62" s="125" t="str">
        <f t="shared" si="17"/>
        <v xml:space="preserve"> -</v>
      </c>
      <c r="CB62" s="379" t="str">
        <f t="shared" si="18"/>
        <v xml:space="preserve"> -</v>
      </c>
      <c r="CC62" s="55">
        <f>'[14]2018'!P12</f>
        <v>0</v>
      </c>
      <c r="CD62" s="60">
        <f>'[14]2018'!Q12</f>
        <v>0</v>
      </c>
      <c r="CE62" s="60">
        <f>'[14]2018'!R12</f>
        <v>0</v>
      </c>
      <c r="CF62" s="125" t="str">
        <f t="shared" si="19"/>
        <v xml:space="preserve"> -</v>
      </c>
      <c r="CG62" s="379" t="str">
        <f t="shared" si="20"/>
        <v xml:space="preserve"> -</v>
      </c>
      <c r="CH62" s="54">
        <f>'[14]2019'!P12</f>
        <v>0</v>
      </c>
      <c r="CI62" s="60">
        <f>'[14]2019'!Q12</f>
        <v>0</v>
      </c>
      <c r="CJ62" s="60">
        <f>'[14]2019'!R12</f>
        <v>0</v>
      </c>
      <c r="CK62" s="125" t="str">
        <f t="shared" si="21"/>
        <v xml:space="preserve"> -</v>
      </c>
      <c r="CL62" s="379" t="str">
        <f t="shared" si="22"/>
        <v xml:space="preserve"> -</v>
      </c>
      <c r="CM62" s="518">
        <f t="shared" si="23"/>
        <v>0</v>
      </c>
      <c r="CN62" s="519">
        <f t="shared" si="24"/>
        <v>0</v>
      </c>
      <c r="CO62" s="519">
        <f t="shared" si="25"/>
        <v>0</v>
      </c>
      <c r="CP62" s="505" t="str">
        <f t="shared" si="26"/>
        <v xml:space="preserve"> -</v>
      </c>
      <c r="CQ62" s="379" t="str">
        <f t="shared" si="27"/>
        <v xml:space="preserve"> -</v>
      </c>
      <c r="CR62" s="592" t="s">
        <v>1225</v>
      </c>
      <c r="CS62" s="99" t="s">
        <v>1231</v>
      </c>
      <c r="CT62" s="102" t="str">
        <f>'[1]LÍNEA 1'!AQ62</f>
        <v>Sec. Jurídica</v>
      </c>
    </row>
    <row r="63" spans="2:98" ht="45.75" customHeight="1" x14ac:dyDescent="0.2">
      <c r="B63" s="961"/>
      <c r="C63" s="957"/>
      <c r="D63" s="909"/>
      <c r="E63" s="912"/>
      <c r="F63" s="921"/>
      <c r="G63" s="828"/>
      <c r="H63" s="828"/>
      <c r="I63" s="814"/>
      <c r="J63" s="828"/>
      <c r="K63" s="814"/>
      <c r="L63" s="840"/>
      <c r="M63" s="828"/>
      <c r="N63" s="814"/>
      <c r="O63" s="840"/>
      <c r="P63" s="828"/>
      <c r="Q63" s="814"/>
      <c r="R63" s="840"/>
      <c r="S63" s="828"/>
      <c r="T63" s="814"/>
      <c r="U63" s="862"/>
      <c r="V63" s="831"/>
      <c r="W63" s="815"/>
      <c r="X63" s="828"/>
      <c r="Y63" s="815"/>
      <c r="Z63" s="828"/>
      <c r="AA63" s="815"/>
      <c r="AB63" s="817"/>
      <c r="AC63" s="804"/>
      <c r="AD63" s="772"/>
      <c r="AE63" s="753"/>
      <c r="AF63" s="761"/>
      <c r="AG63" s="753"/>
      <c r="AH63" s="761"/>
      <c r="AI63" s="753"/>
      <c r="AJ63" s="761"/>
      <c r="AK63" s="753"/>
      <c r="AL63" s="761"/>
      <c r="AM63" s="753"/>
      <c r="AN63" s="761"/>
      <c r="AO63" s="915"/>
      <c r="AP63" s="904"/>
      <c r="AQ63" s="231" t="s">
        <v>73</v>
      </c>
      <c r="AR63" s="232" t="str">
        <f>'[1]LÍNEA 1'!P63</f>
        <v xml:space="preserve"> -</v>
      </c>
      <c r="AS63" s="231" t="s">
        <v>1285</v>
      </c>
      <c r="AT63" s="40">
        <v>0</v>
      </c>
      <c r="AU63" s="60">
        <f>'[1]LÍNEA 1'!S63</f>
        <v>1</v>
      </c>
      <c r="AV63" s="60">
        <f>'[1]LÍNEA 1'!T63</f>
        <v>1</v>
      </c>
      <c r="AW63" s="414">
        <v>0.25</v>
      </c>
      <c r="AX63" s="60">
        <f>'[1]LÍNEA 1'!U63</f>
        <v>1</v>
      </c>
      <c r="AY63" s="414">
        <v>0.25</v>
      </c>
      <c r="AZ63" s="60">
        <f>'[1]LÍNEA 1'!V63</f>
        <v>1</v>
      </c>
      <c r="BA63" s="416">
        <v>0.25</v>
      </c>
      <c r="BB63" s="47">
        <f>'[1]LÍNEA 1'!W63</f>
        <v>1</v>
      </c>
      <c r="BC63" s="416">
        <v>0.25</v>
      </c>
      <c r="BD63" s="54">
        <f>'[14]2016'!K13</f>
        <v>1</v>
      </c>
      <c r="BE63" s="60">
        <f>'[14]2017'!K13</f>
        <v>1</v>
      </c>
      <c r="BF63" s="60">
        <f>'[14]2018'!K13</f>
        <v>0</v>
      </c>
      <c r="BG63" s="49">
        <f>'[14]2019'!K13</f>
        <v>0</v>
      </c>
      <c r="BH63" s="334">
        <f t="shared" si="1"/>
        <v>1</v>
      </c>
      <c r="BI63" s="454">
        <f t="shared" si="2"/>
        <v>1</v>
      </c>
      <c r="BJ63" s="335">
        <f t="shared" si="3"/>
        <v>1</v>
      </c>
      <c r="BK63" s="454">
        <f t="shared" si="4"/>
        <v>1</v>
      </c>
      <c r="BL63" s="335">
        <f t="shared" si="5"/>
        <v>0</v>
      </c>
      <c r="BM63" s="454">
        <f t="shared" si="6"/>
        <v>0</v>
      </c>
      <c r="BN63" s="335">
        <f t="shared" si="7"/>
        <v>0</v>
      </c>
      <c r="BO63" s="454">
        <f t="shared" si="8"/>
        <v>0</v>
      </c>
      <c r="BP63" s="689">
        <f t="shared" si="28"/>
        <v>0.5</v>
      </c>
      <c r="BQ63" s="454">
        <f t="shared" si="9"/>
        <v>0.5</v>
      </c>
      <c r="BR63" s="637">
        <f t="shared" si="10"/>
        <v>0.5</v>
      </c>
      <c r="BS63" s="55">
        <f>'[14]2016'!P13</f>
        <v>0</v>
      </c>
      <c r="BT63" s="60">
        <f>'[14]2016'!Q13</f>
        <v>0</v>
      </c>
      <c r="BU63" s="60">
        <f>'[14]2016'!R13</f>
        <v>0</v>
      </c>
      <c r="BV63" s="125" t="str">
        <f t="shared" si="15"/>
        <v xml:space="preserve"> -</v>
      </c>
      <c r="BW63" s="379" t="str">
        <f t="shared" si="16"/>
        <v xml:space="preserve"> -</v>
      </c>
      <c r="BX63" s="54">
        <f>'[14]2017'!P13</f>
        <v>0</v>
      </c>
      <c r="BY63" s="60">
        <f>'[14]2017'!Q13</f>
        <v>0</v>
      </c>
      <c r="BZ63" s="60">
        <f>'[14]2017'!R13</f>
        <v>0</v>
      </c>
      <c r="CA63" s="125" t="str">
        <f t="shared" si="17"/>
        <v xml:space="preserve"> -</v>
      </c>
      <c r="CB63" s="379" t="str">
        <f t="shared" si="18"/>
        <v xml:space="preserve"> -</v>
      </c>
      <c r="CC63" s="55">
        <f>'[14]2018'!P13</f>
        <v>0</v>
      </c>
      <c r="CD63" s="60">
        <f>'[14]2018'!Q13</f>
        <v>0</v>
      </c>
      <c r="CE63" s="60">
        <f>'[14]2018'!R13</f>
        <v>0</v>
      </c>
      <c r="CF63" s="125" t="str">
        <f t="shared" si="19"/>
        <v xml:space="preserve"> -</v>
      </c>
      <c r="CG63" s="379" t="str">
        <f t="shared" si="20"/>
        <v xml:space="preserve"> -</v>
      </c>
      <c r="CH63" s="54">
        <f>'[14]2019'!P13</f>
        <v>0</v>
      </c>
      <c r="CI63" s="60">
        <f>'[14]2019'!Q13</f>
        <v>0</v>
      </c>
      <c r="CJ63" s="60">
        <f>'[14]2019'!R13</f>
        <v>0</v>
      </c>
      <c r="CK63" s="125" t="str">
        <f t="shared" si="21"/>
        <v xml:space="preserve"> -</v>
      </c>
      <c r="CL63" s="379" t="str">
        <f t="shared" si="22"/>
        <v xml:space="preserve"> -</v>
      </c>
      <c r="CM63" s="516">
        <f t="shared" si="23"/>
        <v>0</v>
      </c>
      <c r="CN63" s="517">
        <f t="shared" si="24"/>
        <v>0</v>
      </c>
      <c r="CO63" s="517">
        <f t="shared" si="25"/>
        <v>0</v>
      </c>
      <c r="CP63" s="507" t="str">
        <f t="shared" si="26"/>
        <v xml:space="preserve"> -</v>
      </c>
      <c r="CQ63" s="378" t="str">
        <f t="shared" si="27"/>
        <v xml:space="preserve"> -</v>
      </c>
      <c r="CR63" s="592" t="s">
        <v>1225</v>
      </c>
      <c r="CS63" s="99" t="s">
        <v>1231</v>
      </c>
      <c r="CT63" s="102" t="str">
        <f>'[1]LÍNEA 1'!AQ63</f>
        <v>Sec. Jurídica</v>
      </c>
    </row>
    <row r="64" spans="2:98" ht="45.75" customHeight="1" x14ac:dyDescent="0.2">
      <c r="B64" s="961"/>
      <c r="C64" s="957"/>
      <c r="D64" s="909"/>
      <c r="E64" s="912"/>
      <c r="F64" s="921" t="s">
        <v>224</v>
      </c>
      <c r="G64" s="936">
        <v>79.400000000000006</v>
      </c>
      <c r="H64" s="809">
        <v>90</v>
      </c>
      <c r="I64" s="874">
        <f>+H64-G64</f>
        <v>10.599999999999994</v>
      </c>
      <c r="J64" s="936">
        <v>79.400000000000006</v>
      </c>
      <c r="K64" s="811">
        <f>+J64-G64</f>
        <v>0</v>
      </c>
      <c r="L64" s="878"/>
      <c r="M64" s="809">
        <v>90</v>
      </c>
      <c r="N64" s="874">
        <f>+M64-J64</f>
        <v>10.599999999999994</v>
      </c>
      <c r="O64" s="810"/>
      <c r="P64" s="809">
        <v>90</v>
      </c>
      <c r="Q64" s="811">
        <f>+P64-M64</f>
        <v>0</v>
      </c>
      <c r="R64" s="810"/>
      <c r="S64" s="809">
        <v>90</v>
      </c>
      <c r="T64" s="811">
        <f>+S64-P64</f>
        <v>0</v>
      </c>
      <c r="U64" s="848"/>
      <c r="V64" s="825"/>
      <c r="W64" s="797">
        <f>+IF(V64=0,0,V64-G64)</f>
        <v>0</v>
      </c>
      <c r="X64" s="809"/>
      <c r="Y64" s="797">
        <f>+IF(X64=0,0,X64-V64)</f>
        <v>0</v>
      </c>
      <c r="Z64" s="809"/>
      <c r="AA64" s="797">
        <f>+IF(Z64=0,0,Z64-X64)</f>
        <v>0</v>
      </c>
      <c r="AB64" s="799"/>
      <c r="AC64" s="806">
        <f>+IF(AB64=0,0,AB64-Z64)</f>
        <v>0</v>
      </c>
      <c r="AD64" s="766" t="str">
        <f>+IF(K64=0," -",W64/K64)</f>
        <v xml:space="preserve"> -</v>
      </c>
      <c r="AE64" s="749" t="str">
        <f>+IF(K64=0," -",IF(AD64&gt;100%,100%,AD64))</f>
        <v xml:space="preserve"> -</v>
      </c>
      <c r="AF64" s="759">
        <f>+IF(N64=0," -",Y64/N64)</f>
        <v>0</v>
      </c>
      <c r="AG64" s="749">
        <f>+IF(N64=0," -",IF(AF64&gt;100%,100%,AF64))</f>
        <v>0</v>
      </c>
      <c r="AH64" s="759" t="str">
        <f>+IF(Q64=0," -",AA64/Q64)</f>
        <v xml:space="preserve"> -</v>
      </c>
      <c r="AI64" s="749" t="str">
        <f>+IF(Q64=0," -",IF(AH64&gt;100%,100%,AH64))</f>
        <v xml:space="preserve"> -</v>
      </c>
      <c r="AJ64" s="759" t="str">
        <f>+IF(T64=0," -",AC64/T64)</f>
        <v xml:space="preserve"> -</v>
      </c>
      <c r="AK64" s="749" t="str">
        <f>+IF(T64=0," -",IF(AJ64&gt;100%,100%,AJ64))</f>
        <v xml:space="preserve"> -</v>
      </c>
      <c r="AL64" s="759">
        <f>+SUM(AC64,AA64,Y64,W64)/I64</f>
        <v>0</v>
      </c>
      <c r="AM64" s="749">
        <f>+IF(AL64&gt;100%,100%,IF(AL64&lt;0%,0%,AL64))</f>
        <v>0</v>
      </c>
      <c r="AN64" s="759"/>
      <c r="AO64" s="915"/>
      <c r="AP64" s="904"/>
      <c r="AQ64" s="449" t="s">
        <v>74</v>
      </c>
      <c r="AR64" s="448">
        <f>'[1]LÍNEA 1'!P64</f>
        <v>0</v>
      </c>
      <c r="AS64" s="449" t="s">
        <v>1286</v>
      </c>
      <c r="AT64" s="40">
        <v>0</v>
      </c>
      <c r="AU64" s="60">
        <f>'[1]LÍNEA 1'!S64</f>
        <v>1</v>
      </c>
      <c r="AV64" s="60">
        <f>'[1]LÍNEA 1'!T64</f>
        <v>0</v>
      </c>
      <c r="AW64" s="414">
        <f t="shared" si="11"/>
        <v>0</v>
      </c>
      <c r="AX64" s="60">
        <f>'[1]LÍNEA 1'!U64</f>
        <v>1</v>
      </c>
      <c r="AY64" s="414">
        <v>0.33</v>
      </c>
      <c r="AZ64" s="60">
        <f>'[1]LÍNEA 1'!V64</f>
        <v>1</v>
      </c>
      <c r="BA64" s="416">
        <v>0.33</v>
      </c>
      <c r="BB64" s="47">
        <f>'[1]LÍNEA 1'!W64</f>
        <v>1</v>
      </c>
      <c r="BC64" s="416">
        <v>0.34</v>
      </c>
      <c r="BD64" s="54">
        <f>'[14]2016'!K14</f>
        <v>0</v>
      </c>
      <c r="BE64" s="60">
        <f>'[14]2017'!K14</f>
        <v>0.8</v>
      </c>
      <c r="BF64" s="60">
        <f>'[14]2018'!K14</f>
        <v>0</v>
      </c>
      <c r="BG64" s="49">
        <f>'[14]2019'!K14</f>
        <v>0</v>
      </c>
      <c r="BH64" s="334" t="str">
        <f t="shared" si="1"/>
        <v xml:space="preserve"> -</v>
      </c>
      <c r="BI64" s="454" t="str">
        <f t="shared" si="2"/>
        <v xml:space="preserve"> -</v>
      </c>
      <c r="BJ64" s="335">
        <f t="shared" si="3"/>
        <v>0.8</v>
      </c>
      <c r="BK64" s="454">
        <f t="shared" si="4"/>
        <v>0.8</v>
      </c>
      <c r="BL64" s="335">
        <f t="shared" si="5"/>
        <v>0</v>
      </c>
      <c r="BM64" s="454">
        <f t="shared" si="6"/>
        <v>0</v>
      </c>
      <c r="BN64" s="335">
        <f t="shared" si="7"/>
        <v>0</v>
      </c>
      <c r="BO64" s="454">
        <f t="shared" si="8"/>
        <v>0</v>
      </c>
      <c r="BP64" s="689">
        <f>+AVERAGE(BE64:BG64)/AU64</f>
        <v>0.26666666666666666</v>
      </c>
      <c r="BQ64" s="454">
        <f t="shared" si="9"/>
        <v>0.26666666666666666</v>
      </c>
      <c r="BR64" s="637">
        <f t="shared" si="10"/>
        <v>0.26666666666666666</v>
      </c>
      <c r="BS64" s="55">
        <f>'[14]2016'!P14</f>
        <v>0</v>
      </c>
      <c r="BT64" s="60">
        <f>'[14]2016'!Q14</f>
        <v>0</v>
      </c>
      <c r="BU64" s="60">
        <f>'[14]2016'!R14</f>
        <v>0</v>
      </c>
      <c r="BV64" s="125" t="str">
        <f t="shared" si="15"/>
        <v xml:space="preserve"> -</v>
      </c>
      <c r="BW64" s="379" t="str">
        <f t="shared" si="16"/>
        <v xml:space="preserve"> -</v>
      </c>
      <c r="BX64" s="54">
        <f>'[14]2017'!P14</f>
        <v>147750</v>
      </c>
      <c r="BY64" s="60">
        <f>'[14]2017'!Q14</f>
        <v>112750</v>
      </c>
      <c r="BZ64" s="60">
        <f>'[14]2017'!R14</f>
        <v>0</v>
      </c>
      <c r="CA64" s="125">
        <f t="shared" si="17"/>
        <v>0.76311336717428091</v>
      </c>
      <c r="CB64" s="379" t="str">
        <f t="shared" si="18"/>
        <v xml:space="preserve"> -</v>
      </c>
      <c r="CC64" s="55">
        <f>'[14]2018'!P14</f>
        <v>200000</v>
      </c>
      <c r="CD64" s="60">
        <f>'[14]2018'!Q14</f>
        <v>0</v>
      </c>
      <c r="CE64" s="60">
        <f>'[14]2018'!R14</f>
        <v>0</v>
      </c>
      <c r="CF64" s="125">
        <f t="shared" si="19"/>
        <v>0</v>
      </c>
      <c r="CG64" s="379" t="str">
        <f t="shared" si="20"/>
        <v xml:space="preserve"> -</v>
      </c>
      <c r="CH64" s="54">
        <f>'[14]2019'!P14</f>
        <v>200000</v>
      </c>
      <c r="CI64" s="60">
        <f>'[14]2019'!Q14</f>
        <v>0</v>
      </c>
      <c r="CJ64" s="60">
        <f>'[14]2019'!R14</f>
        <v>0</v>
      </c>
      <c r="CK64" s="125">
        <f t="shared" si="21"/>
        <v>0</v>
      </c>
      <c r="CL64" s="379" t="str">
        <f t="shared" si="22"/>
        <v xml:space="preserve"> -</v>
      </c>
      <c r="CM64" s="518">
        <f t="shared" si="23"/>
        <v>547750</v>
      </c>
      <c r="CN64" s="519">
        <f t="shared" si="24"/>
        <v>112750</v>
      </c>
      <c r="CO64" s="519">
        <f t="shared" si="25"/>
        <v>0</v>
      </c>
      <c r="CP64" s="505">
        <f t="shared" si="26"/>
        <v>0.20584208124144227</v>
      </c>
      <c r="CQ64" s="379" t="str">
        <f t="shared" si="27"/>
        <v xml:space="preserve"> -</v>
      </c>
      <c r="CR64" s="592" t="s">
        <v>1225</v>
      </c>
      <c r="CS64" s="99" t="s">
        <v>1231</v>
      </c>
      <c r="CT64" s="102" t="str">
        <f>'[1]LÍNEA 1'!AQ64</f>
        <v>Sec. Jurídica</v>
      </c>
    </row>
    <row r="65" spans="2:98" ht="45.75" customHeight="1" x14ac:dyDescent="0.2">
      <c r="B65" s="961"/>
      <c r="C65" s="957"/>
      <c r="D65" s="909"/>
      <c r="E65" s="912"/>
      <c r="F65" s="921"/>
      <c r="G65" s="936"/>
      <c r="H65" s="809"/>
      <c r="I65" s="875"/>
      <c r="J65" s="936"/>
      <c r="K65" s="851"/>
      <c r="L65" s="879"/>
      <c r="M65" s="809"/>
      <c r="N65" s="875"/>
      <c r="O65" s="852"/>
      <c r="P65" s="809"/>
      <c r="Q65" s="851"/>
      <c r="R65" s="852"/>
      <c r="S65" s="809"/>
      <c r="T65" s="851"/>
      <c r="U65" s="849"/>
      <c r="V65" s="826"/>
      <c r="W65" s="797"/>
      <c r="X65" s="809"/>
      <c r="Y65" s="797"/>
      <c r="Z65" s="809"/>
      <c r="AA65" s="797"/>
      <c r="AB65" s="799"/>
      <c r="AC65" s="807"/>
      <c r="AD65" s="767"/>
      <c r="AE65" s="750"/>
      <c r="AF65" s="760"/>
      <c r="AG65" s="750"/>
      <c r="AH65" s="760"/>
      <c r="AI65" s="750"/>
      <c r="AJ65" s="760"/>
      <c r="AK65" s="750"/>
      <c r="AL65" s="760"/>
      <c r="AM65" s="750"/>
      <c r="AN65" s="760"/>
      <c r="AO65" s="915"/>
      <c r="AP65" s="904"/>
      <c r="AQ65" s="231" t="s">
        <v>75</v>
      </c>
      <c r="AR65" s="232" t="str">
        <f>'[1]LÍNEA 1'!P65</f>
        <v xml:space="preserve"> -</v>
      </c>
      <c r="AS65" s="231" t="s">
        <v>1287</v>
      </c>
      <c r="AT65" s="40">
        <v>1</v>
      </c>
      <c r="AU65" s="60">
        <f>'[1]LÍNEA 1'!S65</f>
        <v>1</v>
      </c>
      <c r="AV65" s="60">
        <f>'[1]LÍNEA 1'!T65</f>
        <v>1</v>
      </c>
      <c r="AW65" s="414">
        <v>0.25</v>
      </c>
      <c r="AX65" s="60">
        <f>'[1]LÍNEA 1'!U65</f>
        <v>1</v>
      </c>
      <c r="AY65" s="414">
        <v>0.25</v>
      </c>
      <c r="AZ65" s="60">
        <f>'[1]LÍNEA 1'!V65</f>
        <v>1</v>
      </c>
      <c r="BA65" s="416">
        <v>0.25</v>
      </c>
      <c r="BB65" s="47">
        <f>'[1]LÍNEA 1'!W65</f>
        <v>1</v>
      </c>
      <c r="BC65" s="416">
        <v>0.25</v>
      </c>
      <c r="BD65" s="54">
        <f>'[14]2016'!K15</f>
        <v>1</v>
      </c>
      <c r="BE65" s="60">
        <f>'[14]2017'!K15</f>
        <v>1</v>
      </c>
      <c r="BF65" s="60">
        <f>'[14]2018'!K15</f>
        <v>0</v>
      </c>
      <c r="BG65" s="49">
        <f>'[14]2019'!K15</f>
        <v>0</v>
      </c>
      <c r="BH65" s="334">
        <f t="shared" si="1"/>
        <v>1</v>
      </c>
      <c r="BI65" s="454">
        <f t="shared" si="2"/>
        <v>1</v>
      </c>
      <c r="BJ65" s="335">
        <f t="shared" si="3"/>
        <v>1</v>
      </c>
      <c r="BK65" s="454">
        <f t="shared" si="4"/>
        <v>1</v>
      </c>
      <c r="BL65" s="335">
        <f t="shared" si="5"/>
        <v>0</v>
      </c>
      <c r="BM65" s="454">
        <f t="shared" si="6"/>
        <v>0</v>
      </c>
      <c r="BN65" s="335">
        <f t="shared" si="7"/>
        <v>0</v>
      </c>
      <c r="BO65" s="454">
        <f t="shared" si="8"/>
        <v>0</v>
      </c>
      <c r="BP65" s="689">
        <f t="shared" si="28"/>
        <v>0.5</v>
      </c>
      <c r="BQ65" s="454">
        <f t="shared" si="9"/>
        <v>0.5</v>
      </c>
      <c r="BR65" s="637">
        <f t="shared" si="10"/>
        <v>0.5</v>
      </c>
      <c r="BS65" s="55">
        <f>'[14]2016'!P15</f>
        <v>250000</v>
      </c>
      <c r="BT65" s="60">
        <f>'[14]2016'!Q15</f>
        <v>14250</v>
      </c>
      <c r="BU65" s="60">
        <f>'[14]2016'!R15</f>
        <v>0</v>
      </c>
      <c r="BV65" s="125">
        <f t="shared" si="15"/>
        <v>5.7000000000000002E-2</v>
      </c>
      <c r="BW65" s="379" t="str">
        <f t="shared" si="16"/>
        <v xml:space="preserve"> -</v>
      </c>
      <c r="BX65" s="54">
        <f>'[14]2017'!P15</f>
        <v>0</v>
      </c>
      <c r="BY65" s="60">
        <f>'[14]2017'!Q15</f>
        <v>0</v>
      </c>
      <c r="BZ65" s="60">
        <f>'[14]2017'!R15</f>
        <v>0</v>
      </c>
      <c r="CA65" s="125" t="str">
        <f t="shared" si="17"/>
        <v xml:space="preserve"> -</v>
      </c>
      <c r="CB65" s="379" t="str">
        <f t="shared" si="18"/>
        <v xml:space="preserve"> -</v>
      </c>
      <c r="CC65" s="55">
        <f>'[14]2018'!P15</f>
        <v>0</v>
      </c>
      <c r="CD65" s="60">
        <f>'[14]2018'!Q15</f>
        <v>0</v>
      </c>
      <c r="CE65" s="60">
        <f>'[14]2018'!R15</f>
        <v>0</v>
      </c>
      <c r="CF65" s="125" t="str">
        <f t="shared" si="19"/>
        <v xml:space="preserve"> -</v>
      </c>
      <c r="CG65" s="379" t="str">
        <f t="shared" si="20"/>
        <v xml:space="preserve"> -</v>
      </c>
      <c r="CH65" s="54">
        <f>'[14]2019'!P15</f>
        <v>0</v>
      </c>
      <c r="CI65" s="60">
        <f>'[14]2019'!Q15</f>
        <v>0</v>
      </c>
      <c r="CJ65" s="60">
        <f>'[14]2019'!R15</f>
        <v>0</v>
      </c>
      <c r="CK65" s="125" t="str">
        <f t="shared" si="21"/>
        <v xml:space="preserve"> -</v>
      </c>
      <c r="CL65" s="379" t="str">
        <f t="shared" si="22"/>
        <v xml:space="preserve"> -</v>
      </c>
      <c r="CM65" s="516">
        <f t="shared" si="23"/>
        <v>250000</v>
      </c>
      <c r="CN65" s="517">
        <f t="shared" si="24"/>
        <v>14250</v>
      </c>
      <c r="CO65" s="517">
        <f t="shared" si="25"/>
        <v>0</v>
      </c>
      <c r="CP65" s="507">
        <f t="shared" si="26"/>
        <v>5.7000000000000002E-2</v>
      </c>
      <c r="CQ65" s="378" t="str">
        <f t="shared" si="27"/>
        <v xml:space="preserve"> -</v>
      </c>
      <c r="CR65" s="592" t="s">
        <v>1225</v>
      </c>
      <c r="CS65" s="99" t="s">
        <v>1231</v>
      </c>
      <c r="CT65" s="102" t="str">
        <f>'[1]LÍNEA 1'!AQ65</f>
        <v>Sec. Jurídica</v>
      </c>
    </row>
    <row r="66" spans="2:98" ht="30" customHeight="1" x14ac:dyDescent="0.2">
      <c r="B66" s="961"/>
      <c r="C66" s="957"/>
      <c r="D66" s="909"/>
      <c r="E66" s="912"/>
      <c r="F66" s="921"/>
      <c r="G66" s="936"/>
      <c r="H66" s="809"/>
      <c r="I66" s="875"/>
      <c r="J66" s="936"/>
      <c r="K66" s="851"/>
      <c r="L66" s="879"/>
      <c r="M66" s="809"/>
      <c r="N66" s="875"/>
      <c r="O66" s="852"/>
      <c r="P66" s="809"/>
      <c r="Q66" s="851"/>
      <c r="R66" s="852"/>
      <c r="S66" s="809"/>
      <c r="T66" s="851"/>
      <c r="U66" s="849"/>
      <c r="V66" s="826"/>
      <c r="W66" s="797"/>
      <c r="X66" s="809"/>
      <c r="Y66" s="797"/>
      <c r="Z66" s="809"/>
      <c r="AA66" s="797"/>
      <c r="AB66" s="799"/>
      <c r="AC66" s="807"/>
      <c r="AD66" s="767"/>
      <c r="AE66" s="750"/>
      <c r="AF66" s="760"/>
      <c r="AG66" s="750"/>
      <c r="AH66" s="760"/>
      <c r="AI66" s="750"/>
      <c r="AJ66" s="760"/>
      <c r="AK66" s="750"/>
      <c r="AL66" s="760"/>
      <c r="AM66" s="750"/>
      <c r="AN66" s="760"/>
      <c r="AO66" s="915"/>
      <c r="AP66" s="904"/>
      <c r="AQ66" s="27" t="s">
        <v>76</v>
      </c>
      <c r="AR66" s="9" t="str">
        <f>'[1]LÍNEA 1'!P66</f>
        <v xml:space="preserve"> -</v>
      </c>
      <c r="AS66" s="27" t="s">
        <v>1288</v>
      </c>
      <c r="AT66" s="40">
        <v>1</v>
      </c>
      <c r="AU66" s="60">
        <f>'[1]LÍNEA 1'!S66</f>
        <v>1</v>
      </c>
      <c r="AV66" s="60">
        <f>'[1]LÍNEA 1'!T66</f>
        <v>1</v>
      </c>
      <c r="AW66" s="414">
        <f t="shared" si="11"/>
        <v>1</v>
      </c>
      <c r="AX66" s="60">
        <f>'[1]LÍNEA 1'!U66</f>
        <v>0</v>
      </c>
      <c r="AY66" s="414">
        <f t="shared" si="12"/>
        <v>0</v>
      </c>
      <c r="AZ66" s="60">
        <f>'[1]LÍNEA 1'!V66</f>
        <v>0</v>
      </c>
      <c r="BA66" s="416">
        <f t="shared" si="13"/>
        <v>0</v>
      </c>
      <c r="BB66" s="47">
        <f>'[1]LÍNEA 1'!W66</f>
        <v>0</v>
      </c>
      <c r="BC66" s="416">
        <f t="shared" si="14"/>
        <v>0</v>
      </c>
      <c r="BD66" s="54">
        <f>'[14]2016'!K16</f>
        <v>1</v>
      </c>
      <c r="BE66" s="60">
        <f>'[14]2017'!K16</f>
        <v>0</v>
      </c>
      <c r="BF66" s="60">
        <f>'[14]2018'!K16</f>
        <v>0</v>
      </c>
      <c r="BG66" s="49">
        <f>'[14]2019'!K16</f>
        <v>0</v>
      </c>
      <c r="BH66" s="334">
        <f t="shared" si="1"/>
        <v>1</v>
      </c>
      <c r="BI66" s="454">
        <f t="shared" si="2"/>
        <v>1</v>
      </c>
      <c r="BJ66" s="335" t="str">
        <f t="shared" si="3"/>
        <v xml:space="preserve"> -</v>
      </c>
      <c r="BK66" s="454" t="str">
        <f t="shared" si="4"/>
        <v xml:space="preserve"> -</v>
      </c>
      <c r="BL66" s="335" t="str">
        <f t="shared" si="5"/>
        <v xml:space="preserve"> -</v>
      </c>
      <c r="BM66" s="454" t="str">
        <f t="shared" si="6"/>
        <v xml:space="preserve"> -</v>
      </c>
      <c r="BN66" s="335" t="str">
        <f t="shared" si="7"/>
        <v xml:space="preserve"> -</v>
      </c>
      <c r="BO66" s="454" t="str">
        <f t="shared" si="8"/>
        <v xml:space="preserve"> -</v>
      </c>
      <c r="BP66" s="689">
        <f t="shared" ref="BP66:BP67" si="33">+SUM(BD66:BG66)/AU66</f>
        <v>1</v>
      </c>
      <c r="BQ66" s="454">
        <f t="shared" si="9"/>
        <v>1</v>
      </c>
      <c r="BR66" s="637">
        <f t="shared" si="10"/>
        <v>1</v>
      </c>
      <c r="BS66" s="55">
        <f>'[14]2016'!P16</f>
        <v>0</v>
      </c>
      <c r="BT66" s="60">
        <f>'[14]2016'!Q16</f>
        <v>0</v>
      </c>
      <c r="BU66" s="60">
        <f>'[14]2016'!R16</f>
        <v>0</v>
      </c>
      <c r="BV66" s="125" t="str">
        <f t="shared" si="15"/>
        <v xml:space="preserve"> -</v>
      </c>
      <c r="BW66" s="379" t="str">
        <f t="shared" si="16"/>
        <v xml:space="preserve"> -</v>
      </c>
      <c r="BX66" s="54">
        <f>'[14]2017'!P16</f>
        <v>0</v>
      </c>
      <c r="BY66" s="60">
        <f>'[14]2017'!Q16</f>
        <v>0</v>
      </c>
      <c r="BZ66" s="60">
        <f>'[14]2017'!R16</f>
        <v>0</v>
      </c>
      <c r="CA66" s="125" t="str">
        <f t="shared" si="17"/>
        <v xml:space="preserve"> -</v>
      </c>
      <c r="CB66" s="379" t="str">
        <f t="shared" si="18"/>
        <v xml:space="preserve"> -</v>
      </c>
      <c r="CC66" s="55">
        <f>'[14]2018'!P16</f>
        <v>0</v>
      </c>
      <c r="CD66" s="60">
        <f>'[14]2018'!Q16</f>
        <v>0</v>
      </c>
      <c r="CE66" s="60">
        <f>'[14]2018'!R16</f>
        <v>0</v>
      </c>
      <c r="CF66" s="125" t="str">
        <f t="shared" si="19"/>
        <v xml:space="preserve"> -</v>
      </c>
      <c r="CG66" s="379" t="str">
        <f t="shared" si="20"/>
        <v xml:space="preserve"> -</v>
      </c>
      <c r="CH66" s="54">
        <f>'[14]2019'!P16</f>
        <v>0</v>
      </c>
      <c r="CI66" s="60">
        <f>'[14]2019'!Q16</f>
        <v>0</v>
      </c>
      <c r="CJ66" s="60">
        <f>'[14]2019'!R16</f>
        <v>0</v>
      </c>
      <c r="CK66" s="125" t="str">
        <f t="shared" si="21"/>
        <v xml:space="preserve"> -</v>
      </c>
      <c r="CL66" s="379" t="str">
        <f t="shared" si="22"/>
        <v xml:space="preserve"> -</v>
      </c>
      <c r="CM66" s="518">
        <f t="shared" si="23"/>
        <v>0</v>
      </c>
      <c r="CN66" s="519">
        <f t="shared" si="24"/>
        <v>0</v>
      </c>
      <c r="CO66" s="519">
        <f t="shared" si="25"/>
        <v>0</v>
      </c>
      <c r="CP66" s="505" t="str">
        <f t="shared" si="26"/>
        <v xml:space="preserve"> -</v>
      </c>
      <c r="CQ66" s="379" t="str">
        <f t="shared" si="27"/>
        <v xml:space="preserve"> -</v>
      </c>
      <c r="CR66" s="592" t="s">
        <v>1225</v>
      </c>
      <c r="CS66" s="99" t="s">
        <v>1231</v>
      </c>
      <c r="CT66" s="102" t="str">
        <f>'[1]LÍNEA 1'!AQ66</f>
        <v>Sec. Jurídica</v>
      </c>
    </row>
    <row r="67" spans="2:98" ht="45.75" customHeight="1" x14ac:dyDescent="0.2">
      <c r="B67" s="961"/>
      <c r="C67" s="957"/>
      <c r="D67" s="909"/>
      <c r="E67" s="912"/>
      <c r="F67" s="921"/>
      <c r="G67" s="936"/>
      <c r="H67" s="809"/>
      <c r="I67" s="875"/>
      <c r="J67" s="936"/>
      <c r="K67" s="851"/>
      <c r="L67" s="879"/>
      <c r="M67" s="809"/>
      <c r="N67" s="875"/>
      <c r="O67" s="852"/>
      <c r="P67" s="809"/>
      <c r="Q67" s="851"/>
      <c r="R67" s="852"/>
      <c r="S67" s="809"/>
      <c r="T67" s="851"/>
      <c r="U67" s="849"/>
      <c r="V67" s="826"/>
      <c r="W67" s="797"/>
      <c r="X67" s="809"/>
      <c r="Y67" s="797"/>
      <c r="Z67" s="809"/>
      <c r="AA67" s="797"/>
      <c r="AB67" s="799"/>
      <c r="AC67" s="807"/>
      <c r="AD67" s="767"/>
      <c r="AE67" s="750"/>
      <c r="AF67" s="760"/>
      <c r="AG67" s="750"/>
      <c r="AH67" s="760"/>
      <c r="AI67" s="750"/>
      <c r="AJ67" s="760"/>
      <c r="AK67" s="750"/>
      <c r="AL67" s="760"/>
      <c r="AM67" s="750"/>
      <c r="AN67" s="760"/>
      <c r="AO67" s="915"/>
      <c r="AP67" s="904"/>
      <c r="AQ67" s="27" t="s">
        <v>77</v>
      </c>
      <c r="AR67" s="9" t="str">
        <f>'[1]LÍNEA 1'!P67</f>
        <v xml:space="preserve"> -</v>
      </c>
      <c r="AS67" s="27" t="s">
        <v>1289</v>
      </c>
      <c r="AT67" s="40">
        <v>1</v>
      </c>
      <c r="AU67" s="60">
        <f>'[1]LÍNEA 1'!S67</f>
        <v>1</v>
      </c>
      <c r="AV67" s="60">
        <f>'[1]LÍNEA 1'!T67</f>
        <v>0</v>
      </c>
      <c r="AW67" s="414">
        <f t="shared" si="11"/>
        <v>0</v>
      </c>
      <c r="AX67" s="60">
        <f>'[1]LÍNEA 1'!U67</f>
        <v>1</v>
      </c>
      <c r="AY67" s="414">
        <f t="shared" si="12"/>
        <v>1</v>
      </c>
      <c r="AZ67" s="60">
        <f>'[1]LÍNEA 1'!V67</f>
        <v>0</v>
      </c>
      <c r="BA67" s="416">
        <f t="shared" si="13"/>
        <v>0</v>
      </c>
      <c r="BB67" s="47">
        <f>'[1]LÍNEA 1'!W67</f>
        <v>0</v>
      </c>
      <c r="BC67" s="416">
        <f t="shared" si="14"/>
        <v>0</v>
      </c>
      <c r="BD67" s="54">
        <f>'[9]2016'!K14</f>
        <v>0</v>
      </c>
      <c r="BE67" s="60">
        <f>'[9]2017'!K14</f>
        <v>0</v>
      </c>
      <c r="BF67" s="60">
        <f>'[9]2018'!K14</f>
        <v>0</v>
      </c>
      <c r="BG67" s="49">
        <f>'[9]2019'!K14</f>
        <v>0</v>
      </c>
      <c r="BH67" s="334" t="str">
        <f t="shared" si="1"/>
        <v xml:space="preserve"> -</v>
      </c>
      <c r="BI67" s="454" t="str">
        <f t="shared" si="2"/>
        <v xml:space="preserve"> -</v>
      </c>
      <c r="BJ67" s="335">
        <f t="shared" si="3"/>
        <v>0</v>
      </c>
      <c r="BK67" s="454">
        <f t="shared" si="4"/>
        <v>0</v>
      </c>
      <c r="BL67" s="335" t="str">
        <f t="shared" si="5"/>
        <v xml:space="preserve"> -</v>
      </c>
      <c r="BM67" s="454" t="str">
        <f t="shared" si="6"/>
        <v xml:space="preserve"> -</v>
      </c>
      <c r="BN67" s="335" t="str">
        <f t="shared" si="7"/>
        <v xml:space="preserve"> -</v>
      </c>
      <c r="BO67" s="454" t="str">
        <f t="shared" si="8"/>
        <v xml:space="preserve"> -</v>
      </c>
      <c r="BP67" s="689">
        <f t="shared" si="33"/>
        <v>0</v>
      </c>
      <c r="BQ67" s="454">
        <f t="shared" si="9"/>
        <v>0</v>
      </c>
      <c r="BR67" s="637">
        <f t="shared" si="10"/>
        <v>0</v>
      </c>
      <c r="BS67" s="55">
        <f>'[9]2016'!P14</f>
        <v>0</v>
      </c>
      <c r="BT67" s="60">
        <f>'[9]2016'!Q14</f>
        <v>0</v>
      </c>
      <c r="BU67" s="60">
        <f>'[9]2016'!R14</f>
        <v>0</v>
      </c>
      <c r="BV67" s="125" t="str">
        <f t="shared" si="15"/>
        <v xml:space="preserve"> -</v>
      </c>
      <c r="BW67" s="379" t="str">
        <f t="shared" si="16"/>
        <v xml:space="preserve"> -</v>
      </c>
      <c r="BX67" s="54">
        <f>'[9]2017'!P14</f>
        <v>0</v>
      </c>
      <c r="BY67" s="60">
        <f>'[9]2017'!Q14</f>
        <v>0</v>
      </c>
      <c r="BZ67" s="60">
        <f>'[9]2017'!R14</f>
        <v>0</v>
      </c>
      <c r="CA67" s="125" t="str">
        <f t="shared" si="17"/>
        <v xml:space="preserve"> -</v>
      </c>
      <c r="CB67" s="379" t="str">
        <f t="shared" si="18"/>
        <v xml:space="preserve"> -</v>
      </c>
      <c r="CC67" s="55">
        <f>'[9]2018'!P14</f>
        <v>0</v>
      </c>
      <c r="CD67" s="60">
        <f>'[9]2018'!Q14</f>
        <v>0</v>
      </c>
      <c r="CE67" s="60">
        <f>'[9]2018'!R14</f>
        <v>0</v>
      </c>
      <c r="CF67" s="125" t="str">
        <f t="shared" si="19"/>
        <v xml:space="preserve"> -</v>
      </c>
      <c r="CG67" s="379" t="str">
        <f t="shared" si="20"/>
        <v xml:space="preserve"> -</v>
      </c>
      <c r="CH67" s="54">
        <f>'[9]2019'!P14</f>
        <v>0</v>
      </c>
      <c r="CI67" s="60">
        <f>'[9]2019'!Q14</f>
        <v>0</v>
      </c>
      <c r="CJ67" s="60">
        <f>'[9]2019'!R14</f>
        <v>0</v>
      </c>
      <c r="CK67" s="125" t="str">
        <f t="shared" si="21"/>
        <v xml:space="preserve"> -</v>
      </c>
      <c r="CL67" s="379" t="str">
        <f t="shared" si="22"/>
        <v xml:space="preserve"> -</v>
      </c>
      <c r="CM67" s="516">
        <f t="shared" si="23"/>
        <v>0</v>
      </c>
      <c r="CN67" s="517">
        <f t="shared" si="24"/>
        <v>0</v>
      </c>
      <c r="CO67" s="517">
        <f t="shared" si="25"/>
        <v>0</v>
      </c>
      <c r="CP67" s="507" t="str">
        <f t="shared" si="26"/>
        <v xml:space="preserve"> -</v>
      </c>
      <c r="CQ67" s="378" t="str">
        <f t="shared" si="27"/>
        <v xml:space="preserve"> -</v>
      </c>
      <c r="CR67" s="592" t="s">
        <v>1225</v>
      </c>
      <c r="CS67" s="99" t="s">
        <v>1231</v>
      </c>
      <c r="CT67" s="102" t="str">
        <f>'[1]LÍNEA 1'!AQ67</f>
        <v>Sec. Administrativa</v>
      </c>
    </row>
    <row r="68" spans="2:98" ht="45.75" customHeight="1" x14ac:dyDescent="0.2">
      <c r="B68" s="961"/>
      <c r="C68" s="957"/>
      <c r="D68" s="909"/>
      <c r="E68" s="912"/>
      <c r="F68" s="921"/>
      <c r="G68" s="936"/>
      <c r="H68" s="809"/>
      <c r="I68" s="875"/>
      <c r="J68" s="936"/>
      <c r="K68" s="851"/>
      <c r="L68" s="879"/>
      <c r="M68" s="809"/>
      <c r="N68" s="875"/>
      <c r="O68" s="852"/>
      <c r="P68" s="809"/>
      <c r="Q68" s="851"/>
      <c r="R68" s="852"/>
      <c r="S68" s="809"/>
      <c r="T68" s="851"/>
      <c r="U68" s="849"/>
      <c r="V68" s="826"/>
      <c r="W68" s="797"/>
      <c r="X68" s="809"/>
      <c r="Y68" s="797"/>
      <c r="Z68" s="809"/>
      <c r="AA68" s="797"/>
      <c r="AB68" s="799"/>
      <c r="AC68" s="807"/>
      <c r="AD68" s="767"/>
      <c r="AE68" s="750"/>
      <c r="AF68" s="760"/>
      <c r="AG68" s="750"/>
      <c r="AH68" s="760"/>
      <c r="AI68" s="750"/>
      <c r="AJ68" s="760"/>
      <c r="AK68" s="750"/>
      <c r="AL68" s="760"/>
      <c r="AM68" s="750"/>
      <c r="AN68" s="760"/>
      <c r="AO68" s="915"/>
      <c r="AP68" s="904"/>
      <c r="AQ68" s="449" t="s">
        <v>78</v>
      </c>
      <c r="AR68" s="448" t="str">
        <f>'[1]LÍNEA 1'!P68</f>
        <v xml:space="preserve"> -</v>
      </c>
      <c r="AS68" s="449" t="s">
        <v>1290</v>
      </c>
      <c r="AT68" s="40">
        <v>0</v>
      </c>
      <c r="AU68" s="60">
        <f>'[1]LÍNEA 1'!S68</f>
        <v>1</v>
      </c>
      <c r="AV68" s="60">
        <f>'[1]LÍNEA 1'!T68</f>
        <v>1</v>
      </c>
      <c r="AW68" s="414">
        <v>0.25</v>
      </c>
      <c r="AX68" s="60">
        <f>'[1]LÍNEA 1'!U68</f>
        <v>1</v>
      </c>
      <c r="AY68" s="414">
        <v>0.25</v>
      </c>
      <c r="AZ68" s="60">
        <f>'[1]LÍNEA 1'!V68</f>
        <v>1</v>
      </c>
      <c r="BA68" s="416">
        <v>0.25</v>
      </c>
      <c r="BB68" s="47">
        <f>'[1]LÍNEA 1'!W68</f>
        <v>1</v>
      </c>
      <c r="BC68" s="416">
        <v>0.25</v>
      </c>
      <c r="BD68" s="54">
        <f>'[9]2016'!K15</f>
        <v>1</v>
      </c>
      <c r="BE68" s="60">
        <f>'[9]2017'!K15</f>
        <v>1</v>
      </c>
      <c r="BF68" s="60">
        <f>'[9]2018'!K15</f>
        <v>0</v>
      </c>
      <c r="BG68" s="49">
        <f>'[9]2019'!K15</f>
        <v>0</v>
      </c>
      <c r="BH68" s="334">
        <f t="shared" si="1"/>
        <v>1</v>
      </c>
      <c r="BI68" s="454">
        <f t="shared" si="2"/>
        <v>1</v>
      </c>
      <c r="BJ68" s="335">
        <f t="shared" si="3"/>
        <v>1</v>
      </c>
      <c r="BK68" s="454">
        <f t="shared" si="4"/>
        <v>1</v>
      </c>
      <c r="BL68" s="335">
        <f t="shared" si="5"/>
        <v>0</v>
      </c>
      <c r="BM68" s="454">
        <f t="shared" si="6"/>
        <v>0</v>
      </c>
      <c r="BN68" s="335">
        <f t="shared" si="7"/>
        <v>0</v>
      </c>
      <c r="BO68" s="454">
        <f t="shared" si="8"/>
        <v>0</v>
      </c>
      <c r="BP68" s="689">
        <f>+AVERAGE(BD68:BG68)/AU68</f>
        <v>0.5</v>
      </c>
      <c r="BQ68" s="454">
        <f t="shared" si="9"/>
        <v>0.5</v>
      </c>
      <c r="BR68" s="637">
        <f t="shared" si="10"/>
        <v>0.5</v>
      </c>
      <c r="BS68" s="55">
        <f>'[9]2016'!P15</f>
        <v>0</v>
      </c>
      <c r="BT68" s="60">
        <f>'[9]2016'!Q15</f>
        <v>0</v>
      </c>
      <c r="BU68" s="60">
        <f>'[9]2016'!R15</f>
        <v>0</v>
      </c>
      <c r="BV68" s="125" t="str">
        <f t="shared" si="15"/>
        <v xml:space="preserve"> -</v>
      </c>
      <c r="BW68" s="379" t="str">
        <f t="shared" si="16"/>
        <v xml:space="preserve"> -</v>
      </c>
      <c r="BX68" s="54">
        <f>'[9]2017'!P15</f>
        <v>0</v>
      </c>
      <c r="BY68" s="60">
        <f>'[9]2017'!Q15</f>
        <v>0</v>
      </c>
      <c r="BZ68" s="60">
        <f>'[9]2017'!R15</f>
        <v>0</v>
      </c>
      <c r="CA68" s="125" t="str">
        <f t="shared" si="17"/>
        <v xml:space="preserve"> -</v>
      </c>
      <c r="CB68" s="379" t="str">
        <f t="shared" si="18"/>
        <v xml:space="preserve"> -</v>
      </c>
      <c r="CC68" s="55">
        <f>'[9]2018'!P15</f>
        <v>0</v>
      </c>
      <c r="CD68" s="60">
        <f>'[9]2018'!Q15</f>
        <v>0</v>
      </c>
      <c r="CE68" s="60">
        <f>'[9]2018'!R15</f>
        <v>0</v>
      </c>
      <c r="CF68" s="125" t="str">
        <f t="shared" si="19"/>
        <v xml:space="preserve"> -</v>
      </c>
      <c r="CG68" s="379" t="str">
        <f t="shared" si="20"/>
        <v xml:space="preserve"> -</v>
      </c>
      <c r="CH68" s="54">
        <f>'[9]2019'!P15</f>
        <v>0</v>
      </c>
      <c r="CI68" s="60">
        <f>'[9]2019'!Q15</f>
        <v>0</v>
      </c>
      <c r="CJ68" s="60">
        <f>'[9]2019'!R15</f>
        <v>0</v>
      </c>
      <c r="CK68" s="125" t="str">
        <f t="shared" si="21"/>
        <v xml:space="preserve"> -</v>
      </c>
      <c r="CL68" s="379" t="str">
        <f t="shared" si="22"/>
        <v xml:space="preserve"> -</v>
      </c>
      <c r="CM68" s="518">
        <f t="shared" si="23"/>
        <v>0</v>
      </c>
      <c r="CN68" s="519">
        <f t="shared" si="24"/>
        <v>0</v>
      </c>
      <c r="CO68" s="519">
        <f t="shared" si="25"/>
        <v>0</v>
      </c>
      <c r="CP68" s="505" t="str">
        <f t="shared" si="26"/>
        <v xml:space="preserve"> -</v>
      </c>
      <c r="CQ68" s="379" t="str">
        <f t="shared" si="27"/>
        <v xml:space="preserve"> -</v>
      </c>
      <c r="CR68" s="592" t="s">
        <v>1225</v>
      </c>
      <c r="CS68" s="99" t="s">
        <v>1231</v>
      </c>
      <c r="CT68" s="102" t="str">
        <f>'[1]LÍNEA 1'!AQ68</f>
        <v>Sec. Administrativa</v>
      </c>
    </row>
    <row r="69" spans="2:98" ht="45.75" customHeight="1" x14ac:dyDescent="0.2">
      <c r="B69" s="961"/>
      <c r="C69" s="957"/>
      <c r="D69" s="909"/>
      <c r="E69" s="912"/>
      <c r="F69" s="921"/>
      <c r="G69" s="936"/>
      <c r="H69" s="809"/>
      <c r="I69" s="875"/>
      <c r="J69" s="936"/>
      <c r="K69" s="851"/>
      <c r="L69" s="879"/>
      <c r="M69" s="809"/>
      <c r="N69" s="875"/>
      <c r="O69" s="852"/>
      <c r="P69" s="809"/>
      <c r="Q69" s="851"/>
      <c r="R69" s="852"/>
      <c r="S69" s="809"/>
      <c r="T69" s="851"/>
      <c r="U69" s="849"/>
      <c r="V69" s="826"/>
      <c r="W69" s="797"/>
      <c r="X69" s="809"/>
      <c r="Y69" s="797"/>
      <c r="Z69" s="809"/>
      <c r="AA69" s="797"/>
      <c r="AB69" s="799"/>
      <c r="AC69" s="807"/>
      <c r="AD69" s="767"/>
      <c r="AE69" s="750"/>
      <c r="AF69" s="760"/>
      <c r="AG69" s="750"/>
      <c r="AH69" s="760"/>
      <c r="AI69" s="750"/>
      <c r="AJ69" s="760"/>
      <c r="AK69" s="750"/>
      <c r="AL69" s="760"/>
      <c r="AM69" s="750"/>
      <c r="AN69" s="760"/>
      <c r="AO69" s="915"/>
      <c r="AP69" s="904"/>
      <c r="AQ69" s="231" t="s">
        <v>79</v>
      </c>
      <c r="AR69" s="232" t="str">
        <f>'[1]LÍNEA 1'!P69</f>
        <v xml:space="preserve"> -</v>
      </c>
      <c r="AS69" s="231" t="s">
        <v>1291</v>
      </c>
      <c r="AT69" s="40">
        <v>0</v>
      </c>
      <c r="AU69" s="60">
        <f>'[1]LÍNEA 1'!S69</f>
        <v>1</v>
      </c>
      <c r="AV69" s="60">
        <f>'[1]LÍNEA 1'!T69</f>
        <v>1</v>
      </c>
      <c r="AW69" s="414">
        <v>0.25</v>
      </c>
      <c r="AX69" s="60">
        <f>'[1]LÍNEA 1'!U69</f>
        <v>1</v>
      </c>
      <c r="AY69" s="414">
        <v>0.25</v>
      </c>
      <c r="AZ69" s="60">
        <f>'[1]LÍNEA 1'!V69</f>
        <v>1</v>
      </c>
      <c r="BA69" s="416">
        <v>0.25</v>
      </c>
      <c r="BB69" s="47">
        <f>'[1]LÍNEA 1'!W69</f>
        <v>1</v>
      </c>
      <c r="BC69" s="416">
        <v>0.25</v>
      </c>
      <c r="BD69" s="54">
        <f>'[10]2016'!K22</f>
        <v>1</v>
      </c>
      <c r="BE69" s="60">
        <f>'[10]2017'!K22</f>
        <v>1</v>
      </c>
      <c r="BF69" s="60">
        <f>'[10]2018'!K22</f>
        <v>0</v>
      </c>
      <c r="BG69" s="49">
        <f>'[10]2019'!K22</f>
        <v>0</v>
      </c>
      <c r="BH69" s="334">
        <f t="shared" si="1"/>
        <v>1</v>
      </c>
      <c r="BI69" s="454">
        <f t="shared" si="2"/>
        <v>1</v>
      </c>
      <c r="BJ69" s="335">
        <f t="shared" si="3"/>
        <v>1</v>
      </c>
      <c r="BK69" s="454">
        <f t="shared" si="4"/>
        <v>1</v>
      </c>
      <c r="BL69" s="335">
        <f t="shared" si="5"/>
        <v>0</v>
      </c>
      <c r="BM69" s="454">
        <f t="shared" si="6"/>
        <v>0</v>
      </c>
      <c r="BN69" s="335">
        <f t="shared" si="7"/>
        <v>0</v>
      </c>
      <c r="BO69" s="454">
        <f t="shared" si="8"/>
        <v>0</v>
      </c>
      <c r="BP69" s="689">
        <f t="shared" si="28"/>
        <v>0.5</v>
      </c>
      <c r="BQ69" s="454">
        <f t="shared" si="9"/>
        <v>0.5</v>
      </c>
      <c r="BR69" s="637">
        <f t="shared" si="10"/>
        <v>0.5</v>
      </c>
      <c r="BS69" s="55">
        <f>'[10]2016'!P22</f>
        <v>0</v>
      </c>
      <c r="BT69" s="60">
        <f>'[10]2016'!Q22</f>
        <v>0</v>
      </c>
      <c r="BU69" s="60">
        <f>'[10]2016'!R22</f>
        <v>0</v>
      </c>
      <c r="BV69" s="125" t="str">
        <f t="shared" si="15"/>
        <v xml:space="preserve"> -</v>
      </c>
      <c r="BW69" s="379" t="str">
        <f t="shared" si="16"/>
        <v xml:space="preserve"> -</v>
      </c>
      <c r="BX69" s="54">
        <f>'[10]2017'!P22</f>
        <v>0</v>
      </c>
      <c r="BY69" s="60">
        <f>'[10]2017'!Q22</f>
        <v>0</v>
      </c>
      <c r="BZ69" s="60">
        <f>'[10]2017'!R22</f>
        <v>0</v>
      </c>
      <c r="CA69" s="125" t="str">
        <f t="shared" si="17"/>
        <v xml:space="preserve"> -</v>
      </c>
      <c r="CB69" s="379" t="str">
        <f t="shared" si="18"/>
        <v xml:space="preserve"> -</v>
      </c>
      <c r="CC69" s="55">
        <f>'[10]2018'!P22</f>
        <v>0</v>
      </c>
      <c r="CD69" s="60">
        <f>'[10]2018'!Q22</f>
        <v>0</v>
      </c>
      <c r="CE69" s="60">
        <f>'[10]2018'!R22</f>
        <v>0</v>
      </c>
      <c r="CF69" s="125" t="str">
        <f t="shared" si="19"/>
        <v xml:space="preserve"> -</v>
      </c>
      <c r="CG69" s="379" t="str">
        <f t="shared" si="20"/>
        <v xml:space="preserve"> -</v>
      </c>
      <c r="CH69" s="54">
        <f>'[10]2019'!P22</f>
        <v>0</v>
      </c>
      <c r="CI69" s="60">
        <f>'[10]2019'!Q22</f>
        <v>0</v>
      </c>
      <c r="CJ69" s="60">
        <f>'[10]2019'!R22</f>
        <v>0</v>
      </c>
      <c r="CK69" s="125" t="str">
        <f t="shared" si="21"/>
        <v xml:space="preserve"> -</v>
      </c>
      <c r="CL69" s="379" t="str">
        <f t="shared" si="22"/>
        <v xml:space="preserve"> -</v>
      </c>
      <c r="CM69" s="516">
        <f t="shared" si="23"/>
        <v>0</v>
      </c>
      <c r="CN69" s="517">
        <f t="shared" si="24"/>
        <v>0</v>
      </c>
      <c r="CO69" s="517">
        <f t="shared" si="25"/>
        <v>0</v>
      </c>
      <c r="CP69" s="507" t="str">
        <f t="shared" si="26"/>
        <v xml:space="preserve"> -</v>
      </c>
      <c r="CQ69" s="378" t="str">
        <f t="shared" si="27"/>
        <v xml:space="preserve"> -</v>
      </c>
      <c r="CR69" s="592" t="s">
        <v>1225</v>
      </c>
      <c r="CS69" s="99" t="s">
        <v>1231</v>
      </c>
      <c r="CT69" s="102" t="str">
        <f>'[1]LÍNEA 1'!AQ69</f>
        <v>Asesor TIC</v>
      </c>
    </row>
    <row r="70" spans="2:98" ht="60" customHeight="1" x14ac:dyDescent="0.2">
      <c r="B70" s="961"/>
      <c r="C70" s="957"/>
      <c r="D70" s="909"/>
      <c r="E70" s="912"/>
      <c r="F70" s="921"/>
      <c r="G70" s="936"/>
      <c r="H70" s="809"/>
      <c r="I70" s="875"/>
      <c r="J70" s="936"/>
      <c r="K70" s="851"/>
      <c r="L70" s="879"/>
      <c r="M70" s="809"/>
      <c r="N70" s="875"/>
      <c r="O70" s="852"/>
      <c r="P70" s="809"/>
      <c r="Q70" s="851"/>
      <c r="R70" s="852"/>
      <c r="S70" s="809"/>
      <c r="T70" s="851"/>
      <c r="U70" s="849"/>
      <c r="V70" s="826"/>
      <c r="W70" s="797"/>
      <c r="X70" s="809"/>
      <c r="Y70" s="797"/>
      <c r="Z70" s="809"/>
      <c r="AA70" s="797"/>
      <c r="AB70" s="799"/>
      <c r="AC70" s="807"/>
      <c r="AD70" s="767"/>
      <c r="AE70" s="750"/>
      <c r="AF70" s="760"/>
      <c r="AG70" s="750"/>
      <c r="AH70" s="760"/>
      <c r="AI70" s="750"/>
      <c r="AJ70" s="760"/>
      <c r="AK70" s="750"/>
      <c r="AL70" s="760"/>
      <c r="AM70" s="750"/>
      <c r="AN70" s="760"/>
      <c r="AO70" s="915"/>
      <c r="AP70" s="904"/>
      <c r="AQ70" s="231" t="s">
        <v>80</v>
      </c>
      <c r="AR70" s="232" t="str">
        <f>'[1]LÍNEA 1'!P70</f>
        <v xml:space="preserve"> -</v>
      </c>
      <c r="AS70" s="231" t="s">
        <v>1292</v>
      </c>
      <c r="AT70" s="40">
        <v>1</v>
      </c>
      <c r="AU70" s="60">
        <f>'[1]LÍNEA 1'!S70</f>
        <v>1</v>
      </c>
      <c r="AV70" s="60">
        <f>'[1]LÍNEA 1'!T70</f>
        <v>1</v>
      </c>
      <c r="AW70" s="414">
        <v>0.25</v>
      </c>
      <c r="AX70" s="60">
        <f>'[1]LÍNEA 1'!U70</f>
        <v>1</v>
      </c>
      <c r="AY70" s="414">
        <v>0.25</v>
      </c>
      <c r="AZ70" s="60">
        <f>'[1]LÍNEA 1'!V70</f>
        <v>1</v>
      </c>
      <c r="BA70" s="416">
        <v>0.25</v>
      </c>
      <c r="BB70" s="47">
        <f>'[1]LÍNEA 1'!W70</f>
        <v>1</v>
      </c>
      <c r="BC70" s="416">
        <v>0.25</v>
      </c>
      <c r="BD70" s="54">
        <f>'[10]2016'!K23</f>
        <v>1</v>
      </c>
      <c r="BE70" s="60">
        <f>'[10]2017'!K23</f>
        <v>1</v>
      </c>
      <c r="BF70" s="60">
        <f>'[10]2018'!K23</f>
        <v>0</v>
      </c>
      <c r="BG70" s="49">
        <f>'[10]2019'!K23</f>
        <v>0</v>
      </c>
      <c r="BH70" s="334">
        <f t="shared" si="1"/>
        <v>1</v>
      </c>
      <c r="BI70" s="454">
        <f t="shared" si="2"/>
        <v>1</v>
      </c>
      <c r="BJ70" s="335">
        <f t="shared" si="3"/>
        <v>1</v>
      </c>
      <c r="BK70" s="454">
        <f t="shared" si="4"/>
        <v>1</v>
      </c>
      <c r="BL70" s="335">
        <f t="shared" si="5"/>
        <v>0</v>
      </c>
      <c r="BM70" s="454">
        <f t="shared" si="6"/>
        <v>0</v>
      </c>
      <c r="BN70" s="335">
        <f t="shared" si="7"/>
        <v>0</v>
      </c>
      <c r="BO70" s="454">
        <f t="shared" si="8"/>
        <v>0</v>
      </c>
      <c r="BP70" s="689">
        <f t="shared" si="28"/>
        <v>0.5</v>
      </c>
      <c r="BQ70" s="454">
        <f t="shared" si="9"/>
        <v>0.5</v>
      </c>
      <c r="BR70" s="637">
        <f t="shared" si="10"/>
        <v>0.5</v>
      </c>
      <c r="BS70" s="55">
        <f>'[10]2016'!P23</f>
        <v>0</v>
      </c>
      <c r="BT70" s="60">
        <f>'[10]2016'!Q23</f>
        <v>0</v>
      </c>
      <c r="BU70" s="60">
        <f>'[10]2016'!R23</f>
        <v>0</v>
      </c>
      <c r="BV70" s="125" t="str">
        <f t="shared" si="15"/>
        <v xml:space="preserve"> -</v>
      </c>
      <c r="BW70" s="379" t="str">
        <f t="shared" si="16"/>
        <v xml:space="preserve"> -</v>
      </c>
      <c r="BX70" s="54">
        <f>'[10]2017'!P23</f>
        <v>0</v>
      </c>
      <c r="BY70" s="60">
        <f>'[10]2017'!Q23</f>
        <v>0</v>
      </c>
      <c r="BZ70" s="60">
        <f>'[10]2017'!R23</f>
        <v>0</v>
      </c>
      <c r="CA70" s="125" t="str">
        <f t="shared" si="17"/>
        <v xml:space="preserve"> -</v>
      </c>
      <c r="CB70" s="379" t="str">
        <f t="shared" si="18"/>
        <v xml:space="preserve"> -</v>
      </c>
      <c r="CC70" s="55">
        <f>'[10]2018'!P23</f>
        <v>0</v>
      </c>
      <c r="CD70" s="60">
        <f>'[10]2018'!Q23</f>
        <v>0</v>
      </c>
      <c r="CE70" s="60">
        <f>'[10]2018'!R23</f>
        <v>0</v>
      </c>
      <c r="CF70" s="125" t="str">
        <f t="shared" si="19"/>
        <v xml:space="preserve"> -</v>
      </c>
      <c r="CG70" s="379" t="str">
        <f t="shared" si="20"/>
        <v xml:space="preserve"> -</v>
      </c>
      <c r="CH70" s="54">
        <f>'[10]2019'!P23</f>
        <v>0</v>
      </c>
      <c r="CI70" s="60">
        <f>'[10]2019'!Q23</f>
        <v>0</v>
      </c>
      <c r="CJ70" s="60">
        <f>'[10]2019'!R23</f>
        <v>0</v>
      </c>
      <c r="CK70" s="125" t="str">
        <f t="shared" si="21"/>
        <v xml:space="preserve"> -</v>
      </c>
      <c r="CL70" s="379" t="str">
        <f t="shared" si="22"/>
        <v xml:space="preserve"> -</v>
      </c>
      <c r="CM70" s="518">
        <f t="shared" si="23"/>
        <v>0</v>
      </c>
      <c r="CN70" s="519">
        <f t="shared" si="24"/>
        <v>0</v>
      </c>
      <c r="CO70" s="519">
        <f t="shared" si="25"/>
        <v>0</v>
      </c>
      <c r="CP70" s="505" t="str">
        <f t="shared" si="26"/>
        <v xml:space="preserve"> -</v>
      </c>
      <c r="CQ70" s="379" t="str">
        <f t="shared" si="27"/>
        <v xml:space="preserve"> -</v>
      </c>
      <c r="CR70" s="592" t="s">
        <v>1225</v>
      </c>
      <c r="CS70" s="99" t="s">
        <v>1231</v>
      </c>
      <c r="CT70" s="102" t="str">
        <f>'[1]LÍNEA 1'!AQ70</f>
        <v>Asesor TIC</v>
      </c>
    </row>
    <row r="71" spans="2:98" ht="45.75" customHeight="1" thickBot="1" x14ac:dyDescent="0.25">
      <c r="B71" s="961"/>
      <c r="C71" s="957"/>
      <c r="D71" s="909"/>
      <c r="E71" s="912"/>
      <c r="F71" s="921"/>
      <c r="G71" s="936"/>
      <c r="H71" s="809"/>
      <c r="I71" s="875"/>
      <c r="J71" s="936"/>
      <c r="K71" s="851"/>
      <c r="L71" s="879"/>
      <c r="M71" s="809"/>
      <c r="N71" s="875"/>
      <c r="O71" s="852"/>
      <c r="P71" s="809"/>
      <c r="Q71" s="851"/>
      <c r="R71" s="852"/>
      <c r="S71" s="809"/>
      <c r="T71" s="851"/>
      <c r="U71" s="849"/>
      <c r="V71" s="826"/>
      <c r="W71" s="797"/>
      <c r="X71" s="809"/>
      <c r="Y71" s="797"/>
      <c r="Z71" s="809"/>
      <c r="AA71" s="797"/>
      <c r="AB71" s="799"/>
      <c r="AC71" s="807"/>
      <c r="AD71" s="767"/>
      <c r="AE71" s="750"/>
      <c r="AF71" s="760"/>
      <c r="AG71" s="750"/>
      <c r="AH71" s="760"/>
      <c r="AI71" s="750"/>
      <c r="AJ71" s="760"/>
      <c r="AK71" s="750"/>
      <c r="AL71" s="760"/>
      <c r="AM71" s="750"/>
      <c r="AN71" s="760"/>
      <c r="AO71" s="916"/>
      <c r="AP71" s="905"/>
      <c r="AQ71" s="235" t="s">
        <v>81</v>
      </c>
      <c r="AR71" s="236" t="str">
        <f>'[1]LÍNEA 1'!P71</f>
        <v xml:space="preserve"> -</v>
      </c>
      <c r="AS71" s="235" t="s">
        <v>1293</v>
      </c>
      <c r="AT71" s="44">
        <v>0</v>
      </c>
      <c r="AU71" s="105">
        <f>'[1]LÍNEA 1'!S71</f>
        <v>1</v>
      </c>
      <c r="AV71" s="105">
        <f>'[1]LÍNEA 1'!T71</f>
        <v>1</v>
      </c>
      <c r="AW71" s="417">
        <v>0.25</v>
      </c>
      <c r="AX71" s="105">
        <f>'[1]LÍNEA 1'!U71</f>
        <v>1</v>
      </c>
      <c r="AY71" s="417">
        <v>0.25</v>
      </c>
      <c r="AZ71" s="105">
        <f>'[1]LÍNEA 1'!V71</f>
        <v>1</v>
      </c>
      <c r="BA71" s="418">
        <v>0.25</v>
      </c>
      <c r="BB71" s="50">
        <f>'[1]LÍNEA 1'!W71</f>
        <v>1</v>
      </c>
      <c r="BC71" s="418">
        <v>0.25</v>
      </c>
      <c r="BD71" s="56">
        <f>'[6]2016'!$K$14</f>
        <v>1</v>
      </c>
      <c r="BE71" s="105">
        <f>'[6]2017'!$K$14</f>
        <v>1</v>
      </c>
      <c r="BF71" s="105">
        <f>'[6]2018'!$K$14</f>
        <v>0</v>
      </c>
      <c r="BG71" s="72">
        <f>'[6]2019'!$K$14</f>
        <v>0</v>
      </c>
      <c r="BH71" s="456">
        <f t="shared" si="1"/>
        <v>1</v>
      </c>
      <c r="BI71" s="457">
        <f t="shared" si="2"/>
        <v>1</v>
      </c>
      <c r="BJ71" s="366">
        <f t="shared" si="3"/>
        <v>1</v>
      </c>
      <c r="BK71" s="457">
        <f t="shared" si="4"/>
        <v>1</v>
      </c>
      <c r="BL71" s="366">
        <f t="shared" si="5"/>
        <v>0</v>
      </c>
      <c r="BM71" s="457">
        <f t="shared" si="6"/>
        <v>0</v>
      </c>
      <c r="BN71" s="366">
        <f t="shared" si="7"/>
        <v>0</v>
      </c>
      <c r="BO71" s="457">
        <f t="shared" si="8"/>
        <v>0</v>
      </c>
      <c r="BP71" s="692">
        <f t="shared" si="28"/>
        <v>0.5</v>
      </c>
      <c r="BQ71" s="457">
        <f t="shared" si="9"/>
        <v>0.5</v>
      </c>
      <c r="BR71" s="640">
        <f t="shared" si="10"/>
        <v>0.5</v>
      </c>
      <c r="BS71" s="57">
        <f>'[6]2016'!P14</f>
        <v>0</v>
      </c>
      <c r="BT71" s="105">
        <f>'[6]2016'!Q14</f>
        <v>0</v>
      </c>
      <c r="BU71" s="105">
        <f>'[6]2016'!R14</f>
        <v>0</v>
      </c>
      <c r="BV71" s="147" t="str">
        <f t="shared" si="15"/>
        <v xml:space="preserve"> -</v>
      </c>
      <c r="BW71" s="382" t="str">
        <f t="shared" si="16"/>
        <v xml:space="preserve"> -</v>
      </c>
      <c r="BX71" s="56">
        <f>'[6]2017'!P14</f>
        <v>729500</v>
      </c>
      <c r="BY71" s="105">
        <f>'[6]2017'!Q14</f>
        <v>729500</v>
      </c>
      <c r="BZ71" s="105">
        <f>'[6]2017'!R14</f>
        <v>0</v>
      </c>
      <c r="CA71" s="147">
        <f t="shared" si="17"/>
        <v>1</v>
      </c>
      <c r="CB71" s="382" t="str">
        <f t="shared" si="18"/>
        <v xml:space="preserve"> -</v>
      </c>
      <c r="CC71" s="57">
        <f>'[6]2018'!P14</f>
        <v>0</v>
      </c>
      <c r="CD71" s="105">
        <f>'[6]2018'!Q14</f>
        <v>0</v>
      </c>
      <c r="CE71" s="105">
        <f>'[6]2018'!R14</f>
        <v>0</v>
      </c>
      <c r="CF71" s="147" t="str">
        <f t="shared" si="19"/>
        <v xml:space="preserve"> -</v>
      </c>
      <c r="CG71" s="382" t="str">
        <f t="shared" si="20"/>
        <v xml:space="preserve"> -</v>
      </c>
      <c r="CH71" s="56">
        <f>'[6]2019'!P14</f>
        <v>0</v>
      </c>
      <c r="CI71" s="105">
        <f>'[6]2019'!Q14</f>
        <v>0</v>
      </c>
      <c r="CJ71" s="105">
        <f>'[6]2019'!R14</f>
        <v>0</v>
      </c>
      <c r="CK71" s="147" t="str">
        <f t="shared" si="21"/>
        <v xml:space="preserve"> -</v>
      </c>
      <c r="CL71" s="382" t="str">
        <f t="shared" si="22"/>
        <v xml:space="preserve"> -</v>
      </c>
      <c r="CM71" s="529">
        <f t="shared" si="23"/>
        <v>729500</v>
      </c>
      <c r="CN71" s="530">
        <f t="shared" si="24"/>
        <v>729500</v>
      </c>
      <c r="CO71" s="530">
        <f t="shared" si="25"/>
        <v>0</v>
      </c>
      <c r="CP71" s="515">
        <f t="shared" si="26"/>
        <v>1</v>
      </c>
      <c r="CQ71" s="384" t="str">
        <f t="shared" si="27"/>
        <v xml:space="preserve"> -</v>
      </c>
      <c r="CR71" s="593" t="s">
        <v>1225</v>
      </c>
      <c r="CS71" s="106" t="s">
        <v>1231</v>
      </c>
      <c r="CT71" s="107" t="str">
        <f>'[1]LÍNEA 1'!AQ71</f>
        <v>Sec. Planeación</v>
      </c>
    </row>
    <row r="72" spans="2:98" ht="45.75" customHeight="1" x14ac:dyDescent="0.2">
      <c r="B72" s="961"/>
      <c r="C72" s="957"/>
      <c r="D72" s="909"/>
      <c r="E72" s="912"/>
      <c r="F72" s="921"/>
      <c r="G72" s="936"/>
      <c r="H72" s="809"/>
      <c r="I72" s="875"/>
      <c r="J72" s="936"/>
      <c r="K72" s="851"/>
      <c r="L72" s="879"/>
      <c r="M72" s="809"/>
      <c r="N72" s="875"/>
      <c r="O72" s="852"/>
      <c r="P72" s="809"/>
      <c r="Q72" s="851"/>
      <c r="R72" s="852"/>
      <c r="S72" s="809"/>
      <c r="T72" s="851"/>
      <c r="U72" s="849"/>
      <c r="V72" s="826"/>
      <c r="W72" s="797"/>
      <c r="X72" s="809"/>
      <c r="Y72" s="797"/>
      <c r="Z72" s="809"/>
      <c r="AA72" s="797"/>
      <c r="AB72" s="799"/>
      <c r="AC72" s="807"/>
      <c r="AD72" s="767"/>
      <c r="AE72" s="750"/>
      <c r="AF72" s="760"/>
      <c r="AG72" s="750"/>
      <c r="AH72" s="760"/>
      <c r="AI72" s="750"/>
      <c r="AJ72" s="760"/>
      <c r="AK72" s="750"/>
      <c r="AL72" s="760"/>
      <c r="AM72" s="750"/>
      <c r="AN72" s="760"/>
      <c r="AO72" s="917">
        <f>+RESUMEN!J17</f>
        <v>0.35</v>
      </c>
      <c r="AP72" s="906" t="s">
        <v>94</v>
      </c>
      <c r="AQ72" s="246" t="s">
        <v>82</v>
      </c>
      <c r="AR72" s="276" t="str">
        <f>'[1]LÍNEA 1'!P72</f>
        <v xml:space="preserve"> -</v>
      </c>
      <c r="AS72" s="246" t="s">
        <v>1294</v>
      </c>
      <c r="AT72" s="42">
        <v>0.5</v>
      </c>
      <c r="AU72" s="110">
        <f>'[1]LÍNEA 1'!S72</f>
        <v>1</v>
      </c>
      <c r="AV72" s="110">
        <f>'[1]LÍNEA 1'!T72</f>
        <v>1</v>
      </c>
      <c r="AW72" s="413">
        <v>0.25</v>
      </c>
      <c r="AX72" s="110">
        <f>'[1]LÍNEA 1'!U72</f>
        <v>1</v>
      </c>
      <c r="AY72" s="413">
        <v>0.25</v>
      </c>
      <c r="AZ72" s="110">
        <f>'[1]LÍNEA 1'!V72</f>
        <v>1</v>
      </c>
      <c r="BA72" s="415">
        <v>0.25</v>
      </c>
      <c r="BB72" s="310">
        <f>'[1]LÍNEA 1'!W72</f>
        <v>1</v>
      </c>
      <c r="BC72" s="422">
        <v>0.25</v>
      </c>
      <c r="BD72" s="317">
        <f>'[10]2016'!K24</f>
        <v>1</v>
      </c>
      <c r="BE72" s="110">
        <f>'[10]2017'!K24</f>
        <v>0.8</v>
      </c>
      <c r="BF72" s="110">
        <f>'[10]2018'!K24</f>
        <v>0</v>
      </c>
      <c r="BG72" s="318">
        <f>'[10]2019'!K24</f>
        <v>0</v>
      </c>
      <c r="BH72" s="330">
        <f t="shared" si="1"/>
        <v>1</v>
      </c>
      <c r="BI72" s="453">
        <f t="shared" si="2"/>
        <v>1</v>
      </c>
      <c r="BJ72" s="331">
        <f t="shared" si="3"/>
        <v>0.8</v>
      </c>
      <c r="BK72" s="453">
        <f t="shared" si="4"/>
        <v>0.8</v>
      </c>
      <c r="BL72" s="331">
        <f t="shared" si="5"/>
        <v>0</v>
      </c>
      <c r="BM72" s="453">
        <f t="shared" si="6"/>
        <v>0</v>
      </c>
      <c r="BN72" s="331">
        <f t="shared" si="7"/>
        <v>0</v>
      </c>
      <c r="BO72" s="453">
        <f t="shared" si="8"/>
        <v>0</v>
      </c>
      <c r="BP72" s="688">
        <f t="shared" si="28"/>
        <v>0.45</v>
      </c>
      <c r="BQ72" s="453">
        <f t="shared" si="9"/>
        <v>0.45</v>
      </c>
      <c r="BR72" s="636">
        <f t="shared" si="10"/>
        <v>0.45</v>
      </c>
      <c r="BS72" s="113">
        <f>'[10]2016'!P24</f>
        <v>0</v>
      </c>
      <c r="BT72" s="112">
        <f>'[10]2016'!Q24</f>
        <v>0</v>
      </c>
      <c r="BU72" s="112">
        <f>'[10]2016'!R24</f>
        <v>0</v>
      </c>
      <c r="BV72" s="146" t="str">
        <f t="shared" si="15"/>
        <v xml:space="preserve"> -</v>
      </c>
      <c r="BW72" s="385" t="str">
        <f t="shared" si="16"/>
        <v xml:space="preserve"> -</v>
      </c>
      <c r="BX72" s="113">
        <f>'[10]2017'!P24</f>
        <v>0</v>
      </c>
      <c r="BY72" s="112">
        <f>'[10]2017'!Q24</f>
        <v>0</v>
      </c>
      <c r="BZ72" s="112">
        <f>'[10]2017'!R24</f>
        <v>0</v>
      </c>
      <c r="CA72" s="146" t="str">
        <f t="shared" si="17"/>
        <v xml:space="preserve"> -</v>
      </c>
      <c r="CB72" s="385" t="str">
        <f t="shared" si="18"/>
        <v xml:space="preserve"> -</v>
      </c>
      <c r="CC72" s="111">
        <f>'[10]2018'!P24</f>
        <v>0</v>
      </c>
      <c r="CD72" s="112">
        <f>'[10]2018'!Q24</f>
        <v>0</v>
      </c>
      <c r="CE72" s="112">
        <f>'[10]2018'!R24</f>
        <v>0</v>
      </c>
      <c r="CF72" s="146" t="str">
        <f t="shared" si="19"/>
        <v xml:space="preserve"> -</v>
      </c>
      <c r="CG72" s="385" t="str">
        <f t="shared" si="20"/>
        <v xml:space="preserve"> -</v>
      </c>
      <c r="CH72" s="113">
        <f>'[10]2019'!P24</f>
        <v>0</v>
      </c>
      <c r="CI72" s="112">
        <f>'[10]2019'!Q24</f>
        <v>0</v>
      </c>
      <c r="CJ72" s="112">
        <f>'[10]2019'!R24</f>
        <v>0</v>
      </c>
      <c r="CK72" s="146" t="str">
        <f t="shared" si="21"/>
        <v xml:space="preserve"> -</v>
      </c>
      <c r="CL72" s="385" t="str">
        <f t="shared" si="22"/>
        <v xml:space="preserve"> -</v>
      </c>
      <c r="CM72" s="522">
        <f t="shared" si="23"/>
        <v>0</v>
      </c>
      <c r="CN72" s="523">
        <f t="shared" si="24"/>
        <v>0</v>
      </c>
      <c r="CO72" s="523">
        <f t="shared" si="25"/>
        <v>0</v>
      </c>
      <c r="CP72" s="504" t="str">
        <f t="shared" si="26"/>
        <v xml:space="preserve"> -</v>
      </c>
      <c r="CQ72" s="385" t="str">
        <f t="shared" si="27"/>
        <v xml:space="preserve"> -</v>
      </c>
      <c r="CR72" s="591" t="s">
        <v>1225</v>
      </c>
      <c r="CS72" s="389" t="s">
        <v>1231</v>
      </c>
      <c r="CT72" s="101" t="str">
        <f>'[1]LÍNEA 1'!AQ72</f>
        <v>Asesor TIC</v>
      </c>
    </row>
    <row r="73" spans="2:98" ht="30" customHeight="1" x14ac:dyDescent="0.2">
      <c r="B73" s="961"/>
      <c r="C73" s="957"/>
      <c r="D73" s="909"/>
      <c r="E73" s="912"/>
      <c r="F73" s="921"/>
      <c r="G73" s="936"/>
      <c r="H73" s="809"/>
      <c r="I73" s="875"/>
      <c r="J73" s="936"/>
      <c r="K73" s="851"/>
      <c r="L73" s="879"/>
      <c r="M73" s="809"/>
      <c r="N73" s="875"/>
      <c r="O73" s="852"/>
      <c r="P73" s="809"/>
      <c r="Q73" s="851"/>
      <c r="R73" s="852"/>
      <c r="S73" s="809"/>
      <c r="T73" s="851"/>
      <c r="U73" s="849"/>
      <c r="V73" s="826"/>
      <c r="W73" s="797"/>
      <c r="X73" s="809"/>
      <c r="Y73" s="797"/>
      <c r="Z73" s="809"/>
      <c r="AA73" s="797"/>
      <c r="AB73" s="799"/>
      <c r="AC73" s="807"/>
      <c r="AD73" s="767"/>
      <c r="AE73" s="750"/>
      <c r="AF73" s="760"/>
      <c r="AG73" s="750"/>
      <c r="AH73" s="760"/>
      <c r="AI73" s="750"/>
      <c r="AJ73" s="760"/>
      <c r="AK73" s="750"/>
      <c r="AL73" s="760"/>
      <c r="AM73" s="750"/>
      <c r="AN73" s="760"/>
      <c r="AO73" s="915"/>
      <c r="AP73" s="904"/>
      <c r="AQ73" s="301" t="s">
        <v>83</v>
      </c>
      <c r="AR73" s="277" t="str">
        <f>'[1]LÍNEA 1'!P73</f>
        <v xml:space="preserve"> -</v>
      </c>
      <c r="AS73" s="301" t="s">
        <v>1295</v>
      </c>
      <c r="AT73" s="40">
        <v>1</v>
      </c>
      <c r="AU73" s="66">
        <f>'[1]LÍNEA 1'!S73</f>
        <v>1</v>
      </c>
      <c r="AV73" s="66">
        <f>'[1]LÍNEA 1'!T73</f>
        <v>1</v>
      </c>
      <c r="AW73" s="414">
        <v>0.25</v>
      </c>
      <c r="AX73" s="66">
        <f>'[1]LÍNEA 1'!U73</f>
        <v>1</v>
      </c>
      <c r="AY73" s="414">
        <v>0.25</v>
      </c>
      <c r="AZ73" s="66">
        <f>'[1]LÍNEA 1'!V73</f>
        <v>1</v>
      </c>
      <c r="BA73" s="416">
        <v>0.25</v>
      </c>
      <c r="BB73" s="149">
        <f>'[1]LÍNEA 1'!W73</f>
        <v>1</v>
      </c>
      <c r="BC73" s="423">
        <v>0.25</v>
      </c>
      <c r="BD73" s="64">
        <f>'[10]2016'!K25</f>
        <v>1</v>
      </c>
      <c r="BE73" s="66">
        <f>'[10]2017'!K25</f>
        <v>0.2</v>
      </c>
      <c r="BF73" s="66">
        <f>'[10]2018'!K25</f>
        <v>0</v>
      </c>
      <c r="BG73" s="95">
        <f>'[10]2019'!K25</f>
        <v>0</v>
      </c>
      <c r="BH73" s="334">
        <f t="shared" si="1"/>
        <v>1</v>
      </c>
      <c r="BI73" s="454">
        <f t="shared" si="2"/>
        <v>1</v>
      </c>
      <c r="BJ73" s="335">
        <f t="shared" si="3"/>
        <v>0.2</v>
      </c>
      <c r="BK73" s="454">
        <f t="shared" si="4"/>
        <v>0.2</v>
      </c>
      <c r="BL73" s="335">
        <f t="shared" si="5"/>
        <v>0</v>
      </c>
      <c r="BM73" s="454">
        <f t="shared" si="6"/>
        <v>0</v>
      </c>
      <c r="BN73" s="335">
        <f t="shared" si="7"/>
        <v>0</v>
      </c>
      <c r="BO73" s="454">
        <f t="shared" si="8"/>
        <v>0</v>
      </c>
      <c r="BP73" s="689">
        <f t="shared" si="28"/>
        <v>0.3</v>
      </c>
      <c r="BQ73" s="454">
        <f t="shared" si="9"/>
        <v>0.3</v>
      </c>
      <c r="BR73" s="637">
        <f t="shared" si="10"/>
        <v>0.3</v>
      </c>
      <c r="BS73" s="64">
        <f>'[10]2016'!P25</f>
        <v>0</v>
      </c>
      <c r="BT73" s="66">
        <f>'[10]2016'!Q25</f>
        <v>0</v>
      </c>
      <c r="BU73" s="66">
        <f>'[10]2016'!R25</f>
        <v>0</v>
      </c>
      <c r="BV73" s="125" t="str">
        <f t="shared" si="15"/>
        <v xml:space="preserve"> -</v>
      </c>
      <c r="BW73" s="379" t="str">
        <f t="shared" si="16"/>
        <v xml:space="preserve"> -</v>
      </c>
      <c r="BX73" s="64">
        <f>'[10]2017'!P25</f>
        <v>0</v>
      </c>
      <c r="BY73" s="66">
        <f>'[10]2017'!Q25</f>
        <v>0</v>
      </c>
      <c r="BZ73" s="66">
        <f>'[10]2017'!R25</f>
        <v>0</v>
      </c>
      <c r="CA73" s="125" t="str">
        <f t="shared" si="17"/>
        <v xml:space="preserve"> -</v>
      </c>
      <c r="CB73" s="379" t="str">
        <f t="shared" si="18"/>
        <v xml:space="preserve"> -</v>
      </c>
      <c r="CC73" s="65">
        <f>'[10]2018'!P25</f>
        <v>0</v>
      </c>
      <c r="CD73" s="66">
        <f>'[10]2018'!Q25</f>
        <v>0</v>
      </c>
      <c r="CE73" s="66">
        <f>'[10]2018'!R25</f>
        <v>0</v>
      </c>
      <c r="CF73" s="125" t="str">
        <f t="shared" si="19"/>
        <v xml:space="preserve"> -</v>
      </c>
      <c r="CG73" s="379" t="str">
        <f t="shared" si="20"/>
        <v xml:space="preserve"> -</v>
      </c>
      <c r="CH73" s="64">
        <f>'[10]2019'!P25</f>
        <v>0</v>
      </c>
      <c r="CI73" s="66">
        <f>'[10]2019'!Q25</f>
        <v>0</v>
      </c>
      <c r="CJ73" s="66">
        <f>'[10]2019'!R25</f>
        <v>0</v>
      </c>
      <c r="CK73" s="125" t="str">
        <f t="shared" si="21"/>
        <v xml:space="preserve"> -</v>
      </c>
      <c r="CL73" s="379" t="str">
        <f t="shared" si="22"/>
        <v xml:space="preserve"> -</v>
      </c>
      <c r="CM73" s="516">
        <f t="shared" si="23"/>
        <v>0</v>
      </c>
      <c r="CN73" s="517">
        <f t="shared" si="24"/>
        <v>0</v>
      </c>
      <c r="CO73" s="517">
        <f t="shared" si="25"/>
        <v>0</v>
      </c>
      <c r="CP73" s="507" t="str">
        <f t="shared" si="26"/>
        <v xml:space="preserve"> -</v>
      </c>
      <c r="CQ73" s="378" t="str">
        <f t="shared" si="27"/>
        <v xml:space="preserve"> -</v>
      </c>
      <c r="CR73" s="592" t="s">
        <v>1225</v>
      </c>
      <c r="CS73" s="390" t="s">
        <v>1231</v>
      </c>
      <c r="CT73" s="102" t="str">
        <f>'[1]LÍNEA 1'!AQ73</f>
        <v>Asesor TIC</v>
      </c>
    </row>
    <row r="74" spans="2:98" ht="30" customHeight="1" x14ac:dyDescent="0.2">
      <c r="B74" s="961"/>
      <c r="C74" s="957"/>
      <c r="D74" s="909"/>
      <c r="E74" s="912"/>
      <c r="F74" s="921"/>
      <c r="G74" s="936"/>
      <c r="H74" s="809"/>
      <c r="I74" s="875"/>
      <c r="J74" s="936"/>
      <c r="K74" s="851"/>
      <c r="L74" s="879"/>
      <c r="M74" s="809"/>
      <c r="N74" s="875"/>
      <c r="O74" s="852"/>
      <c r="P74" s="809"/>
      <c r="Q74" s="851"/>
      <c r="R74" s="852"/>
      <c r="S74" s="809"/>
      <c r="T74" s="851"/>
      <c r="U74" s="849"/>
      <c r="V74" s="826"/>
      <c r="W74" s="797"/>
      <c r="X74" s="809"/>
      <c r="Y74" s="797"/>
      <c r="Z74" s="809"/>
      <c r="AA74" s="797"/>
      <c r="AB74" s="799"/>
      <c r="AC74" s="807"/>
      <c r="AD74" s="767"/>
      <c r="AE74" s="750"/>
      <c r="AF74" s="760"/>
      <c r="AG74" s="750"/>
      <c r="AH74" s="760"/>
      <c r="AI74" s="750"/>
      <c r="AJ74" s="760"/>
      <c r="AK74" s="750"/>
      <c r="AL74" s="760"/>
      <c r="AM74" s="750"/>
      <c r="AN74" s="760"/>
      <c r="AO74" s="915"/>
      <c r="AP74" s="904"/>
      <c r="AQ74" s="301" t="s">
        <v>84</v>
      </c>
      <c r="AR74" s="277" t="str">
        <f>'[1]LÍNEA 1'!P74</f>
        <v xml:space="preserve"> -</v>
      </c>
      <c r="AS74" s="301" t="s">
        <v>1296</v>
      </c>
      <c r="AT74" s="40">
        <v>1</v>
      </c>
      <c r="AU74" s="66">
        <f>'[1]LÍNEA 1'!S74</f>
        <v>1</v>
      </c>
      <c r="AV74" s="66">
        <f>'[1]LÍNEA 1'!T74</f>
        <v>1</v>
      </c>
      <c r="AW74" s="414">
        <v>0.25</v>
      </c>
      <c r="AX74" s="66">
        <f>'[1]LÍNEA 1'!U74</f>
        <v>1</v>
      </c>
      <c r="AY74" s="414">
        <v>0.25</v>
      </c>
      <c r="AZ74" s="66">
        <f>'[1]LÍNEA 1'!V74</f>
        <v>1</v>
      </c>
      <c r="BA74" s="416">
        <v>0.25</v>
      </c>
      <c r="BB74" s="149">
        <f>'[1]LÍNEA 1'!W74</f>
        <v>1</v>
      </c>
      <c r="BC74" s="423">
        <v>0.25</v>
      </c>
      <c r="BD74" s="64">
        <f>'[10]2016'!K26</f>
        <v>1</v>
      </c>
      <c r="BE74" s="66">
        <f>'[10]2017'!K26</f>
        <v>1</v>
      </c>
      <c r="BF74" s="66">
        <f>'[10]2018'!K26</f>
        <v>0</v>
      </c>
      <c r="BG74" s="95">
        <f>'[10]2019'!K26</f>
        <v>0</v>
      </c>
      <c r="BH74" s="334">
        <f t="shared" si="1"/>
        <v>1</v>
      </c>
      <c r="BI74" s="454">
        <f t="shared" si="2"/>
        <v>1</v>
      </c>
      <c r="BJ74" s="335">
        <f t="shared" si="3"/>
        <v>1</v>
      </c>
      <c r="BK74" s="454">
        <f t="shared" si="4"/>
        <v>1</v>
      </c>
      <c r="BL74" s="335">
        <f t="shared" si="5"/>
        <v>0</v>
      </c>
      <c r="BM74" s="454">
        <f t="shared" si="6"/>
        <v>0</v>
      </c>
      <c r="BN74" s="335">
        <f t="shared" si="7"/>
        <v>0</v>
      </c>
      <c r="BO74" s="454">
        <f t="shared" si="8"/>
        <v>0</v>
      </c>
      <c r="BP74" s="689">
        <f t="shared" si="28"/>
        <v>0.5</v>
      </c>
      <c r="BQ74" s="454">
        <f t="shared" si="9"/>
        <v>0.5</v>
      </c>
      <c r="BR74" s="637">
        <f t="shared" si="10"/>
        <v>0.5</v>
      </c>
      <c r="BS74" s="64">
        <f>'[10]2016'!P26</f>
        <v>0</v>
      </c>
      <c r="BT74" s="66">
        <f>'[10]2016'!Q26</f>
        <v>0</v>
      </c>
      <c r="BU74" s="66">
        <f>'[10]2016'!R26</f>
        <v>0</v>
      </c>
      <c r="BV74" s="125" t="str">
        <f t="shared" si="15"/>
        <v xml:space="preserve"> -</v>
      </c>
      <c r="BW74" s="379" t="str">
        <f t="shared" si="16"/>
        <v xml:space="preserve"> -</v>
      </c>
      <c r="BX74" s="64">
        <f>'[10]2017'!P26</f>
        <v>0</v>
      </c>
      <c r="BY74" s="66">
        <f>'[10]2017'!Q26</f>
        <v>0</v>
      </c>
      <c r="BZ74" s="66">
        <f>'[10]2017'!R26</f>
        <v>0</v>
      </c>
      <c r="CA74" s="125" t="str">
        <f t="shared" si="17"/>
        <v xml:space="preserve"> -</v>
      </c>
      <c r="CB74" s="379" t="str">
        <f t="shared" si="18"/>
        <v xml:space="preserve"> -</v>
      </c>
      <c r="CC74" s="65">
        <f>'[10]2018'!P26</f>
        <v>0</v>
      </c>
      <c r="CD74" s="66">
        <f>'[10]2018'!Q26</f>
        <v>0</v>
      </c>
      <c r="CE74" s="66">
        <f>'[10]2018'!R26</f>
        <v>0</v>
      </c>
      <c r="CF74" s="125" t="str">
        <f t="shared" si="19"/>
        <v xml:space="preserve"> -</v>
      </c>
      <c r="CG74" s="379" t="str">
        <f t="shared" si="20"/>
        <v xml:space="preserve"> -</v>
      </c>
      <c r="CH74" s="64">
        <f>'[10]2019'!P26</f>
        <v>0</v>
      </c>
      <c r="CI74" s="66">
        <f>'[10]2019'!Q26</f>
        <v>0</v>
      </c>
      <c r="CJ74" s="66">
        <f>'[10]2019'!R26</f>
        <v>0</v>
      </c>
      <c r="CK74" s="125" t="str">
        <f t="shared" si="21"/>
        <v xml:space="preserve"> -</v>
      </c>
      <c r="CL74" s="379" t="str">
        <f t="shared" si="22"/>
        <v xml:space="preserve"> -</v>
      </c>
      <c r="CM74" s="518">
        <f t="shared" si="23"/>
        <v>0</v>
      </c>
      <c r="CN74" s="519">
        <f t="shared" si="24"/>
        <v>0</v>
      </c>
      <c r="CO74" s="519">
        <f t="shared" si="25"/>
        <v>0</v>
      </c>
      <c r="CP74" s="505" t="str">
        <f t="shared" si="26"/>
        <v xml:space="preserve"> -</v>
      </c>
      <c r="CQ74" s="379" t="str">
        <f t="shared" si="27"/>
        <v xml:space="preserve"> -</v>
      </c>
      <c r="CR74" s="592" t="s">
        <v>1225</v>
      </c>
      <c r="CS74" s="390" t="s">
        <v>1231</v>
      </c>
      <c r="CT74" s="102" t="str">
        <f>'[1]LÍNEA 1'!AQ74</f>
        <v>Asesor TIC</v>
      </c>
    </row>
    <row r="75" spans="2:98" ht="30" customHeight="1" x14ac:dyDescent="0.2">
      <c r="B75" s="961"/>
      <c r="C75" s="957"/>
      <c r="D75" s="909"/>
      <c r="E75" s="912"/>
      <c r="F75" s="921"/>
      <c r="G75" s="936"/>
      <c r="H75" s="809"/>
      <c r="I75" s="875"/>
      <c r="J75" s="936"/>
      <c r="K75" s="851"/>
      <c r="L75" s="879"/>
      <c r="M75" s="809"/>
      <c r="N75" s="875"/>
      <c r="O75" s="852"/>
      <c r="P75" s="809"/>
      <c r="Q75" s="851"/>
      <c r="R75" s="852"/>
      <c r="S75" s="809"/>
      <c r="T75" s="851"/>
      <c r="U75" s="849"/>
      <c r="V75" s="826"/>
      <c r="W75" s="797"/>
      <c r="X75" s="809"/>
      <c r="Y75" s="797"/>
      <c r="Z75" s="809"/>
      <c r="AA75" s="797"/>
      <c r="AB75" s="799"/>
      <c r="AC75" s="807"/>
      <c r="AD75" s="767"/>
      <c r="AE75" s="750"/>
      <c r="AF75" s="760"/>
      <c r="AG75" s="750"/>
      <c r="AH75" s="760"/>
      <c r="AI75" s="750"/>
      <c r="AJ75" s="760"/>
      <c r="AK75" s="750"/>
      <c r="AL75" s="760"/>
      <c r="AM75" s="750"/>
      <c r="AN75" s="760"/>
      <c r="AO75" s="915"/>
      <c r="AP75" s="904"/>
      <c r="AQ75" s="27" t="s">
        <v>85</v>
      </c>
      <c r="AR75" s="367" t="str">
        <f>'[1]LÍNEA 1'!P75</f>
        <v xml:space="preserve"> -</v>
      </c>
      <c r="AS75" s="27" t="s">
        <v>1297</v>
      </c>
      <c r="AT75" s="40">
        <v>0</v>
      </c>
      <c r="AU75" s="66">
        <f>'[1]LÍNEA 1'!S75</f>
        <v>1</v>
      </c>
      <c r="AV75" s="66">
        <f>'[1]LÍNEA 1'!T75</f>
        <v>0</v>
      </c>
      <c r="AW75" s="414">
        <f t="shared" si="11"/>
        <v>0</v>
      </c>
      <c r="AX75" s="66">
        <f>'[1]LÍNEA 1'!U75</f>
        <v>1</v>
      </c>
      <c r="AY75" s="414">
        <f t="shared" si="12"/>
        <v>1</v>
      </c>
      <c r="AZ75" s="66">
        <f>'[1]LÍNEA 1'!V75</f>
        <v>0</v>
      </c>
      <c r="BA75" s="416">
        <f t="shared" si="13"/>
        <v>0</v>
      </c>
      <c r="BB75" s="149">
        <f>'[1]LÍNEA 1'!W75</f>
        <v>0</v>
      </c>
      <c r="BC75" s="423">
        <f t="shared" si="14"/>
        <v>0</v>
      </c>
      <c r="BD75" s="64">
        <f>'[9]2016'!$K$16</f>
        <v>0</v>
      </c>
      <c r="BE75" s="66">
        <f>'[9]2017'!$K$16</f>
        <v>0</v>
      </c>
      <c r="BF75" s="66">
        <f>'[9]2018'!$K$16</f>
        <v>0</v>
      </c>
      <c r="BG75" s="95">
        <f>'[9]2019'!$K$16</f>
        <v>0</v>
      </c>
      <c r="BH75" s="334" t="str">
        <f t="shared" si="1"/>
        <v xml:space="preserve"> -</v>
      </c>
      <c r="BI75" s="454" t="str">
        <f t="shared" si="2"/>
        <v xml:space="preserve"> -</v>
      </c>
      <c r="BJ75" s="335">
        <f t="shared" si="3"/>
        <v>0</v>
      </c>
      <c r="BK75" s="454">
        <f t="shared" si="4"/>
        <v>0</v>
      </c>
      <c r="BL75" s="335" t="str">
        <f t="shared" si="5"/>
        <v xml:space="preserve"> -</v>
      </c>
      <c r="BM75" s="454" t="str">
        <f t="shared" si="6"/>
        <v xml:space="preserve"> -</v>
      </c>
      <c r="BN75" s="335" t="str">
        <f t="shared" si="7"/>
        <v xml:space="preserve"> -</v>
      </c>
      <c r="BO75" s="454" t="str">
        <f t="shared" si="8"/>
        <v xml:space="preserve"> -</v>
      </c>
      <c r="BP75" s="689">
        <f t="shared" ref="BP75" si="34">+SUM(BD75:BG75)/AU75</f>
        <v>0</v>
      </c>
      <c r="BQ75" s="454">
        <f t="shared" si="9"/>
        <v>0</v>
      </c>
      <c r="BR75" s="637">
        <f t="shared" si="10"/>
        <v>0</v>
      </c>
      <c r="BS75" s="64">
        <f>'[9]2016'!P16</f>
        <v>0</v>
      </c>
      <c r="BT75" s="66">
        <f>'[9]2016'!Q16</f>
        <v>0</v>
      </c>
      <c r="BU75" s="66">
        <f>'[9]2016'!R16</f>
        <v>0</v>
      </c>
      <c r="BV75" s="125" t="str">
        <f t="shared" si="15"/>
        <v xml:space="preserve"> -</v>
      </c>
      <c r="BW75" s="379" t="str">
        <f t="shared" si="16"/>
        <v xml:space="preserve"> -</v>
      </c>
      <c r="BX75" s="64">
        <f>'[9]2017'!P16</f>
        <v>0</v>
      </c>
      <c r="BY75" s="66">
        <f>'[9]2017'!Q16</f>
        <v>0</v>
      </c>
      <c r="BZ75" s="66">
        <f>'[9]2017'!R16</f>
        <v>0</v>
      </c>
      <c r="CA75" s="125" t="str">
        <f t="shared" si="17"/>
        <v xml:space="preserve"> -</v>
      </c>
      <c r="CB75" s="379" t="str">
        <f t="shared" si="18"/>
        <v xml:space="preserve"> -</v>
      </c>
      <c r="CC75" s="65">
        <f>'[9]2018'!P16</f>
        <v>0</v>
      </c>
      <c r="CD75" s="66">
        <f>'[9]2018'!Q16</f>
        <v>0</v>
      </c>
      <c r="CE75" s="66">
        <f>'[9]2018'!R16</f>
        <v>0</v>
      </c>
      <c r="CF75" s="125" t="str">
        <f t="shared" si="19"/>
        <v xml:space="preserve"> -</v>
      </c>
      <c r="CG75" s="379" t="str">
        <f t="shared" si="20"/>
        <v xml:space="preserve"> -</v>
      </c>
      <c r="CH75" s="64">
        <f>'[9]2019'!P16</f>
        <v>0</v>
      </c>
      <c r="CI75" s="66">
        <f>'[9]2019'!Q16</f>
        <v>0</v>
      </c>
      <c r="CJ75" s="66">
        <f>'[9]2019'!R16</f>
        <v>0</v>
      </c>
      <c r="CK75" s="125" t="str">
        <f t="shared" si="21"/>
        <v xml:space="preserve"> -</v>
      </c>
      <c r="CL75" s="379" t="str">
        <f t="shared" si="22"/>
        <v xml:space="preserve"> -</v>
      </c>
      <c r="CM75" s="516">
        <f t="shared" si="23"/>
        <v>0</v>
      </c>
      <c r="CN75" s="517">
        <f t="shared" si="24"/>
        <v>0</v>
      </c>
      <c r="CO75" s="517">
        <f t="shared" si="25"/>
        <v>0</v>
      </c>
      <c r="CP75" s="507" t="str">
        <f t="shared" si="26"/>
        <v xml:space="preserve"> -</v>
      </c>
      <c r="CQ75" s="378" t="str">
        <f t="shared" si="27"/>
        <v xml:space="preserve"> -</v>
      </c>
      <c r="CR75" s="592" t="s">
        <v>1225</v>
      </c>
      <c r="CS75" s="390" t="s">
        <v>1231</v>
      </c>
      <c r="CT75" s="102" t="str">
        <f>'[1]LÍNEA 1'!AQ75</f>
        <v>Sec. Administrativa</v>
      </c>
    </row>
    <row r="76" spans="2:98" ht="60" customHeight="1" thickBot="1" x14ac:dyDescent="0.25">
      <c r="B76" s="961"/>
      <c r="C76" s="957"/>
      <c r="D76" s="910"/>
      <c r="E76" s="913"/>
      <c r="F76" s="922"/>
      <c r="G76" s="941"/>
      <c r="H76" s="819"/>
      <c r="I76" s="934"/>
      <c r="J76" s="941"/>
      <c r="K76" s="853"/>
      <c r="L76" s="935"/>
      <c r="M76" s="819"/>
      <c r="N76" s="934"/>
      <c r="O76" s="861"/>
      <c r="P76" s="819"/>
      <c r="Q76" s="853"/>
      <c r="R76" s="861"/>
      <c r="S76" s="819"/>
      <c r="T76" s="853"/>
      <c r="U76" s="854"/>
      <c r="V76" s="838"/>
      <c r="W76" s="805"/>
      <c r="X76" s="819"/>
      <c r="Y76" s="805"/>
      <c r="Z76" s="819"/>
      <c r="AA76" s="805"/>
      <c r="AB76" s="820"/>
      <c r="AC76" s="813"/>
      <c r="AD76" s="775"/>
      <c r="AE76" s="755"/>
      <c r="AF76" s="776"/>
      <c r="AG76" s="755"/>
      <c r="AH76" s="776"/>
      <c r="AI76" s="755"/>
      <c r="AJ76" s="776"/>
      <c r="AK76" s="755"/>
      <c r="AL76" s="776"/>
      <c r="AM76" s="755"/>
      <c r="AN76" s="776"/>
      <c r="AO76" s="918"/>
      <c r="AP76" s="907"/>
      <c r="AQ76" s="303" t="s">
        <v>86</v>
      </c>
      <c r="AR76" s="254">
        <f>'[1]LÍNEA 1'!P76</f>
        <v>0</v>
      </c>
      <c r="AS76" s="303" t="s">
        <v>1298</v>
      </c>
      <c r="AT76" s="45">
        <v>0</v>
      </c>
      <c r="AU76" s="91">
        <f>'[1]LÍNEA 1'!S76</f>
        <v>1</v>
      </c>
      <c r="AV76" s="91">
        <f>'[1]LÍNEA 1'!T76</f>
        <v>1</v>
      </c>
      <c r="AW76" s="424">
        <v>0.25</v>
      </c>
      <c r="AX76" s="91">
        <f>'[1]LÍNEA 1'!U76</f>
        <v>1</v>
      </c>
      <c r="AY76" s="424">
        <v>0.25</v>
      </c>
      <c r="AZ76" s="91">
        <f>'[1]LÍNEA 1'!V76</f>
        <v>1</v>
      </c>
      <c r="BA76" s="425">
        <v>0.25</v>
      </c>
      <c r="BB76" s="163">
        <f>'[1]LÍNEA 1'!W76</f>
        <v>1</v>
      </c>
      <c r="BC76" s="426">
        <v>0.25</v>
      </c>
      <c r="BD76" s="97">
        <f>'[8]2016'!$K$18</f>
        <v>1</v>
      </c>
      <c r="BE76" s="91">
        <f>'[8]2017'!$K$18</f>
        <v>1</v>
      </c>
      <c r="BF76" s="91">
        <f>'[8]2018'!$K$18</f>
        <v>0</v>
      </c>
      <c r="BG76" s="96">
        <f>'[8]2019'!$K$18</f>
        <v>0</v>
      </c>
      <c r="BH76" s="332">
        <f t="shared" ref="BH76:BH139" si="35">IF(AV76=0," -",BD76/AV76)</f>
        <v>1</v>
      </c>
      <c r="BI76" s="458">
        <f t="shared" ref="BI76:BI139" si="36">IF(AV76=0," -",IF(BH76&gt;100%,100%,BH76))</f>
        <v>1</v>
      </c>
      <c r="BJ76" s="333">
        <f t="shared" ref="BJ76:BJ139" si="37">IF(AX76=0," -",BE76/AX76)</f>
        <v>1</v>
      </c>
      <c r="BK76" s="458">
        <f t="shared" ref="BK76:BK139" si="38">IF(AX76=0," -",IF(BJ76&gt;100%,100%,BJ76))</f>
        <v>1</v>
      </c>
      <c r="BL76" s="333">
        <f t="shared" ref="BL76:BL139" si="39">IF(AZ76=0," -",BF76/AZ76)</f>
        <v>0</v>
      </c>
      <c r="BM76" s="458">
        <f t="shared" ref="BM76:BM139" si="40">IF(AZ76=0," -",IF(BL76&gt;100%,100%,BL76))</f>
        <v>0</v>
      </c>
      <c r="BN76" s="333">
        <f t="shared" ref="BN76:BN139" si="41">IF(BB76=0," -",BG76/BB76)</f>
        <v>0</v>
      </c>
      <c r="BO76" s="458">
        <f t="shared" ref="BO76:BO139" si="42">IF(BB76=0," -",IF(BN76&gt;100%,100%,BN76))</f>
        <v>0</v>
      </c>
      <c r="BP76" s="690">
        <f t="shared" ref="BP76:BP135" si="43">+AVERAGE(BD76:BG76)/AU76</f>
        <v>0.5</v>
      </c>
      <c r="BQ76" s="458">
        <f t="shared" ref="BQ76:BQ139" si="44">+IF(BP76&gt;100%,100%,BP76)</f>
        <v>0.5</v>
      </c>
      <c r="BR76" s="638">
        <f t="shared" ref="BR76:BR139" si="45">+BQ76</f>
        <v>0.5</v>
      </c>
      <c r="BS76" s="97">
        <f>'[8]2016'!P18</f>
        <v>0</v>
      </c>
      <c r="BT76" s="91">
        <f>'[8]2016'!Q18</f>
        <v>0</v>
      </c>
      <c r="BU76" s="91">
        <f>'[8]2016'!R18</f>
        <v>0</v>
      </c>
      <c r="BV76" s="148" t="str">
        <f t="shared" si="15"/>
        <v xml:space="preserve"> -</v>
      </c>
      <c r="BW76" s="386" t="str">
        <f t="shared" si="16"/>
        <v xml:space="preserve"> -</v>
      </c>
      <c r="BX76" s="97">
        <f>'[8]2017'!P18</f>
        <v>0</v>
      </c>
      <c r="BY76" s="91">
        <f>'[8]2017'!Q18</f>
        <v>0</v>
      </c>
      <c r="BZ76" s="91">
        <f>'[8]2017'!R18</f>
        <v>0</v>
      </c>
      <c r="CA76" s="148" t="str">
        <f t="shared" si="17"/>
        <v xml:space="preserve"> -</v>
      </c>
      <c r="CB76" s="386" t="str">
        <f t="shared" si="18"/>
        <v xml:space="preserve"> -</v>
      </c>
      <c r="CC76" s="94">
        <f>'[8]2018'!P18</f>
        <v>250000</v>
      </c>
      <c r="CD76" s="91">
        <f>'[8]2018'!Q18</f>
        <v>0</v>
      </c>
      <c r="CE76" s="91">
        <f>'[8]2018'!R18</f>
        <v>0</v>
      </c>
      <c r="CF76" s="148">
        <f t="shared" si="19"/>
        <v>0</v>
      </c>
      <c r="CG76" s="386" t="str">
        <f t="shared" si="20"/>
        <v xml:space="preserve"> -</v>
      </c>
      <c r="CH76" s="97">
        <f>'[8]2019'!P18</f>
        <v>250000</v>
      </c>
      <c r="CI76" s="91">
        <f>'[8]2019'!Q18</f>
        <v>0</v>
      </c>
      <c r="CJ76" s="91">
        <f>'[8]2019'!R18</f>
        <v>0</v>
      </c>
      <c r="CK76" s="148">
        <f t="shared" si="21"/>
        <v>0</v>
      </c>
      <c r="CL76" s="386" t="str">
        <f t="shared" si="22"/>
        <v xml:space="preserve"> -</v>
      </c>
      <c r="CM76" s="524">
        <f t="shared" si="23"/>
        <v>500000</v>
      </c>
      <c r="CN76" s="525">
        <f t="shared" si="24"/>
        <v>0</v>
      </c>
      <c r="CO76" s="525">
        <f t="shared" si="25"/>
        <v>0</v>
      </c>
      <c r="CP76" s="506">
        <f t="shared" si="26"/>
        <v>0</v>
      </c>
      <c r="CQ76" s="386" t="str">
        <f t="shared" si="27"/>
        <v xml:space="preserve"> -</v>
      </c>
      <c r="CR76" s="594" t="s">
        <v>1225</v>
      </c>
      <c r="CS76" s="391" t="s">
        <v>1231</v>
      </c>
      <c r="CT76" s="103" t="str">
        <f>'[1]LÍNEA 1'!AQ76</f>
        <v>Ofc. Prensa</v>
      </c>
    </row>
    <row r="77" spans="2:98" ht="15" customHeight="1" thickBot="1" x14ac:dyDescent="0.25">
      <c r="B77" s="961"/>
      <c r="C77" s="958"/>
      <c r="D77" s="81"/>
      <c r="E77" s="80"/>
      <c r="F77" s="82"/>
      <c r="G77" s="81"/>
      <c r="H77" s="81"/>
      <c r="I77" s="621"/>
      <c r="J77" s="81"/>
      <c r="K77" s="621"/>
      <c r="L77" s="81"/>
      <c r="M77" s="81"/>
      <c r="N77" s="621"/>
      <c r="O77" s="81"/>
      <c r="P77" s="81"/>
      <c r="Q77" s="621"/>
      <c r="R77" s="81"/>
      <c r="S77" s="81"/>
      <c r="T77" s="621"/>
      <c r="U77" s="81"/>
      <c r="V77" s="81"/>
      <c r="W77" s="623"/>
      <c r="X77" s="309"/>
      <c r="Y77" s="623"/>
      <c r="Z77" s="309"/>
      <c r="AA77" s="623"/>
      <c r="AB77" s="625"/>
      <c r="AC77" s="621"/>
      <c r="AD77" s="359"/>
      <c r="AE77" s="622"/>
      <c r="AF77" s="359"/>
      <c r="AG77" s="622"/>
      <c r="AH77" s="359"/>
      <c r="AI77" s="622"/>
      <c r="AJ77" s="359"/>
      <c r="AK77" s="622"/>
      <c r="AL77" s="359"/>
      <c r="AM77" s="622"/>
      <c r="AN77" s="359"/>
      <c r="AO77" s="81"/>
      <c r="AP77" s="80"/>
      <c r="AQ77" s="82"/>
      <c r="AR77" s="80"/>
      <c r="AS77" s="82"/>
      <c r="AT77" s="81"/>
      <c r="AU77" s="307">
        <f>'[1]LÍNEA 1'!S77</f>
        <v>0</v>
      </c>
      <c r="AV77" s="307">
        <f>'[1]LÍNEA 1'!T77</f>
        <v>0</v>
      </c>
      <c r="AW77" s="359">
        <f>+AVERAGE(AW11:AW76)</f>
        <v>0.18692279942279943</v>
      </c>
      <c r="AX77" s="307">
        <f>'[1]LÍNEA 1'!U77</f>
        <v>0</v>
      </c>
      <c r="AY77" s="359">
        <f>+AVERAGE(AY11:AY76)</f>
        <v>0.33357683982683983</v>
      </c>
      <c r="AZ77" s="307">
        <f>'[1]LÍNEA 1'!V77</f>
        <v>0</v>
      </c>
      <c r="BA77" s="359">
        <f>+AVERAGE(BA11:BA76)</f>
        <v>0.2339105339105339</v>
      </c>
      <c r="BB77" s="307">
        <f>'[1]LÍNEA 1'!W77</f>
        <v>0</v>
      </c>
      <c r="BC77" s="359">
        <f>+AVERAGE(BC11:BC76)</f>
        <v>0.24558982683982686</v>
      </c>
      <c r="BD77" s="307"/>
      <c r="BE77" s="307"/>
      <c r="BF77" s="307"/>
      <c r="BG77" s="307"/>
      <c r="BH77" s="80"/>
      <c r="BI77" s="556">
        <f t="shared" ref="BI77:BO77" si="46">+AVERAGE(BI11:BI76)</f>
        <v>0.86734693877551017</v>
      </c>
      <c r="BJ77" s="556"/>
      <c r="BK77" s="556">
        <f t="shared" si="46"/>
        <v>0.50758974358974374</v>
      </c>
      <c r="BL77" s="556"/>
      <c r="BM77" s="556">
        <f t="shared" si="46"/>
        <v>0</v>
      </c>
      <c r="BN77" s="556"/>
      <c r="BO77" s="556">
        <f t="shared" si="46"/>
        <v>0</v>
      </c>
      <c r="BP77" s="665"/>
      <c r="BQ77" s="556">
        <f>+AVERAGE(BQ11:BQ76)</f>
        <v>0.33475108225108224</v>
      </c>
      <c r="BR77" s="641"/>
      <c r="BS77" s="83"/>
      <c r="BT77" s="83"/>
      <c r="BU77" s="83"/>
      <c r="BV77" s="83"/>
      <c r="BW77" s="83"/>
      <c r="BX77" s="83"/>
      <c r="BY77" s="83"/>
      <c r="BZ77" s="83"/>
      <c r="CA77" s="83"/>
      <c r="CB77" s="83"/>
      <c r="CC77" s="83"/>
      <c r="CD77" s="83"/>
      <c r="CE77" s="83"/>
      <c r="CF77" s="83"/>
      <c r="CG77" s="83"/>
      <c r="CH77" s="83"/>
      <c r="CI77" s="83"/>
      <c r="CJ77" s="83"/>
      <c r="CK77" s="83"/>
      <c r="CL77" s="83"/>
      <c r="CM77" s="84"/>
      <c r="CN77" s="84"/>
      <c r="CO77" s="84"/>
      <c r="CP77" s="84"/>
      <c r="CQ77" s="84"/>
      <c r="CR77" s="596"/>
      <c r="CS77" s="80"/>
      <c r="CT77" s="104"/>
    </row>
    <row r="78" spans="2:98" ht="45.75" customHeight="1" x14ac:dyDescent="0.2">
      <c r="B78" s="961"/>
      <c r="C78" s="957"/>
      <c r="D78" s="908">
        <f>+RESUMEN!J18</f>
        <v>0.29989512108262106</v>
      </c>
      <c r="E78" s="911" t="s">
        <v>240</v>
      </c>
      <c r="F78" s="938" t="s">
        <v>226</v>
      </c>
      <c r="G78" s="940">
        <v>0</v>
      </c>
      <c r="H78" s="940">
        <v>0.3</v>
      </c>
      <c r="I78" s="869">
        <f>+H78-G78</f>
        <v>0.3</v>
      </c>
      <c r="J78" s="940">
        <v>0</v>
      </c>
      <c r="K78" s="869">
        <f>+J78-G78</f>
        <v>0</v>
      </c>
      <c r="L78" s="870"/>
      <c r="M78" s="940">
        <v>0</v>
      </c>
      <c r="N78" s="869">
        <f>+M78-J78</f>
        <v>0</v>
      </c>
      <c r="O78" s="870"/>
      <c r="P78" s="940">
        <v>0.15</v>
      </c>
      <c r="Q78" s="869">
        <f>+P78-M78</f>
        <v>0.15</v>
      </c>
      <c r="R78" s="870"/>
      <c r="S78" s="940">
        <v>0.3</v>
      </c>
      <c r="T78" s="869">
        <f>+S78-P78</f>
        <v>0.15</v>
      </c>
      <c r="U78" s="868"/>
      <c r="V78" s="839"/>
      <c r="W78" s="814">
        <f>+IF(V78=0,0,V78-G78)</f>
        <v>0</v>
      </c>
      <c r="X78" s="840"/>
      <c r="Y78" s="814">
        <f>+IF(X78=0,0,X78-V78)</f>
        <v>0</v>
      </c>
      <c r="Z78" s="840"/>
      <c r="AA78" s="814">
        <f>+IF(Z78=0,0,Z78-X78)</f>
        <v>0</v>
      </c>
      <c r="AB78" s="816"/>
      <c r="AC78" s="818">
        <f>+IF(AB78=0,0,AB78-Z78)</f>
        <v>0</v>
      </c>
      <c r="AD78" s="773" t="str">
        <f>+IF(K78=0," -",W78/K78)</f>
        <v xml:space="preserve"> -</v>
      </c>
      <c r="AE78" s="757" t="str">
        <f>+IF(K78=0," -",IF(AD78&gt;100%,100%,AD78))</f>
        <v xml:space="preserve"> -</v>
      </c>
      <c r="AF78" s="774" t="str">
        <f>+IF(N78=0," -",Y78/N78)</f>
        <v xml:space="preserve"> -</v>
      </c>
      <c r="AG78" s="757" t="str">
        <f>+IF(N78=0," -",IF(AF78&gt;100%,100%,AF78))</f>
        <v xml:space="preserve"> -</v>
      </c>
      <c r="AH78" s="774">
        <f>+IF(Q78=0," -",AA78/Q78)</f>
        <v>0</v>
      </c>
      <c r="AI78" s="757">
        <f>+IF(Q78=0," -",IF(AH78&gt;100%,100%,AH78))</f>
        <v>0</v>
      </c>
      <c r="AJ78" s="774">
        <f>+IF(T78=0," -",AC78/T78)</f>
        <v>0</v>
      </c>
      <c r="AK78" s="757">
        <f>+IF(T78=0," -",IF(AJ78&gt;100%,100%,AJ78))</f>
        <v>0</v>
      </c>
      <c r="AL78" s="774">
        <f>+SUM(AC78,AA78,Y78,W78)/I78</f>
        <v>0</v>
      </c>
      <c r="AM78" s="757">
        <f>+IF(AL78&gt;100%,100%,IF(AL78&lt;0%,0%,AL78))</f>
        <v>0</v>
      </c>
      <c r="AN78" s="774"/>
      <c r="AO78" s="917">
        <f>+RESUMEN!J19</f>
        <v>0.21249999999999999</v>
      </c>
      <c r="AP78" s="906" t="s">
        <v>158</v>
      </c>
      <c r="AQ78" s="455" t="s">
        <v>98</v>
      </c>
      <c r="AR78" s="452">
        <f>'[1]LÍNEA 1'!P78</f>
        <v>2210289</v>
      </c>
      <c r="AS78" s="455" t="s">
        <v>1299</v>
      </c>
      <c r="AT78" s="39">
        <v>0</v>
      </c>
      <c r="AU78" s="90">
        <f>'[1]LÍNEA 1'!S78</f>
        <v>1</v>
      </c>
      <c r="AV78" s="90">
        <f>'[1]LÍNEA 1'!T78</f>
        <v>0</v>
      </c>
      <c r="AW78" s="413">
        <f t="shared" ref="AW78:AW134" si="47">+AV78/AU78</f>
        <v>0</v>
      </c>
      <c r="AX78" s="90">
        <f>'[1]LÍNEA 1'!U78</f>
        <v>1</v>
      </c>
      <c r="AY78" s="413">
        <v>0.33</v>
      </c>
      <c r="AZ78" s="90">
        <f>'[1]LÍNEA 1'!V78</f>
        <v>1</v>
      </c>
      <c r="BA78" s="415">
        <v>0.33</v>
      </c>
      <c r="BB78" s="46">
        <f>'[1]LÍNEA 1'!W78</f>
        <v>1</v>
      </c>
      <c r="BC78" s="422">
        <v>0.34</v>
      </c>
      <c r="BD78" s="52">
        <f>'[9]2016'!K18</f>
        <v>0</v>
      </c>
      <c r="BE78" s="90">
        <f>'[9]2017'!K18</f>
        <v>0.3</v>
      </c>
      <c r="BF78" s="90">
        <f>'[9]2018'!K18</f>
        <v>0</v>
      </c>
      <c r="BG78" s="69">
        <f>'[9]2019'!K18</f>
        <v>0</v>
      </c>
      <c r="BH78" s="330" t="str">
        <f t="shared" si="35"/>
        <v xml:space="preserve"> -</v>
      </c>
      <c r="BI78" s="453" t="str">
        <f t="shared" si="36"/>
        <v xml:space="preserve"> -</v>
      </c>
      <c r="BJ78" s="331">
        <f t="shared" si="37"/>
        <v>0.3</v>
      </c>
      <c r="BK78" s="453">
        <f t="shared" si="38"/>
        <v>0.3</v>
      </c>
      <c r="BL78" s="331">
        <f t="shared" si="39"/>
        <v>0</v>
      </c>
      <c r="BM78" s="453">
        <f t="shared" si="40"/>
        <v>0</v>
      </c>
      <c r="BN78" s="331">
        <f t="shared" si="41"/>
        <v>0</v>
      </c>
      <c r="BO78" s="453">
        <f t="shared" si="42"/>
        <v>0</v>
      </c>
      <c r="BP78" s="688">
        <f>+AVERAGE(BE78:BG78)/AU78</f>
        <v>9.9999999999999992E-2</v>
      </c>
      <c r="BQ78" s="453">
        <f t="shared" si="44"/>
        <v>9.9999999999999992E-2</v>
      </c>
      <c r="BR78" s="636">
        <f t="shared" si="45"/>
        <v>9.9999999999999992E-2</v>
      </c>
      <c r="BS78" s="52">
        <f>'[9]2016'!P18</f>
        <v>0</v>
      </c>
      <c r="BT78" s="90">
        <f>'[9]2016'!Q18</f>
        <v>0</v>
      </c>
      <c r="BU78" s="90">
        <f>'[9]2016'!R18</f>
        <v>0</v>
      </c>
      <c r="BV78" s="146" t="str">
        <f t="shared" ref="BV78:BV140" si="48">IF(BS78=0," -",BT78/BS78)</f>
        <v xml:space="preserve"> -</v>
      </c>
      <c r="BW78" s="385" t="str">
        <f t="shared" ref="BW78:BW140" si="49">IF(BU78=0," -",IF(BT78=0,100%,BU78/BT78))</f>
        <v xml:space="preserve"> -</v>
      </c>
      <c r="BX78" s="52">
        <f>'[9]2017'!P18</f>
        <v>300000</v>
      </c>
      <c r="BY78" s="90">
        <f>'[9]2017'!Q18</f>
        <v>0</v>
      </c>
      <c r="BZ78" s="90">
        <f>'[9]2017'!R18</f>
        <v>0</v>
      </c>
      <c r="CA78" s="146">
        <f t="shared" ref="CA78:CA140" si="50">IF(BX78=0," -",BY78/BX78)</f>
        <v>0</v>
      </c>
      <c r="CB78" s="385" t="str">
        <f t="shared" ref="CB78:CB140" si="51">IF(BZ78=0," -",IF(BY78=0,100%,BZ78/BY78))</f>
        <v xml:space="preserve"> -</v>
      </c>
      <c r="CC78" s="53">
        <f>'[9]2018'!P18</f>
        <v>500000</v>
      </c>
      <c r="CD78" s="90">
        <f>'[9]2018'!Q18</f>
        <v>0</v>
      </c>
      <c r="CE78" s="90">
        <f>'[9]2018'!R18</f>
        <v>0</v>
      </c>
      <c r="CF78" s="146">
        <f t="shared" ref="CF78:CF140" si="52">IF(CC78=0," -",CD78/CC78)</f>
        <v>0</v>
      </c>
      <c r="CG78" s="385" t="str">
        <f t="shared" ref="CG78:CG140" si="53">IF(CE78=0," -",IF(CD78=0,100%,CE78/CD78))</f>
        <v xml:space="preserve"> -</v>
      </c>
      <c r="CH78" s="52">
        <f>'[9]2019'!P18</f>
        <v>500000</v>
      </c>
      <c r="CI78" s="90">
        <f>'[9]2019'!Q18</f>
        <v>0</v>
      </c>
      <c r="CJ78" s="90">
        <f>'[9]2019'!R18</f>
        <v>0</v>
      </c>
      <c r="CK78" s="146">
        <f t="shared" ref="CK78:CK140" si="54">IF(CH78=0," -",CI78/CH78)</f>
        <v>0</v>
      </c>
      <c r="CL78" s="385" t="str">
        <f t="shared" ref="CL78:CL140" si="55">IF(CJ78=0," -",IF(CI78=0,100%,CJ78/CI78))</f>
        <v xml:space="preserve"> -</v>
      </c>
      <c r="CM78" s="522">
        <f t="shared" ref="CM78:CM140" si="56">+BS78+BX78+CC78+CH78</f>
        <v>1300000</v>
      </c>
      <c r="CN78" s="523">
        <f t="shared" ref="CN78:CN140" si="57">+BT78+BY78+CD78+CI78</f>
        <v>0</v>
      </c>
      <c r="CO78" s="523">
        <f t="shared" ref="CO78:CO140" si="58">+BU78+BZ78+CE78+CJ78</f>
        <v>0</v>
      </c>
      <c r="CP78" s="504">
        <f t="shared" ref="CP78:CP140" si="59">IF(CM78=0," -",CN78/CM78)</f>
        <v>0</v>
      </c>
      <c r="CQ78" s="385" t="str">
        <f t="shared" ref="CQ78:CQ140" si="60">IF(CO78=0," -",IF(CN78=0,100%,CO78/CN78))</f>
        <v xml:space="preserve"> -</v>
      </c>
      <c r="CR78" s="591" t="s">
        <v>1225</v>
      </c>
      <c r="CS78" s="389" t="s">
        <v>1231</v>
      </c>
      <c r="CT78" s="101" t="str">
        <f>'[1]LÍNEA 1'!AQ78</f>
        <v>Sec. Administrativa</v>
      </c>
    </row>
    <row r="79" spans="2:98" ht="30" customHeight="1" x14ac:dyDescent="0.2">
      <c r="B79" s="961"/>
      <c r="C79" s="957"/>
      <c r="D79" s="909"/>
      <c r="E79" s="912"/>
      <c r="F79" s="921"/>
      <c r="G79" s="828"/>
      <c r="H79" s="828"/>
      <c r="I79" s="863"/>
      <c r="J79" s="828"/>
      <c r="K79" s="863"/>
      <c r="L79" s="864"/>
      <c r="M79" s="828"/>
      <c r="N79" s="863"/>
      <c r="O79" s="864"/>
      <c r="P79" s="828"/>
      <c r="Q79" s="863"/>
      <c r="R79" s="864"/>
      <c r="S79" s="828"/>
      <c r="T79" s="863"/>
      <c r="U79" s="859"/>
      <c r="V79" s="830"/>
      <c r="W79" s="815"/>
      <c r="X79" s="828"/>
      <c r="Y79" s="815"/>
      <c r="Z79" s="828"/>
      <c r="AA79" s="815"/>
      <c r="AB79" s="817"/>
      <c r="AC79" s="803"/>
      <c r="AD79" s="767"/>
      <c r="AE79" s="750"/>
      <c r="AF79" s="760"/>
      <c r="AG79" s="750"/>
      <c r="AH79" s="760"/>
      <c r="AI79" s="750"/>
      <c r="AJ79" s="760"/>
      <c r="AK79" s="750"/>
      <c r="AL79" s="760"/>
      <c r="AM79" s="750"/>
      <c r="AN79" s="760"/>
      <c r="AO79" s="915"/>
      <c r="AP79" s="904"/>
      <c r="AQ79" s="27" t="s">
        <v>99</v>
      </c>
      <c r="AR79" s="367" t="str">
        <f>'[1]LÍNEA 1'!P79</f>
        <v xml:space="preserve"> -</v>
      </c>
      <c r="AS79" s="27" t="s">
        <v>1300</v>
      </c>
      <c r="AT79" s="40">
        <v>0</v>
      </c>
      <c r="AU79" s="60">
        <f>'[1]LÍNEA 1'!S79</f>
        <v>1</v>
      </c>
      <c r="AV79" s="60">
        <f>'[1]LÍNEA 1'!T79</f>
        <v>0</v>
      </c>
      <c r="AW79" s="414">
        <f t="shared" si="47"/>
        <v>0</v>
      </c>
      <c r="AX79" s="60">
        <f>'[1]LÍNEA 1'!U79</f>
        <v>1</v>
      </c>
      <c r="AY79" s="414">
        <f t="shared" ref="AY79:AY134" si="61">+AX79/AU79</f>
        <v>1</v>
      </c>
      <c r="AZ79" s="60">
        <f>'[1]LÍNEA 1'!V79</f>
        <v>0</v>
      </c>
      <c r="BA79" s="416">
        <f t="shared" ref="BA79:BA134" si="62">+AZ79/AU79</f>
        <v>0</v>
      </c>
      <c r="BB79" s="47">
        <f>'[1]LÍNEA 1'!W79</f>
        <v>0</v>
      </c>
      <c r="BC79" s="423">
        <f t="shared" ref="BC79:BC134" si="63">+BB79/AU79</f>
        <v>0</v>
      </c>
      <c r="BD79" s="54">
        <f>'[9]2016'!K19</f>
        <v>0</v>
      </c>
      <c r="BE79" s="60">
        <f>'[9]2017'!K19</f>
        <v>0</v>
      </c>
      <c r="BF79" s="60">
        <f>'[9]2018'!K19</f>
        <v>0</v>
      </c>
      <c r="BG79" s="49">
        <f>'[9]2019'!K19</f>
        <v>0</v>
      </c>
      <c r="BH79" s="334" t="str">
        <f t="shared" si="35"/>
        <v xml:space="preserve"> -</v>
      </c>
      <c r="BI79" s="454" t="str">
        <f t="shared" si="36"/>
        <v xml:space="preserve"> -</v>
      </c>
      <c r="BJ79" s="335">
        <f t="shared" si="37"/>
        <v>0</v>
      </c>
      <c r="BK79" s="454">
        <f t="shared" si="38"/>
        <v>0</v>
      </c>
      <c r="BL79" s="335" t="str">
        <f t="shared" si="39"/>
        <v xml:space="preserve"> -</v>
      </c>
      <c r="BM79" s="454" t="str">
        <f t="shared" si="40"/>
        <v xml:space="preserve"> -</v>
      </c>
      <c r="BN79" s="335" t="str">
        <f t="shared" si="41"/>
        <v xml:space="preserve"> -</v>
      </c>
      <c r="BO79" s="454" t="str">
        <f t="shared" si="42"/>
        <v xml:space="preserve"> -</v>
      </c>
      <c r="BP79" s="689">
        <f t="shared" ref="BP79" si="64">+SUM(BD79:BG79)/AU79</f>
        <v>0</v>
      </c>
      <c r="BQ79" s="454">
        <f t="shared" si="44"/>
        <v>0</v>
      </c>
      <c r="BR79" s="637">
        <f t="shared" si="45"/>
        <v>0</v>
      </c>
      <c r="BS79" s="54">
        <f>'[9]2016'!P19</f>
        <v>0</v>
      </c>
      <c r="BT79" s="60">
        <f>'[9]2016'!Q19</f>
        <v>0</v>
      </c>
      <c r="BU79" s="60">
        <f>'[9]2016'!R19</f>
        <v>0</v>
      </c>
      <c r="BV79" s="125" t="str">
        <f t="shared" si="48"/>
        <v xml:space="preserve"> -</v>
      </c>
      <c r="BW79" s="379" t="str">
        <f t="shared" si="49"/>
        <v xml:space="preserve"> -</v>
      </c>
      <c r="BX79" s="54">
        <f>'[9]2017'!P19</f>
        <v>0</v>
      </c>
      <c r="BY79" s="60">
        <f>'[9]2017'!Q19</f>
        <v>0</v>
      </c>
      <c r="BZ79" s="60">
        <f>'[9]2017'!R19</f>
        <v>0</v>
      </c>
      <c r="CA79" s="125" t="str">
        <f t="shared" si="50"/>
        <v xml:space="preserve"> -</v>
      </c>
      <c r="CB79" s="379" t="str">
        <f t="shared" si="51"/>
        <v xml:space="preserve"> -</v>
      </c>
      <c r="CC79" s="55">
        <f>'[9]2018'!P19</f>
        <v>0</v>
      </c>
      <c r="CD79" s="60">
        <f>'[9]2018'!Q19</f>
        <v>0</v>
      </c>
      <c r="CE79" s="60">
        <f>'[9]2018'!R19</f>
        <v>0</v>
      </c>
      <c r="CF79" s="125" t="str">
        <f t="shared" si="52"/>
        <v xml:space="preserve"> -</v>
      </c>
      <c r="CG79" s="379" t="str">
        <f t="shared" si="53"/>
        <v xml:space="preserve"> -</v>
      </c>
      <c r="CH79" s="54">
        <f>'[9]2019'!P19</f>
        <v>0</v>
      </c>
      <c r="CI79" s="60">
        <f>'[9]2019'!Q19</f>
        <v>0</v>
      </c>
      <c r="CJ79" s="60">
        <f>'[9]2019'!R19</f>
        <v>0</v>
      </c>
      <c r="CK79" s="125" t="str">
        <f t="shared" si="54"/>
        <v xml:space="preserve"> -</v>
      </c>
      <c r="CL79" s="379" t="str">
        <f t="shared" si="55"/>
        <v xml:space="preserve"> -</v>
      </c>
      <c r="CM79" s="516">
        <f t="shared" si="56"/>
        <v>0</v>
      </c>
      <c r="CN79" s="517">
        <f t="shared" si="57"/>
        <v>0</v>
      </c>
      <c r="CO79" s="517">
        <f t="shared" si="58"/>
        <v>0</v>
      </c>
      <c r="CP79" s="507" t="str">
        <f t="shared" si="59"/>
        <v xml:space="preserve"> -</v>
      </c>
      <c r="CQ79" s="378" t="str">
        <f t="shared" si="60"/>
        <v xml:space="preserve"> -</v>
      </c>
      <c r="CR79" s="592" t="s">
        <v>1225</v>
      </c>
      <c r="CS79" s="390" t="s">
        <v>1231</v>
      </c>
      <c r="CT79" s="102" t="str">
        <f>'[1]LÍNEA 1'!AQ79</f>
        <v>Sec. Administrativa</v>
      </c>
    </row>
    <row r="80" spans="2:98" ht="45" customHeight="1" x14ac:dyDescent="0.2">
      <c r="B80" s="961"/>
      <c r="C80" s="957"/>
      <c r="D80" s="909"/>
      <c r="E80" s="912"/>
      <c r="F80" s="921"/>
      <c r="G80" s="828"/>
      <c r="H80" s="828"/>
      <c r="I80" s="863"/>
      <c r="J80" s="828"/>
      <c r="K80" s="863"/>
      <c r="L80" s="864"/>
      <c r="M80" s="828"/>
      <c r="N80" s="863"/>
      <c r="O80" s="864"/>
      <c r="P80" s="828"/>
      <c r="Q80" s="863"/>
      <c r="R80" s="864"/>
      <c r="S80" s="828"/>
      <c r="T80" s="863"/>
      <c r="U80" s="859"/>
      <c r="V80" s="830"/>
      <c r="W80" s="815"/>
      <c r="X80" s="828"/>
      <c r="Y80" s="815"/>
      <c r="Z80" s="828"/>
      <c r="AA80" s="815"/>
      <c r="AB80" s="817"/>
      <c r="AC80" s="803"/>
      <c r="AD80" s="767"/>
      <c r="AE80" s="750"/>
      <c r="AF80" s="760"/>
      <c r="AG80" s="750"/>
      <c r="AH80" s="760"/>
      <c r="AI80" s="750"/>
      <c r="AJ80" s="760"/>
      <c r="AK80" s="750"/>
      <c r="AL80" s="760"/>
      <c r="AM80" s="750"/>
      <c r="AN80" s="760"/>
      <c r="AO80" s="915"/>
      <c r="AP80" s="904"/>
      <c r="AQ80" s="449" t="s">
        <v>100</v>
      </c>
      <c r="AR80" s="448">
        <f>'[1]LÍNEA 1'!P80</f>
        <v>0</v>
      </c>
      <c r="AS80" s="449" t="s">
        <v>1301</v>
      </c>
      <c r="AT80" s="40">
        <v>0</v>
      </c>
      <c r="AU80" s="60">
        <f>'[1]LÍNEA 1'!S80</f>
        <v>1</v>
      </c>
      <c r="AV80" s="60">
        <f>'[1]LÍNEA 1'!T80</f>
        <v>1</v>
      </c>
      <c r="AW80" s="414">
        <v>0.25</v>
      </c>
      <c r="AX80" s="60">
        <f>'[1]LÍNEA 1'!U80</f>
        <v>1</v>
      </c>
      <c r="AY80" s="414">
        <v>0.25</v>
      </c>
      <c r="AZ80" s="60">
        <f>'[1]LÍNEA 1'!V80</f>
        <v>1</v>
      </c>
      <c r="BA80" s="416">
        <v>0.25</v>
      </c>
      <c r="BB80" s="47">
        <f>'[1]LÍNEA 1'!W80</f>
        <v>1</v>
      </c>
      <c r="BC80" s="423">
        <v>0.25</v>
      </c>
      <c r="BD80" s="54">
        <f>'[9]2016'!K20</f>
        <v>1</v>
      </c>
      <c r="BE80" s="60">
        <f>'[9]2017'!K20</f>
        <v>1</v>
      </c>
      <c r="BF80" s="60">
        <f>'[9]2018'!K20</f>
        <v>0</v>
      </c>
      <c r="BG80" s="49">
        <f>'[9]2019'!K20</f>
        <v>0</v>
      </c>
      <c r="BH80" s="334">
        <f t="shared" si="35"/>
        <v>1</v>
      </c>
      <c r="BI80" s="454">
        <f t="shared" si="36"/>
        <v>1</v>
      </c>
      <c r="BJ80" s="335">
        <f t="shared" si="37"/>
        <v>1</v>
      </c>
      <c r="BK80" s="454">
        <f t="shared" si="38"/>
        <v>1</v>
      </c>
      <c r="BL80" s="335">
        <f t="shared" si="39"/>
        <v>0</v>
      </c>
      <c r="BM80" s="454">
        <f t="shared" si="40"/>
        <v>0</v>
      </c>
      <c r="BN80" s="335">
        <f t="shared" si="41"/>
        <v>0</v>
      </c>
      <c r="BO80" s="454">
        <f t="shared" si="42"/>
        <v>0</v>
      </c>
      <c r="BP80" s="689">
        <f>+AVERAGE(BD80:BG80)/AU80</f>
        <v>0.5</v>
      </c>
      <c r="BQ80" s="454">
        <f t="shared" si="44"/>
        <v>0.5</v>
      </c>
      <c r="BR80" s="637">
        <f t="shared" si="45"/>
        <v>0.5</v>
      </c>
      <c r="BS80" s="54">
        <f>'[9]2016'!P20</f>
        <v>0</v>
      </c>
      <c r="BT80" s="60">
        <f>'[9]2016'!Q20</f>
        <v>0</v>
      </c>
      <c r="BU80" s="60">
        <f>'[9]2016'!R20</f>
        <v>0</v>
      </c>
      <c r="BV80" s="125" t="str">
        <f t="shared" si="48"/>
        <v xml:space="preserve"> -</v>
      </c>
      <c r="BW80" s="379" t="str">
        <f t="shared" si="49"/>
        <v xml:space="preserve"> -</v>
      </c>
      <c r="BX80" s="54">
        <f>'[9]2017'!P20</f>
        <v>0</v>
      </c>
      <c r="BY80" s="60">
        <f>'[9]2017'!Q20</f>
        <v>0</v>
      </c>
      <c r="BZ80" s="60">
        <f>'[9]2017'!R20</f>
        <v>0</v>
      </c>
      <c r="CA80" s="125" t="str">
        <f t="shared" si="50"/>
        <v xml:space="preserve"> -</v>
      </c>
      <c r="CB80" s="379" t="str">
        <f t="shared" si="51"/>
        <v xml:space="preserve"> -</v>
      </c>
      <c r="CC80" s="55">
        <f>'[9]2018'!P20</f>
        <v>250000</v>
      </c>
      <c r="CD80" s="60">
        <f>'[9]2018'!Q20</f>
        <v>0</v>
      </c>
      <c r="CE80" s="60">
        <f>'[9]2018'!R20</f>
        <v>0</v>
      </c>
      <c r="CF80" s="125">
        <f t="shared" si="52"/>
        <v>0</v>
      </c>
      <c r="CG80" s="379" t="str">
        <f t="shared" si="53"/>
        <v xml:space="preserve"> -</v>
      </c>
      <c r="CH80" s="54">
        <f>'[9]2019'!P20</f>
        <v>250000</v>
      </c>
      <c r="CI80" s="60">
        <f>'[9]2019'!Q20</f>
        <v>0</v>
      </c>
      <c r="CJ80" s="60">
        <f>'[9]2019'!R20</f>
        <v>0</v>
      </c>
      <c r="CK80" s="125">
        <f t="shared" si="54"/>
        <v>0</v>
      </c>
      <c r="CL80" s="379" t="str">
        <f t="shared" si="55"/>
        <v xml:space="preserve"> -</v>
      </c>
      <c r="CM80" s="518">
        <f t="shared" si="56"/>
        <v>500000</v>
      </c>
      <c r="CN80" s="519">
        <f t="shared" si="57"/>
        <v>0</v>
      </c>
      <c r="CO80" s="519">
        <f t="shared" si="58"/>
        <v>0</v>
      </c>
      <c r="CP80" s="505">
        <f t="shared" si="59"/>
        <v>0</v>
      </c>
      <c r="CQ80" s="379" t="str">
        <f t="shared" si="60"/>
        <v xml:space="preserve"> -</v>
      </c>
      <c r="CR80" s="592" t="s">
        <v>1225</v>
      </c>
      <c r="CS80" s="390" t="s">
        <v>1231</v>
      </c>
      <c r="CT80" s="102" t="str">
        <f>'[1]LÍNEA 1'!AQ80</f>
        <v>Sec. Administrativa</v>
      </c>
    </row>
    <row r="81" spans="2:98" ht="30" customHeight="1" thickBot="1" x14ac:dyDescent="0.25">
      <c r="B81" s="961"/>
      <c r="C81" s="957"/>
      <c r="D81" s="909"/>
      <c r="E81" s="912"/>
      <c r="F81" s="921"/>
      <c r="G81" s="828"/>
      <c r="H81" s="828"/>
      <c r="I81" s="863"/>
      <c r="J81" s="828"/>
      <c r="K81" s="863"/>
      <c r="L81" s="864"/>
      <c r="M81" s="828"/>
      <c r="N81" s="863"/>
      <c r="O81" s="864"/>
      <c r="P81" s="828"/>
      <c r="Q81" s="863"/>
      <c r="R81" s="864"/>
      <c r="S81" s="828"/>
      <c r="T81" s="863"/>
      <c r="U81" s="859"/>
      <c r="V81" s="830"/>
      <c r="W81" s="815"/>
      <c r="X81" s="828"/>
      <c r="Y81" s="815"/>
      <c r="Z81" s="828"/>
      <c r="AA81" s="815"/>
      <c r="AB81" s="817"/>
      <c r="AC81" s="803"/>
      <c r="AD81" s="767"/>
      <c r="AE81" s="750"/>
      <c r="AF81" s="760"/>
      <c r="AG81" s="750"/>
      <c r="AH81" s="760"/>
      <c r="AI81" s="750"/>
      <c r="AJ81" s="760"/>
      <c r="AK81" s="750"/>
      <c r="AL81" s="760"/>
      <c r="AM81" s="750"/>
      <c r="AN81" s="760"/>
      <c r="AO81" s="918"/>
      <c r="AP81" s="907"/>
      <c r="AQ81" s="30" t="s">
        <v>101</v>
      </c>
      <c r="AR81" s="10">
        <f>'[1]LÍNEA 1'!P81</f>
        <v>2210302</v>
      </c>
      <c r="AS81" s="30" t="s">
        <v>1302</v>
      </c>
      <c r="AT81" s="45">
        <v>0</v>
      </c>
      <c r="AU81" s="92">
        <f>'[1]LÍNEA 1'!S81</f>
        <v>2</v>
      </c>
      <c r="AV81" s="92">
        <f>'[1]LÍNEA 1'!T81</f>
        <v>0</v>
      </c>
      <c r="AW81" s="424">
        <f t="shared" si="47"/>
        <v>0</v>
      </c>
      <c r="AX81" s="92">
        <f>'[1]LÍNEA 1'!U81</f>
        <v>1</v>
      </c>
      <c r="AY81" s="424">
        <f t="shared" si="61"/>
        <v>0.5</v>
      </c>
      <c r="AZ81" s="92">
        <f>'[1]LÍNEA 1'!V81</f>
        <v>1</v>
      </c>
      <c r="BA81" s="425">
        <f t="shared" si="62"/>
        <v>0.5</v>
      </c>
      <c r="BB81" s="51">
        <f>'[1]LÍNEA 1'!W81</f>
        <v>0</v>
      </c>
      <c r="BC81" s="426">
        <f t="shared" si="63"/>
        <v>0</v>
      </c>
      <c r="BD81" s="62">
        <f>'[9]2016'!K21</f>
        <v>0</v>
      </c>
      <c r="BE81" s="92">
        <f>'[9]2017'!K21</f>
        <v>0.5</v>
      </c>
      <c r="BF81" s="92">
        <f>'[9]2018'!K21</f>
        <v>0</v>
      </c>
      <c r="BG81" s="70">
        <f>'[9]2019'!K21</f>
        <v>0</v>
      </c>
      <c r="BH81" s="332" t="str">
        <f t="shared" si="35"/>
        <v xml:space="preserve"> -</v>
      </c>
      <c r="BI81" s="458" t="str">
        <f t="shared" si="36"/>
        <v xml:space="preserve"> -</v>
      </c>
      <c r="BJ81" s="333">
        <f t="shared" si="37"/>
        <v>0.5</v>
      </c>
      <c r="BK81" s="458">
        <f t="shared" si="38"/>
        <v>0.5</v>
      </c>
      <c r="BL81" s="333">
        <f t="shared" si="39"/>
        <v>0</v>
      </c>
      <c r="BM81" s="458">
        <f t="shared" si="40"/>
        <v>0</v>
      </c>
      <c r="BN81" s="333" t="str">
        <f t="shared" si="41"/>
        <v xml:space="preserve"> -</v>
      </c>
      <c r="BO81" s="458" t="str">
        <f t="shared" si="42"/>
        <v xml:space="preserve"> -</v>
      </c>
      <c r="BP81" s="690">
        <f t="shared" ref="BP81" si="65">+SUM(BD81:BG81)/AU81</f>
        <v>0.25</v>
      </c>
      <c r="BQ81" s="458">
        <f t="shared" si="44"/>
        <v>0.25</v>
      </c>
      <c r="BR81" s="638">
        <f t="shared" si="45"/>
        <v>0.25</v>
      </c>
      <c r="BS81" s="62">
        <f>'[9]2016'!P21</f>
        <v>0</v>
      </c>
      <c r="BT81" s="92">
        <f>'[9]2016'!Q21</f>
        <v>0</v>
      </c>
      <c r="BU81" s="92">
        <f>'[9]2016'!R21</f>
        <v>0</v>
      </c>
      <c r="BV81" s="148" t="str">
        <f t="shared" si="48"/>
        <v xml:space="preserve"> -</v>
      </c>
      <c r="BW81" s="386" t="str">
        <f t="shared" si="49"/>
        <v xml:space="preserve"> -</v>
      </c>
      <c r="BX81" s="62">
        <f>'[9]2017'!P21</f>
        <v>300000</v>
      </c>
      <c r="BY81" s="92">
        <f>'[9]2017'!Q21</f>
        <v>37430</v>
      </c>
      <c r="BZ81" s="92">
        <f>'[9]2017'!R21</f>
        <v>0</v>
      </c>
      <c r="CA81" s="148">
        <f t="shared" si="50"/>
        <v>0.12476666666666666</v>
      </c>
      <c r="CB81" s="386" t="str">
        <f t="shared" si="51"/>
        <v xml:space="preserve"> -</v>
      </c>
      <c r="CC81" s="63">
        <f>'[9]2018'!P21</f>
        <v>1000000</v>
      </c>
      <c r="CD81" s="92">
        <f>'[9]2018'!Q21</f>
        <v>0</v>
      </c>
      <c r="CE81" s="92">
        <f>'[9]2018'!R21</f>
        <v>0</v>
      </c>
      <c r="CF81" s="148">
        <f t="shared" si="52"/>
        <v>0</v>
      </c>
      <c r="CG81" s="386" t="str">
        <f t="shared" si="53"/>
        <v xml:space="preserve"> -</v>
      </c>
      <c r="CH81" s="62">
        <f>'[9]2019'!P21</f>
        <v>0</v>
      </c>
      <c r="CI81" s="92">
        <f>'[9]2019'!Q21</f>
        <v>0</v>
      </c>
      <c r="CJ81" s="92">
        <f>'[9]2019'!R21</f>
        <v>0</v>
      </c>
      <c r="CK81" s="148" t="str">
        <f t="shared" si="54"/>
        <v xml:space="preserve"> -</v>
      </c>
      <c r="CL81" s="386" t="str">
        <f t="shared" si="55"/>
        <v xml:space="preserve"> -</v>
      </c>
      <c r="CM81" s="527">
        <f t="shared" si="56"/>
        <v>1300000</v>
      </c>
      <c r="CN81" s="528">
        <f t="shared" si="57"/>
        <v>37430</v>
      </c>
      <c r="CO81" s="528">
        <f t="shared" si="58"/>
        <v>0</v>
      </c>
      <c r="CP81" s="514">
        <f t="shared" si="59"/>
        <v>2.8792307692307693E-2</v>
      </c>
      <c r="CQ81" s="388" t="str">
        <f t="shared" si="60"/>
        <v xml:space="preserve"> -</v>
      </c>
      <c r="CR81" s="594" t="s">
        <v>1225</v>
      </c>
      <c r="CS81" s="391" t="s">
        <v>1231</v>
      </c>
      <c r="CT81" s="107" t="str">
        <f>'[1]LÍNEA 1'!AQ81</f>
        <v>Sec. Administrativa</v>
      </c>
    </row>
    <row r="82" spans="2:98" ht="44.1" customHeight="1" x14ac:dyDescent="0.2">
      <c r="B82" s="961"/>
      <c r="C82" s="957"/>
      <c r="D82" s="909"/>
      <c r="E82" s="912"/>
      <c r="F82" s="921"/>
      <c r="G82" s="828"/>
      <c r="H82" s="828"/>
      <c r="I82" s="863"/>
      <c r="J82" s="828"/>
      <c r="K82" s="863"/>
      <c r="L82" s="864"/>
      <c r="M82" s="828"/>
      <c r="N82" s="863"/>
      <c r="O82" s="864"/>
      <c r="P82" s="828"/>
      <c r="Q82" s="863"/>
      <c r="R82" s="864"/>
      <c r="S82" s="828"/>
      <c r="T82" s="863"/>
      <c r="U82" s="859"/>
      <c r="V82" s="830"/>
      <c r="W82" s="815"/>
      <c r="X82" s="828"/>
      <c r="Y82" s="815"/>
      <c r="Z82" s="828"/>
      <c r="AA82" s="815"/>
      <c r="AB82" s="817"/>
      <c r="AC82" s="803"/>
      <c r="AD82" s="767"/>
      <c r="AE82" s="750"/>
      <c r="AF82" s="760"/>
      <c r="AG82" s="750"/>
      <c r="AH82" s="760"/>
      <c r="AI82" s="750"/>
      <c r="AJ82" s="760"/>
      <c r="AK82" s="750"/>
      <c r="AL82" s="760"/>
      <c r="AM82" s="750"/>
      <c r="AN82" s="760"/>
      <c r="AO82" s="914">
        <f>+RESUMEN!J20</f>
        <v>0.33333333333333331</v>
      </c>
      <c r="AP82" s="903" t="s">
        <v>159</v>
      </c>
      <c r="AQ82" s="249" t="s">
        <v>102</v>
      </c>
      <c r="AR82" s="286">
        <f>'[1]LÍNEA 1'!P82</f>
        <v>0</v>
      </c>
      <c r="AS82" s="249" t="s">
        <v>1303</v>
      </c>
      <c r="AT82" s="41">
        <v>0</v>
      </c>
      <c r="AU82" s="59">
        <f>'[1]LÍNEA 1'!S82</f>
        <v>1</v>
      </c>
      <c r="AV82" s="59">
        <f>'[1]LÍNEA 1'!T82</f>
        <v>1</v>
      </c>
      <c r="AW82" s="420">
        <v>0.25</v>
      </c>
      <c r="AX82" s="59">
        <f>'[1]LÍNEA 1'!U82</f>
        <v>1</v>
      </c>
      <c r="AY82" s="420">
        <v>0.25</v>
      </c>
      <c r="AZ82" s="59">
        <f>'[1]LÍNEA 1'!V82</f>
        <v>1</v>
      </c>
      <c r="BA82" s="421">
        <v>0.25</v>
      </c>
      <c r="BB82" s="48">
        <f>'[1]LÍNEA 1'!W82</f>
        <v>1</v>
      </c>
      <c r="BC82" s="421">
        <v>0.25</v>
      </c>
      <c r="BD82" s="52">
        <f>'[14]2016'!K18</f>
        <v>0</v>
      </c>
      <c r="BE82" s="90">
        <f>'[14]2017'!K18</f>
        <v>0.5</v>
      </c>
      <c r="BF82" s="90">
        <f>'[14]2018'!K18</f>
        <v>0</v>
      </c>
      <c r="BG82" s="69">
        <f>'[14]2019'!K18</f>
        <v>0</v>
      </c>
      <c r="BH82" s="459">
        <f t="shared" si="35"/>
        <v>0</v>
      </c>
      <c r="BI82" s="460">
        <f t="shared" si="36"/>
        <v>0</v>
      </c>
      <c r="BJ82" s="461">
        <f t="shared" si="37"/>
        <v>0.5</v>
      </c>
      <c r="BK82" s="460">
        <f t="shared" si="38"/>
        <v>0.5</v>
      </c>
      <c r="BL82" s="461">
        <f t="shared" si="39"/>
        <v>0</v>
      </c>
      <c r="BM82" s="460">
        <f t="shared" si="40"/>
        <v>0</v>
      </c>
      <c r="BN82" s="461">
        <f t="shared" si="41"/>
        <v>0</v>
      </c>
      <c r="BO82" s="460">
        <f t="shared" si="42"/>
        <v>0</v>
      </c>
      <c r="BP82" s="691">
        <f t="shared" si="43"/>
        <v>0.125</v>
      </c>
      <c r="BQ82" s="460">
        <f t="shared" si="44"/>
        <v>0.125</v>
      </c>
      <c r="BR82" s="639">
        <f t="shared" si="45"/>
        <v>0.125</v>
      </c>
      <c r="BS82" s="61">
        <f>'[14]2016'!P18</f>
        <v>0</v>
      </c>
      <c r="BT82" s="59">
        <f>'[14]2016'!Q18</f>
        <v>0</v>
      </c>
      <c r="BU82" s="59">
        <f>'[14]2016'!R18</f>
        <v>0</v>
      </c>
      <c r="BV82" s="145" t="str">
        <f t="shared" si="48"/>
        <v xml:space="preserve"> -</v>
      </c>
      <c r="BW82" s="378" t="str">
        <f t="shared" si="49"/>
        <v xml:space="preserve"> -</v>
      </c>
      <c r="BX82" s="58">
        <f>'[14]2017'!P18</f>
        <v>0</v>
      </c>
      <c r="BY82" s="59">
        <f>'[14]2017'!Q18</f>
        <v>0</v>
      </c>
      <c r="BZ82" s="59">
        <f>'[14]2017'!R18</f>
        <v>0</v>
      </c>
      <c r="CA82" s="145" t="str">
        <f t="shared" si="50"/>
        <v xml:space="preserve"> -</v>
      </c>
      <c r="CB82" s="378" t="str">
        <f t="shared" si="51"/>
        <v xml:space="preserve"> -</v>
      </c>
      <c r="CC82" s="61">
        <f>'[14]2018'!P18</f>
        <v>200000</v>
      </c>
      <c r="CD82" s="59">
        <f>'[14]2018'!Q18</f>
        <v>0</v>
      </c>
      <c r="CE82" s="59">
        <f>'[14]2018'!R18</f>
        <v>0</v>
      </c>
      <c r="CF82" s="145">
        <f t="shared" si="52"/>
        <v>0</v>
      </c>
      <c r="CG82" s="378" t="str">
        <f t="shared" si="53"/>
        <v xml:space="preserve"> -</v>
      </c>
      <c r="CH82" s="58">
        <f>'[14]2019'!P18</f>
        <v>200000</v>
      </c>
      <c r="CI82" s="59">
        <f>'[14]2019'!Q18</f>
        <v>0</v>
      </c>
      <c r="CJ82" s="59">
        <f>'[14]2019'!R18</f>
        <v>0</v>
      </c>
      <c r="CK82" s="145">
        <f t="shared" si="54"/>
        <v>0</v>
      </c>
      <c r="CL82" s="378" t="str">
        <f t="shared" si="55"/>
        <v xml:space="preserve"> -</v>
      </c>
      <c r="CM82" s="516">
        <f t="shared" si="56"/>
        <v>400000</v>
      </c>
      <c r="CN82" s="517">
        <f t="shared" si="57"/>
        <v>0</v>
      </c>
      <c r="CO82" s="517">
        <f t="shared" si="58"/>
        <v>0</v>
      </c>
      <c r="CP82" s="507">
        <f t="shared" si="59"/>
        <v>0</v>
      </c>
      <c r="CQ82" s="378" t="str">
        <f t="shared" si="60"/>
        <v xml:space="preserve"> -</v>
      </c>
      <c r="CR82" s="595" t="s">
        <v>1225</v>
      </c>
      <c r="CS82" s="373" t="s">
        <v>1257</v>
      </c>
      <c r="CT82" s="101" t="str">
        <f>'[1]LÍNEA 1'!AQ82</f>
        <v>Sec. Jurídica</v>
      </c>
    </row>
    <row r="83" spans="2:98" ht="30" customHeight="1" x14ac:dyDescent="0.2">
      <c r="B83" s="961"/>
      <c r="C83" s="957"/>
      <c r="D83" s="909"/>
      <c r="E83" s="912"/>
      <c r="F83" s="921"/>
      <c r="G83" s="828"/>
      <c r="H83" s="828"/>
      <c r="I83" s="863"/>
      <c r="J83" s="828"/>
      <c r="K83" s="863"/>
      <c r="L83" s="864"/>
      <c r="M83" s="828"/>
      <c r="N83" s="863"/>
      <c r="O83" s="864"/>
      <c r="P83" s="828"/>
      <c r="Q83" s="863"/>
      <c r="R83" s="864"/>
      <c r="S83" s="828"/>
      <c r="T83" s="863"/>
      <c r="U83" s="859"/>
      <c r="V83" s="830"/>
      <c r="W83" s="815"/>
      <c r="X83" s="828"/>
      <c r="Y83" s="815"/>
      <c r="Z83" s="828"/>
      <c r="AA83" s="815"/>
      <c r="AB83" s="817"/>
      <c r="AC83" s="803"/>
      <c r="AD83" s="767"/>
      <c r="AE83" s="750"/>
      <c r="AF83" s="760"/>
      <c r="AG83" s="750"/>
      <c r="AH83" s="760"/>
      <c r="AI83" s="750"/>
      <c r="AJ83" s="760"/>
      <c r="AK83" s="750"/>
      <c r="AL83" s="760"/>
      <c r="AM83" s="750"/>
      <c r="AN83" s="760"/>
      <c r="AO83" s="915"/>
      <c r="AP83" s="904"/>
      <c r="AQ83" s="231" t="s">
        <v>103</v>
      </c>
      <c r="AR83" s="232" t="str">
        <f>'[1]LÍNEA 1'!P83</f>
        <v xml:space="preserve"> -</v>
      </c>
      <c r="AS83" s="231" t="s">
        <v>1304</v>
      </c>
      <c r="AT83" s="40">
        <v>0</v>
      </c>
      <c r="AU83" s="60">
        <f>'[1]LÍNEA 1'!S83</f>
        <v>1</v>
      </c>
      <c r="AV83" s="60">
        <f>'[1]LÍNEA 1'!T83</f>
        <v>1</v>
      </c>
      <c r="AW83" s="414">
        <v>0.25</v>
      </c>
      <c r="AX83" s="60">
        <f>'[1]LÍNEA 1'!U83</f>
        <v>1</v>
      </c>
      <c r="AY83" s="414">
        <v>0.25</v>
      </c>
      <c r="AZ83" s="60">
        <f>'[1]LÍNEA 1'!V83</f>
        <v>1</v>
      </c>
      <c r="BA83" s="416">
        <v>0.25</v>
      </c>
      <c r="BB83" s="47">
        <f>'[1]LÍNEA 1'!W83</f>
        <v>1</v>
      </c>
      <c r="BC83" s="416">
        <v>0.25</v>
      </c>
      <c r="BD83" s="54">
        <f>'[14]2016'!K19</f>
        <v>1</v>
      </c>
      <c r="BE83" s="60">
        <f>'[14]2017'!K19</f>
        <v>1</v>
      </c>
      <c r="BF83" s="60">
        <f>'[14]2018'!K19</f>
        <v>0</v>
      </c>
      <c r="BG83" s="49">
        <f>'[14]2019'!K19</f>
        <v>0</v>
      </c>
      <c r="BH83" s="334">
        <f t="shared" si="35"/>
        <v>1</v>
      </c>
      <c r="BI83" s="454">
        <f t="shared" si="36"/>
        <v>1</v>
      </c>
      <c r="BJ83" s="335">
        <f t="shared" si="37"/>
        <v>1</v>
      </c>
      <c r="BK83" s="454">
        <f t="shared" si="38"/>
        <v>1</v>
      </c>
      <c r="BL83" s="335">
        <f t="shared" si="39"/>
        <v>0</v>
      </c>
      <c r="BM83" s="454">
        <f t="shared" si="40"/>
        <v>0</v>
      </c>
      <c r="BN83" s="335">
        <f t="shared" si="41"/>
        <v>0</v>
      </c>
      <c r="BO83" s="454">
        <f t="shared" si="42"/>
        <v>0</v>
      </c>
      <c r="BP83" s="689">
        <f t="shared" si="43"/>
        <v>0.5</v>
      </c>
      <c r="BQ83" s="454">
        <f t="shared" si="44"/>
        <v>0.5</v>
      </c>
      <c r="BR83" s="637">
        <f t="shared" si="45"/>
        <v>0.5</v>
      </c>
      <c r="BS83" s="55">
        <f>'[14]2016'!P19</f>
        <v>0</v>
      </c>
      <c r="BT83" s="60">
        <f>'[14]2016'!Q19</f>
        <v>0</v>
      </c>
      <c r="BU83" s="60">
        <f>'[14]2016'!R19</f>
        <v>0</v>
      </c>
      <c r="BV83" s="125" t="str">
        <f t="shared" si="48"/>
        <v xml:space="preserve"> -</v>
      </c>
      <c r="BW83" s="379" t="str">
        <f t="shared" si="49"/>
        <v xml:space="preserve"> -</v>
      </c>
      <c r="BX83" s="54">
        <f>'[14]2017'!P19</f>
        <v>0</v>
      </c>
      <c r="BY83" s="60">
        <f>'[14]2017'!Q19</f>
        <v>0</v>
      </c>
      <c r="BZ83" s="60">
        <f>'[14]2017'!R19</f>
        <v>0</v>
      </c>
      <c r="CA83" s="125" t="str">
        <f t="shared" si="50"/>
        <v xml:space="preserve"> -</v>
      </c>
      <c r="CB83" s="379" t="str">
        <f t="shared" si="51"/>
        <v xml:space="preserve"> -</v>
      </c>
      <c r="CC83" s="55">
        <f>'[14]2018'!P19</f>
        <v>0</v>
      </c>
      <c r="CD83" s="60">
        <f>'[14]2018'!Q19</f>
        <v>0</v>
      </c>
      <c r="CE83" s="60">
        <f>'[14]2018'!R19</f>
        <v>0</v>
      </c>
      <c r="CF83" s="125" t="str">
        <f t="shared" si="52"/>
        <v xml:space="preserve"> -</v>
      </c>
      <c r="CG83" s="379" t="str">
        <f t="shared" si="53"/>
        <v xml:space="preserve"> -</v>
      </c>
      <c r="CH83" s="54">
        <f>'[14]2019'!P19</f>
        <v>0</v>
      </c>
      <c r="CI83" s="60">
        <f>'[14]2019'!Q19</f>
        <v>0</v>
      </c>
      <c r="CJ83" s="60">
        <f>'[14]2019'!R19</f>
        <v>0</v>
      </c>
      <c r="CK83" s="125" t="str">
        <f t="shared" si="54"/>
        <v xml:space="preserve"> -</v>
      </c>
      <c r="CL83" s="379" t="str">
        <f t="shared" si="55"/>
        <v xml:space="preserve"> -</v>
      </c>
      <c r="CM83" s="516">
        <f t="shared" si="56"/>
        <v>0</v>
      </c>
      <c r="CN83" s="517">
        <f t="shared" si="57"/>
        <v>0</v>
      </c>
      <c r="CO83" s="517">
        <f t="shared" si="58"/>
        <v>0</v>
      </c>
      <c r="CP83" s="507" t="str">
        <f t="shared" si="59"/>
        <v xml:space="preserve"> -</v>
      </c>
      <c r="CQ83" s="378" t="str">
        <f t="shared" si="60"/>
        <v xml:space="preserve"> -</v>
      </c>
      <c r="CR83" s="592" t="s">
        <v>1225</v>
      </c>
      <c r="CS83" s="99" t="s">
        <v>1257</v>
      </c>
      <c r="CT83" s="102" t="str">
        <f>'[1]LÍNEA 1'!AQ83</f>
        <v>Sec. Jurídica</v>
      </c>
    </row>
    <row r="84" spans="2:98" ht="30" customHeight="1" thickBot="1" x14ac:dyDescent="0.25">
      <c r="B84" s="961"/>
      <c r="C84" s="957"/>
      <c r="D84" s="909"/>
      <c r="E84" s="912"/>
      <c r="F84" s="921"/>
      <c r="G84" s="828"/>
      <c r="H84" s="828"/>
      <c r="I84" s="863"/>
      <c r="J84" s="828"/>
      <c r="K84" s="863"/>
      <c r="L84" s="864"/>
      <c r="M84" s="828"/>
      <c r="N84" s="863"/>
      <c r="O84" s="864"/>
      <c r="P84" s="828"/>
      <c r="Q84" s="863"/>
      <c r="R84" s="864"/>
      <c r="S84" s="828"/>
      <c r="T84" s="863"/>
      <c r="U84" s="859"/>
      <c r="V84" s="830"/>
      <c r="W84" s="815"/>
      <c r="X84" s="828"/>
      <c r="Y84" s="815"/>
      <c r="Z84" s="828"/>
      <c r="AA84" s="815"/>
      <c r="AB84" s="817"/>
      <c r="AC84" s="803"/>
      <c r="AD84" s="767"/>
      <c r="AE84" s="750"/>
      <c r="AF84" s="760"/>
      <c r="AG84" s="750"/>
      <c r="AH84" s="760"/>
      <c r="AI84" s="750"/>
      <c r="AJ84" s="760"/>
      <c r="AK84" s="750"/>
      <c r="AL84" s="760"/>
      <c r="AM84" s="750"/>
      <c r="AN84" s="760"/>
      <c r="AO84" s="916"/>
      <c r="AP84" s="905"/>
      <c r="AQ84" s="251" t="s">
        <v>104</v>
      </c>
      <c r="AR84" s="278">
        <f>'[1]LÍNEA 1'!P84</f>
        <v>0</v>
      </c>
      <c r="AS84" s="251" t="s">
        <v>1305</v>
      </c>
      <c r="AT84" s="44">
        <v>0</v>
      </c>
      <c r="AU84" s="105">
        <f>'[1]LÍNEA 1'!S84</f>
        <v>1</v>
      </c>
      <c r="AV84" s="105">
        <f>'[1]LÍNEA 1'!T84</f>
        <v>1</v>
      </c>
      <c r="AW84" s="417">
        <v>0.25</v>
      </c>
      <c r="AX84" s="105">
        <f>'[1]LÍNEA 1'!U84</f>
        <v>1</v>
      </c>
      <c r="AY84" s="417">
        <v>0.25</v>
      </c>
      <c r="AZ84" s="105">
        <f>'[1]LÍNEA 1'!V84</f>
        <v>1</v>
      </c>
      <c r="BA84" s="418">
        <v>0.25</v>
      </c>
      <c r="BB84" s="50">
        <f>'[1]LÍNEA 1'!W84</f>
        <v>1</v>
      </c>
      <c r="BC84" s="418">
        <v>0.25</v>
      </c>
      <c r="BD84" s="56">
        <f>'[14]2016'!K20</f>
        <v>1</v>
      </c>
      <c r="BE84" s="105">
        <f>'[14]2017'!K20</f>
        <v>0.5</v>
      </c>
      <c r="BF84" s="105">
        <f>'[14]2018'!K20</f>
        <v>0</v>
      </c>
      <c r="BG84" s="72">
        <f>'[14]2019'!K20</f>
        <v>0</v>
      </c>
      <c r="BH84" s="456">
        <f t="shared" si="35"/>
        <v>1</v>
      </c>
      <c r="BI84" s="457">
        <f t="shared" si="36"/>
        <v>1</v>
      </c>
      <c r="BJ84" s="366">
        <f t="shared" si="37"/>
        <v>0.5</v>
      </c>
      <c r="BK84" s="457">
        <f t="shared" si="38"/>
        <v>0.5</v>
      </c>
      <c r="BL84" s="366">
        <f t="shared" si="39"/>
        <v>0</v>
      </c>
      <c r="BM84" s="457">
        <f t="shared" si="40"/>
        <v>0</v>
      </c>
      <c r="BN84" s="366">
        <f t="shared" si="41"/>
        <v>0</v>
      </c>
      <c r="BO84" s="457">
        <f t="shared" si="42"/>
        <v>0</v>
      </c>
      <c r="BP84" s="692">
        <f t="shared" si="43"/>
        <v>0.375</v>
      </c>
      <c r="BQ84" s="457">
        <f t="shared" si="44"/>
        <v>0.375</v>
      </c>
      <c r="BR84" s="640">
        <f t="shared" si="45"/>
        <v>0.375</v>
      </c>
      <c r="BS84" s="57">
        <f>'[14]2016'!P20</f>
        <v>19000</v>
      </c>
      <c r="BT84" s="105">
        <f>'[14]2016'!Q20</f>
        <v>19000</v>
      </c>
      <c r="BU84" s="105">
        <f>'[14]2016'!R20</f>
        <v>0</v>
      </c>
      <c r="BV84" s="147">
        <f t="shared" si="48"/>
        <v>1</v>
      </c>
      <c r="BW84" s="382" t="str">
        <f t="shared" si="49"/>
        <v xml:space="preserve"> -</v>
      </c>
      <c r="BX84" s="56">
        <f>'[14]2017'!P20</f>
        <v>80000</v>
      </c>
      <c r="BY84" s="105">
        <f>'[14]2017'!Q20</f>
        <v>20000</v>
      </c>
      <c r="BZ84" s="105">
        <f>'[14]2017'!R20</f>
        <v>0</v>
      </c>
      <c r="CA84" s="147">
        <f t="shared" si="50"/>
        <v>0.25</v>
      </c>
      <c r="CB84" s="382" t="str">
        <f t="shared" si="51"/>
        <v xml:space="preserve"> -</v>
      </c>
      <c r="CC84" s="57">
        <f>'[14]2018'!P20</f>
        <v>300000</v>
      </c>
      <c r="CD84" s="105">
        <f>'[14]2018'!Q20</f>
        <v>0</v>
      </c>
      <c r="CE84" s="105">
        <f>'[14]2018'!R20</f>
        <v>0</v>
      </c>
      <c r="CF84" s="147">
        <f t="shared" si="52"/>
        <v>0</v>
      </c>
      <c r="CG84" s="382" t="str">
        <f t="shared" si="53"/>
        <v xml:space="preserve"> -</v>
      </c>
      <c r="CH84" s="56">
        <f>'[14]2019'!P20</f>
        <v>300000</v>
      </c>
      <c r="CI84" s="105">
        <f>'[14]2019'!Q20</f>
        <v>0</v>
      </c>
      <c r="CJ84" s="105">
        <f>'[14]2019'!R20</f>
        <v>0</v>
      </c>
      <c r="CK84" s="147">
        <f t="shared" si="54"/>
        <v>0</v>
      </c>
      <c r="CL84" s="382" t="str">
        <f t="shared" si="55"/>
        <v xml:space="preserve"> -</v>
      </c>
      <c r="CM84" s="520">
        <f t="shared" si="56"/>
        <v>699000</v>
      </c>
      <c r="CN84" s="521">
        <f t="shared" si="57"/>
        <v>39000</v>
      </c>
      <c r="CO84" s="521">
        <f t="shared" si="58"/>
        <v>0</v>
      </c>
      <c r="CP84" s="508">
        <f t="shared" si="59"/>
        <v>5.5793991416309016E-2</v>
      </c>
      <c r="CQ84" s="382" t="str">
        <f t="shared" si="60"/>
        <v xml:space="preserve"> -</v>
      </c>
      <c r="CR84" s="593" t="s">
        <v>1225</v>
      </c>
      <c r="CS84" s="372" t="s">
        <v>1231</v>
      </c>
      <c r="CT84" s="103" t="str">
        <f>'[1]LÍNEA 1'!AQ84</f>
        <v>Sec. Jurídica</v>
      </c>
    </row>
    <row r="85" spans="2:98" ht="30" customHeight="1" x14ac:dyDescent="0.2">
      <c r="B85" s="961"/>
      <c r="C85" s="957"/>
      <c r="D85" s="909"/>
      <c r="E85" s="912"/>
      <c r="F85" s="921"/>
      <c r="G85" s="828"/>
      <c r="H85" s="828"/>
      <c r="I85" s="863"/>
      <c r="J85" s="828"/>
      <c r="K85" s="863"/>
      <c r="L85" s="864"/>
      <c r="M85" s="828"/>
      <c r="N85" s="863"/>
      <c r="O85" s="864"/>
      <c r="P85" s="828"/>
      <c r="Q85" s="863"/>
      <c r="R85" s="864"/>
      <c r="S85" s="828"/>
      <c r="T85" s="863"/>
      <c r="U85" s="859"/>
      <c r="V85" s="830"/>
      <c r="W85" s="815"/>
      <c r="X85" s="828"/>
      <c r="Y85" s="815"/>
      <c r="Z85" s="828"/>
      <c r="AA85" s="815"/>
      <c r="AB85" s="817"/>
      <c r="AC85" s="803"/>
      <c r="AD85" s="767"/>
      <c r="AE85" s="750"/>
      <c r="AF85" s="760"/>
      <c r="AG85" s="750"/>
      <c r="AH85" s="760"/>
      <c r="AI85" s="750"/>
      <c r="AJ85" s="760"/>
      <c r="AK85" s="750"/>
      <c r="AL85" s="760"/>
      <c r="AM85" s="750"/>
      <c r="AN85" s="760"/>
      <c r="AO85" s="917">
        <f>+RESUMEN!J21</f>
        <v>0.37344444444444441</v>
      </c>
      <c r="AP85" s="906" t="s">
        <v>160</v>
      </c>
      <c r="AQ85" s="246" t="s">
        <v>105</v>
      </c>
      <c r="AR85" s="276">
        <f>'[1]LÍNEA 1'!P85</f>
        <v>2210526</v>
      </c>
      <c r="AS85" s="246" t="s">
        <v>1306</v>
      </c>
      <c r="AT85" s="39">
        <v>2</v>
      </c>
      <c r="AU85" s="90">
        <f>'[1]LÍNEA 1'!S85</f>
        <v>2</v>
      </c>
      <c r="AV85" s="90">
        <f>'[1]LÍNEA 1'!T85</f>
        <v>2</v>
      </c>
      <c r="AW85" s="413">
        <v>0.25</v>
      </c>
      <c r="AX85" s="90">
        <f>'[1]LÍNEA 1'!U85</f>
        <v>2</v>
      </c>
      <c r="AY85" s="413">
        <v>0.25</v>
      </c>
      <c r="AZ85" s="90">
        <f>'[1]LÍNEA 1'!V85</f>
        <v>2</v>
      </c>
      <c r="BA85" s="415">
        <v>0.25</v>
      </c>
      <c r="BB85" s="46">
        <f>'[1]LÍNEA 1'!W85</f>
        <v>2</v>
      </c>
      <c r="BC85" s="422">
        <v>0.25</v>
      </c>
      <c r="BD85" s="52">
        <f>'[9]2016'!K22</f>
        <v>2</v>
      </c>
      <c r="BE85" s="90">
        <f>'[9]2017'!K22</f>
        <v>1</v>
      </c>
      <c r="BF85" s="90">
        <f>'[9]2018'!K22</f>
        <v>0</v>
      </c>
      <c r="BG85" s="46">
        <f>'[9]2019'!K22</f>
        <v>0</v>
      </c>
      <c r="BH85" s="330">
        <f t="shared" si="35"/>
        <v>1</v>
      </c>
      <c r="BI85" s="453">
        <f t="shared" si="36"/>
        <v>1</v>
      </c>
      <c r="BJ85" s="331">
        <f t="shared" si="37"/>
        <v>0.5</v>
      </c>
      <c r="BK85" s="453">
        <f t="shared" si="38"/>
        <v>0.5</v>
      </c>
      <c r="BL85" s="331">
        <f t="shared" si="39"/>
        <v>0</v>
      </c>
      <c r="BM85" s="453">
        <f t="shared" si="40"/>
        <v>0</v>
      </c>
      <c r="BN85" s="331">
        <f t="shared" si="41"/>
        <v>0</v>
      </c>
      <c r="BO85" s="453">
        <f t="shared" si="42"/>
        <v>0</v>
      </c>
      <c r="BP85" s="688">
        <f t="shared" si="43"/>
        <v>0.375</v>
      </c>
      <c r="BQ85" s="453">
        <f t="shared" si="44"/>
        <v>0.375</v>
      </c>
      <c r="BR85" s="636">
        <f t="shared" si="45"/>
        <v>0.375</v>
      </c>
      <c r="BS85" s="52">
        <f>'[9]2016'!P22</f>
        <v>600000</v>
      </c>
      <c r="BT85" s="90">
        <f>'[9]2016'!Q22</f>
        <v>600000</v>
      </c>
      <c r="BU85" s="90">
        <f>'[9]2016'!R22</f>
        <v>0</v>
      </c>
      <c r="BV85" s="146">
        <f t="shared" si="48"/>
        <v>1</v>
      </c>
      <c r="BW85" s="385" t="str">
        <f t="shared" si="49"/>
        <v xml:space="preserve"> -</v>
      </c>
      <c r="BX85" s="52">
        <f>'[9]2017'!P22</f>
        <v>400000</v>
      </c>
      <c r="BY85" s="90">
        <f>'[9]2017'!Q22</f>
        <v>0</v>
      </c>
      <c r="BZ85" s="90">
        <f>'[9]2017'!R22</f>
        <v>0</v>
      </c>
      <c r="CA85" s="146">
        <f t="shared" si="50"/>
        <v>0</v>
      </c>
      <c r="CB85" s="385" t="str">
        <f t="shared" si="51"/>
        <v xml:space="preserve"> -</v>
      </c>
      <c r="CC85" s="53">
        <f>'[9]2018'!P22</f>
        <v>1000000</v>
      </c>
      <c r="CD85" s="90">
        <f>'[9]2018'!Q22</f>
        <v>0</v>
      </c>
      <c r="CE85" s="90">
        <f>'[9]2018'!R22</f>
        <v>0</v>
      </c>
      <c r="CF85" s="146">
        <f t="shared" si="52"/>
        <v>0</v>
      </c>
      <c r="CG85" s="385" t="str">
        <f t="shared" si="53"/>
        <v xml:space="preserve"> -</v>
      </c>
      <c r="CH85" s="52">
        <f>'[9]2019'!P22</f>
        <v>1000000</v>
      </c>
      <c r="CI85" s="90">
        <f>'[9]2019'!Q22</f>
        <v>0</v>
      </c>
      <c r="CJ85" s="90">
        <f>'[9]2019'!R22</f>
        <v>0</v>
      </c>
      <c r="CK85" s="146">
        <f t="shared" si="54"/>
        <v>0</v>
      </c>
      <c r="CL85" s="385" t="str">
        <f t="shared" si="55"/>
        <v xml:space="preserve"> -</v>
      </c>
      <c r="CM85" s="522">
        <f t="shared" si="56"/>
        <v>3000000</v>
      </c>
      <c r="CN85" s="523">
        <f t="shared" si="57"/>
        <v>600000</v>
      </c>
      <c r="CO85" s="523">
        <f t="shared" si="58"/>
        <v>0</v>
      </c>
      <c r="CP85" s="504">
        <f t="shared" si="59"/>
        <v>0.2</v>
      </c>
      <c r="CQ85" s="385" t="str">
        <f t="shared" si="60"/>
        <v xml:space="preserve"> -</v>
      </c>
      <c r="CR85" s="591" t="s">
        <v>1225</v>
      </c>
      <c r="CS85" s="389" t="s">
        <v>1231</v>
      </c>
      <c r="CT85" s="75" t="str">
        <f>'[1]LÍNEA 1'!AQ85</f>
        <v>Sec. Administrativa</v>
      </c>
    </row>
    <row r="86" spans="2:98" ht="30" customHeight="1" x14ac:dyDescent="0.2">
      <c r="B86" s="961"/>
      <c r="C86" s="957"/>
      <c r="D86" s="909"/>
      <c r="E86" s="912"/>
      <c r="F86" s="921"/>
      <c r="G86" s="828"/>
      <c r="H86" s="828"/>
      <c r="I86" s="863"/>
      <c r="J86" s="828"/>
      <c r="K86" s="863"/>
      <c r="L86" s="864"/>
      <c r="M86" s="828"/>
      <c r="N86" s="863"/>
      <c r="O86" s="864"/>
      <c r="P86" s="828"/>
      <c r="Q86" s="863"/>
      <c r="R86" s="864"/>
      <c r="S86" s="828"/>
      <c r="T86" s="863"/>
      <c r="U86" s="859"/>
      <c r="V86" s="830"/>
      <c r="W86" s="815"/>
      <c r="X86" s="828"/>
      <c r="Y86" s="815"/>
      <c r="Z86" s="828"/>
      <c r="AA86" s="815"/>
      <c r="AB86" s="817"/>
      <c r="AC86" s="803"/>
      <c r="AD86" s="767"/>
      <c r="AE86" s="750"/>
      <c r="AF86" s="760"/>
      <c r="AG86" s="750"/>
      <c r="AH86" s="760"/>
      <c r="AI86" s="750"/>
      <c r="AJ86" s="760"/>
      <c r="AK86" s="750"/>
      <c r="AL86" s="760"/>
      <c r="AM86" s="750"/>
      <c r="AN86" s="760"/>
      <c r="AO86" s="915"/>
      <c r="AP86" s="904"/>
      <c r="AQ86" s="301" t="s">
        <v>106</v>
      </c>
      <c r="AR86" s="277">
        <f>'[1]LÍNEA 1'!P86</f>
        <v>2210527</v>
      </c>
      <c r="AS86" s="301" t="s">
        <v>1307</v>
      </c>
      <c r="AT86" s="40">
        <v>1</v>
      </c>
      <c r="AU86" s="60">
        <f>'[1]LÍNEA 1'!S86</f>
        <v>1</v>
      </c>
      <c r="AV86" s="60">
        <f>'[1]LÍNEA 1'!T86</f>
        <v>1</v>
      </c>
      <c r="AW86" s="414">
        <v>0.25</v>
      </c>
      <c r="AX86" s="60">
        <f>'[1]LÍNEA 1'!U86</f>
        <v>1</v>
      </c>
      <c r="AY86" s="414">
        <v>0.25</v>
      </c>
      <c r="AZ86" s="60">
        <f>'[1]LÍNEA 1'!V86</f>
        <v>1</v>
      </c>
      <c r="BA86" s="416">
        <v>0.25</v>
      </c>
      <c r="BB86" s="47">
        <f>'[1]LÍNEA 1'!W86</f>
        <v>1</v>
      </c>
      <c r="BC86" s="423">
        <v>0.25</v>
      </c>
      <c r="BD86" s="54">
        <f>'[9]2016'!K23</f>
        <v>1</v>
      </c>
      <c r="BE86" s="60">
        <f>'[9]2017'!K23</f>
        <v>1</v>
      </c>
      <c r="BF86" s="60">
        <f>'[9]2018'!K23</f>
        <v>0</v>
      </c>
      <c r="BG86" s="47">
        <f>'[9]2019'!K23</f>
        <v>0</v>
      </c>
      <c r="BH86" s="334">
        <f t="shared" si="35"/>
        <v>1</v>
      </c>
      <c r="BI86" s="454">
        <f t="shared" si="36"/>
        <v>1</v>
      </c>
      <c r="BJ86" s="335">
        <f t="shared" si="37"/>
        <v>1</v>
      </c>
      <c r="BK86" s="454">
        <f t="shared" si="38"/>
        <v>1</v>
      </c>
      <c r="BL86" s="335">
        <f t="shared" si="39"/>
        <v>0</v>
      </c>
      <c r="BM86" s="454">
        <f t="shared" si="40"/>
        <v>0</v>
      </c>
      <c r="BN86" s="335">
        <f t="shared" si="41"/>
        <v>0</v>
      </c>
      <c r="BO86" s="454">
        <f t="shared" si="42"/>
        <v>0</v>
      </c>
      <c r="BP86" s="689">
        <f t="shared" si="43"/>
        <v>0.5</v>
      </c>
      <c r="BQ86" s="454">
        <f t="shared" si="44"/>
        <v>0.5</v>
      </c>
      <c r="BR86" s="637">
        <f t="shared" si="45"/>
        <v>0.5</v>
      </c>
      <c r="BS86" s="54">
        <f>'[9]2016'!P23</f>
        <v>0</v>
      </c>
      <c r="BT86" s="60">
        <f>'[9]2016'!Q23</f>
        <v>0</v>
      </c>
      <c r="BU86" s="60">
        <f>'[9]2016'!R23</f>
        <v>0</v>
      </c>
      <c r="BV86" s="125" t="str">
        <f t="shared" si="48"/>
        <v xml:space="preserve"> -</v>
      </c>
      <c r="BW86" s="379" t="str">
        <f t="shared" si="49"/>
        <v xml:space="preserve"> -</v>
      </c>
      <c r="BX86" s="54">
        <f>'[9]2017'!P23</f>
        <v>295000</v>
      </c>
      <c r="BY86" s="60">
        <f>'[9]2017'!Q23</f>
        <v>40052.544000000002</v>
      </c>
      <c r="BZ86" s="60">
        <f>'[9]2017'!R23</f>
        <v>0</v>
      </c>
      <c r="CA86" s="125">
        <f t="shared" si="50"/>
        <v>0.13577133559322035</v>
      </c>
      <c r="CB86" s="379" t="str">
        <f t="shared" si="51"/>
        <v xml:space="preserve"> -</v>
      </c>
      <c r="CC86" s="55">
        <f>'[9]2018'!P23</f>
        <v>300000</v>
      </c>
      <c r="CD86" s="60">
        <f>'[9]2018'!Q23</f>
        <v>0</v>
      </c>
      <c r="CE86" s="60">
        <f>'[9]2018'!R23</f>
        <v>0</v>
      </c>
      <c r="CF86" s="125">
        <f t="shared" si="52"/>
        <v>0</v>
      </c>
      <c r="CG86" s="379" t="str">
        <f t="shared" si="53"/>
        <v xml:space="preserve"> -</v>
      </c>
      <c r="CH86" s="54">
        <f>'[9]2019'!P23</f>
        <v>300000</v>
      </c>
      <c r="CI86" s="60">
        <f>'[9]2019'!Q23</f>
        <v>0</v>
      </c>
      <c r="CJ86" s="60">
        <f>'[9]2019'!R23</f>
        <v>0</v>
      </c>
      <c r="CK86" s="125">
        <f t="shared" si="54"/>
        <v>0</v>
      </c>
      <c r="CL86" s="379" t="str">
        <f t="shared" si="55"/>
        <v xml:space="preserve"> -</v>
      </c>
      <c r="CM86" s="518">
        <f t="shared" si="56"/>
        <v>895000</v>
      </c>
      <c r="CN86" s="519">
        <f t="shared" si="57"/>
        <v>40052.544000000002</v>
      </c>
      <c r="CO86" s="519">
        <f t="shared" si="58"/>
        <v>0</v>
      </c>
      <c r="CP86" s="505">
        <f t="shared" si="59"/>
        <v>4.475144581005587E-2</v>
      </c>
      <c r="CQ86" s="379" t="str">
        <f t="shared" si="60"/>
        <v xml:space="preserve"> -</v>
      </c>
      <c r="CR86" s="592" t="s">
        <v>1225</v>
      </c>
      <c r="CS86" s="390" t="s">
        <v>1231</v>
      </c>
      <c r="CT86" s="102" t="str">
        <f>'[1]LÍNEA 1'!AQ86</f>
        <v>Sec. Administrativa</v>
      </c>
    </row>
    <row r="87" spans="2:98" ht="30" customHeight="1" x14ac:dyDescent="0.2">
      <c r="B87" s="961"/>
      <c r="C87" s="957"/>
      <c r="D87" s="909"/>
      <c r="E87" s="912"/>
      <c r="F87" s="921"/>
      <c r="G87" s="828"/>
      <c r="H87" s="828"/>
      <c r="I87" s="814"/>
      <c r="J87" s="828"/>
      <c r="K87" s="814"/>
      <c r="L87" s="840"/>
      <c r="M87" s="828"/>
      <c r="N87" s="814"/>
      <c r="O87" s="840"/>
      <c r="P87" s="828"/>
      <c r="Q87" s="814"/>
      <c r="R87" s="840"/>
      <c r="S87" s="828"/>
      <c r="T87" s="814"/>
      <c r="U87" s="862"/>
      <c r="V87" s="831"/>
      <c r="W87" s="815"/>
      <c r="X87" s="828"/>
      <c r="Y87" s="815"/>
      <c r="Z87" s="828"/>
      <c r="AA87" s="815"/>
      <c r="AB87" s="817"/>
      <c r="AC87" s="804"/>
      <c r="AD87" s="772"/>
      <c r="AE87" s="753"/>
      <c r="AF87" s="761"/>
      <c r="AG87" s="753"/>
      <c r="AH87" s="761"/>
      <c r="AI87" s="753"/>
      <c r="AJ87" s="761"/>
      <c r="AK87" s="753"/>
      <c r="AL87" s="761"/>
      <c r="AM87" s="753"/>
      <c r="AN87" s="761"/>
      <c r="AO87" s="915"/>
      <c r="AP87" s="904"/>
      <c r="AQ87" s="27" t="s">
        <v>107</v>
      </c>
      <c r="AR87" s="367">
        <f>'[1]LÍNEA 1'!P87</f>
        <v>2210527</v>
      </c>
      <c r="AS87" s="27" t="s">
        <v>1308</v>
      </c>
      <c r="AT87" s="40">
        <v>3</v>
      </c>
      <c r="AU87" s="60">
        <f>'[1]LÍNEA 1'!S87</f>
        <v>3</v>
      </c>
      <c r="AV87" s="60">
        <f>'[1]LÍNEA 1'!T87</f>
        <v>1</v>
      </c>
      <c r="AW87" s="414">
        <f t="shared" si="47"/>
        <v>0.33333333333333331</v>
      </c>
      <c r="AX87" s="60">
        <f>'[1]LÍNEA 1'!U87</f>
        <v>0</v>
      </c>
      <c r="AY87" s="414">
        <f t="shared" si="61"/>
        <v>0</v>
      </c>
      <c r="AZ87" s="60">
        <f>'[1]LÍNEA 1'!V87</f>
        <v>1</v>
      </c>
      <c r="BA87" s="416">
        <f t="shared" si="62"/>
        <v>0.33333333333333331</v>
      </c>
      <c r="BB87" s="47">
        <f>'[1]LÍNEA 1'!W87</f>
        <v>1</v>
      </c>
      <c r="BC87" s="423">
        <f t="shared" si="63"/>
        <v>0.33333333333333331</v>
      </c>
      <c r="BD87" s="54">
        <f>'[9]2016'!K24</f>
        <v>1</v>
      </c>
      <c r="BE87" s="60">
        <f>'[9]2017'!K24</f>
        <v>0</v>
      </c>
      <c r="BF87" s="60">
        <f>'[9]2018'!K24</f>
        <v>0</v>
      </c>
      <c r="BG87" s="47">
        <f>'[9]2019'!K24</f>
        <v>0</v>
      </c>
      <c r="BH87" s="334">
        <f t="shared" si="35"/>
        <v>1</v>
      </c>
      <c r="BI87" s="454">
        <f t="shared" si="36"/>
        <v>1</v>
      </c>
      <c r="BJ87" s="335" t="str">
        <f t="shared" si="37"/>
        <v xml:space="preserve"> -</v>
      </c>
      <c r="BK87" s="454" t="str">
        <f t="shared" si="38"/>
        <v xml:space="preserve"> -</v>
      </c>
      <c r="BL87" s="335">
        <f t="shared" si="39"/>
        <v>0</v>
      </c>
      <c r="BM87" s="454">
        <f t="shared" si="40"/>
        <v>0</v>
      </c>
      <c r="BN87" s="335">
        <f t="shared" si="41"/>
        <v>0</v>
      </c>
      <c r="BO87" s="454">
        <f t="shared" si="42"/>
        <v>0</v>
      </c>
      <c r="BP87" s="689">
        <f t="shared" ref="BP87:BP88" si="66">+SUM(BD87:BG87)/AU87</f>
        <v>0.33333333333333331</v>
      </c>
      <c r="BQ87" s="454">
        <f t="shared" si="44"/>
        <v>0.33333333333333331</v>
      </c>
      <c r="BR87" s="637">
        <f t="shared" si="45"/>
        <v>0.33333333333333331</v>
      </c>
      <c r="BS87" s="54">
        <f>'[9]2016'!P24</f>
        <v>200000</v>
      </c>
      <c r="BT87" s="60">
        <f>'[9]2016'!Q24</f>
        <v>7637</v>
      </c>
      <c r="BU87" s="60">
        <f>'[9]2016'!R24</f>
        <v>0</v>
      </c>
      <c r="BV87" s="125">
        <f t="shared" si="48"/>
        <v>3.8184999999999997E-2</v>
      </c>
      <c r="BW87" s="379" t="str">
        <f t="shared" si="49"/>
        <v xml:space="preserve"> -</v>
      </c>
      <c r="BX87" s="54">
        <f>'[9]2017'!P24</f>
        <v>0</v>
      </c>
      <c r="BY87" s="60">
        <f>'[9]2017'!Q24</f>
        <v>0</v>
      </c>
      <c r="BZ87" s="60">
        <f>'[9]2017'!R24</f>
        <v>0</v>
      </c>
      <c r="CA87" s="125" t="str">
        <f t="shared" si="50"/>
        <v xml:space="preserve"> -</v>
      </c>
      <c r="CB87" s="379" t="str">
        <f t="shared" si="51"/>
        <v xml:space="preserve"> -</v>
      </c>
      <c r="CC87" s="55">
        <f>'[9]2018'!P24</f>
        <v>70000</v>
      </c>
      <c r="CD87" s="60">
        <f>'[9]2018'!Q24</f>
        <v>0</v>
      </c>
      <c r="CE87" s="60">
        <f>'[9]2018'!R24</f>
        <v>0</v>
      </c>
      <c r="CF87" s="125">
        <f t="shared" si="52"/>
        <v>0</v>
      </c>
      <c r="CG87" s="379" t="str">
        <f t="shared" si="53"/>
        <v xml:space="preserve"> -</v>
      </c>
      <c r="CH87" s="54">
        <f>'[9]2019'!P24</f>
        <v>70000</v>
      </c>
      <c r="CI87" s="60">
        <f>'[9]2019'!Q24</f>
        <v>0</v>
      </c>
      <c r="CJ87" s="60">
        <f>'[9]2019'!R24</f>
        <v>0</v>
      </c>
      <c r="CK87" s="125">
        <f t="shared" si="54"/>
        <v>0</v>
      </c>
      <c r="CL87" s="379" t="str">
        <f t="shared" si="55"/>
        <v xml:space="preserve"> -</v>
      </c>
      <c r="CM87" s="516">
        <f t="shared" si="56"/>
        <v>340000</v>
      </c>
      <c r="CN87" s="517">
        <f t="shared" si="57"/>
        <v>7637</v>
      </c>
      <c r="CO87" s="517">
        <f t="shared" si="58"/>
        <v>0</v>
      </c>
      <c r="CP87" s="507">
        <f t="shared" si="59"/>
        <v>2.2461764705882351E-2</v>
      </c>
      <c r="CQ87" s="378" t="str">
        <f t="shared" si="60"/>
        <v xml:space="preserve"> -</v>
      </c>
      <c r="CR87" s="592" t="s">
        <v>1225</v>
      </c>
      <c r="CS87" s="390" t="s">
        <v>1231</v>
      </c>
      <c r="CT87" s="102" t="str">
        <f>'[1]LÍNEA 1'!AQ87</f>
        <v>Sec. Administrativa</v>
      </c>
    </row>
    <row r="88" spans="2:98" ht="30" customHeight="1" x14ac:dyDescent="0.2">
      <c r="B88" s="961"/>
      <c r="C88" s="957"/>
      <c r="D88" s="909"/>
      <c r="E88" s="912"/>
      <c r="F88" s="921" t="s">
        <v>227</v>
      </c>
      <c r="G88" s="809">
        <v>75</v>
      </c>
      <c r="H88" s="810">
        <v>85</v>
      </c>
      <c r="I88" s="811">
        <f>+H88-G88</f>
        <v>10</v>
      </c>
      <c r="J88" s="810">
        <v>75</v>
      </c>
      <c r="K88" s="811">
        <f>+J88-G88</f>
        <v>0</v>
      </c>
      <c r="L88" s="810"/>
      <c r="M88" s="810">
        <v>80</v>
      </c>
      <c r="N88" s="811">
        <f>+M88-J88</f>
        <v>5</v>
      </c>
      <c r="O88" s="810"/>
      <c r="P88" s="810">
        <v>85</v>
      </c>
      <c r="Q88" s="811">
        <f>+P88-M88</f>
        <v>5</v>
      </c>
      <c r="R88" s="810"/>
      <c r="S88" s="810">
        <v>85</v>
      </c>
      <c r="T88" s="811">
        <f>+S88-P88</f>
        <v>0</v>
      </c>
      <c r="U88" s="848"/>
      <c r="V88" s="825"/>
      <c r="W88" s="797">
        <f>+IF(V88=0,0,V88-G88)</f>
        <v>0</v>
      </c>
      <c r="X88" s="809"/>
      <c r="Y88" s="797">
        <f>+IF(X88=0,0,X88-V88)</f>
        <v>0</v>
      </c>
      <c r="Z88" s="809"/>
      <c r="AA88" s="797">
        <f>+IF(Z88=0,0,Z88-X88)</f>
        <v>0</v>
      </c>
      <c r="AB88" s="799"/>
      <c r="AC88" s="806">
        <f>+IF(AB88=0,0,AB88-Z88)</f>
        <v>0</v>
      </c>
      <c r="AD88" s="766" t="str">
        <f>+IF(K88=0," -",W88/K88)</f>
        <v xml:space="preserve"> -</v>
      </c>
      <c r="AE88" s="749" t="str">
        <f>+IF(K88=0," -",IF(AD88&gt;100%,100%,AD88))</f>
        <v xml:space="preserve"> -</v>
      </c>
      <c r="AF88" s="759">
        <f>+IF(N88=0," -",Y88/N88)</f>
        <v>0</v>
      </c>
      <c r="AG88" s="749">
        <f>+IF(N88=0," -",IF(AF88&gt;100%,100%,AF88))</f>
        <v>0</v>
      </c>
      <c r="AH88" s="759">
        <f>+IF(Q88=0," -",AA88/Q88)</f>
        <v>0</v>
      </c>
      <c r="AI88" s="749">
        <f>+IF(Q88=0," -",IF(AH88&gt;100%,100%,AH88))</f>
        <v>0</v>
      </c>
      <c r="AJ88" s="759" t="str">
        <f>+IF(T88=0," -",AC88/T88)</f>
        <v xml:space="preserve"> -</v>
      </c>
      <c r="AK88" s="749" t="str">
        <f>+IF(T88=0," -",IF(AJ88&gt;100%,100%,AJ88))</f>
        <v xml:space="preserve"> -</v>
      </c>
      <c r="AL88" s="759">
        <f>+SUM(AC88,AA88,Y88,W88)/I88</f>
        <v>0</v>
      </c>
      <c r="AM88" s="749">
        <f>+IF(AL88&gt;100%,100%,IF(AL88&lt;0%,0%,AL88))</f>
        <v>0</v>
      </c>
      <c r="AN88" s="759"/>
      <c r="AO88" s="915"/>
      <c r="AP88" s="904"/>
      <c r="AQ88" s="27" t="s">
        <v>108</v>
      </c>
      <c r="AR88" s="367">
        <f>'[1]LÍNEA 1'!P88</f>
        <v>2210527</v>
      </c>
      <c r="AS88" s="27" t="s">
        <v>1309</v>
      </c>
      <c r="AT88" s="40">
        <v>1</v>
      </c>
      <c r="AU88" s="60">
        <f>'[1]LÍNEA 1'!S88</f>
        <v>1</v>
      </c>
      <c r="AV88" s="60">
        <f>'[1]LÍNEA 1'!T88</f>
        <v>0</v>
      </c>
      <c r="AW88" s="414">
        <f t="shared" si="47"/>
        <v>0</v>
      </c>
      <c r="AX88" s="60">
        <f>'[1]LÍNEA 1'!U88</f>
        <v>1</v>
      </c>
      <c r="AY88" s="414">
        <f t="shared" si="61"/>
        <v>1</v>
      </c>
      <c r="AZ88" s="60">
        <f>'[1]LÍNEA 1'!V88</f>
        <v>0</v>
      </c>
      <c r="BA88" s="416">
        <f t="shared" si="62"/>
        <v>0</v>
      </c>
      <c r="BB88" s="47">
        <f>'[1]LÍNEA 1'!W88</f>
        <v>0</v>
      </c>
      <c r="BC88" s="423">
        <f t="shared" si="63"/>
        <v>0</v>
      </c>
      <c r="BD88" s="54">
        <f>'[9]2016'!K25</f>
        <v>0</v>
      </c>
      <c r="BE88" s="60">
        <f>'[9]2017'!K25</f>
        <v>0</v>
      </c>
      <c r="BF88" s="60">
        <f>'[9]2018'!K25</f>
        <v>0</v>
      </c>
      <c r="BG88" s="47">
        <f>'[9]2019'!K25</f>
        <v>0</v>
      </c>
      <c r="BH88" s="334" t="str">
        <f t="shared" si="35"/>
        <v xml:space="preserve"> -</v>
      </c>
      <c r="BI88" s="454" t="str">
        <f t="shared" si="36"/>
        <v xml:space="preserve"> -</v>
      </c>
      <c r="BJ88" s="335">
        <f t="shared" si="37"/>
        <v>0</v>
      </c>
      <c r="BK88" s="454">
        <f t="shared" si="38"/>
        <v>0</v>
      </c>
      <c r="BL88" s="335" t="str">
        <f t="shared" si="39"/>
        <v xml:space="preserve"> -</v>
      </c>
      <c r="BM88" s="454" t="str">
        <f t="shared" si="40"/>
        <v xml:space="preserve"> -</v>
      </c>
      <c r="BN88" s="335" t="str">
        <f t="shared" si="41"/>
        <v xml:space="preserve"> -</v>
      </c>
      <c r="BO88" s="454" t="str">
        <f t="shared" si="42"/>
        <v xml:space="preserve"> -</v>
      </c>
      <c r="BP88" s="689">
        <f t="shared" si="66"/>
        <v>0</v>
      </c>
      <c r="BQ88" s="454">
        <f t="shared" si="44"/>
        <v>0</v>
      </c>
      <c r="BR88" s="637">
        <f t="shared" si="45"/>
        <v>0</v>
      </c>
      <c r="BS88" s="54">
        <f>'[9]2016'!P25</f>
        <v>0</v>
      </c>
      <c r="BT88" s="60">
        <f>'[9]2016'!Q25</f>
        <v>0</v>
      </c>
      <c r="BU88" s="60">
        <f>'[9]2016'!R25</f>
        <v>0</v>
      </c>
      <c r="BV88" s="125" t="str">
        <f t="shared" si="48"/>
        <v xml:space="preserve"> -</v>
      </c>
      <c r="BW88" s="379" t="str">
        <f t="shared" si="49"/>
        <v xml:space="preserve"> -</v>
      </c>
      <c r="BX88" s="54">
        <f>'[9]2017'!P25</f>
        <v>15000</v>
      </c>
      <c r="BY88" s="60">
        <f>'[9]2017'!Q25</f>
        <v>0</v>
      </c>
      <c r="BZ88" s="60">
        <f>'[9]2017'!R25</f>
        <v>0</v>
      </c>
      <c r="CA88" s="125">
        <f t="shared" si="50"/>
        <v>0</v>
      </c>
      <c r="CB88" s="379" t="str">
        <f t="shared" si="51"/>
        <v xml:space="preserve"> -</v>
      </c>
      <c r="CC88" s="55">
        <f>'[9]2018'!P25</f>
        <v>0</v>
      </c>
      <c r="CD88" s="60">
        <f>'[9]2018'!Q25</f>
        <v>0</v>
      </c>
      <c r="CE88" s="60">
        <f>'[9]2018'!R25</f>
        <v>0</v>
      </c>
      <c r="CF88" s="125" t="str">
        <f t="shared" si="52"/>
        <v xml:space="preserve"> -</v>
      </c>
      <c r="CG88" s="379" t="str">
        <f t="shared" si="53"/>
        <v xml:space="preserve"> -</v>
      </c>
      <c r="CH88" s="54">
        <f>'[9]2019'!P25</f>
        <v>0</v>
      </c>
      <c r="CI88" s="60">
        <f>'[9]2019'!Q25</f>
        <v>0</v>
      </c>
      <c r="CJ88" s="60">
        <f>'[9]2019'!R25</f>
        <v>0</v>
      </c>
      <c r="CK88" s="125" t="str">
        <f t="shared" si="54"/>
        <v xml:space="preserve"> -</v>
      </c>
      <c r="CL88" s="379" t="str">
        <f t="shared" si="55"/>
        <v xml:space="preserve"> -</v>
      </c>
      <c r="CM88" s="518">
        <f t="shared" si="56"/>
        <v>15000</v>
      </c>
      <c r="CN88" s="519">
        <f t="shared" si="57"/>
        <v>0</v>
      </c>
      <c r="CO88" s="519">
        <f t="shared" si="58"/>
        <v>0</v>
      </c>
      <c r="CP88" s="505">
        <f t="shared" si="59"/>
        <v>0</v>
      </c>
      <c r="CQ88" s="379" t="str">
        <f t="shared" si="60"/>
        <v xml:space="preserve"> -</v>
      </c>
      <c r="CR88" s="592" t="s">
        <v>1225</v>
      </c>
      <c r="CS88" s="390" t="s">
        <v>1231</v>
      </c>
      <c r="CT88" s="102" t="str">
        <f>'[1]LÍNEA 1'!AQ88</f>
        <v>Sec. Administrativa</v>
      </c>
    </row>
    <row r="89" spans="2:98" ht="30" customHeight="1" x14ac:dyDescent="0.2">
      <c r="B89" s="961"/>
      <c r="C89" s="957"/>
      <c r="D89" s="909"/>
      <c r="E89" s="912"/>
      <c r="F89" s="921"/>
      <c r="G89" s="809"/>
      <c r="H89" s="852"/>
      <c r="I89" s="851"/>
      <c r="J89" s="852"/>
      <c r="K89" s="851"/>
      <c r="L89" s="852"/>
      <c r="M89" s="852"/>
      <c r="N89" s="851"/>
      <c r="O89" s="852"/>
      <c r="P89" s="852"/>
      <c r="Q89" s="851"/>
      <c r="R89" s="852"/>
      <c r="S89" s="852"/>
      <c r="T89" s="851"/>
      <c r="U89" s="849"/>
      <c r="V89" s="826"/>
      <c r="W89" s="797"/>
      <c r="X89" s="809"/>
      <c r="Y89" s="797"/>
      <c r="Z89" s="809"/>
      <c r="AA89" s="797"/>
      <c r="AB89" s="799"/>
      <c r="AC89" s="807"/>
      <c r="AD89" s="767"/>
      <c r="AE89" s="750"/>
      <c r="AF89" s="760"/>
      <c r="AG89" s="750"/>
      <c r="AH89" s="760"/>
      <c r="AI89" s="750"/>
      <c r="AJ89" s="760"/>
      <c r="AK89" s="750"/>
      <c r="AL89" s="760"/>
      <c r="AM89" s="750"/>
      <c r="AN89" s="760"/>
      <c r="AO89" s="915"/>
      <c r="AP89" s="904"/>
      <c r="AQ89" s="301" t="s">
        <v>109</v>
      </c>
      <c r="AR89" s="277">
        <f>'[1]LÍNEA 1'!P89</f>
        <v>2210524</v>
      </c>
      <c r="AS89" s="301" t="s">
        <v>1310</v>
      </c>
      <c r="AT89" s="40">
        <v>2</v>
      </c>
      <c r="AU89" s="60">
        <f>'[1]LÍNEA 1'!S89</f>
        <v>2</v>
      </c>
      <c r="AV89" s="60">
        <f>'[1]LÍNEA 1'!T89</f>
        <v>2</v>
      </c>
      <c r="AW89" s="414">
        <v>0.25</v>
      </c>
      <c r="AX89" s="60">
        <f>'[1]LÍNEA 1'!U89</f>
        <v>2</v>
      </c>
      <c r="AY89" s="414">
        <v>0.25</v>
      </c>
      <c r="AZ89" s="60">
        <f>'[1]LÍNEA 1'!V89</f>
        <v>2</v>
      </c>
      <c r="BA89" s="416">
        <v>0.25</v>
      </c>
      <c r="BB89" s="47">
        <f>'[1]LÍNEA 1'!W89</f>
        <v>2</v>
      </c>
      <c r="BC89" s="423">
        <v>0.25</v>
      </c>
      <c r="BD89" s="54">
        <f>'[9]2016'!K26</f>
        <v>2</v>
      </c>
      <c r="BE89" s="60">
        <f>'[9]2017'!K26</f>
        <v>2</v>
      </c>
      <c r="BF89" s="60">
        <f>'[9]2018'!K26</f>
        <v>0</v>
      </c>
      <c r="BG89" s="47">
        <f>'[9]2019'!K26</f>
        <v>0</v>
      </c>
      <c r="BH89" s="334">
        <f t="shared" si="35"/>
        <v>1</v>
      </c>
      <c r="BI89" s="454">
        <f t="shared" si="36"/>
        <v>1</v>
      </c>
      <c r="BJ89" s="335">
        <f t="shared" si="37"/>
        <v>1</v>
      </c>
      <c r="BK89" s="454">
        <f t="shared" si="38"/>
        <v>1</v>
      </c>
      <c r="BL89" s="335">
        <f t="shared" si="39"/>
        <v>0</v>
      </c>
      <c r="BM89" s="454">
        <f t="shared" si="40"/>
        <v>0</v>
      </c>
      <c r="BN89" s="335">
        <f t="shared" si="41"/>
        <v>0</v>
      </c>
      <c r="BO89" s="454">
        <f t="shared" si="42"/>
        <v>0</v>
      </c>
      <c r="BP89" s="689">
        <f t="shared" si="43"/>
        <v>0.5</v>
      </c>
      <c r="BQ89" s="454">
        <f t="shared" si="44"/>
        <v>0.5</v>
      </c>
      <c r="BR89" s="637">
        <f t="shared" si="45"/>
        <v>0.5</v>
      </c>
      <c r="BS89" s="54">
        <f>'[9]2016'!P26</f>
        <v>50000</v>
      </c>
      <c r="BT89" s="60">
        <f>'[9]2016'!Q26</f>
        <v>0</v>
      </c>
      <c r="BU89" s="60">
        <f>'[9]2016'!R26</f>
        <v>0</v>
      </c>
      <c r="BV89" s="125">
        <f t="shared" si="48"/>
        <v>0</v>
      </c>
      <c r="BW89" s="379" t="str">
        <f t="shared" si="49"/>
        <v xml:space="preserve"> -</v>
      </c>
      <c r="BX89" s="54">
        <f>'[9]2017'!P26</f>
        <v>300000</v>
      </c>
      <c r="BY89" s="60">
        <f>'[9]2017'!Q26</f>
        <v>0</v>
      </c>
      <c r="BZ89" s="60">
        <f>'[9]2017'!R26</f>
        <v>0</v>
      </c>
      <c r="CA89" s="125">
        <f t="shared" si="50"/>
        <v>0</v>
      </c>
      <c r="CB89" s="379" t="str">
        <f t="shared" si="51"/>
        <v xml:space="preserve"> -</v>
      </c>
      <c r="CC89" s="55">
        <f>'[9]2018'!P26</f>
        <v>200000</v>
      </c>
      <c r="CD89" s="60">
        <f>'[9]2018'!Q26</f>
        <v>0</v>
      </c>
      <c r="CE89" s="60">
        <f>'[9]2018'!R26</f>
        <v>0</v>
      </c>
      <c r="CF89" s="125">
        <f t="shared" si="52"/>
        <v>0</v>
      </c>
      <c r="CG89" s="379" t="str">
        <f t="shared" si="53"/>
        <v xml:space="preserve"> -</v>
      </c>
      <c r="CH89" s="54">
        <f>'[9]2019'!P26</f>
        <v>200000</v>
      </c>
      <c r="CI89" s="60">
        <f>'[9]2019'!Q26</f>
        <v>0</v>
      </c>
      <c r="CJ89" s="60">
        <f>'[9]2019'!R26</f>
        <v>0</v>
      </c>
      <c r="CK89" s="125">
        <f t="shared" si="54"/>
        <v>0</v>
      </c>
      <c r="CL89" s="379" t="str">
        <f t="shared" si="55"/>
        <v xml:space="preserve"> -</v>
      </c>
      <c r="CM89" s="516">
        <f t="shared" si="56"/>
        <v>750000</v>
      </c>
      <c r="CN89" s="517">
        <f t="shared" si="57"/>
        <v>0</v>
      </c>
      <c r="CO89" s="517">
        <f t="shared" si="58"/>
        <v>0</v>
      </c>
      <c r="CP89" s="507">
        <f t="shared" si="59"/>
        <v>0</v>
      </c>
      <c r="CQ89" s="378" t="str">
        <f t="shared" si="60"/>
        <v xml:space="preserve"> -</v>
      </c>
      <c r="CR89" s="592" t="s">
        <v>1225</v>
      </c>
      <c r="CS89" s="390" t="s">
        <v>1231</v>
      </c>
      <c r="CT89" s="102" t="str">
        <f>'[1]LÍNEA 1'!AQ89</f>
        <v>Sec. Administrativa</v>
      </c>
    </row>
    <row r="90" spans="2:98" ht="45" customHeight="1" x14ac:dyDescent="0.2">
      <c r="B90" s="961"/>
      <c r="C90" s="957"/>
      <c r="D90" s="909"/>
      <c r="E90" s="912"/>
      <c r="F90" s="921"/>
      <c r="G90" s="809"/>
      <c r="H90" s="852"/>
      <c r="I90" s="851"/>
      <c r="J90" s="852"/>
      <c r="K90" s="851"/>
      <c r="L90" s="852"/>
      <c r="M90" s="852"/>
      <c r="N90" s="851"/>
      <c r="O90" s="852"/>
      <c r="P90" s="852"/>
      <c r="Q90" s="851"/>
      <c r="R90" s="852"/>
      <c r="S90" s="852"/>
      <c r="T90" s="851"/>
      <c r="U90" s="849"/>
      <c r="V90" s="826"/>
      <c r="W90" s="797"/>
      <c r="X90" s="809"/>
      <c r="Y90" s="797"/>
      <c r="Z90" s="809"/>
      <c r="AA90" s="797"/>
      <c r="AB90" s="799"/>
      <c r="AC90" s="807"/>
      <c r="AD90" s="767"/>
      <c r="AE90" s="750"/>
      <c r="AF90" s="760"/>
      <c r="AG90" s="750"/>
      <c r="AH90" s="760"/>
      <c r="AI90" s="750"/>
      <c r="AJ90" s="760"/>
      <c r="AK90" s="750"/>
      <c r="AL90" s="760"/>
      <c r="AM90" s="750"/>
      <c r="AN90" s="760"/>
      <c r="AO90" s="915"/>
      <c r="AP90" s="904"/>
      <c r="AQ90" s="449" t="s">
        <v>111</v>
      </c>
      <c r="AR90" s="448" t="str">
        <f>'[1]LÍNEA 1'!P90</f>
        <v xml:space="preserve"> -</v>
      </c>
      <c r="AS90" s="449" t="s">
        <v>1311</v>
      </c>
      <c r="AT90" s="40">
        <v>1</v>
      </c>
      <c r="AU90" s="60">
        <f>'[1]LÍNEA 1'!S90</f>
        <v>1</v>
      </c>
      <c r="AV90" s="60">
        <f>'[1]LÍNEA 1'!T90</f>
        <v>0</v>
      </c>
      <c r="AW90" s="414">
        <f t="shared" si="47"/>
        <v>0</v>
      </c>
      <c r="AX90" s="60">
        <f>'[1]LÍNEA 1'!U90</f>
        <v>1</v>
      </c>
      <c r="AY90" s="414">
        <v>0.33</v>
      </c>
      <c r="AZ90" s="60">
        <f>'[1]LÍNEA 1'!V90</f>
        <v>1</v>
      </c>
      <c r="BA90" s="416">
        <v>0.33</v>
      </c>
      <c r="BB90" s="47">
        <f>'[1]LÍNEA 1'!W90</f>
        <v>1</v>
      </c>
      <c r="BC90" s="423">
        <v>0.34</v>
      </c>
      <c r="BD90" s="54">
        <f>'[9]2016'!K27</f>
        <v>1</v>
      </c>
      <c r="BE90" s="60">
        <f>'[9]2017'!K27</f>
        <v>0</v>
      </c>
      <c r="BF90" s="60">
        <f>'[9]2018'!K27</f>
        <v>0</v>
      </c>
      <c r="BG90" s="47">
        <f>'[9]2019'!K27</f>
        <v>0</v>
      </c>
      <c r="BH90" s="334" t="str">
        <f t="shared" si="35"/>
        <v xml:space="preserve"> -</v>
      </c>
      <c r="BI90" s="454" t="str">
        <f t="shared" si="36"/>
        <v xml:space="preserve"> -</v>
      </c>
      <c r="BJ90" s="335">
        <f t="shared" si="37"/>
        <v>0</v>
      </c>
      <c r="BK90" s="454">
        <f t="shared" si="38"/>
        <v>0</v>
      </c>
      <c r="BL90" s="335">
        <f t="shared" si="39"/>
        <v>0</v>
      </c>
      <c r="BM90" s="454">
        <f t="shared" si="40"/>
        <v>0</v>
      </c>
      <c r="BN90" s="335">
        <f t="shared" si="41"/>
        <v>0</v>
      </c>
      <c r="BO90" s="454">
        <f t="shared" si="42"/>
        <v>0</v>
      </c>
      <c r="BP90" s="689">
        <f>+AVERAGE(BE90:BG90)/AU90</f>
        <v>0</v>
      </c>
      <c r="BQ90" s="454">
        <f t="shared" si="44"/>
        <v>0</v>
      </c>
      <c r="BR90" s="637">
        <f t="shared" si="45"/>
        <v>0</v>
      </c>
      <c r="BS90" s="54">
        <f>'[9]2016'!P27</f>
        <v>0</v>
      </c>
      <c r="BT90" s="60">
        <f>'[9]2016'!Q27</f>
        <v>0</v>
      </c>
      <c r="BU90" s="60">
        <f>'[9]2016'!R27</f>
        <v>0</v>
      </c>
      <c r="BV90" s="125" t="str">
        <f t="shared" si="48"/>
        <v xml:space="preserve"> -</v>
      </c>
      <c r="BW90" s="379" t="str">
        <f t="shared" si="49"/>
        <v xml:space="preserve"> -</v>
      </c>
      <c r="BX90" s="54">
        <f>'[9]2017'!P27</f>
        <v>0</v>
      </c>
      <c r="BY90" s="60">
        <f>'[9]2017'!Q27</f>
        <v>0</v>
      </c>
      <c r="BZ90" s="60">
        <f>'[9]2017'!R27</f>
        <v>0</v>
      </c>
      <c r="CA90" s="125" t="str">
        <f t="shared" si="50"/>
        <v xml:space="preserve"> -</v>
      </c>
      <c r="CB90" s="379" t="str">
        <f t="shared" si="51"/>
        <v xml:space="preserve"> -</v>
      </c>
      <c r="CC90" s="55">
        <f>'[9]2018'!P27</f>
        <v>0</v>
      </c>
      <c r="CD90" s="60">
        <f>'[9]2018'!Q27</f>
        <v>0</v>
      </c>
      <c r="CE90" s="60">
        <f>'[9]2018'!R27</f>
        <v>0</v>
      </c>
      <c r="CF90" s="125" t="str">
        <f t="shared" si="52"/>
        <v xml:space="preserve"> -</v>
      </c>
      <c r="CG90" s="379" t="str">
        <f t="shared" si="53"/>
        <v xml:space="preserve"> -</v>
      </c>
      <c r="CH90" s="54">
        <f>'[9]2019'!P27</f>
        <v>0</v>
      </c>
      <c r="CI90" s="60">
        <f>'[9]2019'!Q27</f>
        <v>0</v>
      </c>
      <c r="CJ90" s="60">
        <f>'[9]2019'!R27</f>
        <v>0</v>
      </c>
      <c r="CK90" s="125" t="str">
        <f t="shared" si="54"/>
        <v xml:space="preserve"> -</v>
      </c>
      <c r="CL90" s="379" t="str">
        <f t="shared" si="55"/>
        <v xml:space="preserve"> -</v>
      </c>
      <c r="CM90" s="518">
        <f t="shared" si="56"/>
        <v>0</v>
      </c>
      <c r="CN90" s="519">
        <f t="shared" si="57"/>
        <v>0</v>
      </c>
      <c r="CO90" s="519">
        <f t="shared" si="58"/>
        <v>0</v>
      </c>
      <c r="CP90" s="505" t="str">
        <f t="shared" si="59"/>
        <v xml:space="preserve"> -</v>
      </c>
      <c r="CQ90" s="379" t="str">
        <f t="shared" si="60"/>
        <v xml:space="preserve"> -</v>
      </c>
      <c r="CR90" s="592" t="s">
        <v>1225</v>
      </c>
      <c r="CS90" s="390" t="s">
        <v>1231</v>
      </c>
      <c r="CT90" s="102" t="str">
        <f>'[1]LÍNEA 1'!AQ90</f>
        <v>Sec. Administrativa</v>
      </c>
    </row>
    <row r="91" spans="2:98" ht="45" customHeight="1" x14ac:dyDescent="0.2">
      <c r="B91" s="961"/>
      <c r="C91" s="957"/>
      <c r="D91" s="909"/>
      <c r="E91" s="912"/>
      <c r="F91" s="921"/>
      <c r="G91" s="809"/>
      <c r="H91" s="852"/>
      <c r="I91" s="851"/>
      <c r="J91" s="852"/>
      <c r="K91" s="851"/>
      <c r="L91" s="852"/>
      <c r="M91" s="852"/>
      <c r="N91" s="851"/>
      <c r="O91" s="852"/>
      <c r="P91" s="852"/>
      <c r="Q91" s="851"/>
      <c r="R91" s="852"/>
      <c r="S91" s="852"/>
      <c r="T91" s="851"/>
      <c r="U91" s="849"/>
      <c r="V91" s="826"/>
      <c r="W91" s="797"/>
      <c r="X91" s="809"/>
      <c r="Y91" s="797"/>
      <c r="Z91" s="809"/>
      <c r="AA91" s="797"/>
      <c r="AB91" s="799"/>
      <c r="AC91" s="807"/>
      <c r="AD91" s="767"/>
      <c r="AE91" s="750"/>
      <c r="AF91" s="760"/>
      <c r="AG91" s="750"/>
      <c r="AH91" s="760"/>
      <c r="AI91" s="750"/>
      <c r="AJ91" s="760"/>
      <c r="AK91" s="750"/>
      <c r="AL91" s="760"/>
      <c r="AM91" s="750"/>
      <c r="AN91" s="760"/>
      <c r="AO91" s="915"/>
      <c r="AP91" s="904"/>
      <c r="AQ91" s="301" t="s">
        <v>112</v>
      </c>
      <c r="AR91" s="277" t="str">
        <f>'[1]LÍNEA 1'!P91</f>
        <v xml:space="preserve"> -</v>
      </c>
      <c r="AS91" s="301" t="s">
        <v>1312</v>
      </c>
      <c r="AT91" s="43">
        <v>0</v>
      </c>
      <c r="AU91" s="85">
        <f>'[1]LÍNEA 1'!S91</f>
        <v>1</v>
      </c>
      <c r="AV91" s="85">
        <f>'[1]LÍNEA 1'!T91</f>
        <v>1</v>
      </c>
      <c r="AW91" s="414">
        <v>0.25</v>
      </c>
      <c r="AX91" s="85">
        <f>'[1]LÍNEA 1'!U91</f>
        <v>1</v>
      </c>
      <c r="AY91" s="414">
        <v>0.25</v>
      </c>
      <c r="AZ91" s="85">
        <f>'[1]LÍNEA 1'!V91</f>
        <v>1</v>
      </c>
      <c r="BA91" s="416">
        <v>0.25</v>
      </c>
      <c r="BB91" s="125">
        <f>'[1]LÍNEA 1'!W91</f>
        <v>1</v>
      </c>
      <c r="BC91" s="423">
        <v>0.25</v>
      </c>
      <c r="BD91" s="319">
        <f>'[9]2016'!K28</f>
        <v>1</v>
      </c>
      <c r="BE91" s="85">
        <f>'[9]2017'!K28</f>
        <v>1</v>
      </c>
      <c r="BF91" s="85">
        <f>'[9]2018'!K28</f>
        <v>0</v>
      </c>
      <c r="BG91" s="125">
        <f>'[9]2019'!K28</f>
        <v>0</v>
      </c>
      <c r="BH91" s="334">
        <f t="shared" si="35"/>
        <v>1</v>
      </c>
      <c r="BI91" s="454">
        <f t="shared" si="36"/>
        <v>1</v>
      </c>
      <c r="BJ91" s="335">
        <f t="shared" si="37"/>
        <v>1</v>
      </c>
      <c r="BK91" s="454">
        <f t="shared" si="38"/>
        <v>1</v>
      </c>
      <c r="BL91" s="335">
        <f t="shared" si="39"/>
        <v>0</v>
      </c>
      <c r="BM91" s="454">
        <f t="shared" si="40"/>
        <v>0</v>
      </c>
      <c r="BN91" s="335">
        <f t="shared" si="41"/>
        <v>0</v>
      </c>
      <c r="BO91" s="454">
        <f t="shared" si="42"/>
        <v>0</v>
      </c>
      <c r="BP91" s="689">
        <f t="shared" si="43"/>
        <v>0.5</v>
      </c>
      <c r="BQ91" s="454">
        <f t="shared" si="44"/>
        <v>0.5</v>
      </c>
      <c r="BR91" s="637">
        <f t="shared" si="45"/>
        <v>0.5</v>
      </c>
      <c r="BS91" s="54">
        <f>'[9]2016'!P28</f>
        <v>0</v>
      </c>
      <c r="BT91" s="60">
        <f>'[9]2016'!Q28</f>
        <v>0</v>
      </c>
      <c r="BU91" s="60">
        <f>'[9]2016'!R28</f>
        <v>0</v>
      </c>
      <c r="BV91" s="125" t="str">
        <f t="shared" si="48"/>
        <v xml:space="preserve"> -</v>
      </c>
      <c r="BW91" s="379" t="str">
        <f t="shared" si="49"/>
        <v xml:space="preserve"> -</v>
      </c>
      <c r="BX91" s="54">
        <f>'[9]2017'!P28</f>
        <v>0</v>
      </c>
      <c r="BY91" s="60">
        <f>'[9]2017'!Q28</f>
        <v>0</v>
      </c>
      <c r="BZ91" s="60">
        <f>'[9]2017'!R28</f>
        <v>0</v>
      </c>
      <c r="CA91" s="125" t="str">
        <f t="shared" si="50"/>
        <v xml:space="preserve"> -</v>
      </c>
      <c r="CB91" s="379" t="str">
        <f t="shared" si="51"/>
        <v xml:space="preserve"> -</v>
      </c>
      <c r="CC91" s="55">
        <f>'[9]2018'!P28</f>
        <v>0</v>
      </c>
      <c r="CD91" s="60">
        <f>'[9]2018'!Q28</f>
        <v>0</v>
      </c>
      <c r="CE91" s="60">
        <f>'[9]2018'!R28</f>
        <v>0</v>
      </c>
      <c r="CF91" s="125" t="str">
        <f t="shared" si="52"/>
        <v xml:space="preserve"> -</v>
      </c>
      <c r="CG91" s="379" t="str">
        <f t="shared" si="53"/>
        <v xml:space="preserve"> -</v>
      </c>
      <c r="CH91" s="54">
        <f>'[9]2019'!P28</f>
        <v>0</v>
      </c>
      <c r="CI91" s="60">
        <f>'[9]2019'!Q28</f>
        <v>0</v>
      </c>
      <c r="CJ91" s="60">
        <f>'[9]2019'!R28</f>
        <v>0</v>
      </c>
      <c r="CK91" s="125" t="str">
        <f t="shared" si="54"/>
        <v xml:space="preserve"> -</v>
      </c>
      <c r="CL91" s="379" t="str">
        <f t="shared" si="55"/>
        <v xml:space="preserve"> -</v>
      </c>
      <c r="CM91" s="516">
        <f t="shared" si="56"/>
        <v>0</v>
      </c>
      <c r="CN91" s="517">
        <f t="shared" si="57"/>
        <v>0</v>
      </c>
      <c r="CO91" s="517">
        <f t="shared" si="58"/>
        <v>0</v>
      </c>
      <c r="CP91" s="507" t="str">
        <f t="shared" si="59"/>
        <v xml:space="preserve"> -</v>
      </c>
      <c r="CQ91" s="378" t="str">
        <f t="shared" si="60"/>
        <v xml:space="preserve"> -</v>
      </c>
      <c r="CR91" s="592" t="s">
        <v>1225</v>
      </c>
      <c r="CS91" s="390" t="s">
        <v>1231</v>
      </c>
      <c r="CT91" s="102" t="str">
        <f>'[1]LÍNEA 1'!AQ91</f>
        <v>Sec. Administrativa</v>
      </c>
    </row>
    <row r="92" spans="2:98" ht="30" customHeight="1" x14ac:dyDescent="0.2">
      <c r="B92" s="961"/>
      <c r="C92" s="957"/>
      <c r="D92" s="909"/>
      <c r="E92" s="912"/>
      <c r="F92" s="921"/>
      <c r="G92" s="809"/>
      <c r="H92" s="852"/>
      <c r="I92" s="851"/>
      <c r="J92" s="852"/>
      <c r="K92" s="851"/>
      <c r="L92" s="852"/>
      <c r="M92" s="852"/>
      <c r="N92" s="851"/>
      <c r="O92" s="852"/>
      <c r="P92" s="852"/>
      <c r="Q92" s="851"/>
      <c r="R92" s="852"/>
      <c r="S92" s="852"/>
      <c r="T92" s="851"/>
      <c r="U92" s="849"/>
      <c r="V92" s="826"/>
      <c r="W92" s="797"/>
      <c r="X92" s="809"/>
      <c r="Y92" s="797"/>
      <c r="Z92" s="809"/>
      <c r="AA92" s="797"/>
      <c r="AB92" s="799"/>
      <c r="AC92" s="807"/>
      <c r="AD92" s="767"/>
      <c r="AE92" s="750"/>
      <c r="AF92" s="760"/>
      <c r="AG92" s="750"/>
      <c r="AH92" s="760"/>
      <c r="AI92" s="750"/>
      <c r="AJ92" s="760"/>
      <c r="AK92" s="750"/>
      <c r="AL92" s="760"/>
      <c r="AM92" s="750"/>
      <c r="AN92" s="760"/>
      <c r="AO92" s="915"/>
      <c r="AP92" s="904"/>
      <c r="AQ92" s="27" t="s">
        <v>113</v>
      </c>
      <c r="AR92" s="367">
        <f>'[1]LÍNEA 1'!P92</f>
        <v>2210252</v>
      </c>
      <c r="AS92" s="27" t="s">
        <v>1313</v>
      </c>
      <c r="AT92" s="43">
        <v>0</v>
      </c>
      <c r="AU92" s="85">
        <f>'[1]LÍNEA 1'!S92</f>
        <v>1</v>
      </c>
      <c r="AV92" s="85">
        <f>'[1]LÍNEA 1'!T92</f>
        <v>0.1</v>
      </c>
      <c r="AW92" s="414">
        <f t="shared" si="47"/>
        <v>0.1</v>
      </c>
      <c r="AX92" s="85">
        <f>'[1]LÍNEA 1'!U92</f>
        <v>0.2</v>
      </c>
      <c r="AY92" s="414">
        <f t="shared" si="61"/>
        <v>0.2</v>
      </c>
      <c r="AZ92" s="85">
        <f>'[1]LÍNEA 1'!V92</f>
        <v>0.35</v>
      </c>
      <c r="BA92" s="416">
        <f t="shared" si="62"/>
        <v>0.35</v>
      </c>
      <c r="BB92" s="125">
        <f>'[1]LÍNEA 1'!W92</f>
        <v>0.35</v>
      </c>
      <c r="BC92" s="423">
        <f t="shared" si="63"/>
        <v>0.35</v>
      </c>
      <c r="BD92" s="319">
        <f>'[9]2016'!K29</f>
        <v>0.1</v>
      </c>
      <c r="BE92" s="85">
        <f>'[9]2017'!K29</f>
        <v>0.1</v>
      </c>
      <c r="BF92" s="85">
        <f>'[9]2018'!K29</f>
        <v>0</v>
      </c>
      <c r="BG92" s="125">
        <f>'[9]2019'!K29</f>
        <v>0</v>
      </c>
      <c r="BH92" s="334">
        <f t="shared" si="35"/>
        <v>1</v>
      </c>
      <c r="BI92" s="454">
        <f t="shared" si="36"/>
        <v>1</v>
      </c>
      <c r="BJ92" s="335">
        <f t="shared" si="37"/>
        <v>0.5</v>
      </c>
      <c r="BK92" s="454">
        <f t="shared" si="38"/>
        <v>0.5</v>
      </c>
      <c r="BL92" s="335">
        <f t="shared" si="39"/>
        <v>0</v>
      </c>
      <c r="BM92" s="454">
        <f t="shared" si="40"/>
        <v>0</v>
      </c>
      <c r="BN92" s="335">
        <f t="shared" si="41"/>
        <v>0</v>
      </c>
      <c r="BO92" s="454">
        <f t="shared" si="42"/>
        <v>0</v>
      </c>
      <c r="BP92" s="689">
        <f t="shared" ref="BP92:BP93" si="67">+SUM(BD92:BG92)/AU92</f>
        <v>0.2</v>
      </c>
      <c r="BQ92" s="454">
        <f t="shared" si="44"/>
        <v>0.2</v>
      </c>
      <c r="BR92" s="637">
        <f t="shared" si="45"/>
        <v>0.2</v>
      </c>
      <c r="BS92" s="54">
        <f>'[9]2016'!P29</f>
        <v>325000</v>
      </c>
      <c r="BT92" s="60">
        <f>'[9]2016'!Q29</f>
        <v>0</v>
      </c>
      <c r="BU92" s="60">
        <f>'[9]2016'!R29</f>
        <v>0</v>
      </c>
      <c r="BV92" s="125">
        <f t="shared" si="48"/>
        <v>0</v>
      </c>
      <c r="BW92" s="379" t="str">
        <f t="shared" si="49"/>
        <v xml:space="preserve"> -</v>
      </c>
      <c r="BX92" s="54">
        <f>'[9]2017'!P29</f>
        <v>0</v>
      </c>
      <c r="BY92" s="60">
        <f>'[9]2017'!Q29</f>
        <v>0</v>
      </c>
      <c r="BZ92" s="60">
        <f>'[9]2017'!R29</f>
        <v>0</v>
      </c>
      <c r="CA92" s="125" t="str">
        <f t="shared" si="50"/>
        <v xml:space="preserve"> -</v>
      </c>
      <c r="CB92" s="379" t="str">
        <f t="shared" si="51"/>
        <v xml:space="preserve"> -</v>
      </c>
      <c r="CC92" s="55">
        <f>'[9]2018'!P29</f>
        <v>0</v>
      </c>
      <c r="CD92" s="60">
        <f>'[9]2018'!Q29</f>
        <v>0</v>
      </c>
      <c r="CE92" s="60">
        <f>'[9]2018'!R29</f>
        <v>0</v>
      </c>
      <c r="CF92" s="125" t="str">
        <f t="shared" si="52"/>
        <v xml:space="preserve"> -</v>
      </c>
      <c r="CG92" s="379" t="str">
        <f t="shared" si="53"/>
        <v xml:space="preserve"> -</v>
      </c>
      <c r="CH92" s="54">
        <f>'[9]2019'!P29</f>
        <v>0</v>
      </c>
      <c r="CI92" s="60">
        <f>'[9]2019'!Q29</f>
        <v>0</v>
      </c>
      <c r="CJ92" s="60">
        <f>'[9]2019'!R29</f>
        <v>0</v>
      </c>
      <c r="CK92" s="125" t="str">
        <f t="shared" si="54"/>
        <v xml:space="preserve"> -</v>
      </c>
      <c r="CL92" s="379" t="str">
        <f t="shared" si="55"/>
        <v xml:space="preserve"> -</v>
      </c>
      <c r="CM92" s="518">
        <f t="shared" si="56"/>
        <v>325000</v>
      </c>
      <c r="CN92" s="519">
        <f t="shared" si="57"/>
        <v>0</v>
      </c>
      <c r="CO92" s="519">
        <f t="shared" si="58"/>
        <v>0</v>
      </c>
      <c r="CP92" s="505">
        <f t="shared" si="59"/>
        <v>0</v>
      </c>
      <c r="CQ92" s="379" t="str">
        <f t="shared" si="60"/>
        <v xml:space="preserve"> -</v>
      </c>
      <c r="CR92" s="592" t="s">
        <v>1225</v>
      </c>
      <c r="CS92" s="390" t="s">
        <v>1231</v>
      </c>
      <c r="CT92" s="102" t="str">
        <f>'[1]LÍNEA 1'!AQ92</f>
        <v>Sec. Administrativa</v>
      </c>
    </row>
    <row r="93" spans="2:98" ht="45" customHeight="1" x14ac:dyDescent="0.2">
      <c r="B93" s="961"/>
      <c r="C93" s="957"/>
      <c r="D93" s="909"/>
      <c r="E93" s="912"/>
      <c r="F93" s="921"/>
      <c r="G93" s="809"/>
      <c r="H93" s="852"/>
      <c r="I93" s="851"/>
      <c r="J93" s="852"/>
      <c r="K93" s="851"/>
      <c r="L93" s="852"/>
      <c r="M93" s="852"/>
      <c r="N93" s="851"/>
      <c r="O93" s="852"/>
      <c r="P93" s="852"/>
      <c r="Q93" s="851"/>
      <c r="R93" s="852"/>
      <c r="S93" s="852"/>
      <c r="T93" s="851"/>
      <c r="U93" s="849"/>
      <c r="V93" s="826"/>
      <c r="W93" s="797"/>
      <c r="X93" s="809"/>
      <c r="Y93" s="797"/>
      <c r="Z93" s="809"/>
      <c r="AA93" s="797"/>
      <c r="AB93" s="799"/>
      <c r="AC93" s="807"/>
      <c r="AD93" s="767"/>
      <c r="AE93" s="750"/>
      <c r="AF93" s="760"/>
      <c r="AG93" s="750"/>
      <c r="AH93" s="760"/>
      <c r="AI93" s="750"/>
      <c r="AJ93" s="760"/>
      <c r="AK93" s="750"/>
      <c r="AL93" s="760"/>
      <c r="AM93" s="750"/>
      <c r="AN93" s="760"/>
      <c r="AO93" s="915"/>
      <c r="AP93" s="904"/>
      <c r="AQ93" s="27" t="s">
        <v>114</v>
      </c>
      <c r="AR93" s="367" t="str">
        <f>'[1]LÍNEA 1'!P93</f>
        <v xml:space="preserve"> -</v>
      </c>
      <c r="AS93" s="27" t="s">
        <v>1314</v>
      </c>
      <c r="AT93" s="86">
        <v>0</v>
      </c>
      <c r="AU93" s="60">
        <f>'[1]LÍNEA 1'!S93</f>
        <v>1</v>
      </c>
      <c r="AV93" s="60">
        <f>'[1]LÍNEA 1'!T93</f>
        <v>0</v>
      </c>
      <c r="AW93" s="414">
        <f t="shared" si="47"/>
        <v>0</v>
      </c>
      <c r="AX93" s="60">
        <f>'[1]LÍNEA 1'!U93</f>
        <v>1</v>
      </c>
      <c r="AY93" s="414">
        <f t="shared" si="61"/>
        <v>1</v>
      </c>
      <c r="AZ93" s="60">
        <f>'[1]LÍNEA 1'!V93</f>
        <v>0</v>
      </c>
      <c r="BA93" s="416">
        <f t="shared" si="62"/>
        <v>0</v>
      </c>
      <c r="BB93" s="47">
        <f>'[1]LÍNEA 1'!W93</f>
        <v>0</v>
      </c>
      <c r="BC93" s="423">
        <f t="shared" si="63"/>
        <v>0</v>
      </c>
      <c r="BD93" s="54">
        <f>'[9]2016'!K30</f>
        <v>0</v>
      </c>
      <c r="BE93" s="60">
        <f>'[9]2017'!K30</f>
        <v>0</v>
      </c>
      <c r="BF93" s="60">
        <f>'[9]2018'!K30</f>
        <v>0</v>
      </c>
      <c r="BG93" s="47">
        <f>'[9]2019'!K30</f>
        <v>0</v>
      </c>
      <c r="BH93" s="334" t="str">
        <f t="shared" si="35"/>
        <v xml:space="preserve"> -</v>
      </c>
      <c r="BI93" s="454" t="str">
        <f t="shared" si="36"/>
        <v xml:space="preserve"> -</v>
      </c>
      <c r="BJ93" s="335">
        <f t="shared" si="37"/>
        <v>0</v>
      </c>
      <c r="BK93" s="454">
        <f t="shared" si="38"/>
        <v>0</v>
      </c>
      <c r="BL93" s="335" t="str">
        <f t="shared" si="39"/>
        <v xml:space="preserve"> -</v>
      </c>
      <c r="BM93" s="454" t="str">
        <f t="shared" si="40"/>
        <v xml:space="preserve"> -</v>
      </c>
      <c r="BN93" s="335" t="str">
        <f t="shared" si="41"/>
        <v xml:space="preserve"> -</v>
      </c>
      <c r="BO93" s="454" t="str">
        <f t="shared" si="42"/>
        <v xml:space="preserve"> -</v>
      </c>
      <c r="BP93" s="689">
        <f t="shared" si="67"/>
        <v>0</v>
      </c>
      <c r="BQ93" s="454">
        <f t="shared" si="44"/>
        <v>0</v>
      </c>
      <c r="BR93" s="637">
        <f t="shared" si="45"/>
        <v>0</v>
      </c>
      <c r="BS93" s="54">
        <f>'[9]2016'!P30</f>
        <v>0</v>
      </c>
      <c r="BT93" s="60">
        <f>'[9]2016'!Q30</f>
        <v>0</v>
      </c>
      <c r="BU93" s="60">
        <f>'[9]2016'!R30</f>
        <v>0</v>
      </c>
      <c r="BV93" s="125" t="str">
        <f t="shared" si="48"/>
        <v xml:space="preserve"> -</v>
      </c>
      <c r="BW93" s="379" t="str">
        <f t="shared" si="49"/>
        <v xml:space="preserve"> -</v>
      </c>
      <c r="BX93" s="54">
        <f>'[9]2017'!P30</f>
        <v>0</v>
      </c>
      <c r="BY93" s="60">
        <f>'[9]2017'!Q30</f>
        <v>0</v>
      </c>
      <c r="BZ93" s="60">
        <f>'[9]2017'!R30</f>
        <v>0</v>
      </c>
      <c r="CA93" s="125" t="str">
        <f t="shared" si="50"/>
        <v xml:space="preserve"> -</v>
      </c>
      <c r="CB93" s="379" t="str">
        <f t="shared" si="51"/>
        <v xml:space="preserve"> -</v>
      </c>
      <c r="CC93" s="55">
        <f>'[9]2018'!P30</f>
        <v>0</v>
      </c>
      <c r="CD93" s="60">
        <f>'[9]2018'!Q30</f>
        <v>0</v>
      </c>
      <c r="CE93" s="60">
        <f>'[9]2018'!R30</f>
        <v>0</v>
      </c>
      <c r="CF93" s="125" t="str">
        <f t="shared" si="52"/>
        <v xml:space="preserve"> -</v>
      </c>
      <c r="CG93" s="379" t="str">
        <f t="shared" si="53"/>
        <v xml:space="preserve"> -</v>
      </c>
      <c r="CH93" s="54">
        <f>'[9]2019'!P30</f>
        <v>0</v>
      </c>
      <c r="CI93" s="60">
        <f>'[9]2019'!Q30</f>
        <v>0</v>
      </c>
      <c r="CJ93" s="60">
        <f>'[9]2019'!R30</f>
        <v>0</v>
      </c>
      <c r="CK93" s="125" t="str">
        <f t="shared" si="54"/>
        <v xml:space="preserve"> -</v>
      </c>
      <c r="CL93" s="379" t="str">
        <f t="shared" si="55"/>
        <v xml:space="preserve"> -</v>
      </c>
      <c r="CM93" s="516">
        <f t="shared" si="56"/>
        <v>0</v>
      </c>
      <c r="CN93" s="517">
        <f t="shared" si="57"/>
        <v>0</v>
      </c>
      <c r="CO93" s="517">
        <f t="shared" si="58"/>
        <v>0</v>
      </c>
      <c r="CP93" s="507" t="str">
        <f t="shared" si="59"/>
        <v xml:space="preserve"> -</v>
      </c>
      <c r="CQ93" s="378" t="str">
        <f t="shared" si="60"/>
        <v xml:space="preserve"> -</v>
      </c>
      <c r="CR93" s="592" t="s">
        <v>1225</v>
      </c>
      <c r="CS93" s="390" t="s">
        <v>1231</v>
      </c>
      <c r="CT93" s="102" t="str">
        <f>'[1]LÍNEA 1'!AQ93</f>
        <v>Sec. Administrativa</v>
      </c>
    </row>
    <row r="94" spans="2:98" s="202" customFormat="1" ht="60" customHeight="1" x14ac:dyDescent="0.2">
      <c r="B94" s="961"/>
      <c r="C94" s="957"/>
      <c r="D94" s="909"/>
      <c r="E94" s="912"/>
      <c r="F94" s="921"/>
      <c r="G94" s="809"/>
      <c r="H94" s="852"/>
      <c r="I94" s="851"/>
      <c r="J94" s="852"/>
      <c r="K94" s="851"/>
      <c r="L94" s="852"/>
      <c r="M94" s="852"/>
      <c r="N94" s="851"/>
      <c r="O94" s="852"/>
      <c r="P94" s="852"/>
      <c r="Q94" s="851"/>
      <c r="R94" s="852"/>
      <c r="S94" s="852"/>
      <c r="T94" s="851"/>
      <c r="U94" s="849"/>
      <c r="V94" s="826"/>
      <c r="W94" s="797"/>
      <c r="X94" s="809"/>
      <c r="Y94" s="797"/>
      <c r="Z94" s="809"/>
      <c r="AA94" s="797"/>
      <c r="AB94" s="799"/>
      <c r="AC94" s="807"/>
      <c r="AD94" s="767"/>
      <c r="AE94" s="750"/>
      <c r="AF94" s="760"/>
      <c r="AG94" s="750"/>
      <c r="AH94" s="760"/>
      <c r="AI94" s="750"/>
      <c r="AJ94" s="760"/>
      <c r="AK94" s="750"/>
      <c r="AL94" s="760"/>
      <c r="AM94" s="750"/>
      <c r="AN94" s="760"/>
      <c r="AO94" s="915"/>
      <c r="AP94" s="904"/>
      <c r="AQ94" s="301" t="s">
        <v>110</v>
      </c>
      <c r="AR94" s="277" t="str">
        <f>'[1]LÍNEA 1'!P94</f>
        <v>2210301_x000D_2210313</v>
      </c>
      <c r="AS94" s="301" t="s">
        <v>1315</v>
      </c>
      <c r="AT94" s="40">
        <v>0</v>
      </c>
      <c r="AU94" s="60">
        <f>'[1]LÍNEA 1'!S94</f>
        <v>1</v>
      </c>
      <c r="AV94" s="60">
        <f>'[1]LÍNEA 1'!T94</f>
        <v>1</v>
      </c>
      <c r="AW94" s="414">
        <v>0.25</v>
      </c>
      <c r="AX94" s="60">
        <f>'[1]LÍNEA 1'!U94</f>
        <v>1</v>
      </c>
      <c r="AY94" s="414">
        <v>0.25</v>
      </c>
      <c r="AZ94" s="60">
        <f>'[1]LÍNEA 1'!V94</f>
        <v>1</v>
      </c>
      <c r="BA94" s="416">
        <v>0.25</v>
      </c>
      <c r="BB94" s="47">
        <f>'[1]LÍNEA 1'!W94</f>
        <v>1</v>
      </c>
      <c r="BC94" s="423">
        <v>0.25</v>
      </c>
      <c r="BD94" s="54">
        <f>'[5]2016'!$K$17</f>
        <v>1</v>
      </c>
      <c r="BE94" s="60">
        <f>'[5]2017'!$K$17</f>
        <v>2</v>
      </c>
      <c r="BF94" s="60">
        <f>'[5]2018'!$K$17</f>
        <v>0</v>
      </c>
      <c r="BG94" s="47">
        <f>'[5]2019'!$K$17</f>
        <v>0</v>
      </c>
      <c r="BH94" s="334">
        <f t="shared" si="35"/>
        <v>1</v>
      </c>
      <c r="BI94" s="454">
        <f t="shared" si="36"/>
        <v>1</v>
      </c>
      <c r="BJ94" s="335">
        <f t="shared" si="37"/>
        <v>2</v>
      </c>
      <c r="BK94" s="454">
        <f t="shared" si="38"/>
        <v>1</v>
      </c>
      <c r="BL94" s="335">
        <f t="shared" si="39"/>
        <v>0</v>
      </c>
      <c r="BM94" s="454">
        <f t="shared" si="40"/>
        <v>0</v>
      </c>
      <c r="BN94" s="335">
        <f t="shared" si="41"/>
        <v>0</v>
      </c>
      <c r="BO94" s="454">
        <f t="shared" si="42"/>
        <v>0</v>
      </c>
      <c r="BP94" s="689">
        <f t="shared" si="43"/>
        <v>0.75</v>
      </c>
      <c r="BQ94" s="454">
        <f t="shared" si="44"/>
        <v>0.75</v>
      </c>
      <c r="BR94" s="637">
        <f t="shared" si="45"/>
        <v>0.75</v>
      </c>
      <c r="BS94" s="54">
        <f>'[5]2016'!P17</f>
        <v>6950523</v>
      </c>
      <c r="BT94" s="60">
        <f>'[5]2016'!Q17</f>
        <v>6653051</v>
      </c>
      <c r="BU94" s="60">
        <f>'[5]2016'!R17</f>
        <v>0</v>
      </c>
      <c r="BV94" s="125">
        <f t="shared" si="48"/>
        <v>0.95720149404584376</v>
      </c>
      <c r="BW94" s="379" t="str">
        <f t="shared" si="49"/>
        <v xml:space="preserve"> -</v>
      </c>
      <c r="BX94" s="54">
        <f>'[5]2017'!P17</f>
        <v>15936713</v>
      </c>
      <c r="BY94" s="60">
        <f>'[5]2017'!Q17</f>
        <v>13655454</v>
      </c>
      <c r="BZ94" s="60">
        <f>'[5]2017'!R17</f>
        <v>0</v>
      </c>
      <c r="CA94" s="125">
        <f t="shared" si="50"/>
        <v>0.85685511184144436</v>
      </c>
      <c r="CB94" s="379" t="str">
        <f t="shared" si="51"/>
        <v xml:space="preserve"> -</v>
      </c>
      <c r="CC94" s="55">
        <f>'[5]2018'!P17</f>
        <v>0</v>
      </c>
      <c r="CD94" s="60">
        <f>'[5]2018'!Q17</f>
        <v>0</v>
      </c>
      <c r="CE94" s="60">
        <f>'[5]2018'!R17</f>
        <v>0</v>
      </c>
      <c r="CF94" s="125" t="str">
        <f t="shared" si="52"/>
        <v xml:space="preserve"> -</v>
      </c>
      <c r="CG94" s="379" t="str">
        <f t="shared" si="53"/>
        <v xml:space="preserve"> -</v>
      </c>
      <c r="CH94" s="54">
        <f>'[5]2019'!P17</f>
        <v>0</v>
      </c>
      <c r="CI94" s="60">
        <f>'[5]2019'!Q17</f>
        <v>0</v>
      </c>
      <c r="CJ94" s="60">
        <f>'[5]2019'!R17</f>
        <v>0</v>
      </c>
      <c r="CK94" s="125" t="str">
        <f t="shared" si="54"/>
        <v xml:space="preserve"> -</v>
      </c>
      <c r="CL94" s="379" t="str">
        <f t="shared" si="55"/>
        <v xml:space="preserve"> -</v>
      </c>
      <c r="CM94" s="518">
        <f t="shared" si="56"/>
        <v>22887236</v>
      </c>
      <c r="CN94" s="519">
        <f t="shared" si="57"/>
        <v>20308505</v>
      </c>
      <c r="CO94" s="519">
        <f t="shared" si="58"/>
        <v>0</v>
      </c>
      <c r="CP94" s="505">
        <f t="shared" si="59"/>
        <v>0.887328858757781</v>
      </c>
      <c r="CQ94" s="379" t="str">
        <f t="shared" si="60"/>
        <v xml:space="preserve"> -</v>
      </c>
      <c r="CR94" s="592" t="s">
        <v>1225</v>
      </c>
      <c r="CS94" s="390" t="s">
        <v>1231</v>
      </c>
      <c r="CT94" s="102" t="str">
        <f>'[1]LÍNEA 1'!AQ94</f>
        <v>Sec. Hacienda</v>
      </c>
    </row>
    <row r="95" spans="2:98" ht="30" customHeight="1" x14ac:dyDescent="0.2">
      <c r="B95" s="961"/>
      <c r="C95" s="957"/>
      <c r="D95" s="909"/>
      <c r="E95" s="912"/>
      <c r="F95" s="921"/>
      <c r="G95" s="809"/>
      <c r="H95" s="852"/>
      <c r="I95" s="851"/>
      <c r="J95" s="852"/>
      <c r="K95" s="851"/>
      <c r="L95" s="852"/>
      <c r="M95" s="852"/>
      <c r="N95" s="851"/>
      <c r="O95" s="852"/>
      <c r="P95" s="852"/>
      <c r="Q95" s="851"/>
      <c r="R95" s="852"/>
      <c r="S95" s="852"/>
      <c r="T95" s="851"/>
      <c r="U95" s="849"/>
      <c r="V95" s="826"/>
      <c r="W95" s="797"/>
      <c r="X95" s="809"/>
      <c r="Y95" s="797"/>
      <c r="Z95" s="809"/>
      <c r="AA95" s="797"/>
      <c r="AB95" s="799"/>
      <c r="AC95" s="807"/>
      <c r="AD95" s="767"/>
      <c r="AE95" s="750"/>
      <c r="AF95" s="760"/>
      <c r="AG95" s="750"/>
      <c r="AH95" s="760"/>
      <c r="AI95" s="750"/>
      <c r="AJ95" s="760"/>
      <c r="AK95" s="750"/>
      <c r="AL95" s="760"/>
      <c r="AM95" s="750"/>
      <c r="AN95" s="760"/>
      <c r="AO95" s="915"/>
      <c r="AP95" s="904"/>
      <c r="AQ95" s="27" t="s">
        <v>115</v>
      </c>
      <c r="AR95" s="367">
        <f>'[1]LÍNEA 1'!P95</f>
        <v>2210289</v>
      </c>
      <c r="AS95" s="27" t="s">
        <v>1316</v>
      </c>
      <c r="AT95" s="43">
        <v>0</v>
      </c>
      <c r="AU95" s="85">
        <f>'[1]LÍNEA 1'!S95</f>
        <v>1</v>
      </c>
      <c r="AV95" s="85">
        <f>'[1]LÍNEA 1'!T95</f>
        <v>0</v>
      </c>
      <c r="AW95" s="414">
        <f t="shared" si="47"/>
        <v>0</v>
      </c>
      <c r="AX95" s="85">
        <f>'[1]LÍNEA 1'!U95</f>
        <v>0.4</v>
      </c>
      <c r="AY95" s="414">
        <f t="shared" si="61"/>
        <v>0.4</v>
      </c>
      <c r="AZ95" s="85">
        <f>'[1]LÍNEA 1'!V95</f>
        <v>0.2</v>
      </c>
      <c r="BA95" s="416">
        <f t="shared" si="62"/>
        <v>0.2</v>
      </c>
      <c r="BB95" s="125">
        <f>'[1]LÍNEA 1'!W95</f>
        <v>0.4</v>
      </c>
      <c r="BC95" s="423">
        <f t="shared" si="63"/>
        <v>0.4</v>
      </c>
      <c r="BD95" s="319">
        <f>'[6]2016'!$K$16</f>
        <v>0</v>
      </c>
      <c r="BE95" s="85">
        <f>'[6]2017'!$K$16</f>
        <v>0</v>
      </c>
      <c r="BF95" s="85">
        <f>'[6]2018'!$K$16</f>
        <v>0</v>
      </c>
      <c r="BG95" s="125">
        <f>'[6]2019'!$K$16</f>
        <v>0</v>
      </c>
      <c r="BH95" s="334" t="str">
        <f t="shared" si="35"/>
        <v xml:space="preserve"> -</v>
      </c>
      <c r="BI95" s="454" t="str">
        <f t="shared" si="36"/>
        <v xml:space="preserve"> -</v>
      </c>
      <c r="BJ95" s="335">
        <f t="shared" si="37"/>
        <v>0</v>
      </c>
      <c r="BK95" s="454">
        <f t="shared" si="38"/>
        <v>0</v>
      </c>
      <c r="BL95" s="335">
        <f t="shared" si="39"/>
        <v>0</v>
      </c>
      <c r="BM95" s="454">
        <f t="shared" si="40"/>
        <v>0</v>
      </c>
      <c r="BN95" s="335">
        <f t="shared" si="41"/>
        <v>0</v>
      </c>
      <c r="BO95" s="454">
        <f t="shared" si="42"/>
        <v>0</v>
      </c>
      <c r="BP95" s="689">
        <f t="shared" ref="BP95:BP96" si="68">+SUM(BD95:BG95)/AU95</f>
        <v>0</v>
      </c>
      <c r="BQ95" s="454">
        <f t="shared" si="44"/>
        <v>0</v>
      </c>
      <c r="BR95" s="637">
        <f t="shared" si="45"/>
        <v>0</v>
      </c>
      <c r="BS95" s="54">
        <f>'[6]2016'!P16</f>
        <v>0</v>
      </c>
      <c r="BT95" s="60">
        <f>'[6]2016'!Q16</f>
        <v>0</v>
      </c>
      <c r="BU95" s="60">
        <f>'[6]2016'!R16</f>
        <v>0</v>
      </c>
      <c r="BV95" s="125" t="str">
        <f t="shared" si="48"/>
        <v xml:space="preserve"> -</v>
      </c>
      <c r="BW95" s="379" t="str">
        <f t="shared" si="49"/>
        <v xml:space="preserve"> -</v>
      </c>
      <c r="BX95" s="54">
        <f>'[6]2017'!P16</f>
        <v>138000</v>
      </c>
      <c r="BY95" s="60">
        <f>'[6]2017'!Q16</f>
        <v>0</v>
      </c>
      <c r="BZ95" s="60">
        <f>'[6]2017'!R16</f>
        <v>0</v>
      </c>
      <c r="CA95" s="125">
        <f t="shared" si="50"/>
        <v>0</v>
      </c>
      <c r="CB95" s="379" t="str">
        <f t="shared" si="51"/>
        <v xml:space="preserve"> -</v>
      </c>
      <c r="CC95" s="55">
        <f>'[6]2018'!P16</f>
        <v>500000</v>
      </c>
      <c r="CD95" s="60">
        <f>'[6]2018'!Q16</f>
        <v>0</v>
      </c>
      <c r="CE95" s="60">
        <f>'[6]2018'!R16</f>
        <v>0</v>
      </c>
      <c r="CF95" s="125">
        <f t="shared" si="52"/>
        <v>0</v>
      </c>
      <c r="CG95" s="379" t="str">
        <f t="shared" si="53"/>
        <v xml:space="preserve"> -</v>
      </c>
      <c r="CH95" s="54">
        <f>'[6]2019'!P16</f>
        <v>0</v>
      </c>
      <c r="CI95" s="60">
        <f>'[6]2019'!Q16</f>
        <v>0</v>
      </c>
      <c r="CJ95" s="60">
        <f>'[6]2019'!R16</f>
        <v>0</v>
      </c>
      <c r="CK95" s="125" t="str">
        <f t="shared" si="54"/>
        <v xml:space="preserve"> -</v>
      </c>
      <c r="CL95" s="379" t="str">
        <f t="shared" si="55"/>
        <v xml:space="preserve"> -</v>
      </c>
      <c r="CM95" s="516">
        <f t="shared" si="56"/>
        <v>638000</v>
      </c>
      <c r="CN95" s="517">
        <f t="shared" si="57"/>
        <v>0</v>
      </c>
      <c r="CO95" s="517">
        <f t="shared" si="58"/>
        <v>0</v>
      </c>
      <c r="CP95" s="507">
        <f t="shared" si="59"/>
        <v>0</v>
      </c>
      <c r="CQ95" s="378" t="str">
        <f t="shared" si="60"/>
        <v xml:space="preserve"> -</v>
      </c>
      <c r="CR95" s="592" t="s">
        <v>1225</v>
      </c>
      <c r="CS95" s="390" t="s">
        <v>1231</v>
      </c>
      <c r="CT95" s="102" t="str">
        <f>'[1]LÍNEA 1'!AQ95</f>
        <v>Sec. Planeación</v>
      </c>
    </row>
    <row r="96" spans="2:98" ht="45" customHeight="1" x14ac:dyDescent="0.2">
      <c r="B96" s="961"/>
      <c r="C96" s="957"/>
      <c r="D96" s="909"/>
      <c r="E96" s="912"/>
      <c r="F96" s="921"/>
      <c r="G96" s="809"/>
      <c r="H96" s="852"/>
      <c r="I96" s="851"/>
      <c r="J96" s="852"/>
      <c r="K96" s="851"/>
      <c r="L96" s="852"/>
      <c r="M96" s="852"/>
      <c r="N96" s="851"/>
      <c r="O96" s="852"/>
      <c r="P96" s="852"/>
      <c r="Q96" s="851"/>
      <c r="R96" s="852"/>
      <c r="S96" s="852"/>
      <c r="T96" s="851"/>
      <c r="U96" s="849"/>
      <c r="V96" s="826"/>
      <c r="W96" s="797"/>
      <c r="X96" s="809"/>
      <c r="Y96" s="797"/>
      <c r="Z96" s="809"/>
      <c r="AA96" s="797"/>
      <c r="AB96" s="799"/>
      <c r="AC96" s="807"/>
      <c r="AD96" s="767"/>
      <c r="AE96" s="750"/>
      <c r="AF96" s="760"/>
      <c r="AG96" s="750"/>
      <c r="AH96" s="760"/>
      <c r="AI96" s="750"/>
      <c r="AJ96" s="760"/>
      <c r="AK96" s="750"/>
      <c r="AL96" s="760"/>
      <c r="AM96" s="750"/>
      <c r="AN96" s="760"/>
      <c r="AO96" s="915"/>
      <c r="AP96" s="904"/>
      <c r="AQ96" s="27" t="s">
        <v>116</v>
      </c>
      <c r="AR96" s="367" t="str">
        <f>'[1]LÍNEA 1'!P96</f>
        <v xml:space="preserve"> -</v>
      </c>
      <c r="AS96" s="27" t="s">
        <v>1317</v>
      </c>
      <c r="AT96" s="40">
        <v>0</v>
      </c>
      <c r="AU96" s="60">
        <f>'[1]LÍNEA 1'!S96</f>
        <v>20</v>
      </c>
      <c r="AV96" s="60">
        <f>'[1]LÍNEA 1'!T96</f>
        <v>20</v>
      </c>
      <c r="AW96" s="414">
        <f t="shared" si="47"/>
        <v>1</v>
      </c>
      <c r="AX96" s="60">
        <f>'[1]LÍNEA 1'!U96</f>
        <v>0</v>
      </c>
      <c r="AY96" s="414">
        <f t="shared" si="61"/>
        <v>0</v>
      </c>
      <c r="AZ96" s="60">
        <f>'[1]LÍNEA 1'!V96</f>
        <v>0</v>
      </c>
      <c r="BA96" s="416">
        <f t="shared" si="62"/>
        <v>0</v>
      </c>
      <c r="BB96" s="47">
        <f>'[1]LÍNEA 1'!W96</f>
        <v>0</v>
      </c>
      <c r="BC96" s="423">
        <f t="shared" si="63"/>
        <v>0</v>
      </c>
      <c r="BD96" s="54">
        <f>'[3]2016'!$K$29</f>
        <v>20</v>
      </c>
      <c r="BE96" s="60">
        <f>'[3]2017'!$K$30</f>
        <v>0</v>
      </c>
      <c r="BF96" s="60">
        <f>'[3]2018'!$K$30</f>
        <v>0</v>
      </c>
      <c r="BG96" s="47">
        <f>'[3]2019'!$K$30</f>
        <v>0</v>
      </c>
      <c r="BH96" s="334">
        <f t="shared" si="35"/>
        <v>1</v>
      </c>
      <c r="BI96" s="454">
        <f t="shared" si="36"/>
        <v>1</v>
      </c>
      <c r="BJ96" s="335" t="str">
        <f t="shared" si="37"/>
        <v xml:space="preserve"> -</v>
      </c>
      <c r="BK96" s="454" t="str">
        <f t="shared" si="38"/>
        <v xml:space="preserve"> -</v>
      </c>
      <c r="BL96" s="335" t="str">
        <f t="shared" si="39"/>
        <v xml:space="preserve"> -</v>
      </c>
      <c r="BM96" s="454" t="str">
        <f t="shared" si="40"/>
        <v xml:space="preserve"> -</v>
      </c>
      <c r="BN96" s="335" t="str">
        <f t="shared" si="41"/>
        <v xml:space="preserve"> -</v>
      </c>
      <c r="BO96" s="454" t="str">
        <f t="shared" si="42"/>
        <v xml:space="preserve"> -</v>
      </c>
      <c r="BP96" s="689">
        <f t="shared" si="68"/>
        <v>1</v>
      </c>
      <c r="BQ96" s="454">
        <f t="shared" si="44"/>
        <v>1</v>
      </c>
      <c r="BR96" s="637">
        <f t="shared" si="45"/>
        <v>1</v>
      </c>
      <c r="BS96" s="54">
        <f>'[3]2016'!P29</f>
        <v>0</v>
      </c>
      <c r="BT96" s="60">
        <f>'[3]2016'!Q29</f>
        <v>0</v>
      </c>
      <c r="BU96" s="60">
        <f>'[3]2016'!R29</f>
        <v>0</v>
      </c>
      <c r="BV96" s="125" t="str">
        <f t="shared" si="48"/>
        <v xml:space="preserve"> -</v>
      </c>
      <c r="BW96" s="379" t="str">
        <f t="shared" si="49"/>
        <v xml:space="preserve"> -</v>
      </c>
      <c r="BX96" s="54">
        <f>'[3]2017'!P30</f>
        <v>0</v>
      </c>
      <c r="BY96" s="60">
        <f>'[3]2017'!Q30</f>
        <v>0</v>
      </c>
      <c r="BZ96" s="60">
        <f>'[3]2017'!R30</f>
        <v>0</v>
      </c>
      <c r="CA96" s="125" t="str">
        <f t="shared" si="50"/>
        <v xml:space="preserve"> -</v>
      </c>
      <c r="CB96" s="379" t="str">
        <f t="shared" si="51"/>
        <v xml:space="preserve"> -</v>
      </c>
      <c r="CC96" s="55">
        <f>'[3]2018'!P30</f>
        <v>0</v>
      </c>
      <c r="CD96" s="60">
        <f>'[3]2018'!Q30</f>
        <v>0</v>
      </c>
      <c r="CE96" s="60">
        <f>'[3]2018'!R30</f>
        <v>0</v>
      </c>
      <c r="CF96" s="125" t="str">
        <f t="shared" si="52"/>
        <v xml:space="preserve"> -</v>
      </c>
      <c r="CG96" s="379" t="str">
        <f t="shared" si="53"/>
        <v xml:space="preserve"> -</v>
      </c>
      <c r="CH96" s="54">
        <f>'[3]2019'!P30</f>
        <v>0</v>
      </c>
      <c r="CI96" s="60">
        <f>'[3]2019'!Q30</f>
        <v>0</v>
      </c>
      <c r="CJ96" s="60">
        <f>'[3]2019'!R30</f>
        <v>0</v>
      </c>
      <c r="CK96" s="125" t="str">
        <f t="shared" si="54"/>
        <v xml:space="preserve"> -</v>
      </c>
      <c r="CL96" s="379" t="str">
        <f t="shared" si="55"/>
        <v xml:space="preserve"> -</v>
      </c>
      <c r="CM96" s="518">
        <f t="shared" si="56"/>
        <v>0</v>
      </c>
      <c r="CN96" s="519">
        <f t="shared" si="57"/>
        <v>0</v>
      </c>
      <c r="CO96" s="519">
        <f t="shared" si="58"/>
        <v>0</v>
      </c>
      <c r="CP96" s="505" t="str">
        <f t="shared" si="59"/>
        <v xml:space="preserve"> -</v>
      </c>
      <c r="CQ96" s="379" t="str">
        <f t="shared" si="60"/>
        <v xml:space="preserve"> -</v>
      </c>
      <c r="CR96" s="592" t="s">
        <v>1225</v>
      </c>
      <c r="CS96" s="390" t="s">
        <v>1231</v>
      </c>
      <c r="CT96" s="102" t="str">
        <f>'[1]LÍNEA 1'!AQ96</f>
        <v>Sec. Desarrollo Social</v>
      </c>
    </row>
    <row r="97" spans="2:98" ht="30" customHeight="1" x14ac:dyDescent="0.2">
      <c r="B97" s="961"/>
      <c r="C97" s="957"/>
      <c r="D97" s="909"/>
      <c r="E97" s="912"/>
      <c r="F97" s="921"/>
      <c r="G97" s="809"/>
      <c r="H97" s="827"/>
      <c r="I97" s="796"/>
      <c r="J97" s="827"/>
      <c r="K97" s="796"/>
      <c r="L97" s="827"/>
      <c r="M97" s="827"/>
      <c r="N97" s="796"/>
      <c r="O97" s="827"/>
      <c r="P97" s="827"/>
      <c r="Q97" s="796"/>
      <c r="R97" s="827"/>
      <c r="S97" s="827"/>
      <c r="T97" s="796"/>
      <c r="U97" s="850"/>
      <c r="V97" s="832"/>
      <c r="W97" s="797"/>
      <c r="X97" s="809"/>
      <c r="Y97" s="797"/>
      <c r="Z97" s="809"/>
      <c r="AA97" s="797"/>
      <c r="AB97" s="799"/>
      <c r="AC97" s="808"/>
      <c r="AD97" s="772"/>
      <c r="AE97" s="753"/>
      <c r="AF97" s="761"/>
      <c r="AG97" s="753"/>
      <c r="AH97" s="761"/>
      <c r="AI97" s="753"/>
      <c r="AJ97" s="761"/>
      <c r="AK97" s="753"/>
      <c r="AL97" s="761"/>
      <c r="AM97" s="753"/>
      <c r="AN97" s="761"/>
      <c r="AO97" s="915"/>
      <c r="AP97" s="904"/>
      <c r="AQ97" s="301" t="s">
        <v>117</v>
      </c>
      <c r="AR97" s="277" t="str">
        <f>'[1]LÍNEA 1'!P97</f>
        <v>22141 22151 22161</v>
      </c>
      <c r="AS97" s="301" t="s">
        <v>1318</v>
      </c>
      <c r="AT97" s="40">
        <v>0</v>
      </c>
      <c r="AU97" s="60">
        <f>'[1]LÍNEA 1'!S97</f>
        <v>1</v>
      </c>
      <c r="AV97" s="60">
        <f>'[1]LÍNEA 1'!T97</f>
        <v>0</v>
      </c>
      <c r="AW97" s="414">
        <v>0</v>
      </c>
      <c r="AX97" s="60">
        <f>'[1]LÍNEA 1'!U97</f>
        <v>1</v>
      </c>
      <c r="AY97" s="414">
        <v>0.33</v>
      </c>
      <c r="AZ97" s="60">
        <f>'[1]LÍNEA 1'!V97</f>
        <v>1</v>
      </c>
      <c r="BA97" s="416">
        <v>0.33</v>
      </c>
      <c r="BB97" s="47">
        <f>'[1]LÍNEA 1'!W97</f>
        <v>1</v>
      </c>
      <c r="BC97" s="423">
        <v>0.34</v>
      </c>
      <c r="BD97" s="54">
        <f>'[15]2016'!$K$12</f>
        <v>0</v>
      </c>
      <c r="BE97" s="60">
        <f>'[15]2017'!$K$12</f>
        <v>1</v>
      </c>
      <c r="BF97" s="60">
        <f>'[15]2018'!$K$12</f>
        <v>0</v>
      </c>
      <c r="BG97" s="47">
        <f>'[15]2019'!$K$12</f>
        <v>0</v>
      </c>
      <c r="BH97" s="334" t="str">
        <f t="shared" si="35"/>
        <v xml:space="preserve"> -</v>
      </c>
      <c r="BI97" s="454" t="str">
        <f t="shared" si="36"/>
        <v xml:space="preserve"> -</v>
      </c>
      <c r="BJ97" s="335">
        <f t="shared" si="37"/>
        <v>1</v>
      </c>
      <c r="BK97" s="454">
        <f t="shared" si="38"/>
        <v>1</v>
      </c>
      <c r="BL97" s="335">
        <f t="shared" si="39"/>
        <v>0</v>
      </c>
      <c r="BM97" s="454">
        <f t="shared" si="40"/>
        <v>0</v>
      </c>
      <c r="BN97" s="335">
        <f t="shared" si="41"/>
        <v>0</v>
      </c>
      <c r="BO97" s="454">
        <f t="shared" si="42"/>
        <v>0</v>
      </c>
      <c r="BP97" s="689">
        <f>+AVERAGE(BE97:BG97)/AU97</f>
        <v>0.33333333333333331</v>
      </c>
      <c r="BQ97" s="454">
        <f t="shared" si="44"/>
        <v>0.33333333333333331</v>
      </c>
      <c r="BR97" s="637">
        <f t="shared" si="45"/>
        <v>0.33333333333333331</v>
      </c>
      <c r="BS97" s="54">
        <f>'[15]2016'!P12</f>
        <v>770000</v>
      </c>
      <c r="BT97" s="60">
        <f>'[15]2016'!Q12</f>
        <v>0</v>
      </c>
      <c r="BU97" s="60">
        <f>'[15]2016'!R12</f>
        <v>0</v>
      </c>
      <c r="BV97" s="125">
        <f t="shared" si="48"/>
        <v>0</v>
      </c>
      <c r="BW97" s="379" t="str">
        <f t="shared" si="49"/>
        <v xml:space="preserve"> -</v>
      </c>
      <c r="BX97" s="54">
        <f>'[15]2017'!P12</f>
        <v>808500</v>
      </c>
      <c r="BY97" s="60">
        <f>'[15]2017'!Q12</f>
        <v>78699</v>
      </c>
      <c r="BZ97" s="60">
        <f>'[15]2017'!R12</f>
        <v>0</v>
      </c>
      <c r="CA97" s="125">
        <f t="shared" si="50"/>
        <v>9.7339517625231908E-2</v>
      </c>
      <c r="CB97" s="379" t="str">
        <f t="shared" si="51"/>
        <v xml:space="preserve"> -</v>
      </c>
      <c r="CC97" s="55">
        <f>'[15]2018'!P12</f>
        <v>848925</v>
      </c>
      <c r="CD97" s="60">
        <f>'[15]2018'!Q12</f>
        <v>0</v>
      </c>
      <c r="CE97" s="60">
        <f>'[15]2018'!R12</f>
        <v>0</v>
      </c>
      <c r="CF97" s="125">
        <f t="shared" si="52"/>
        <v>0</v>
      </c>
      <c r="CG97" s="379" t="str">
        <f t="shared" si="53"/>
        <v xml:space="preserve"> -</v>
      </c>
      <c r="CH97" s="54">
        <f>'[15]2019'!P12</f>
        <v>891371</v>
      </c>
      <c r="CI97" s="60">
        <f>'[15]2019'!Q12</f>
        <v>0</v>
      </c>
      <c r="CJ97" s="60">
        <f>'[15]2019'!R12</f>
        <v>0</v>
      </c>
      <c r="CK97" s="125">
        <f t="shared" si="54"/>
        <v>0</v>
      </c>
      <c r="CL97" s="379" t="str">
        <f t="shared" si="55"/>
        <v xml:space="preserve"> -</v>
      </c>
      <c r="CM97" s="516">
        <f t="shared" si="56"/>
        <v>3318796</v>
      </c>
      <c r="CN97" s="517">
        <f t="shared" si="57"/>
        <v>78699</v>
      </c>
      <c r="CO97" s="517">
        <f t="shared" si="58"/>
        <v>0</v>
      </c>
      <c r="CP97" s="507">
        <f t="shared" si="59"/>
        <v>2.3713117648689466E-2</v>
      </c>
      <c r="CQ97" s="378" t="str">
        <f t="shared" si="60"/>
        <v xml:space="preserve"> -</v>
      </c>
      <c r="CR97" s="592" t="s">
        <v>1225</v>
      </c>
      <c r="CS97" s="390" t="s">
        <v>1231</v>
      </c>
      <c r="CT97" s="102" t="str">
        <f>'[1]LÍNEA 1'!AQ97</f>
        <v>Bomberos</v>
      </c>
    </row>
    <row r="98" spans="2:98" ht="30" customHeight="1" x14ac:dyDescent="0.2">
      <c r="B98" s="961"/>
      <c r="C98" s="957"/>
      <c r="D98" s="909"/>
      <c r="E98" s="912"/>
      <c r="F98" s="921" t="s">
        <v>228</v>
      </c>
      <c r="G98" s="846" t="s">
        <v>231</v>
      </c>
      <c r="H98" s="846" t="s">
        <v>231</v>
      </c>
      <c r="I98" s="926">
        <v>1</v>
      </c>
      <c r="J98" s="846" t="s">
        <v>231</v>
      </c>
      <c r="K98" s="926">
        <v>1</v>
      </c>
      <c r="L98" s="929"/>
      <c r="M98" s="846" t="s">
        <v>231</v>
      </c>
      <c r="N98" s="926">
        <v>1</v>
      </c>
      <c r="O98" s="929"/>
      <c r="P98" s="846" t="s">
        <v>231</v>
      </c>
      <c r="Q98" s="926">
        <v>1</v>
      </c>
      <c r="R98" s="929"/>
      <c r="S98" s="932" t="s">
        <v>231</v>
      </c>
      <c r="T98" s="926">
        <v>1</v>
      </c>
      <c r="U98" s="923"/>
      <c r="V98" s="843"/>
      <c r="W98" s="842">
        <f>+IF(V98="Solvente",1,0)</f>
        <v>0</v>
      </c>
      <c r="X98" s="846"/>
      <c r="Y98" s="842">
        <f>+IF(X98="Solvente",1,0)</f>
        <v>0</v>
      </c>
      <c r="Z98" s="846"/>
      <c r="AA98" s="842">
        <f>+IF(Z98="Solvente",1,0)</f>
        <v>0</v>
      </c>
      <c r="AB98" s="847"/>
      <c r="AC98" s="842">
        <f>+IF(AB98="Solvente",1,0)</f>
        <v>0</v>
      </c>
      <c r="AD98" s="766">
        <f>+IF(K98=0," -",W98/K98)</f>
        <v>0</v>
      </c>
      <c r="AE98" s="749">
        <f>+IF(K98=0," -",IF(AD98&gt;100%,100%,AD98))</f>
        <v>0</v>
      </c>
      <c r="AF98" s="759">
        <f>+IF(N98=0," -",Y98/N98)</f>
        <v>0</v>
      </c>
      <c r="AG98" s="749">
        <f>+IF(N98=0," -",IF(AF98&gt;100%,100%,AF98))</f>
        <v>0</v>
      </c>
      <c r="AH98" s="759">
        <f>+IF(Q98=0," -",AA98/Q98)</f>
        <v>0</v>
      </c>
      <c r="AI98" s="749">
        <f>+IF(Q98=0," -",IF(AH98&gt;100%,100%,AH98))</f>
        <v>0</v>
      </c>
      <c r="AJ98" s="759">
        <f>+IF(T98=0," -",AC98/T98)</f>
        <v>0</v>
      </c>
      <c r="AK98" s="749">
        <f>+IF(T98=0," -",IF(AJ98&gt;100%,100%,AJ98))</f>
        <v>0</v>
      </c>
      <c r="AL98" s="759">
        <f>+SUM(AC98,AA98,Y98,W98)/I98</f>
        <v>0</v>
      </c>
      <c r="AM98" s="749">
        <f>+IF(AL98&gt;100%,100%,IF(AL98&lt;0%,0%,AL98))</f>
        <v>0</v>
      </c>
      <c r="AN98" s="759"/>
      <c r="AO98" s="915"/>
      <c r="AP98" s="904"/>
      <c r="AQ98" s="27" t="s">
        <v>118</v>
      </c>
      <c r="AR98" s="367">
        <f>'[1]LÍNEA 1'!P98</f>
        <v>2210237</v>
      </c>
      <c r="AS98" s="27" t="s">
        <v>1319</v>
      </c>
      <c r="AT98" s="43">
        <v>0</v>
      </c>
      <c r="AU98" s="85">
        <f>'[1]LÍNEA 1'!S98</f>
        <v>1</v>
      </c>
      <c r="AV98" s="85">
        <f>'[1]LÍNEA 1'!T98</f>
        <v>0</v>
      </c>
      <c r="AW98" s="414">
        <f t="shared" si="47"/>
        <v>0</v>
      </c>
      <c r="AX98" s="85">
        <f>'[1]LÍNEA 1'!U98</f>
        <v>0.2</v>
      </c>
      <c r="AY98" s="414">
        <f t="shared" si="61"/>
        <v>0.2</v>
      </c>
      <c r="AZ98" s="85">
        <f>'[1]LÍNEA 1'!V98</f>
        <v>0.4</v>
      </c>
      <c r="BA98" s="416">
        <f t="shared" si="62"/>
        <v>0.4</v>
      </c>
      <c r="BB98" s="125">
        <f>'[1]LÍNEA 1'!W98</f>
        <v>0.4</v>
      </c>
      <c r="BC98" s="423">
        <f t="shared" si="63"/>
        <v>0.4</v>
      </c>
      <c r="BD98" s="319">
        <f>'[10]2016'!$K$28</f>
        <v>0.5</v>
      </c>
      <c r="BE98" s="85">
        <f>'[10]2017'!$K$28</f>
        <v>0.11</v>
      </c>
      <c r="BF98" s="85">
        <f>'[10]2018'!$K$28</f>
        <v>0</v>
      </c>
      <c r="BG98" s="125">
        <f>'[10]2019'!$K$28</f>
        <v>0</v>
      </c>
      <c r="BH98" s="334" t="str">
        <f t="shared" si="35"/>
        <v xml:space="preserve"> -</v>
      </c>
      <c r="BI98" s="454" t="str">
        <f t="shared" si="36"/>
        <v xml:space="preserve"> -</v>
      </c>
      <c r="BJ98" s="335">
        <f t="shared" si="37"/>
        <v>0.54999999999999993</v>
      </c>
      <c r="BK98" s="454">
        <f t="shared" si="38"/>
        <v>0.54999999999999993</v>
      </c>
      <c r="BL98" s="335">
        <f t="shared" si="39"/>
        <v>0</v>
      </c>
      <c r="BM98" s="454">
        <f t="shared" si="40"/>
        <v>0</v>
      </c>
      <c r="BN98" s="335">
        <f t="shared" si="41"/>
        <v>0</v>
      </c>
      <c r="BO98" s="454">
        <f t="shared" si="42"/>
        <v>0</v>
      </c>
      <c r="BP98" s="689">
        <f t="shared" ref="BP98" si="69">+SUM(BD98:BG98)/AU98</f>
        <v>0.61</v>
      </c>
      <c r="BQ98" s="454">
        <f t="shared" si="44"/>
        <v>0.61</v>
      </c>
      <c r="BR98" s="637">
        <f t="shared" si="45"/>
        <v>0.61</v>
      </c>
      <c r="BS98" s="54">
        <f>'[10]2016'!P28</f>
        <v>0</v>
      </c>
      <c r="BT98" s="60">
        <f>'[10]2016'!Q28</f>
        <v>0</v>
      </c>
      <c r="BU98" s="60">
        <f>'[10]2016'!R28</f>
        <v>0</v>
      </c>
      <c r="BV98" s="125" t="str">
        <f t="shared" si="48"/>
        <v xml:space="preserve"> -</v>
      </c>
      <c r="BW98" s="379" t="str">
        <f t="shared" si="49"/>
        <v xml:space="preserve"> -</v>
      </c>
      <c r="BX98" s="54">
        <f>'[10]2017'!P28</f>
        <v>2650000</v>
      </c>
      <c r="BY98" s="60">
        <f>'[10]2017'!Q28</f>
        <v>0</v>
      </c>
      <c r="BZ98" s="60">
        <f>'[10]2017'!R28</f>
        <v>0</v>
      </c>
      <c r="CA98" s="125">
        <f t="shared" si="50"/>
        <v>0</v>
      </c>
      <c r="CB98" s="379" t="str">
        <f t="shared" si="51"/>
        <v xml:space="preserve"> -</v>
      </c>
      <c r="CC98" s="55">
        <f>'[10]2018'!P28</f>
        <v>1650000</v>
      </c>
      <c r="CD98" s="60">
        <f>'[10]2018'!Q28</f>
        <v>0</v>
      </c>
      <c r="CE98" s="60">
        <f>'[10]2018'!R28</f>
        <v>0</v>
      </c>
      <c r="CF98" s="125">
        <f t="shared" si="52"/>
        <v>0</v>
      </c>
      <c r="CG98" s="379" t="str">
        <f t="shared" si="53"/>
        <v xml:space="preserve"> -</v>
      </c>
      <c r="CH98" s="54">
        <f>'[10]2019'!P28</f>
        <v>1650000</v>
      </c>
      <c r="CI98" s="60">
        <f>'[10]2019'!Q28</f>
        <v>0</v>
      </c>
      <c r="CJ98" s="60">
        <f>'[10]2019'!R28</f>
        <v>0</v>
      </c>
      <c r="CK98" s="125">
        <f t="shared" si="54"/>
        <v>0</v>
      </c>
      <c r="CL98" s="379" t="str">
        <f t="shared" si="55"/>
        <v xml:space="preserve"> -</v>
      </c>
      <c r="CM98" s="518">
        <f t="shared" si="56"/>
        <v>5950000</v>
      </c>
      <c r="CN98" s="519">
        <f t="shared" si="57"/>
        <v>0</v>
      </c>
      <c r="CO98" s="519">
        <f t="shared" si="58"/>
        <v>0</v>
      </c>
      <c r="CP98" s="505">
        <f t="shared" si="59"/>
        <v>0</v>
      </c>
      <c r="CQ98" s="379" t="str">
        <f t="shared" si="60"/>
        <v xml:space="preserve"> -</v>
      </c>
      <c r="CR98" s="592" t="s">
        <v>1225</v>
      </c>
      <c r="CS98" s="390" t="s">
        <v>1231</v>
      </c>
      <c r="CT98" s="102" t="str">
        <f>'[1]LÍNEA 1'!AQ98</f>
        <v>Asesor TIC</v>
      </c>
    </row>
    <row r="99" spans="2:98" ht="30" customHeight="1" thickBot="1" x14ac:dyDescent="0.25">
      <c r="B99" s="961"/>
      <c r="C99" s="957"/>
      <c r="D99" s="909"/>
      <c r="E99" s="912"/>
      <c r="F99" s="921"/>
      <c r="G99" s="846"/>
      <c r="H99" s="846"/>
      <c r="I99" s="927"/>
      <c r="J99" s="846"/>
      <c r="K99" s="927"/>
      <c r="L99" s="930"/>
      <c r="M99" s="846"/>
      <c r="N99" s="927"/>
      <c r="O99" s="930"/>
      <c r="P99" s="846"/>
      <c r="Q99" s="927"/>
      <c r="R99" s="930"/>
      <c r="S99" s="932"/>
      <c r="T99" s="927"/>
      <c r="U99" s="924"/>
      <c r="V99" s="844"/>
      <c r="W99" s="842"/>
      <c r="X99" s="846"/>
      <c r="Y99" s="842"/>
      <c r="Z99" s="846"/>
      <c r="AA99" s="842"/>
      <c r="AB99" s="847"/>
      <c r="AC99" s="842"/>
      <c r="AD99" s="767"/>
      <c r="AE99" s="750"/>
      <c r="AF99" s="760"/>
      <c r="AG99" s="750"/>
      <c r="AH99" s="760"/>
      <c r="AI99" s="750"/>
      <c r="AJ99" s="760"/>
      <c r="AK99" s="750"/>
      <c r="AL99" s="760"/>
      <c r="AM99" s="750"/>
      <c r="AN99" s="760"/>
      <c r="AO99" s="918"/>
      <c r="AP99" s="907"/>
      <c r="AQ99" s="303" t="s">
        <v>119</v>
      </c>
      <c r="AR99" s="280" t="str">
        <f>'[1]LÍNEA 1'!P99</f>
        <v>O535060101 O535060102 O535060103 O535060104</v>
      </c>
      <c r="AS99" s="303" t="s">
        <v>1320</v>
      </c>
      <c r="AT99" s="45">
        <v>1</v>
      </c>
      <c r="AU99" s="92">
        <f>'[1]LÍNEA 1'!S99</f>
        <v>1</v>
      </c>
      <c r="AV99" s="92">
        <f>'[1]LÍNEA 1'!T99</f>
        <v>1</v>
      </c>
      <c r="AW99" s="424">
        <v>0.25</v>
      </c>
      <c r="AX99" s="92">
        <f>'[1]LÍNEA 1'!U99</f>
        <v>1</v>
      </c>
      <c r="AY99" s="424">
        <v>0.25</v>
      </c>
      <c r="AZ99" s="92">
        <f>'[1]LÍNEA 1'!V99</f>
        <v>1</v>
      </c>
      <c r="BA99" s="425">
        <v>0.25</v>
      </c>
      <c r="BB99" s="51">
        <f>'[1]LÍNEA 1'!W99</f>
        <v>1</v>
      </c>
      <c r="BC99" s="426">
        <v>0.25</v>
      </c>
      <c r="BD99" s="62">
        <f>'[16]2016'!$K$12</f>
        <v>1</v>
      </c>
      <c r="BE99" s="92">
        <f>'[16]2017'!$K$12</f>
        <v>1</v>
      </c>
      <c r="BF99" s="92">
        <f>'[16]2018'!$K$12</f>
        <v>0</v>
      </c>
      <c r="BG99" s="51">
        <f>'[16]2019'!$K$12</f>
        <v>0</v>
      </c>
      <c r="BH99" s="332">
        <f t="shared" si="35"/>
        <v>1</v>
      </c>
      <c r="BI99" s="458">
        <f t="shared" si="36"/>
        <v>1</v>
      </c>
      <c r="BJ99" s="333">
        <f t="shared" si="37"/>
        <v>1</v>
      </c>
      <c r="BK99" s="458">
        <f t="shared" si="38"/>
        <v>1</v>
      </c>
      <c r="BL99" s="333">
        <f t="shared" si="39"/>
        <v>0</v>
      </c>
      <c r="BM99" s="458">
        <f t="shared" si="40"/>
        <v>0</v>
      </c>
      <c r="BN99" s="333">
        <f t="shared" si="41"/>
        <v>0</v>
      </c>
      <c r="BO99" s="458">
        <f t="shared" si="42"/>
        <v>0</v>
      </c>
      <c r="BP99" s="690">
        <f t="shared" si="43"/>
        <v>0.5</v>
      </c>
      <c r="BQ99" s="458">
        <f t="shared" si="44"/>
        <v>0.5</v>
      </c>
      <c r="BR99" s="638">
        <f t="shared" si="45"/>
        <v>0.5</v>
      </c>
      <c r="BS99" s="62">
        <f>'[16]2016'!P12</f>
        <v>2830991</v>
      </c>
      <c r="BT99" s="92">
        <f>'[16]2016'!Q12</f>
        <v>234557</v>
      </c>
      <c r="BU99" s="92">
        <f>'[16]2016'!R12</f>
        <v>0</v>
      </c>
      <c r="BV99" s="148">
        <f t="shared" si="48"/>
        <v>8.2853318855482055E-2</v>
      </c>
      <c r="BW99" s="386" t="str">
        <f t="shared" si="49"/>
        <v xml:space="preserve"> -</v>
      </c>
      <c r="BX99" s="62">
        <f>'[16]2017'!P12</f>
        <v>1432100</v>
      </c>
      <c r="BY99" s="92">
        <f>'[16]2017'!Q12</f>
        <v>738796</v>
      </c>
      <c r="BZ99" s="92">
        <f>'[16]2017'!R12</f>
        <v>0</v>
      </c>
      <c r="CA99" s="148">
        <f t="shared" si="50"/>
        <v>0.51588296906640596</v>
      </c>
      <c r="CB99" s="386" t="str">
        <f t="shared" si="51"/>
        <v xml:space="preserve"> -</v>
      </c>
      <c r="CC99" s="63">
        <f>'[16]2018'!P12</f>
        <v>1503705</v>
      </c>
      <c r="CD99" s="92">
        <f>'[16]2018'!Q12</f>
        <v>0</v>
      </c>
      <c r="CE99" s="92">
        <f>'[16]2018'!R12</f>
        <v>0</v>
      </c>
      <c r="CF99" s="148">
        <f t="shared" si="52"/>
        <v>0</v>
      </c>
      <c r="CG99" s="386" t="str">
        <f t="shared" si="53"/>
        <v xml:space="preserve"> -</v>
      </c>
      <c r="CH99" s="62">
        <f>'[16]2019'!P12</f>
        <v>1578890</v>
      </c>
      <c r="CI99" s="92">
        <f>'[16]2019'!Q12</f>
        <v>0</v>
      </c>
      <c r="CJ99" s="92">
        <f>'[16]2019'!R12</f>
        <v>0</v>
      </c>
      <c r="CK99" s="148">
        <f t="shared" si="54"/>
        <v>0</v>
      </c>
      <c r="CL99" s="386" t="str">
        <f t="shared" si="55"/>
        <v xml:space="preserve"> -</v>
      </c>
      <c r="CM99" s="527">
        <f t="shared" si="56"/>
        <v>7345686</v>
      </c>
      <c r="CN99" s="528">
        <f t="shared" si="57"/>
        <v>973353</v>
      </c>
      <c r="CO99" s="528">
        <f t="shared" si="58"/>
        <v>0</v>
      </c>
      <c r="CP99" s="514">
        <f t="shared" si="59"/>
        <v>0.13250675294315603</v>
      </c>
      <c r="CQ99" s="388" t="str">
        <f t="shared" si="60"/>
        <v xml:space="preserve"> -</v>
      </c>
      <c r="CR99" s="594" t="s">
        <v>1225</v>
      </c>
      <c r="CS99" s="391" t="s">
        <v>1231</v>
      </c>
      <c r="CT99" s="107" t="str">
        <f>'[1]LÍNEA 1'!AQ99</f>
        <v>Dir. Tránsito</v>
      </c>
    </row>
    <row r="100" spans="2:98" ht="30" customHeight="1" x14ac:dyDescent="0.2">
      <c r="B100" s="961"/>
      <c r="C100" s="957"/>
      <c r="D100" s="909"/>
      <c r="E100" s="912"/>
      <c r="F100" s="921"/>
      <c r="G100" s="846"/>
      <c r="H100" s="846"/>
      <c r="I100" s="927"/>
      <c r="J100" s="846"/>
      <c r="K100" s="927"/>
      <c r="L100" s="930"/>
      <c r="M100" s="846"/>
      <c r="N100" s="927"/>
      <c r="O100" s="930"/>
      <c r="P100" s="846"/>
      <c r="Q100" s="927"/>
      <c r="R100" s="930"/>
      <c r="S100" s="932"/>
      <c r="T100" s="927"/>
      <c r="U100" s="924"/>
      <c r="V100" s="844"/>
      <c r="W100" s="842"/>
      <c r="X100" s="846"/>
      <c r="Y100" s="842"/>
      <c r="Z100" s="846"/>
      <c r="AA100" s="842"/>
      <c r="AB100" s="847"/>
      <c r="AC100" s="842"/>
      <c r="AD100" s="767"/>
      <c r="AE100" s="750"/>
      <c r="AF100" s="760"/>
      <c r="AG100" s="750"/>
      <c r="AH100" s="760"/>
      <c r="AI100" s="750"/>
      <c r="AJ100" s="760"/>
      <c r="AK100" s="750"/>
      <c r="AL100" s="760"/>
      <c r="AM100" s="750"/>
      <c r="AN100" s="760"/>
      <c r="AO100" s="914">
        <f>+RESUMEN!J22</f>
        <v>0.15384615384615385</v>
      </c>
      <c r="AP100" s="903" t="s">
        <v>161</v>
      </c>
      <c r="AQ100" s="249" t="s">
        <v>120</v>
      </c>
      <c r="AR100" s="286">
        <f>'[1]LÍNEA 1'!P100</f>
        <v>2210844</v>
      </c>
      <c r="AS100" s="249" t="s">
        <v>1321</v>
      </c>
      <c r="AT100" s="41">
        <v>1</v>
      </c>
      <c r="AU100" s="59">
        <f>'[1]LÍNEA 1'!S100</f>
        <v>1</v>
      </c>
      <c r="AV100" s="59">
        <f>'[1]LÍNEA 1'!T100</f>
        <v>1</v>
      </c>
      <c r="AW100" s="420">
        <v>0.25</v>
      </c>
      <c r="AX100" s="59">
        <f>'[1]LÍNEA 1'!U100</f>
        <v>1</v>
      </c>
      <c r="AY100" s="420">
        <v>0.25</v>
      </c>
      <c r="AZ100" s="59">
        <f>'[1]LÍNEA 1'!V100</f>
        <v>1</v>
      </c>
      <c r="BA100" s="421">
        <v>0.25</v>
      </c>
      <c r="BB100" s="48">
        <f>'[1]LÍNEA 1'!W100</f>
        <v>1</v>
      </c>
      <c r="BC100" s="421">
        <v>0.25</v>
      </c>
      <c r="BD100" s="52">
        <f>'[6]2016'!K17</f>
        <v>1</v>
      </c>
      <c r="BE100" s="90">
        <f>'[6]2017'!K17</f>
        <v>1</v>
      </c>
      <c r="BF100" s="90">
        <f>'[6]2018'!K17</f>
        <v>0</v>
      </c>
      <c r="BG100" s="46">
        <f>'[6]2019'!K17</f>
        <v>0</v>
      </c>
      <c r="BH100" s="459">
        <f t="shared" si="35"/>
        <v>1</v>
      </c>
      <c r="BI100" s="460">
        <f t="shared" si="36"/>
        <v>1</v>
      </c>
      <c r="BJ100" s="461">
        <f t="shared" si="37"/>
        <v>1</v>
      </c>
      <c r="BK100" s="460">
        <f t="shared" si="38"/>
        <v>1</v>
      </c>
      <c r="BL100" s="461">
        <f t="shared" si="39"/>
        <v>0</v>
      </c>
      <c r="BM100" s="460">
        <f t="shared" si="40"/>
        <v>0</v>
      </c>
      <c r="BN100" s="461">
        <f t="shared" si="41"/>
        <v>0</v>
      </c>
      <c r="BO100" s="460">
        <f t="shared" si="42"/>
        <v>0</v>
      </c>
      <c r="BP100" s="691">
        <f t="shared" si="43"/>
        <v>0.5</v>
      </c>
      <c r="BQ100" s="460">
        <f t="shared" si="44"/>
        <v>0.5</v>
      </c>
      <c r="BR100" s="639">
        <f t="shared" si="45"/>
        <v>0.5</v>
      </c>
      <c r="BS100" s="61">
        <f>'[6]2016'!P17</f>
        <v>355000</v>
      </c>
      <c r="BT100" s="59">
        <f>'[6]2016'!Q17</f>
        <v>269367</v>
      </c>
      <c r="BU100" s="59">
        <f>'[6]2016'!R17</f>
        <v>0</v>
      </c>
      <c r="BV100" s="145">
        <f t="shared" si="48"/>
        <v>0.75878028169014089</v>
      </c>
      <c r="BW100" s="378" t="str">
        <f t="shared" si="49"/>
        <v xml:space="preserve"> -</v>
      </c>
      <c r="BX100" s="58">
        <f>'[6]2017'!P17</f>
        <v>306900</v>
      </c>
      <c r="BY100" s="59">
        <f>'[6]2017'!Q17</f>
        <v>170100</v>
      </c>
      <c r="BZ100" s="59">
        <f>'[6]2017'!R17</f>
        <v>0</v>
      </c>
      <c r="CA100" s="145">
        <f t="shared" si="50"/>
        <v>0.55425219941348969</v>
      </c>
      <c r="CB100" s="378" t="str">
        <f t="shared" si="51"/>
        <v xml:space="preserve"> -</v>
      </c>
      <c r="CC100" s="61">
        <f>'[6]2018'!P17</f>
        <v>0</v>
      </c>
      <c r="CD100" s="59">
        <f>'[6]2018'!Q17</f>
        <v>0</v>
      </c>
      <c r="CE100" s="59">
        <f>'[6]2018'!R17</f>
        <v>0</v>
      </c>
      <c r="CF100" s="145" t="str">
        <f t="shared" si="52"/>
        <v xml:space="preserve"> -</v>
      </c>
      <c r="CG100" s="378" t="str">
        <f t="shared" si="53"/>
        <v xml:space="preserve"> -</v>
      </c>
      <c r="CH100" s="58">
        <f>'[6]2019'!P17</f>
        <v>0</v>
      </c>
      <c r="CI100" s="59">
        <f>'[6]2019'!Q17</f>
        <v>0</v>
      </c>
      <c r="CJ100" s="59">
        <f>'[6]2019'!R17</f>
        <v>0</v>
      </c>
      <c r="CK100" s="145" t="str">
        <f t="shared" si="54"/>
        <v xml:space="preserve"> -</v>
      </c>
      <c r="CL100" s="378" t="str">
        <f t="shared" si="55"/>
        <v xml:space="preserve"> -</v>
      </c>
      <c r="CM100" s="516">
        <f t="shared" si="56"/>
        <v>661900</v>
      </c>
      <c r="CN100" s="517">
        <f t="shared" si="57"/>
        <v>439467</v>
      </c>
      <c r="CO100" s="517">
        <f t="shared" si="58"/>
        <v>0</v>
      </c>
      <c r="CP100" s="507">
        <f t="shared" si="59"/>
        <v>0.66394772624263487</v>
      </c>
      <c r="CQ100" s="378" t="str">
        <f t="shared" si="60"/>
        <v xml:space="preserve"> -</v>
      </c>
      <c r="CR100" s="595" t="s">
        <v>1225</v>
      </c>
      <c r="CS100" s="373" t="s">
        <v>1322</v>
      </c>
      <c r="CT100" s="101" t="str">
        <f>'[1]LÍNEA 1'!AQ100</f>
        <v>Sec. Planeación</v>
      </c>
    </row>
    <row r="101" spans="2:98" ht="30" customHeight="1" x14ac:dyDescent="0.2">
      <c r="B101" s="961"/>
      <c r="C101" s="957"/>
      <c r="D101" s="909"/>
      <c r="E101" s="912"/>
      <c r="F101" s="921"/>
      <c r="G101" s="846"/>
      <c r="H101" s="846"/>
      <c r="I101" s="927"/>
      <c r="J101" s="846"/>
      <c r="K101" s="927"/>
      <c r="L101" s="930"/>
      <c r="M101" s="846"/>
      <c r="N101" s="927"/>
      <c r="O101" s="930"/>
      <c r="P101" s="846"/>
      <c r="Q101" s="927"/>
      <c r="R101" s="930"/>
      <c r="S101" s="932"/>
      <c r="T101" s="927"/>
      <c r="U101" s="924"/>
      <c r="V101" s="844"/>
      <c r="W101" s="842"/>
      <c r="X101" s="846"/>
      <c r="Y101" s="842"/>
      <c r="Z101" s="846"/>
      <c r="AA101" s="842"/>
      <c r="AB101" s="847"/>
      <c r="AC101" s="842"/>
      <c r="AD101" s="767"/>
      <c r="AE101" s="750"/>
      <c r="AF101" s="760"/>
      <c r="AG101" s="750"/>
      <c r="AH101" s="760"/>
      <c r="AI101" s="750"/>
      <c r="AJ101" s="760"/>
      <c r="AK101" s="750"/>
      <c r="AL101" s="760"/>
      <c r="AM101" s="750"/>
      <c r="AN101" s="760"/>
      <c r="AO101" s="915"/>
      <c r="AP101" s="904"/>
      <c r="AQ101" s="27" t="s">
        <v>121</v>
      </c>
      <c r="AR101" s="9">
        <f>'[1]LÍNEA 1'!P101</f>
        <v>2210844</v>
      </c>
      <c r="AS101" s="27" t="s">
        <v>1323</v>
      </c>
      <c r="AT101" s="40">
        <v>0</v>
      </c>
      <c r="AU101" s="60">
        <f>'[1]LÍNEA 1'!S101</f>
        <v>1</v>
      </c>
      <c r="AV101" s="60">
        <f>'[1]LÍNEA 1'!T101</f>
        <v>0</v>
      </c>
      <c r="AW101" s="414">
        <f t="shared" si="47"/>
        <v>0</v>
      </c>
      <c r="AX101" s="60">
        <f>'[1]LÍNEA 1'!U101</f>
        <v>0</v>
      </c>
      <c r="AY101" s="414">
        <f t="shared" si="61"/>
        <v>0</v>
      </c>
      <c r="AZ101" s="60">
        <f>'[1]LÍNEA 1'!V101</f>
        <v>0</v>
      </c>
      <c r="BA101" s="416">
        <f t="shared" si="62"/>
        <v>0</v>
      </c>
      <c r="BB101" s="47">
        <f>'[1]LÍNEA 1'!W101</f>
        <v>1</v>
      </c>
      <c r="BC101" s="416">
        <f t="shared" si="63"/>
        <v>1</v>
      </c>
      <c r="BD101" s="54">
        <f>'[6]2016'!K18</f>
        <v>0</v>
      </c>
      <c r="BE101" s="60">
        <f>'[6]2017'!K18</f>
        <v>0</v>
      </c>
      <c r="BF101" s="60">
        <f>'[6]2018'!K18</f>
        <v>0</v>
      </c>
      <c r="BG101" s="47">
        <f>'[6]2019'!K18</f>
        <v>0</v>
      </c>
      <c r="BH101" s="334" t="str">
        <f t="shared" si="35"/>
        <v xml:space="preserve"> -</v>
      </c>
      <c r="BI101" s="454" t="str">
        <f t="shared" si="36"/>
        <v xml:space="preserve"> -</v>
      </c>
      <c r="BJ101" s="335" t="str">
        <f t="shared" si="37"/>
        <v xml:space="preserve"> -</v>
      </c>
      <c r="BK101" s="454" t="str">
        <f t="shared" si="38"/>
        <v xml:space="preserve"> -</v>
      </c>
      <c r="BL101" s="335" t="str">
        <f t="shared" si="39"/>
        <v xml:space="preserve"> -</v>
      </c>
      <c r="BM101" s="454" t="str">
        <f t="shared" si="40"/>
        <v xml:space="preserve"> -</v>
      </c>
      <c r="BN101" s="335">
        <f t="shared" si="41"/>
        <v>0</v>
      </c>
      <c r="BO101" s="454">
        <f t="shared" si="42"/>
        <v>0</v>
      </c>
      <c r="BP101" s="689">
        <f t="shared" ref="BP101:BP102" si="70">+SUM(BD101:BG101)/AU101</f>
        <v>0</v>
      </c>
      <c r="BQ101" s="454">
        <f t="shared" si="44"/>
        <v>0</v>
      </c>
      <c r="BR101" s="637">
        <f t="shared" si="45"/>
        <v>0</v>
      </c>
      <c r="BS101" s="55">
        <f>'[6]2016'!P18</f>
        <v>0</v>
      </c>
      <c r="BT101" s="60">
        <f>'[6]2016'!Q18</f>
        <v>0</v>
      </c>
      <c r="BU101" s="60">
        <f>'[6]2016'!R18</f>
        <v>0</v>
      </c>
      <c r="BV101" s="125" t="str">
        <f t="shared" si="48"/>
        <v xml:space="preserve"> -</v>
      </c>
      <c r="BW101" s="379" t="str">
        <f t="shared" si="49"/>
        <v xml:space="preserve"> -</v>
      </c>
      <c r="BX101" s="54">
        <f>'[6]2017'!P18</f>
        <v>0</v>
      </c>
      <c r="BY101" s="60">
        <f>'[6]2017'!Q18</f>
        <v>0</v>
      </c>
      <c r="BZ101" s="60">
        <f>'[6]2017'!R18</f>
        <v>0</v>
      </c>
      <c r="CA101" s="125" t="str">
        <f t="shared" si="50"/>
        <v xml:space="preserve"> -</v>
      </c>
      <c r="CB101" s="379" t="str">
        <f t="shared" si="51"/>
        <v xml:space="preserve"> -</v>
      </c>
      <c r="CC101" s="55">
        <f>'[6]2018'!P18</f>
        <v>0</v>
      </c>
      <c r="CD101" s="60">
        <f>'[6]2018'!Q18</f>
        <v>0</v>
      </c>
      <c r="CE101" s="60">
        <f>'[6]2018'!R18</f>
        <v>0</v>
      </c>
      <c r="CF101" s="125" t="str">
        <f t="shared" si="52"/>
        <v xml:space="preserve"> -</v>
      </c>
      <c r="CG101" s="379" t="str">
        <f t="shared" si="53"/>
        <v xml:space="preserve"> -</v>
      </c>
      <c r="CH101" s="54">
        <f>'[6]2019'!P18</f>
        <v>200000</v>
      </c>
      <c r="CI101" s="60">
        <f>'[6]2019'!Q18</f>
        <v>0</v>
      </c>
      <c r="CJ101" s="60">
        <f>'[6]2019'!R18</f>
        <v>0</v>
      </c>
      <c r="CK101" s="125">
        <f t="shared" si="54"/>
        <v>0</v>
      </c>
      <c r="CL101" s="379" t="str">
        <f t="shared" si="55"/>
        <v xml:space="preserve"> -</v>
      </c>
      <c r="CM101" s="516">
        <f t="shared" si="56"/>
        <v>200000</v>
      </c>
      <c r="CN101" s="517">
        <f t="shared" si="57"/>
        <v>0</v>
      </c>
      <c r="CO101" s="517">
        <f t="shared" si="58"/>
        <v>0</v>
      </c>
      <c r="CP101" s="507">
        <f t="shared" si="59"/>
        <v>0</v>
      </c>
      <c r="CQ101" s="378" t="str">
        <f t="shared" si="60"/>
        <v xml:space="preserve"> -</v>
      </c>
      <c r="CR101" s="592" t="s">
        <v>1225</v>
      </c>
      <c r="CS101" s="99" t="s">
        <v>1322</v>
      </c>
      <c r="CT101" s="102" t="str">
        <f>'[1]LÍNEA 1'!AQ101</f>
        <v>Sec. Planeación</v>
      </c>
    </row>
    <row r="102" spans="2:98" ht="30" customHeight="1" x14ac:dyDescent="0.2">
      <c r="B102" s="961"/>
      <c r="C102" s="957"/>
      <c r="D102" s="909"/>
      <c r="E102" s="912"/>
      <c r="F102" s="921"/>
      <c r="G102" s="846"/>
      <c r="H102" s="846"/>
      <c r="I102" s="927"/>
      <c r="J102" s="846"/>
      <c r="K102" s="927"/>
      <c r="L102" s="930"/>
      <c r="M102" s="846"/>
      <c r="N102" s="927"/>
      <c r="O102" s="930"/>
      <c r="P102" s="846"/>
      <c r="Q102" s="927"/>
      <c r="R102" s="930"/>
      <c r="S102" s="932"/>
      <c r="T102" s="927"/>
      <c r="U102" s="924"/>
      <c r="V102" s="844"/>
      <c r="W102" s="842"/>
      <c r="X102" s="846"/>
      <c r="Y102" s="842"/>
      <c r="Z102" s="846"/>
      <c r="AA102" s="842"/>
      <c r="AB102" s="847"/>
      <c r="AC102" s="842"/>
      <c r="AD102" s="767"/>
      <c r="AE102" s="750"/>
      <c r="AF102" s="760"/>
      <c r="AG102" s="750"/>
      <c r="AH102" s="760"/>
      <c r="AI102" s="750"/>
      <c r="AJ102" s="760"/>
      <c r="AK102" s="750"/>
      <c r="AL102" s="760"/>
      <c r="AM102" s="750"/>
      <c r="AN102" s="760"/>
      <c r="AO102" s="915"/>
      <c r="AP102" s="904"/>
      <c r="AQ102" s="27" t="s">
        <v>122</v>
      </c>
      <c r="AR102" s="9">
        <f>'[1]LÍNEA 1'!P102</f>
        <v>2210844</v>
      </c>
      <c r="AS102" s="27" t="s">
        <v>1324</v>
      </c>
      <c r="AT102" s="40">
        <v>0</v>
      </c>
      <c r="AU102" s="60">
        <f>'[1]LÍNEA 1'!S102</f>
        <v>1</v>
      </c>
      <c r="AV102" s="60">
        <f>'[1]LÍNEA 1'!T102</f>
        <v>0</v>
      </c>
      <c r="AW102" s="414">
        <f t="shared" si="47"/>
        <v>0</v>
      </c>
      <c r="AX102" s="60">
        <f>'[1]LÍNEA 1'!U102</f>
        <v>1</v>
      </c>
      <c r="AY102" s="414">
        <f t="shared" si="61"/>
        <v>1</v>
      </c>
      <c r="AZ102" s="60">
        <f>'[1]LÍNEA 1'!V102</f>
        <v>0</v>
      </c>
      <c r="BA102" s="416">
        <f t="shared" si="62"/>
        <v>0</v>
      </c>
      <c r="BB102" s="47">
        <f>'[1]LÍNEA 1'!W102</f>
        <v>0</v>
      </c>
      <c r="BC102" s="416">
        <f t="shared" si="63"/>
        <v>0</v>
      </c>
      <c r="BD102" s="54">
        <f>'[6]2016'!K19</f>
        <v>0</v>
      </c>
      <c r="BE102" s="60">
        <f>'[6]2017'!K19</f>
        <v>0</v>
      </c>
      <c r="BF102" s="60">
        <f>'[6]2018'!K19</f>
        <v>0</v>
      </c>
      <c r="BG102" s="47">
        <f>'[6]2019'!K19</f>
        <v>0</v>
      </c>
      <c r="BH102" s="334" t="str">
        <f t="shared" si="35"/>
        <v xml:space="preserve"> -</v>
      </c>
      <c r="BI102" s="454" t="str">
        <f t="shared" si="36"/>
        <v xml:space="preserve"> -</v>
      </c>
      <c r="BJ102" s="335">
        <f t="shared" si="37"/>
        <v>0</v>
      </c>
      <c r="BK102" s="454">
        <f t="shared" si="38"/>
        <v>0</v>
      </c>
      <c r="BL102" s="335" t="str">
        <f t="shared" si="39"/>
        <v xml:space="preserve"> -</v>
      </c>
      <c r="BM102" s="454" t="str">
        <f t="shared" si="40"/>
        <v xml:space="preserve"> -</v>
      </c>
      <c r="BN102" s="335" t="str">
        <f t="shared" si="41"/>
        <v xml:space="preserve"> -</v>
      </c>
      <c r="BO102" s="454" t="str">
        <f t="shared" si="42"/>
        <v xml:space="preserve"> -</v>
      </c>
      <c r="BP102" s="689">
        <f t="shared" si="70"/>
        <v>0</v>
      </c>
      <c r="BQ102" s="454">
        <f t="shared" si="44"/>
        <v>0</v>
      </c>
      <c r="BR102" s="637">
        <f t="shared" si="45"/>
        <v>0</v>
      </c>
      <c r="BS102" s="55">
        <f>'[6]2016'!P19</f>
        <v>0</v>
      </c>
      <c r="BT102" s="60">
        <f>'[6]2016'!Q19</f>
        <v>0</v>
      </c>
      <c r="BU102" s="60">
        <f>'[6]2016'!R19</f>
        <v>0</v>
      </c>
      <c r="BV102" s="125" t="str">
        <f t="shared" si="48"/>
        <v xml:space="preserve"> -</v>
      </c>
      <c r="BW102" s="379" t="str">
        <f t="shared" si="49"/>
        <v xml:space="preserve"> -</v>
      </c>
      <c r="BX102" s="54">
        <f>'[6]2017'!P19</f>
        <v>250000</v>
      </c>
      <c r="BY102" s="60">
        <f>'[6]2017'!Q19</f>
        <v>0</v>
      </c>
      <c r="BZ102" s="60">
        <f>'[6]2017'!R19</f>
        <v>0</v>
      </c>
      <c r="CA102" s="125">
        <f t="shared" si="50"/>
        <v>0</v>
      </c>
      <c r="CB102" s="379" t="str">
        <f t="shared" si="51"/>
        <v xml:space="preserve"> -</v>
      </c>
      <c r="CC102" s="55">
        <f>'[6]2018'!P19</f>
        <v>0</v>
      </c>
      <c r="CD102" s="60">
        <f>'[6]2018'!Q19</f>
        <v>0</v>
      </c>
      <c r="CE102" s="60">
        <f>'[6]2018'!R19</f>
        <v>0</v>
      </c>
      <c r="CF102" s="125" t="str">
        <f t="shared" si="52"/>
        <v xml:space="preserve"> -</v>
      </c>
      <c r="CG102" s="379" t="str">
        <f t="shared" si="53"/>
        <v xml:space="preserve"> -</v>
      </c>
      <c r="CH102" s="54">
        <f>'[6]2019'!P19</f>
        <v>0</v>
      </c>
      <c r="CI102" s="60">
        <f>'[6]2019'!Q19</f>
        <v>0</v>
      </c>
      <c r="CJ102" s="60">
        <f>'[6]2019'!R19</f>
        <v>0</v>
      </c>
      <c r="CK102" s="125" t="str">
        <f t="shared" si="54"/>
        <v xml:space="preserve"> -</v>
      </c>
      <c r="CL102" s="379" t="str">
        <f t="shared" si="55"/>
        <v xml:space="preserve"> -</v>
      </c>
      <c r="CM102" s="518">
        <f t="shared" si="56"/>
        <v>250000</v>
      </c>
      <c r="CN102" s="519">
        <f t="shared" si="57"/>
        <v>0</v>
      </c>
      <c r="CO102" s="519">
        <f t="shared" si="58"/>
        <v>0</v>
      </c>
      <c r="CP102" s="505">
        <f t="shared" si="59"/>
        <v>0</v>
      </c>
      <c r="CQ102" s="379" t="str">
        <f t="shared" si="60"/>
        <v xml:space="preserve"> -</v>
      </c>
      <c r="CR102" s="592" t="s">
        <v>1225</v>
      </c>
      <c r="CS102" s="99" t="s">
        <v>1231</v>
      </c>
      <c r="CT102" s="102" t="str">
        <f>'[1]LÍNEA 1'!AQ102</f>
        <v>Sec. Planeación</v>
      </c>
    </row>
    <row r="103" spans="2:98" ht="30" customHeight="1" x14ac:dyDescent="0.2">
      <c r="B103" s="961"/>
      <c r="C103" s="957"/>
      <c r="D103" s="909"/>
      <c r="E103" s="912"/>
      <c r="F103" s="921"/>
      <c r="G103" s="846"/>
      <c r="H103" s="846"/>
      <c r="I103" s="927"/>
      <c r="J103" s="846"/>
      <c r="K103" s="927"/>
      <c r="L103" s="930"/>
      <c r="M103" s="846"/>
      <c r="N103" s="927"/>
      <c r="O103" s="930"/>
      <c r="P103" s="846"/>
      <c r="Q103" s="927"/>
      <c r="R103" s="930"/>
      <c r="S103" s="932"/>
      <c r="T103" s="927"/>
      <c r="U103" s="924"/>
      <c r="V103" s="844"/>
      <c r="W103" s="842"/>
      <c r="X103" s="846"/>
      <c r="Y103" s="842"/>
      <c r="Z103" s="846"/>
      <c r="AA103" s="842"/>
      <c r="AB103" s="847"/>
      <c r="AC103" s="842"/>
      <c r="AD103" s="767"/>
      <c r="AE103" s="750"/>
      <c r="AF103" s="760"/>
      <c r="AG103" s="750"/>
      <c r="AH103" s="760"/>
      <c r="AI103" s="750"/>
      <c r="AJ103" s="760"/>
      <c r="AK103" s="750"/>
      <c r="AL103" s="760"/>
      <c r="AM103" s="750"/>
      <c r="AN103" s="760"/>
      <c r="AO103" s="915"/>
      <c r="AP103" s="904"/>
      <c r="AQ103" s="231" t="s">
        <v>123</v>
      </c>
      <c r="AR103" s="232">
        <f>'[1]LÍNEA 1'!P103</f>
        <v>2210844</v>
      </c>
      <c r="AS103" s="231" t="s">
        <v>1325</v>
      </c>
      <c r="AT103" s="40">
        <v>1</v>
      </c>
      <c r="AU103" s="60">
        <f>'[1]LÍNEA 1'!S103</f>
        <v>1</v>
      </c>
      <c r="AV103" s="60">
        <f>'[1]LÍNEA 1'!T103</f>
        <v>1</v>
      </c>
      <c r="AW103" s="414">
        <v>0.25</v>
      </c>
      <c r="AX103" s="60">
        <f>'[1]LÍNEA 1'!U103</f>
        <v>1</v>
      </c>
      <c r="AY103" s="414">
        <v>0.25</v>
      </c>
      <c r="AZ103" s="60">
        <f>'[1]LÍNEA 1'!V103</f>
        <v>1</v>
      </c>
      <c r="BA103" s="416">
        <v>0.25</v>
      </c>
      <c r="BB103" s="47">
        <f>'[1]LÍNEA 1'!W103</f>
        <v>1</v>
      </c>
      <c r="BC103" s="416">
        <v>0.25</v>
      </c>
      <c r="BD103" s="54">
        <f>'[6]2016'!K20</f>
        <v>1</v>
      </c>
      <c r="BE103" s="60">
        <f>'[6]2017'!K20</f>
        <v>1</v>
      </c>
      <c r="BF103" s="60">
        <f>'[6]2018'!K20</f>
        <v>0</v>
      </c>
      <c r="BG103" s="47">
        <f>'[6]2019'!K20</f>
        <v>0</v>
      </c>
      <c r="BH103" s="334">
        <f t="shared" si="35"/>
        <v>1</v>
      </c>
      <c r="BI103" s="454">
        <f t="shared" si="36"/>
        <v>1</v>
      </c>
      <c r="BJ103" s="335">
        <f t="shared" si="37"/>
        <v>1</v>
      </c>
      <c r="BK103" s="454">
        <f t="shared" si="38"/>
        <v>1</v>
      </c>
      <c r="BL103" s="335">
        <f t="shared" si="39"/>
        <v>0</v>
      </c>
      <c r="BM103" s="454">
        <f t="shared" si="40"/>
        <v>0</v>
      </c>
      <c r="BN103" s="335">
        <f t="shared" si="41"/>
        <v>0</v>
      </c>
      <c r="BO103" s="454">
        <f t="shared" si="42"/>
        <v>0</v>
      </c>
      <c r="BP103" s="689">
        <f t="shared" si="43"/>
        <v>0.5</v>
      </c>
      <c r="BQ103" s="454">
        <f t="shared" si="44"/>
        <v>0.5</v>
      </c>
      <c r="BR103" s="637">
        <f t="shared" si="45"/>
        <v>0.5</v>
      </c>
      <c r="BS103" s="55">
        <f>'[6]2016'!P20</f>
        <v>0</v>
      </c>
      <c r="BT103" s="60">
        <f>'[6]2016'!Q20</f>
        <v>0</v>
      </c>
      <c r="BU103" s="60">
        <f>'[6]2016'!R20</f>
        <v>0</v>
      </c>
      <c r="BV103" s="125" t="str">
        <f t="shared" si="48"/>
        <v xml:space="preserve"> -</v>
      </c>
      <c r="BW103" s="379" t="str">
        <f t="shared" si="49"/>
        <v xml:space="preserve"> -</v>
      </c>
      <c r="BX103" s="54">
        <f>'[6]2017'!P20</f>
        <v>170100</v>
      </c>
      <c r="BY103" s="60">
        <f>'[6]2017'!Q20</f>
        <v>170100</v>
      </c>
      <c r="BZ103" s="60">
        <f>'[6]2017'!R20</f>
        <v>0</v>
      </c>
      <c r="CA103" s="125">
        <f t="shared" si="50"/>
        <v>1</v>
      </c>
      <c r="CB103" s="379" t="str">
        <f t="shared" si="51"/>
        <v xml:space="preserve"> -</v>
      </c>
      <c r="CC103" s="55">
        <f>'[6]2018'!P20</f>
        <v>30000</v>
      </c>
      <c r="CD103" s="60">
        <f>'[6]2018'!Q20</f>
        <v>0</v>
      </c>
      <c r="CE103" s="60">
        <f>'[6]2018'!R20</f>
        <v>0</v>
      </c>
      <c r="CF103" s="125">
        <f t="shared" si="52"/>
        <v>0</v>
      </c>
      <c r="CG103" s="379" t="str">
        <f t="shared" si="53"/>
        <v xml:space="preserve"> -</v>
      </c>
      <c r="CH103" s="54">
        <f>'[6]2019'!P20</f>
        <v>30000</v>
      </c>
      <c r="CI103" s="60">
        <f>'[6]2019'!Q20</f>
        <v>0</v>
      </c>
      <c r="CJ103" s="60">
        <f>'[6]2019'!R20</f>
        <v>0</v>
      </c>
      <c r="CK103" s="125">
        <f t="shared" si="54"/>
        <v>0</v>
      </c>
      <c r="CL103" s="379" t="str">
        <f t="shared" si="55"/>
        <v xml:space="preserve"> -</v>
      </c>
      <c r="CM103" s="516">
        <f t="shared" si="56"/>
        <v>230100</v>
      </c>
      <c r="CN103" s="517">
        <f t="shared" si="57"/>
        <v>170100</v>
      </c>
      <c r="CO103" s="517">
        <f t="shared" si="58"/>
        <v>0</v>
      </c>
      <c r="CP103" s="507">
        <f t="shared" si="59"/>
        <v>0.73924380704041726</v>
      </c>
      <c r="CQ103" s="378" t="str">
        <f t="shared" si="60"/>
        <v xml:space="preserve"> -</v>
      </c>
      <c r="CR103" s="592" t="s">
        <v>1225</v>
      </c>
      <c r="CS103" s="99" t="s">
        <v>1231</v>
      </c>
      <c r="CT103" s="102" t="str">
        <f>'[1]LÍNEA 1'!AQ103</f>
        <v>Sec. Planeación</v>
      </c>
    </row>
    <row r="104" spans="2:98" ht="30" customHeight="1" x14ac:dyDescent="0.2">
      <c r="B104" s="961"/>
      <c r="C104" s="957"/>
      <c r="D104" s="909"/>
      <c r="E104" s="912"/>
      <c r="F104" s="921"/>
      <c r="G104" s="846"/>
      <c r="H104" s="846"/>
      <c r="I104" s="927"/>
      <c r="J104" s="846"/>
      <c r="K104" s="927"/>
      <c r="L104" s="930"/>
      <c r="M104" s="846"/>
      <c r="N104" s="927"/>
      <c r="O104" s="930"/>
      <c r="P104" s="846"/>
      <c r="Q104" s="927"/>
      <c r="R104" s="930"/>
      <c r="S104" s="932"/>
      <c r="T104" s="927"/>
      <c r="U104" s="924"/>
      <c r="V104" s="844"/>
      <c r="W104" s="842"/>
      <c r="X104" s="846"/>
      <c r="Y104" s="842"/>
      <c r="Z104" s="846"/>
      <c r="AA104" s="842"/>
      <c r="AB104" s="847"/>
      <c r="AC104" s="842"/>
      <c r="AD104" s="767"/>
      <c r="AE104" s="750"/>
      <c r="AF104" s="760"/>
      <c r="AG104" s="750"/>
      <c r="AH104" s="760"/>
      <c r="AI104" s="750"/>
      <c r="AJ104" s="760"/>
      <c r="AK104" s="750"/>
      <c r="AL104" s="760"/>
      <c r="AM104" s="750"/>
      <c r="AN104" s="760"/>
      <c r="AO104" s="915"/>
      <c r="AP104" s="904"/>
      <c r="AQ104" s="231" t="s">
        <v>124</v>
      </c>
      <c r="AR104" s="232">
        <f>'[1]LÍNEA 1'!P104</f>
        <v>2210833</v>
      </c>
      <c r="AS104" s="231" t="s">
        <v>1326</v>
      </c>
      <c r="AT104" s="40">
        <v>1</v>
      </c>
      <c r="AU104" s="60">
        <f>'[1]LÍNEA 1'!S104</f>
        <v>1</v>
      </c>
      <c r="AV104" s="60">
        <f>'[1]LÍNEA 1'!T104</f>
        <v>1</v>
      </c>
      <c r="AW104" s="414">
        <v>0.25</v>
      </c>
      <c r="AX104" s="60">
        <f>'[1]LÍNEA 1'!U104</f>
        <v>1</v>
      </c>
      <c r="AY104" s="414">
        <v>0.25</v>
      </c>
      <c r="AZ104" s="60">
        <f>'[1]LÍNEA 1'!V104</f>
        <v>1</v>
      </c>
      <c r="BA104" s="416">
        <v>0.25</v>
      </c>
      <c r="BB104" s="47">
        <f>'[1]LÍNEA 1'!W104</f>
        <v>1</v>
      </c>
      <c r="BC104" s="416">
        <v>0.25</v>
      </c>
      <c r="BD104" s="54">
        <f>'[6]2016'!K21</f>
        <v>1</v>
      </c>
      <c r="BE104" s="60">
        <f>'[6]2017'!K21</f>
        <v>1</v>
      </c>
      <c r="BF104" s="60">
        <f>'[6]2018'!K21</f>
        <v>0</v>
      </c>
      <c r="BG104" s="47">
        <f>'[6]2019'!K21</f>
        <v>0</v>
      </c>
      <c r="BH104" s="334">
        <f t="shared" si="35"/>
        <v>1</v>
      </c>
      <c r="BI104" s="454">
        <f t="shared" si="36"/>
        <v>1</v>
      </c>
      <c r="BJ104" s="335">
        <f t="shared" si="37"/>
        <v>1</v>
      </c>
      <c r="BK104" s="454">
        <f t="shared" si="38"/>
        <v>1</v>
      </c>
      <c r="BL104" s="335">
        <f t="shared" si="39"/>
        <v>0</v>
      </c>
      <c r="BM104" s="454">
        <f t="shared" si="40"/>
        <v>0</v>
      </c>
      <c r="BN104" s="335">
        <f t="shared" si="41"/>
        <v>0</v>
      </c>
      <c r="BO104" s="454">
        <f t="shared" si="42"/>
        <v>0</v>
      </c>
      <c r="BP104" s="689">
        <f t="shared" si="43"/>
        <v>0.5</v>
      </c>
      <c r="BQ104" s="454">
        <f t="shared" si="44"/>
        <v>0.5</v>
      </c>
      <c r="BR104" s="637">
        <f t="shared" si="45"/>
        <v>0.5</v>
      </c>
      <c r="BS104" s="55">
        <f>'[6]2016'!P21</f>
        <v>47245</v>
      </c>
      <c r="BT104" s="60">
        <f>'[6]2016'!Q21</f>
        <v>25101</v>
      </c>
      <c r="BU104" s="60">
        <f>'[6]2016'!R21</f>
        <v>0</v>
      </c>
      <c r="BV104" s="125">
        <f t="shared" si="48"/>
        <v>0.53129431685892692</v>
      </c>
      <c r="BW104" s="379" t="str">
        <f t="shared" si="49"/>
        <v xml:space="preserve"> -</v>
      </c>
      <c r="BX104" s="54">
        <f>'[6]2017'!P21</f>
        <v>125000</v>
      </c>
      <c r="BY104" s="60">
        <f>'[6]2017'!Q21</f>
        <v>65897.94</v>
      </c>
      <c r="BZ104" s="60">
        <f>'[6]2017'!R21</f>
        <v>0</v>
      </c>
      <c r="CA104" s="125">
        <f t="shared" si="50"/>
        <v>0.52718352000000002</v>
      </c>
      <c r="CB104" s="379" t="str">
        <f t="shared" si="51"/>
        <v xml:space="preserve"> -</v>
      </c>
      <c r="CC104" s="55">
        <f>'[6]2018'!P21</f>
        <v>0</v>
      </c>
      <c r="CD104" s="60">
        <f>'[6]2018'!Q21</f>
        <v>0</v>
      </c>
      <c r="CE104" s="60">
        <f>'[6]2018'!R21</f>
        <v>0</v>
      </c>
      <c r="CF104" s="125" t="str">
        <f t="shared" si="52"/>
        <v xml:space="preserve"> -</v>
      </c>
      <c r="CG104" s="379" t="str">
        <f t="shared" si="53"/>
        <v xml:space="preserve"> -</v>
      </c>
      <c r="CH104" s="54">
        <f>'[6]2019'!P21</f>
        <v>0</v>
      </c>
      <c r="CI104" s="60">
        <f>'[6]2019'!Q21</f>
        <v>0</v>
      </c>
      <c r="CJ104" s="60">
        <f>'[6]2019'!R21</f>
        <v>0</v>
      </c>
      <c r="CK104" s="125" t="str">
        <f t="shared" si="54"/>
        <v xml:space="preserve"> -</v>
      </c>
      <c r="CL104" s="379" t="str">
        <f t="shared" si="55"/>
        <v xml:space="preserve"> -</v>
      </c>
      <c r="CM104" s="518">
        <f t="shared" si="56"/>
        <v>172245</v>
      </c>
      <c r="CN104" s="519">
        <f t="shared" si="57"/>
        <v>90998.94</v>
      </c>
      <c r="CO104" s="519">
        <f t="shared" si="58"/>
        <v>0</v>
      </c>
      <c r="CP104" s="505">
        <f t="shared" si="59"/>
        <v>0.52831106853609688</v>
      </c>
      <c r="CQ104" s="379" t="str">
        <f t="shared" si="60"/>
        <v xml:space="preserve"> -</v>
      </c>
      <c r="CR104" s="592" t="s">
        <v>1225</v>
      </c>
      <c r="CS104" s="99" t="s">
        <v>1231</v>
      </c>
      <c r="CT104" s="102" t="str">
        <f>'[1]LÍNEA 1'!AQ104</f>
        <v>Sec. Planeación</v>
      </c>
    </row>
    <row r="105" spans="2:98" ht="30" customHeight="1" x14ac:dyDescent="0.2">
      <c r="B105" s="961"/>
      <c r="C105" s="957"/>
      <c r="D105" s="909"/>
      <c r="E105" s="912"/>
      <c r="F105" s="921"/>
      <c r="G105" s="846"/>
      <c r="H105" s="846"/>
      <c r="I105" s="927"/>
      <c r="J105" s="846"/>
      <c r="K105" s="927"/>
      <c r="L105" s="930"/>
      <c r="M105" s="846"/>
      <c r="N105" s="927"/>
      <c r="O105" s="930"/>
      <c r="P105" s="846"/>
      <c r="Q105" s="927"/>
      <c r="R105" s="930"/>
      <c r="S105" s="932"/>
      <c r="T105" s="927"/>
      <c r="U105" s="924"/>
      <c r="V105" s="844"/>
      <c r="W105" s="842"/>
      <c r="X105" s="846"/>
      <c r="Y105" s="842"/>
      <c r="Z105" s="846"/>
      <c r="AA105" s="842"/>
      <c r="AB105" s="847"/>
      <c r="AC105" s="842"/>
      <c r="AD105" s="767"/>
      <c r="AE105" s="750"/>
      <c r="AF105" s="760"/>
      <c r="AG105" s="750"/>
      <c r="AH105" s="760"/>
      <c r="AI105" s="750"/>
      <c r="AJ105" s="760"/>
      <c r="AK105" s="750"/>
      <c r="AL105" s="760"/>
      <c r="AM105" s="750"/>
      <c r="AN105" s="760"/>
      <c r="AO105" s="915"/>
      <c r="AP105" s="904"/>
      <c r="AQ105" s="27" t="s">
        <v>125</v>
      </c>
      <c r="AR105" s="9" t="str">
        <f>'[1]LÍNEA 1'!P105</f>
        <v xml:space="preserve"> -</v>
      </c>
      <c r="AS105" s="27" t="s">
        <v>1327</v>
      </c>
      <c r="AT105" s="40">
        <v>0</v>
      </c>
      <c r="AU105" s="60">
        <f>'[1]LÍNEA 1'!S105</f>
        <v>1</v>
      </c>
      <c r="AV105" s="60">
        <f>'[1]LÍNEA 1'!T105</f>
        <v>0</v>
      </c>
      <c r="AW105" s="414">
        <f t="shared" si="47"/>
        <v>0</v>
      </c>
      <c r="AX105" s="60">
        <f>'[1]LÍNEA 1'!U105</f>
        <v>1</v>
      </c>
      <c r="AY105" s="414">
        <f t="shared" si="61"/>
        <v>1</v>
      </c>
      <c r="AZ105" s="60">
        <f>'[1]LÍNEA 1'!V105</f>
        <v>0</v>
      </c>
      <c r="BA105" s="416">
        <f t="shared" si="62"/>
        <v>0</v>
      </c>
      <c r="BB105" s="47">
        <f>'[1]LÍNEA 1'!W105</f>
        <v>0</v>
      </c>
      <c r="BC105" s="416">
        <f t="shared" si="63"/>
        <v>0</v>
      </c>
      <c r="BD105" s="54">
        <f>'[6]2016'!K22</f>
        <v>0</v>
      </c>
      <c r="BE105" s="60">
        <f>'[6]2017'!K22</f>
        <v>0</v>
      </c>
      <c r="BF105" s="60">
        <f>'[6]2018'!K22</f>
        <v>0</v>
      </c>
      <c r="BG105" s="47">
        <f>'[6]2019'!K22</f>
        <v>0</v>
      </c>
      <c r="BH105" s="334" t="str">
        <f t="shared" si="35"/>
        <v xml:space="preserve"> -</v>
      </c>
      <c r="BI105" s="454" t="str">
        <f t="shared" si="36"/>
        <v xml:space="preserve"> -</v>
      </c>
      <c r="BJ105" s="335">
        <f t="shared" si="37"/>
        <v>0</v>
      </c>
      <c r="BK105" s="454">
        <f t="shared" si="38"/>
        <v>0</v>
      </c>
      <c r="BL105" s="335" t="str">
        <f t="shared" si="39"/>
        <v xml:space="preserve"> -</v>
      </c>
      <c r="BM105" s="454" t="str">
        <f t="shared" si="40"/>
        <v xml:space="preserve"> -</v>
      </c>
      <c r="BN105" s="335" t="str">
        <f t="shared" si="41"/>
        <v xml:space="preserve"> -</v>
      </c>
      <c r="BO105" s="454" t="str">
        <f t="shared" si="42"/>
        <v xml:space="preserve"> -</v>
      </c>
      <c r="BP105" s="689">
        <f t="shared" ref="BP105" si="71">+SUM(BD105:BG105)/AU105</f>
        <v>0</v>
      </c>
      <c r="BQ105" s="454">
        <f t="shared" si="44"/>
        <v>0</v>
      </c>
      <c r="BR105" s="637">
        <f t="shared" si="45"/>
        <v>0</v>
      </c>
      <c r="BS105" s="55">
        <f>'[6]2016'!P22</f>
        <v>0</v>
      </c>
      <c r="BT105" s="60">
        <f>'[6]2016'!Q22</f>
        <v>0</v>
      </c>
      <c r="BU105" s="60">
        <f>'[6]2016'!R22</f>
        <v>0</v>
      </c>
      <c r="BV105" s="125" t="str">
        <f t="shared" si="48"/>
        <v xml:space="preserve"> -</v>
      </c>
      <c r="BW105" s="379" t="str">
        <f t="shared" si="49"/>
        <v xml:space="preserve"> -</v>
      </c>
      <c r="BX105" s="54">
        <f>'[6]2017'!P22</f>
        <v>200000</v>
      </c>
      <c r="BY105" s="60">
        <f>'[6]2017'!Q22</f>
        <v>0</v>
      </c>
      <c r="BZ105" s="60">
        <f>'[6]2017'!R22</f>
        <v>0</v>
      </c>
      <c r="CA105" s="125">
        <f t="shared" si="50"/>
        <v>0</v>
      </c>
      <c r="CB105" s="379" t="str">
        <f t="shared" si="51"/>
        <v xml:space="preserve"> -</v>
      </c>
      <c r="CC105" s="55">
        <f>'[6]2018'!P22</f>
        <v>0</v>
      </c>
      <c r="CD105" s="60">
        <f>'[6]2018'!Q22</f>
        <v>0</v>
      </c>
      <c r="CE105" s="60">
        <f>'[6]2018'!R22</f>
        <v>0</v>
      </c>
      <c r="CF105" s="125" t="str">
        <f t="shared" si="52"/>
        <v xml:space="preserve"> -</v>
      </c>
      <c r="CG105" s="379" t="str">
        <f t="shared" si="53"/>
        <v xml:space="preserve"> -</v>
      </c>
      <c r="CH105" s="54">
        <f>'[6]2019'!P22</f>
        <v>0</v>
      </c>
      <c r="CI105" s="60">
        <f>'[6]2019'!Q22</f>
        <v>0</v>
      </c>
      <c r="CJ105" s="60">
        <f>'[6]2019'!R22</f>
        <v>0</v>
      </c>
      <c r="CK105" s="125" t="str">
        <f t="shared" si="54"/>
        <v xml:space="preserve"> -</v>
      </c>
      <c r="CL105" s="379" t="str">
        <f t="shared" si="55"/>
        <v xml:space="preserve"> -</v>
      </c>
      <c r="CM105" s="516">
        <f t="shared" si="56"/>
        <v>200000</v>
      </c>
      <c r="CN105" s="517">
        <f t="shared" si="57"/>
        <v>0</v>
      </c>
      <c r="CO105" s="517">
        <f t="shared" si="58"/>
        <v>0</v>
      </c>
      <c r="CP105" s="507">
        <f t="shared" si="59"/>
        <v>0</v>
      </c>
      <c r="CQ105" s="378" t="str">
        <f t="shared" si="60"/>
        <v xml:space="preserve"> -</v>
      </c>
      <c r="CR105" s="592" t="s">
        <v>1225</v>
      </c>
      <c r="CS105" s="99" t="s">
        <v>1231</v>
      </c>
      <c r="CT105" s="102" t="str">
        <f>'[1]LÍNEA 1'!AQ105</f>
        <v>Sec. Planeación</v>
      </c>
    </row>
    <row r="106" spans="2:98" ht="30" customHeight="1" x14ac:dyDescent="0.2">
      <c r="B106" s="961"/>
      <c r="C106" s="957"/>
      <c r="D106" s="909"/>
      <c r="E106" s="912"/>
      <c r="F106" s="921"/>
      <c r="G106" s="846"/>
      <c r="H106" s="846"/>
      <c r="I106" s="927"/>
      <c r="J106" s="846"/>
      <c r="K106" s="927"/>
      <c r="L106" s="930"/>
      <c r="M106" s="846"/>
      <c r="N106" s="927"/>
      <c r="O106" s="930"/>
      <c r="P106" s="846"/>
      <c r="Q106" s="927"/>
      <c r="R106" s="930"/>
      <c r="S106" s="932"/>
      <c r="T106" s="927"/>
      <c r="U106" s="924"/>
      <c r="V106" s="844"/>
      <c r="W106" s="842"/>
      <c r="X106" s="846"/>
      <c r="Y106" s="842"/>
      <c r="Z106" s="846"/>
      <c r="AA106" s="842"/>
      <c r="AB106" s="847"/>
      <c r="AC106" s="842"/>
      <c r="AD106" s="767"/>
      <c r="AE106" s="750"/>
      <c r="AF106" s="760"/>
      <c r="AG106" s="750"/>
      <c r="AH106" s="760"/>
      <c r="AI106" s="750"/>
      <c r="AJ106" s="760"/>
      <c r="AK106" s="750"/>
      <c r="AL106" s="760"/>
      <c r="AM106" s="750"/>
      <c r="AN106" s="760"/>
      <c r="AO106" s="915"/>
      <c r="AP106" s="904"/>
      <c r="AQ106" s="231" t="s">
        <v>126</v>
      </c>
      <c r="AR106" s="232">
        <f>'[1]LÍNEA 1'!P106</f>
        <v>2210100</v>
      </c>
      <c r="AS106" s="231" t="s">
        <v>1328</v>
      </c>
      <c r="AT106" s="40">
        <v>0</v>
      </c>
      <c r="AU106" s="60">
        <f>'[1]LÍNEA 1'!S106</f>
        <v>1</v>
      </c>
      <c r="AV106" s="60">
        <f>'[1]LÍNEA 1'!T106</f>
        <v>0</v>
      </c>
      <c r="AW106" s="414">
        <v>0</v>
      </c>
      <c r="AX106" s="60">
        <f>'[1]LÍNEA 1'!U106</f>
        <v>1</v>
      </c>
      <c r="AY106" s="414">
        <v>0.33</v>
      </c>
      <c r="AZ106" s="60">
        <f>'[1]LÍNEA 1'!V106</f>
        <v>1</v>
      </c>
      <c r="BA106" s="416">
        <v>0.33</v>
      </c>
      <c r="BB106" s="47">
        <f>'[1]LÍNEA 1'!W106</f>
        <v>1</v>
      </c>
      <c r="BC106" s="416">
        <v>0.34</v>
      </c>
      <c r="BD106" s="54">
        <f>'[6]2016'!K23</f>
        <v>0</v>
      </c>
      <c r="BE106" s="60">
        <f>'[6]2017'!K23</f>
        <v>0</v>
      </c>
      <c r="BF106" s="60">
        <f>'[6]2018'!K23</f>
        <v>0</v>
      </c>
      <c r="BG106" s="47">
        <f>'[6]2019'!K23</f>
        <v>0</v>
      </c>
      <c r="BH106" s="334" t="str">
        <f t="shared" si="35"/>
        <v xml:space="preserve"> -</v>
      </c>
      <c r="BI106" s="454" t="str">
        <f t="shared" si="36"/>
        <v xml:space="preserve"> -</v>
      </c>
      <c r="BJ106" s="335">
        <f t="shared" si="37"/>
        <v>0</v>
      </c>
      <c r="BK106" s="454">
        <f t="shared" si="38"/>
        <v>0</v>
      </c>
      <c r="BL106" s="335">
        <f t="shared" si="39"/>
        <v>0</v>
      </c>
      <c r="BM106" s="454">
        <f t="shared" si="40"/>
        <v>0</v>
      </c>
      <c r="BN106" s="335">
        <f t="shared" si="41"/>
        <v>0</v>
      </c>
      <c r="BO106" s="454">
        <f t="shared" si="42"/>
        <v>0</v>
      </c>
      <c r="BP106" s="689">
        <f>+AVERAGE(BE106:BG106)/AU106</f>
        <v>0</v>
      </c>
      <c r="BQ106" s="454">
        <f t="shared" si="44"/>
        <v>0</v>
      </c>
      <c r="BR106" s="637">
        <f t="shared" si="45"/>
        <v>0</v>
      </c>
      <c r="BS106" s="55">
        <f>'[6]2016'!P23</f>
        <v>0</v>
      </c>
      <c r="BT106" s="60">
        <f>'[6]2016'!Q23</f>
        <v>0</v>
      </c>
      <c r="BU106" s="60">
        <f>'[6]2016'!R23</f>
        <v>0</v>
      </c>
      <c r="BV106" s="125" t="str">
        <f t="shared" si="48"/>
        <v xml:space="preserve"> -</v>
      </c>
      <c r="BW106" s="379" t="str">
        <f t="shared" si="49"/>
        <v xml:space="preserve"> -</v>
      </c>
      <c r="BX106" s="54">
        <f>'[6]2017'!P23</f>
        <v>148000</v>
      </c>
      <c r="BY106" s="60">
        <f>'[6]2017'!Q23</f>
        <v>0</v>
      </c>
      <c r="BZ106" s="60">
        <f>'[6]2017'!R23</f>
        <v>0</v>
      </c>
      <c r="CA106" s="125">
        <f t="shared" si="50"/>
        <v>0</v>
      </c>
      <c r="CB106" s="379" t="str">
        <f t="shared" si="51"/>
        <v xml:space="preserve"> -</v>
      </c>
      <c r="CC106" s="55">
        <f>'[6]2018'!P23</f>
        <v>500000</v>
      </c>
      <c r="CD106" s="60">
        <f>'[6]2018'!Q23</f>
        <v>0</v>
      </c>
      <c r="CE106" s="60">
        <f>'[6]2018'!R23</f>
        <v>0</v>
      </c>
      <c r="CF106" s="125">
        <f t="shared" si="52"/>
        <v>0</v>
      </c>
      <c r="CG106" s="379" t="str">
        <f t="shared" si="53"/>
        <v xml:space="preserve"> -</v>
      </c>
      <c r="CH106" s="54">
        <f>'[6]2019'!P23</f>
        <v>500000</v>
      </c>
      <c r="CI106" s="60">
        <f>'[6]2019'!Q23</f>
        <v>0</v>
      </c>
      <c r="CJ106" s="60">
        <f>'[6]2019'!R23</f>
        <v>0</v>
      </c>
      <c r="CK106" s="125">
        <f t="shared" si="54"/>
        <v>0</v>
      </c>
      <c r="CL106" s="379" t="str">
        <f t="shared" si="55"/>
        <v xml:space="preserve"> -</v>
      </c>
      <c r="CM106" s="518">
        <f t="shared" si="56"/>
        <v>1148000</v>
      </c>
      <c r="CN106" s="519">
        <f t="shared" si="57"/>
        <v>0</v>
      </c>
      <c r="CO106" s="519">
        <f t="shared" si="58"/>
        <v>0</v>
      </c>
      <c r="CP106" s="505">
        <f t="shared" si="59"/>
        <v>0</v>
      </c>
      <c r="CQ106" s="379" t="str">
        <f t="shared" si="60"/>
        <v xml:space="preserve"> -</v>
      </c>
      <c r="CR106" s="592" t="s">
        <v>1225</v>
      </c>
      <c r="CS106" s="99" t="s">
        <v>1231</v>
      </c>
      <c r="CT106" s="102" t="str">
        <f>'[1]LÍNEA 1'!AQ106</f>
        <v>Sec. Planeación</v>
      </c>
    </row>
    <row r="107" spans="2:98" ht="30" customHeight="1" x14ac:dyDescent="0.2">
      <c r="B107" s="961"/>
      <c r="C107" s="957"/>
      <c r="D107" s="909"/>
      <c r="E107" s="912"/>
      <c r="F107" s="921"/>
      <c r="G107" s="846"/>
      <c r="H107" s="846"/>
      <c r="I107" s="928"/>
      <c r="J107" s="846"/>
      <c r="K107" s="928"/>
      <c r="L107" s="931"/>
      <c r="M107" s="846"/>
      <c r="N107" s="928"/>
      <c r="O107" s="931"/>
      <c r="P107" s="846"/>
      <c r="Q107" s="928"/>
      <c r="R107" s="931"/>
      <c r="S107" s="932"/>
      <c r="T107" s="928"/>
      <c r="U107" s="925"/>
      <c r="V107" s="845"/>
      <c r="W107" s="842"/>
      <c r="X107" s="846"/>
      <c r="Y107" s="842"/>
      <c r="Z107" s="846"/>
      <c r="AA107" s="842"/>
      <c r="AB107" s="847"/>
      <c r="AC107" s="842"/>
      <c r="AD107" s="772"/>
      <c r="AE107" s="753"/>
      <c r="AF107" s="761"/>
      <c r="AG107" s="753"/>
      <c r="AH107" s="761"/>
      <c r="AI107" s="753"/>
      <c r="AJ107" s="761"/>
      <c r="AK107" s="753"/>
      <c r="AL107" s="761"/>
      <c r="AM107" s="753"/>
      <c r="AN107" s="761"/>
      <c r="AO107" s="915"/>
      <c r="AP107" s="904"/>
      <c r="AQ107" s="27" t="s">
        <v>127</v>
      </c>
      <c r="AR107" s="9" t="str">
        <f>'[1]LÍNEA 1'!P107</f>
        <v xml:space="preserve"> -</v>
      </c>
      <c r="AS107" s="27" t="s">
        <v>1329</v>
      </c>
      <c r="AT107" s="40">
        <v>0</v>
      </c>
      <c r="AU107" s="60">
        <f>'[1]LÍNEA 1'!S107</f>
        <v>4</v>
      </c>
      <c r="AV107" s="60">
        <f>'[1]LÍNEA 1'!T107</f>
        <v>0</v>
      </c>
      <c r="AW107" s="414">
        <f t="shared" si="47"/>
        <v>0</v>
      </c>
      <c r="AX107" s="60">
        <f>'[1]LÍNEA 1'!U107</f>
        <v>0</v>
      </c>
      <c r="AY107" s="414">
        <f t="shared" si="61"/>
        <v>0</v>
      </c>
      <c r="AZ107" s="60">
        <f>'[1]LÍNEA 1'!V107</f>
        <v>2</v>
      </c>
      <c r="BA107" s="416">
        <f t="shared" si="62"/>
        <v>0.5</v>
      </c>
      <c r="BB107" s="47">
        <f>'[1]LÍNEA 1'!W107</f>
        <v>2</v>
      </c>
      <c r="BC107" s="416">
        <f t="shared" si="63"/>
        <v>0.5</v>
      </c>
      <c r="BD107" s="54">
        <f>'[6]2016'!K24</f>
        <v>0</v>
      </c>
      <c r="BE107" s="60">
        <f>'[6]2017'!K24</f>
        <v>0</v>
      </c>
      <c r="BF107" s="60">
        <f>'[6]2018'!K24</f>
        <v>0</v>
      </c>
      <c r="BG107" s="47">
        <f>'[6]2019'!K24</f>
        <v>0</v>
      </c>
      <c r="BH107" s="334" t="str">
        <f t="shared" si="35"/>
        <v xml:space="preserve"> -</v>
      </c>
      <c r="BI107" s="454" t="str">
        <f t="shared" si="36"/>
        <v xml:space="preserve"> -</v>
      </c>
      <c r="BJ107" s="335" t="str">
        <f t="shared" si="37"/>
        <v xml:space="preserve"> -</v>
      </c>
      <c r="BK107" s="454" t="str">
        <f t="shared" si="38"/>
        <v xml:space="preserve"> -</v>
      </c>
      <c r="BL107" s="335">
        <f t="shared" si="39"/>
        <v>0</v>
      </c>
      <c r="BM107" s="454">
        <f t="shared" si="40"/>
        <v>0</v>
      </c>
      <c r="BN107" s="335">
        <f t="shared" si="41"/>
        <v>0</v>
      </c>
      <c r="BO107" s="454">
        <f t="shared" si="42"/>
        <v>0</v>
      </c>
      <c r="BP107" s="689">
        <f t="shared" ref="BP107:BP108" si="72">+SUM(BD107:BG107)/AU107</f>
        <v>0</v>
      </c>
      <c r="BQ107" s="454">
        <f t="shared" si="44"/>
        <v>0</v>
      </c>
      <c r="BR107" s="637">
        <f t="shared" si="45"/>
        <v>0</v>
      </c>
      <c r="BS107" s="55">
        <f>'[6]2016'!P24</f>
        <v>0</v>
      </c>
      <c r="BT107" s="60">
        <f>'[6]2016'!Q24</f>
        <v>0</v>
      </c>
      <c r="BU107" s="60">
        <f>'[6]2016'!R24</f>
        <v>0</v>
      </c>
      <c r="BV107" s="125" t="str">
        <f t="shared" si="48"/>
        <v xml:space="preserve"> -</v>
      </c>
      <c r="BW107" s="379" t="str">
        <f t="shared" si="49"/>
        <v xml:space="preserve"> -</v>
      </c>
      <c r="BX107" s="54">
        <f>'[6]2017'!P24</f>
        <v>0</v>
      </c>
      <c r="BY107" s="60">
        <f>'[6]2017'!Q24</f>
        <v>0</v>
      </c>
      <c r="BZ107" s="60">
        <f>'[6]2017'!R24</f>
        <v>0</v>
      </c>
      <c r="CA107" s="125" t="str">
        <f t="shared" si="50"/>
        <v xml:space="preserve"> -</v>
      </c>
      <c r="CB107" s="379" t="str">
        <f t="shared" si="51"/>
        <v xml:space="preserve"> -</v>
      </c>
      <c r="CC107" s="55">
        <f>'[6]2018'!P24</f>
        <v>0</v>
      </c>
      <c r="CD107" s="60">
        <f>'[6]2018'!Q24</f>
        <v>0</v>
      </c>
      <c r="CE107" s="60">
        <f>'[6]2018'!R24</f>
        <v>0</v>
      </c>
      <c r="CF107" s="125" t="str">
        <f t="shared" si="52"/>
        <v xml:space="preserve"> -</v>
      </c>
      <c r="CG107" s="379" t="str">
        <f t="shared" si="53"/>
        <v xml:space="preserve"> -</v>
      </c>
      <c r="CH107" s="54">
        <f>'[6]2019'!P24</f>
        <v>0</v>
      </c>
      <c r="CI107" s="60">
        <f>'[6]2019'!Q24</f>
        <v>0</v>
      </c>
      <c r="CJ107" s="60">
        <f>'[6]2019'!R24</f>
        <v>0</v>
      </c>
      <c r="CK107" s="125" t="str">
        <f t="shared" si="54"/>
        <v xml:space="preserve"> -</v>
      </c>
      <c r="CL107" s="379" t="str">
        <f t="shared" si="55"/>
        <v xml:space="preserve"> -</v>
      </c>
      <c r="CM107" s="516">
        <f t="shared" si="56"/>
        <v>0</v>
      </c>
      <c r="CN107" s="517">
        <f t="shared" si="57"/>
        <v>0</v>
      </c>
      <c r="CO107" s="517">
        <f t="shared" si="58"/>
        <v>0</v>
      </c>
      <c r="CP107" s="507" t="str">
        <f t="shared" si="59"/>
        <v xml:space="preserve"> -</v>
      </c>
      <c r="CQ107" s="378" t="str">
        <f t="shared" si="60"/>
        <v xml:space="preserve"> -</v>
      </c>
      <c r="CR107" s="592" t="s">
        <v>1225</v>
      </c>
      <c r="CS107" s="99" t="s">
        <v>1231</v>
      </c>
      <c r="CT107" s="102" t="str">
        <f>'[1]LÍNEA 1'!AQ107</f>
        <v>Sec. Planeación</v>
      </c>
    </row>
    <row r="108" spans="2:98" ht="45.75" customHeight="1" x14ac:dyDescent="0.2">
      <c r="B108" s="961"/>
      <c r="C108" s="957"/>
      <c r="D108" s="909"/>
      <c r="E108" s="912"/>
      <c r="F108" s="921" t="s">
        <v>1180</v>
      </c>
      <c r="G108" s="828">
        <v>0.3</v>
      </c>
      <c r="H108" s="828">
        <v>0.6</v>
      </c>
      <c r="I108" s="835">
        <f>+H108-G108</f>
        <v>0.3</v>
      </c>
      <c r="J108" s="828">
        <v>0.3</v>
      </c>
      <c r="K108" s="835">
        <f>+J108-G108</f>
        <v>0</v>
      </c>
      <c r="L108" s="834"/>
      <c r="M108" s="828">
        <v>0.4</v>
      </c>
      <c r="N108" s="835">
        <f>+M108-J108</f>
        <v>0.10000000000000003</v>
      </c>
      <c r="O108" s="834"/>
      <c r="P108" s="828">
        <v>0.5</v>
      </c>
      <c r="Q108" s="835">
        <f>+P108-M108</f>
        <v>9.9999999999999978E-2</v>
      </c>
      <c r="R108" s="834"/>
      <c r="S108" s="828">
        <v>0.6</v>
      </c>
      <c r="T108" s="835">
        <f>+S108-P108</f>
        <v>9.9999999999999978E-2</v>
      </c>
      <c r="U108" s="858"/>
      <c r="V108" s="829"/>
      <c r="W108" s="815">
        <f>+IF(V108=0,0,V108-G108)</f>
        <v>0</v>
      </c>
      <c r="X108" s="828"/>
      <c r="Y108" s="815">
        <f>+IF(X108=0,0,X108-V108)</f>
        <v>0</v>
      </c>
      <c r="Z108" s="828"/>
      <c r="AA108" s="815">
        <f>+IF(Z108=0,0,Z108-X108)</f>
        <v>0</v>
      </c>
      <c r="AB108" s="817"/>
      <c r="AC108" s="802">
        <f>+IF(AB108=0,0,AB108-Z108)</f>
        <v>0</v>
      </c>
      <c r="AD108" s="766" t="str">
        <f>+IF(K108=0," -",W108/K108)</f>
        <v xml:space="preserve"> -</v>
      </c>
      <c r="AE108" s="749" t="str">
        <f>+IF(K108=0," -",IF(AD108&gt;100%,100%,AD108))</f>
        <v xml:space="preserve"> -</v>
      </c>
      <c r="AF108" s="759">
        <f>+IF(N108=0," -",Y108/N108)</f>
        <v>0</v>
      </c>
      <c r="AG108" s="749">
        <f>+IF(N108=0," -",IF(AF108&gt;100%,100%,AF108))</f>
        <v>0</v>
      </c>
      <c r="AH108" s="759">
        <f>+IF(Q108=0," -",AA108/Q108)</f>
        <v>0</v>
      </c>
      <c r="AI108" s="749">
        <f>+IF(Q108=0," -",IF(AH108&gt;100%,100%,AH108))</f>
        <v>0</v>
      </c>
      <c r="AJ108" s="759">
        <f>+IF(T108=0," -",AC108/T108)</f>
        <v>0</v>
      </c>
      <c r="AK108" s="749">
        <f>+IF(T108=0," -",IF(AJ108&gt;100%,100%,AJ108))</f>
        <v>0</v>
      </c>
      <c r="AL108" s="759">
        <f>+SUM(AC108,AA108,Y108,W108)/I108</f>
        <v>0</v>
      </c>
      <c r="AM108" s="749">
        <f>+IF(AL108&gt;100%,100%,IF(AL108&lt;0%,0%,AL108))</f>
        <v>0</v>
      </c>
      <c r="AN108" s="759"/>
      <c r="AO108" s="915"/>
      <c r="AP108" s="904"/>
      <c r="AQ108" s="27" t="s">
        <v>129</v>
      </c>
      <c r="AR108" s="9">
        <f>'[1]LÍNEA 1'!P108</f>
        <v>2210100</v>
      </c>
      <c r="AS108" s="27" t="s">
        <v>1330</v>
      </c>
      <c r="AT108" s="40">
        <v>0</v>
      </c>
      <c r="AU108" s="60">
        <f>'[1]LÍNEA 1'!S108</f>
        <v>4</v>
      </c>
      <c r="AV108" s="60">
        <f>'[1]LÍNEA 1'!T108</f>
        <v>1</v>
      </c>
      <c r="AW108" s="414">
        <f t="shared" si="47"/>
        <v>0.25</v>
      </c>
      <c r="AX108" s="60">
        <f>'[1]LÍNEA 1'!U108</f>
        <v>1</v>
      </c>
      <c r="AY108" s="414">
        <f t="shared" si="61"/>
        <v>0.25</v>
      </c>
      <c r="AZ108" s="60">
        <f>'[1]LÍNEA 1'!V108</f>
        <v>1</v>
      </c>
      <c r="BA108" s="416">
        <f t="shared" si="62"/>
        <v>0.25</v>
      </c>
      <c r="BB108" s="47">
        <f>'[1]LÍNEA 1'!W108</f>
        <v>1</v>
      </c>
      <c r="BC108" s="416">
        <f t="shared" si="63"/>
        <v>0.25</v>
      </c>
      <c r="BD108" s="54">
        <f>'[6]2016'!K25</f>
        <v>1</v>
      </c>
      <c r="BE108" s="60">
        <f>'[6]2017'!K25</f>
        <v>1</v>
      </c>
      <c r="BF108" s="60">
        <f>'[6]2018'!K25</f>
        <v>0</v>
      </c>
      <c r="BG108" s="47">
        <f>'[6]2019'!K25</f>
        <v>0</v>
      </c>
      <c r="BH108" s="334">
        <f t="shared" si="35"/>
        <v>1</v>
      </c>
      <c r="BI108" s="454">
        <f t="shared" si="36"/>
        <v>1</v>
      </c>
      <c r="BJ108" s="335">
        <f t="shared" si="37"/>
        <v>1</v>
      </c>
      <c r="BK108" s="454">
        <f t="shared" si="38"/>
        <v>1</v>
      </c>
      <c r="BL108" s="335">
        <f t="shared" si="39"/>
        <v>0</v>
      </c>
      <c r="BM108" s="454">
        <f t="shared" si="40"/>
        <v>0</v>
      </c>
      <c r="BN108" s="335">
        <f t="shared" si="41"/>
        <v>0</v>
      </c>
      <c r="BO108" s="454">
        <f t="shared" si="42"/>
        <v>0</v>
      </c>
      <c r="BP108" s="689">
        <f t="shared" si="72"/>
        <v>0.5</v>
      </c>
      <c r="BQ108" s="454">
        <f t="shared" si="44"/>
        <v>0.5</v>
      </c>
      <c r="BR108" s="637">
        <f t="shared" si="45"/>
        <v>0.5</v>
      </c>
      <c r="BS108" s="55">
        <f>'[6]2016'!P25</f>
        <v>0</v>
      </c>
      <c r="BT108" s="60">
        <f>'[6]2016'!Q25</f>
        <v>0</v>
      </c>
      <c r="BU108" s="60">
        <f>'[6]2016'!R25</f>
        <v>0</v>
      </c>
      <c r="BV108" s="125" t="str">
        <f t="shared" si="48"/>
        <v xml:space="preserve"> -</v>
      </c>
      <c r="BW108" s="379" t="str">
        <f t="shared" si="49"/>
        <v xml:space="preserve"> -</v>
      </c>
      <c r="BX108" s="54">
        <f>'[6]2017'!P25</f>
        <v>102000</v>
      </c>
      <c r="BY108" s="60">
        <f>'[6]2017'!Q25</f>
        <v>102000</v>
      </c>
      <c r="BZ108" s="60">
        <f>'[6]2017'!R25</f>
        <v>0</v>
      </c>
      <c r="CA108" s="125">
        <f t="shared" si="50"/>
        <v>1</v>
      </c>
      <c r="CB108" s="379" t="str">
        <f t="shared" si="51"/>
        <v xml:space="preserve"> -</v>
      </c>
      <c r="CC108" s="55">
        <f>'[6]2018'!P25</f>
        <v>100000</v>
      </c>
      <c r="CD108" s="60">
        <f>'[6]2018'!Q25</f>
        <v>0</v>
      </c>
      <c r="CE108" s="60">
        <f>'[6]2018'!R25</f>
        <v>0</v>
      </c>
      <c r="CF108" s="125">
        <f t="shared" si="52"/>
        <v>0</v>
      </c>
      <c r="CG108" s="379" t="str">
        <f t="shared" si="53"/>
        <v xml:space="preserve"> -</v>
      </c>
      <c r="CH108" s="54">
        <f>'[6]2019'!P25</f>
        <v>100000</v>
      </c>
      <c r="CI108" s="60">
        <f>'[6]2019'!Q25</f>
        <v>0</v>
      </c>
      <c r="CJ108" s="60">
        <f>'[6]2019'!R25</f>
        <v>0</v>
      </c>
      <c r="CK108" s="125">
        <f t="shared" si="54"/>
        <v>0</v>
      </c>
      <c r="CL108" s="379" t="str">
        <f t="shared" si="55"/>
        <v xml:space="preserve"> -</v>
      </c>
      <c r="CM108" s="518">
        <f t="shared" si="56"/>
        <v>302000</v>
      </c>
      <c r="CN108" s="519">
        <f t="shared" si="57"/>
        <v>102000</v>
      </c>
      <c r="CO108" s="519">
        <f t="shared" si="58"/>
        <v>0</v>
      </c>
      <c r="CP108" s="505">
        <f t="shared" si="59"/>
        <v>0.33774834437086093</v>
      </c>
      <c r="CQ108" s="379" t="str">
        <f t="shared" si="60"/>
        <v xml:space="preserve"> -</v>
      </c>
      <c r="CR108" s="592" t="s">
        <v>1225</v>
      </c>
      <c r="CS108" s="99" t="s">
        <v>1231</v>
      </c>
      <c r="CT108" s="102" t="str">
        <f>'[1]LÍNEA 1'!AQ108</f>
        <v>Sec. Planeación</v>
      </c>
    </row>
    <row r="109" spans="2:98" s="202" customFormat="1" ht="30" customHeight="1" x14ac:dyDescent="0.2">
      <c r="B109" s="961"/>
      <c r="C109" s="957"/>
      <c r="D109" s="909"/>
      <c r="E109" s="912"/>
      <c r="F109" s="921"/>
      <c r="G109" s="828"/>
      <c r="H109" s="828"/>
      <c r="I109" s="863"/>
      <c r="J109" s="828"/>
      <c r="K109" s="863"/>
      <c r="L109" s="864"/>
      <c r="M109" s="828"/>
      <c r="N109" s="863"/>
      <c r="O109" s="864"/>
      <c r="P109" s="828"/>
      <c r="Q109" s="863"/>
      <c r="R109" s="864"/>
      <c r="S109" s="828"/>
      <c r="T109" s="863"/>
      <c r="U109" s="859"/>
      <c r="V109" s="830"/>
      <c r="W109" s="815"/>
      <c r="X109" s="828"/>
      <c r="Y109" s="815"/>
      <c r="Z109" s="828"/>
      <c r="AA109" s="815"/>
      <c r="AB109" s="817"/>
      <c r="AC109" s="803"/>
      <c r="AD109" s="767"/>
      <c r="AE109" s="750"/>
      <c r="AF109" s="760"/>
      <c r="AG109" s="750"/>
      <c r="AH109" s="760"/>
      <c r="AI109" s="750"/>
      <c r="AJ109" s="760"/>
      <c r="AK109" s="750"/>
      <c r="AL109" s="760"/>
      <c r="AM109" s="750"/>
      <c r="AN109" s="760"/>
      <c r="AO109" s="915"/>
      <c r="AP109" s="904"/>
      <c r="AQ109" s="257" t="s">
        <v>128</v>
      </c>
      <c r="AR109" s="256">
        <f>'[1]LÍNEA 1'!P109</f>
        <v>0</v>
      </c>
      <c r="AS109" s="257" t="s">
        <v>1331</v>
      </c>
      <c r="AT109" s="40">
        <v>0</v>
      </c>
      <c r="AU109" s="87">
        <f>'[1]LÍNEA 1'!S109</f>
        <v>1</v>
      </c>
      <c r="AV109" s="87">
        <f>'[1]LÍNEA 1'!T109</f>
        <v>0</v>
      </c>
      <c r="AW109" s="414">
        <v>0</v>
      </c>
      <c r="AX109" s="60">
        <f>'[1]LÍNEA 1'!U109</f>
        <v>1</v>
      </c>
      <c r="AY109" s="414">
        <v>0.33</v>
      </c>
      <c r="AZ109" s="60">
        <f>'[1]LÍNEA 1'!V109</f>
        <v>1</v>
      </c>
      <c r="BA109" s="416">
        <v>0.33</v>
      </c>
      <c r="BB109" s="47">
        <f>'[1]LÍNEA 1'!W109</f>
        <v>1</v>
      </c>
      <c r="BC109" s="416">
        <v>0.34</v>
      </c>
      <c r="BD109" s="54">
        <f>'[17]2016'!$K$12</f>
        <v>0</v>
      </c>
      <c r="BE109" s="60">
        <f>'[17]2017'!$K$12</f>
        <v>0</v>
      </c>
      <c r="BF109" s="60">
        <f>'[17]2018'!$K$12</f>
        <v>0</v>
      </c>
      <c r="BG109" s="47">
        <f>'[17]2019'!$K$12</f>
        <v>0</v>
      </c>
      <c r="BH109" s="334" t="str">
        <f t="shared" si="35"/>
        <v xml:space="preserve"> -</v>
      </c>
      <c r="BI109" s="454" t="str">
        <f t="shared" si="36"/>
        <v xml:space="preserve"> -</v>
      </c>
      <c r="BJ109" s="335">
        <f t="shared" si="37"/>
        <v>0</v>
      </c>
      <c r="BK109" s="454">
        <f t="shared" si="38"/>
        <v>0</v>
      </c>
      <c r="BL109" s="335">
        <f t="shared" si="39"/>
        <v>0</v>
      </c>
      <c r="BM109" s="454">
        <f t="shared" si="40"/>
        <v>0</v>
      </c>
      <c r="BN109" s="335">
        <f t="shared" si="41"/>
        <v>0</v>
      </c>
      <c r="BO109" s="454">
        <f t="shared" si="42"/>
        <v>0</v>
      </c>
      <c r="BP109" s="689">
        <f t="shared" si="43"/>
        <v>0</v>
      </c>
      <c r="BQ109" s="454">
        <f t="shared" si="44"/>
        <v>0</v>
      </c>
      <c r="BR109" s="637">
        <f t="shared" si="45"/>
        <v>0</v>
      </c>
      <c r="BS109" s="55">
        <f>'[17]2016'!P12</f>
        <v>150000</v>
      </c>
      <c r="BT109" s="60">
        <f>'[17]2016'!Q12</f>
        <v>0</v>
      </c>
      <c r="BU109" s="60">
        <f>'[17]2016'!R12</f>
        <v>0</v>
      </c>
      <c r="BV109" s="125">
        <f t="shared" si="48"/>
        <v>0</v>
      </c>
      <c r="BW109" s="379" t="str">
        <f t="shared" si="49"/>
        <v xml:space="preserve"> -</v>
      </c>
      <c r="BX109" s="54">
        <f>'[17]2017'!P12</f>
        <v>100000</v>
      </c>
      <c r="BY109" s="60">
        <f>'[17]2017'!Q12</f>
        <v>0</v>
      </c>
      <c r="BZ109" s="60">
        <f>'[17]2017'!R12</f>
        <v>0</v>
      </c>
      <c r="CA109" s="125">
        <f t="shared" si="50"/>
        <v>0</v>
      </c>
      <c r="CB109" s="379" t="str">
        <f t="shared" si="51"/>
        <v xml:space="preserve"> -</v>
      </c>
      <c r="CC109" s="55">
        <f>'[17]2018'!P12</f>
        <v>200000</v>
      </c>
      <c r="CD109" s="60">
        <f>'[17]2018'!Q12</f>
        <v>0</v>
      </c>
      <c r="CE109" s="60">
        <f>'[17]2018'!R12</f>
        <v>0</v>
      </c>
      <c r="CF109" s="125">
        <f t="shared" si="52"/>
        <v>0</v>
      </c>
      <c r="CG109" s="379" t="str">
        <f t="shared" si="53"/>
        <v xml:space="preserve"> -</v>
      </c>
      <c r="CH109" s="54">
        <f>'[17]2019'!P12</f>
        <v>200000</v>
      </c>
      <c r="CI109" s="60">
        <f>'[17]2019'!Q12</f>
        <v>0</v>
      </c>
      <c r="CJ109" s="60">
        <f>'[17]2019'!R12</f>
        <v>0</v>
      </c>
      <c r="CK109" s="125">
        <f t="shared" si="54"/>
        <v>0</v>
      </c>
      <c r="CL109" s="379" t="str">
        <f t="shared" si="55"/>
        <v xml:space="preserve"> -</v>
      </c>
      <c r="CM109" s="516">
        <f t="shared" si="56"/>
        <v>650000</v>
      </c>
      <c r="CN109" s="517">
        <f t="shared" si="57"/>
        <v>0</v>
      </c>
      <c r="CO109" s="517">
        <f t="shared" si="58"/>
        <v>0</v>
      </c>
      <c r="CP109" s="507">
        <f t="shared" si="59"/>
        <v>0</v>
      </c>
      <c r="CQ109" s="378" t="str">
        <f t="shared" si="60"/>
        <v xml:space="preserve"> -</v>
      </c>
      <c r="CR109" s="592" t="s">
        <v>1225</v>
      </c>
      <c r="CS109" s="213" t="s">
        <v>1231</v>
      </c>
      <c r="CT109" s="102" t="str">
        <f>'[1]LÍNEA 1'!AQ109</f>
        <v>Sec. Salud y Ambiente</v>
      </c>
    </row>
    <row r="110" spans="2:98" ht="57.75" customHeight="1" x14ac:dyDescent="0.2">
      <c r="B110" s="961"/>
      <c r="C110" s="957"/>
      <c r="D110" s="909"/>
      <c r="E110" s="912"/>
      <c r="F110" s="921"/>
      <c r="G110" s="828"/>
      <c r="H110" s="828"/>
      <c r="I110" s="863"/>
      <c r="J110" s="828"/>
      <c r="K110" s="863"/>
      <c r="L110" s="864"/>
      <c r="M110" s="828"/>
      <c r="N110" s="863"/>
      <c r="O110" s="864"/>
      <c r="P110" s="828"/>
      <c r="Q110" s="863"/>
      <c r="R110" s="864"/>
      <c r="S110" s="828"/>
      <c r="T110" s="863"/>
      <c r="U110" s="859"/>
      <c r="V110" s="830"/>
      <c r="W110" s="815"/>
      <c r="X110" s="828"/>
      <c r="Y110" s="815"/>
      <c r="Z110" s="828"/>
      <c r="AA110" s="815"/>
      <c r="AB110" s="817"/>
      <c r="AC110" s="803"/>
      <c r="AD110" s="767"/>
      <c r="AE110" s="750"/>
      <c r="AF110" s="760"/>
      <c r="AG110" s="750"/>
      <c r="AH110" s="760"/>
      <c r="AI110" s="750"/>
      <c r="AJ110" s="760"/>
      <c r="AK110" s="750"/>
      <c r="AL110" s="760"/>
      <c r="AM110" s="750"/>
      <c r="AN110" s="760"/>
      <c r="AO110" s="915"/>
      <c r="AP110" s="904"/>
      <c r="AQ110" s="231" t="s">
        <v>130</v>
      </c>
      <c r="AR110" s="232" t="str">
        <f>'[1]LÍNEA 1'!P110</f>
        <v>2.2.1.35.2</v>
      </c>
      <c r="AS110" s="231" t="s">
        <v>1332</v>
      </c>
      <c r="AT110" s="40">
        <v>0</v>
      </c>
      <c r="AU110" s="60">
        <f>'[1]LÍNEA 1'!S110</f>
        <v>1</v>
      </c>
      <c r="AV110" s="60">
        <f>'[1]LÍNEA 1'!T110</f>
        <v>1</v>
      </c>
      <c r="AW110" s="414">
        <v>0.25</v>
      </c>
      <c r="AX110" s="60">
        <f>'[1]LÍNEA 1'!U110</f>
        <v>1</v>
      </c>
      <c r="AY110" s="414">
        <v>0.25</v>
      </c>
      <c r="AZ110" s="60">
        <f>'[1]LÍNEA 1'!V110</f>
        <v>1</v>
      </c>
      <c r="BA110" s="416">
        <v>0.25</v>
      </c>
      <c r="BB110" s="47">
        <f>'[1]LÍNEA 1'!W110</f>
        <v>1</v>
      </c>
      <c r="BC110" s="416">
        <v>0.25</v>
      </c>
      <c r="BD110" s="54">
        <f>'[12]2016'!K14</f>
        <v>0</v>
      </c>
      <c r="BE110" s="60">
        <f>'[12]2017'!K14</f>
        <v>0</v>
      </c>
      <c r="BF110" s="60">
        <f>'[12]2018'!K14</f>
        <v>0</v>
      </c>
      <c r="BG110" s="47">
        <f>'[12]2019'!K14</f>
        <v>0</v>
      </c>
      <c r="BH110" s="334">
        <f t="shared" si="35"/>
        <v>0</v>
      </c>
      <c r="BI110" s="454">
        <f t="shared" si="36"/>
        <v>0</v>
      </c>
      <c r="BJ110" s="335">
        <f t="shared" si="37"/>
        <v>0</v>
      </c>
      <c r="BK110" s="454">
        <f t="shared" si="38"/>
        <v>0</v>
      </c>
      <c r="BL110" s="335">
        <f t="shared" si="39"/>
        <v>0</v>
      </c>
      <c r="BM110" s="454">
        <f t="shared" si="40"/>
        <v>0</v>
      </c>
      <c r="BN110" s="335">
        <f t="shared" si="41"/>
        <v>0</v>
      </c>
      <c r="BO110" s="454">
        <f t="shared" si="42"/>
        <v>0</v>
      </c>
      <c r="BP110" s="689">
        <f t="shared" si="43"/>
        <v>0</v>
      </c>
      <c r="BQ110" s="454">
        <f t="shared" si="44"/>
        <v>0</v>
      </c>
      <c r="BR110" s="637">
        <f t="shared" si="45"/>
        <v>0</v>
      </c>
      <c r="BS110" s="55">
        <f>'[12]2016'!P14</f>
        <v>60000</v>
      </c>
      <c r="BT110" s="60">
        <f>'[12]2016'!Q14</f>
        <v>0</v>
      </c>
      <c r="BU110" s="60">
        <f>'[12]2016'!R14</f>
        <v>0</v>
      </c>
      <c r="BV110" s="125">
        <f t="shared" si="48"/>
        <v>0</v>
      </c>
      <c r="BW110" s="379" t="str">
        <f t="shared" si="49"/>
        <v xml:space="preserve"> -</v>
      </c>
      <c r="BX110" s="54">
        <f>'[12]2017'!P14</f>
        <v>0</v>
      </c>
      <c r="BY110" s="60">
        <f>'[12]2017'!Q14</f>
        <v>0</v>
      </c>
      <c r="BZ110" s="60">
        <f>'[12]2017'!R14</f>
        <v>0</v>
      </c>
      <c r="CA110" s="125" t="str">
        <f t="shared" si="50"/>
        <v xml:space="preserve"> -</v>
      </c>
      <c r="CB110" s="379" t="str">
        <f t="shared" si="51"/>
        <v xml:space="preserve"> -</v>
      </c>
      <c r="CC110" s="55">
        <f>'[12]2018'!P14</f>
        <v>100000</v>
      </c>
      <c r="CD110" s="60">
        <f>'[12]2018'!Q14</f>
        <v>0</v>
      </c>
      <c r="CE110" s="60">
        <f>'[12]2018'!R14</f>
        <v>0</v>
      </c>
      <c r="CF110" s="125">
        <f t="shared" si="52"/>
        <v>0</v>
      </c>
      <c r="CG110" s="379" t="str">
        <f t="shared" si="53"/>
        <v xml:space="preserve"> -</v>
      </c>
      <c r="CH110" s="54">
        <f>'[12]2019'!P14</f>
        <v>100000</v>
      </c>
      <c r="CI110" s="60">
        <f>'[12]2019'!Q14</f>
        <v>0</v>
      </c>
      <c r="CJ110" s="60">
        <f>'[12]2019'!R14</f>
        <v>0</v>
      </c>
      <c r="CK110" s="125">
        <f t="shared" si="54"/>
        <v>0</v>
      </c>
      <c r="CL110" s="379" t="str">
        <f t="shared" si="55"/>
        <v xml:space="preserve"> -</v>
      </c>
      <c r="CM110" s="518">
        <f t="shared" si="56"/>
        <v>260000</v>
      </c>
      <c r="CN110" s="519">
        <f t="shared" si="57"/>
        <v>0</v>
      </c>
      <c r="CO110" s="519">
        <f t="shared" si="58"/>
        <v>0</v>
      </c>
      <c r="CP110" s="505">
        <f t="shared" si="59"/>
        <v>0</v>
      </c>
      <c r="CQ110" s="379" t="str">
        <f t="shared" si="60"/>
        <v xml:space="preserve"> -</v>
      </c>
      <c r="CR110" s="592" t="s">
        <v>1225</v>
      </c>
      <c r="CS110" s="213" t="s">
        <v>1278</v>
      </c>
      <c r="CT110" s="102" t="str">
        <f>'[1]LÍNEA 1'!AQ110</f>
        <v>IMCT</v>
      </c>
    </row>
    <row r="111" spans="2:98" ht="60" customHeight="1" x14ac:dyDescent="0.2">
      <c r="B111" s="961"/>
      <c r="C111" s="957"/>
      <c r="D111" s="909"/>
      <c r="E111" s="912"/>
      <c r="F111" s="921"/>
      <c r="G111" s="828"/>
      <c r="H111" s="828"/>
      <c r="I111" s="863"/>
      <c r="J111" s="828"/>
      <c r="K111" s="863"/>
      <c r="L111" s="864"/>
      <c r="M111" s="828"/>
      <c r="N111" s="863"/>
      <c r="O111" s="864"/>
      <c r="P111" s="828"/>
      <c r="Q111" s="863"/>
      <c r="R111" s="864"/>
      <c r="S111" s="828"/>
      <c r="T111" s="863"/>
      <c r="U111" s="859"/>
      <c r="V111" s="830"/>
      <c r="W111" s="815"/>
      <c r="X111" s="828"/>
      <c r="Y111" s="815"/>
      <c r="Z111" s="828"/>
      <c r="AA111" s="815"/>
      <c r="AB111" s="817"/>
      <c r="AC111" s="803"/>
      <c r="AD111" s="767"/>
      <c r="AE111" s="750"/>
      <c r="AF111" s="760"/>
      <c r="AG111" s="750"/>
      <c r="AH111" s="760"/>
      <c r="AI111" s="750"/>
      <c r="AJ111" s="760"/>
      <c r="AK111" s="750"/>
      <c r="AL111" s="760"/>
      <c r="AM111" s="750"/>
      <c r="AN111" s="760"/>
      <c r="AO111" s="915"/>
      <c r="AP111" s="904"/>
      <c r="AQ111" s="231" t="s">
        <v>131</v>
      </c>
      <c r="AR111" s="232" t="str">
        <f>'[1]LÍNEA 1'!P111</f>
        <v>2.2.1.35.3</v>
      </c>
      <c r="AS111" s="231" t="s">
        <v>1333</v>
      </c>
      <c r="AT111" s="40">
        <v>0</v>
      </c>
      <c r="AU111" s="60">
        <f>'[1]LÍNEA 1'!S111</f>
        <v>1</v>
      </c>
      <c r="AV111" s="60">
        <f>'[1]LÍNEA 1'!T111</f>
        <v>1</v>
      </c>
      <c r="AW111" s="414">
        <v>0.25</v>
      </c>
      <c r="AX111" s="60">
        <f>'[1]LÍNEA 1'!U111</f>
        <v>1</v>
      </c>
      <c r="AY111" s="414">
        <v>0.25</v>
      </c>
      <c r="AZ111" s="60">
        <f>'[1]LÍNEA 1'!V111</f>
        <v>1</v>
      </c>
      <c r="BA111" s="416">
        <v>0.25</v>
      </c>
      <c r="BB111" s="47">
        <f>'[1]LÍNEA 1'!W111</f>
        <v>1</v>
      </c>
      <c r="BC111" s="416">
        <v>0.25</v>
      </c>
      <c r="BD111" s="54">
        <f>'[12]2016'!K15</f>
        <v>0</v>
      </c>
      <c r="BE111" s="60">
        <f>'[12]2017'!K15</f>
        <v>0</v>
      </c>
      <c r="BF111" s="60">
        <f>'[12]2018'!K15</f>
        <v>0</v>
      </c>
      <c r="BG111" s="47">
        <f>'[12]2019'!K15</f>
        <v>0</v>
      </c>
      <c r="BH111" s="334">
        <f t="shared" si="35"/>
        <v>0</v>
      </c>
      <c r="BI111" s="454">
        <f t="shared" si="36"/>
        <v>0</v>
      </c>
      <c r="BJ111" s="335">
        <f t="shared" si="37"/>
        <v>0</v>
      </c>
      <c r="BK111" s="454">
        <f t="shared" si="38"/>
        <v>0</v>
      </c>
      <c r="BL111" s="335">
        <f t="shared" si="39"/>
        <v>0</v>
      </c>
      <c r="BM111" s="454">
        <f t="shared" si="40"/>
        <v>0</v>
      </c>
      <c r="BN111" s="335">
        <f t="shared" si="41"/>
        <v>0</v>
      </c>
      <c r="BO111" s="454">
        <f t="shared" si="42"/>
        <v>0</v>
      </c>
      <c r="BP111" s="689">
        <f t="shared" si="43"/>
        <v>0</v>
      </c>
      <c r="BQ111" s="454">
        <f t="shared" si="44"/>
        <v>0</v>
      </c>
      <c r="BR111" s="637">
        <f t="shared" si="45"/>
        <v>0</v>
      </c>
      <c r="BS111" s="55">
        <f>'[12]2016'!P15</f>
        <v>80000</v>
      </c>
      <c r="BT111" s="60">
        <f>'[12]2016'!Q15</f>
        <v>0</v>
      </c>
      <c r="BU111" s="60">
        <f>'[12]2016'!R15</f>
        <v>0</v>
      </c>
      <c r="BV111" s="125">
        <f t="shared" si="48"/>
        <v>0</v>
      </c>
      <c r="BW111" s="379" t="str">
        <f t="shared" si="49"/>
        <v xml:space="preserve"> -</v>
      </c>
      <c r="BX111" s="54">
        <f>'[12]2017'!P15</f>
        <v>30000</v>
      </c>
      <c r="BY111" s="60">
        <f>'[12]2017'!Q15</f>
        <v>0</v>
      </c>
      <c r="BZ111" s="60">
        <f>'[12]2017'!R15</f>
        <v>0</v>
      </c>
      <c r="CA111" s="125">
        <f t="shared" si="50"/>
        <v>0</v>
      </c>
      <c r="CB111" s="379" t="str">
        <f t="shared" si="51"/>
        <v xml:space="preserve"> -</v>
      </c>
      <c r="CC111" s="55">
        <f>'[12]2018'!P15</f>
        <v>0</v>
      </c>
      <c r="CD111" s="60">
        <f>'[12]2018'!Q15</f>
        <v>0</v>
      </c>
      <c r="CE111" s="60">
        <f>'[12]2018'!R15</f>
        <v>0</v>
      </c>
      <c r="CF111" s="125" t="str">
        <f t="shared" si="52"/>
        <v xml:space="preserve"> -</v>
      </c>
      <c r="CG111" s="379" t="str">
        <f t="shared" si="53"/>
        <v xml:space="preserve"> -</v>
      </c>
      <c r="CH111" s="54">
        <f>'[12]2019'!P15</f>
        <v>0</v>
      </c>
      <c r="CI111" s="60">
        <f>'[12]2019'!Q15</f>
        <v>0</v>
      </c>
      <c r="CJ111" s="60">
        <f>'[12]2019'!R15</f>
        <v>0</v>
      </c>
      <c r="CK111" s="125" t="str">
        <f t="shared" si="54"/>
        <v xml:space="preserve"> -</v>
      </c>
      <c r="CL111" s="379" t="str">
        <f t="shared" si="55"/>
        <v xml:space="preserve"> -</v>
      </c>
      <c r="CM111" s="516">
        <f t="shared" si="56"/>
        <v>110000</v>
      </c>
      <c r="CN111" s="517">
        <f t="shared" si="57"/>
        <v>0</v>
      </c>
      <c r="CO111" s="517">
        <f t="shared" si="58"/>
        <v>0</v>
      </c>
      <c r="CP111" s="507">
        <f t="shared" si="59"/>
        <v>0</v>
      </c>
      <c r="CQ111" s="378" t="str">
        <f t="shared" si="60"/>
        <v xml:space="preserve"> -</v>
      </c>
      <c r="CR111" s="592" t="s">
        <v>1225</v>
      </c>
      <c r="CS111" s="213" t="s">
        <v>1278</v>
      </c>
      <c r="CT111" s="102" t="str">
        <f>'[1]LÍNEA 1'!AQ111</f>
        <v>IMCT</v>
      </c>
    </row>
    <row r="112" spans="2:98" ht="30" customHeight="1" thickBot="1" x14ac:dyDescent="0.25">
      <c r="B112" s="961"/>
      <c r="C112" s="957"/>
      <c r="D112" s="909"/>
      <c r="E112" s="912"/>
      <c r="F112" s="921"/>
      <c r="G112" s="828"/>
      <c r="H112" s="828"/>
      <c r="I112" s="863"/>
      <c r="J112" s="828"/>
      <c r="K112" s="863"/>
      <c r="L112" s="864"/>
      <c r="M112" s="828"/>
      <c r="N112" s="863"/>
      <c r="O112" s="864"/>
      <c r="P112" s="828"/>
      <c r="Q112" s="863"/>
      <c r="R112" s="864"/>
      <c r="S112" s="828"/>
      <c r="T112" s="863"/>
      <c r="U112" s="859"/>
      <c r="V112" s="830"/>
      <c r="W112" s="815"/>
      <c r="X112" s="828"/>
      <c r="Y112" s="815"/>
      <c r="Z112" s="828"/>
      <c r="AA112" s="815"/>
      <c r="AB112" s="817"/>
      <c r="AC112" s="803"/>
      <c r="AD112" s="767"/>
      <c r="AE112" s="750"/>
      <c r="AF112" s="760"/>
      <c r="AG112" s="750"/>
      <c r="AH112" s="760"/>
      <c r="AI112" s="750"/>
      <c r="AJ112" s="760"/>
      <c r="AK112" s="750"/>
      <c r="AL112" s="760"/>
      <c r="AM112" s="750"/>
      <c r="AN112" s="760"/>
      <c r="AO112" s="916"/>
      <c r="AP112" s="905"/>
      <c r="AQ112" s="251" t="s">
        <v>132</v>
      </c>
      <c r="AR112" s="278" t="str">
        <f>'[1]LÍNEA 1'!P112</f>
        <v>2.2.1.35.4</v>
      </c>
      <c r="AS112" s="251" t="s">
        <v>1334</v>
      </c>
      <c r="AT112" s="44">
        <v>0</v>
      </c>
      <c r="AU112" s="419">
        <f>'[1]LÍNEA 1'!S112</f>
        <v>1</v>
      </c>
      <c r="AV112" s="419">
        <f>'[1]LÍNEA 1'!T112</f>
        <v>1</v>
      </c>
      <c r="AW112" s="417">
        <v>0.25</v>
      </c>
      <c r="AX112" s="105">
        <f>'[1]LÍNEA 1'!U112</f>
        <v>1</v>
      </c>
      <c r="AY112" s="417">
        <v>0.25</v>
      </c>
      <c r="AZ112" s="105">
        <f>'[1]LÍNEA 1'!V112</f>
        <v>1</v>
      </c>
      <c r="BA112" s="418">
        <v>0.25</v>
      </c>
      <c r="BB112" s="50">
        <f>'[1]LÍNEA 1'!W112</f>
        <v>1</v>
      </c>
      <c r="BC112" s="418">
        <v>0.25</v>
      </c>
      <c r="BD112" s="62">
        <f>'[12]2016'!K16</f>
        <v>0</v>
      </c>
      <c r="BE112" s="92">
        <f>'[12]2017'!K16</f>
        <v>0</v>
      </c>
      <c r="BF112" s="92">
        <f>'[12]2018'!K16</f>
        <v>0</v>
      </c>
      <c r="BG112" s="51">
        <f>'[12]2019'!K16</f>
        <v>0</v>
      </c>
      <c r="BH112" s="456">
        <f t="shared" si="35"/>
        <v>0</v>
      </c>
      <c r="BI112" s="457">
        <f t="shared" si="36"/>
        <v>0</v>
      </c>
      <c r="BJ112" s="366">
        <f t="shared" si="37"/>
        <v>0</v>
      </c>
      <c r="BK112" s="457">
        <f t="shared" si="38"/>
        <v>0</v>
      </c>
      <c r="BL112" s="366">
        <f t="shared" si="39"/>
        <v>0</v>
      </c>
      <c r="BM112" s="457">
        <f t="shared" si="40"/>
        <v>0</v>
      </c>
      <c r="BN112" s="366">
        <f t="shared" si="41"/>
        <v>0</v>
      </c>
      <c r="BO112" s="457">
        <f t="shared" si="42"/>
        <v>0</v>
      </c>
      <c r="BP112" s="692">
        <f t="shared" si="43"/>
        <v>0</v>
      </c>
      <c r="BQ112" s="457">
        <f t="shared" si="44"/>
        <v>0</v>
      </c>
      <c r="BR112" s="640">
        <f t="shared" si="45"/>
        <v>0</v>
      </c>
      <c r="BS112" s="57">
        <f>'[12]2016'!P16</f>
        <v>70000</v>
      </c>
      <c r="BT112" s="105">
        <f>'[12]2016'!Q16</f>
        <v>0</v>
      </c>
      <c r="BU112" s="105">
        <f>'[12]2016'!R16</f>
        <v>0</v>
      </c>
      <c r="BV112" s="147">
        <f t="shared" si="48"/>
        <v>0</v>
      </c>
      <c r="BW112" s="382" t="str">
        <f t="shared" si="49"/>
        <v xml:space="preserve"> -</v>
      </c>
      <c r="BX112" s="56">
        <f>'[12]2017'!P16</f>
        <v>30000</v>
      </c>
      <c r="BY112" s="105">
        <f>'[12]2017'!Q16</f>
        <v>0</v>
      </c>
      <c r="BZ112" s="105">
        <f>'[12]2017'!R16</f>
        <v>0</v>
      </c>
      <c r="CA112" s="147">
        <f t="shared" si="50"/>
        <v>0</v>
      </c>
      <c r="CB112" s="382" t="str">
        <f t="shared" si="51"/>
        <v xml:space="preserve"> -</v>
      </c>
      <c r="CC112" s="57">
        <f>'[12]2018'!P16</f>
        <v>0</v>
      </c>
      <c r="CD112" s="105">
        <f>'[12]2018'!Q16</f>
        <v>0</v>
      </c>
      <c r="CE112" s="105">
        <f>'[12]2018'!R16</f>
        <v>0</v>
      </c>
      <c r="CF112" s="147" t="str">
        <f t="shared" si="52"/>
        <v xml:space="preserve"> -</v>
      </c>
      <c r="CG112" s="382" t="str">
        <f t="shared" si="53"/>
        <v xml:space="preserve"> -</v>
      </c>
      <c r="CH112" s="56">
        <f>'[12]2019'!P16</f>
        <v>0</v>
      </c>
      <c r="CI112" s="105">
        <f>'[12]2019'!Q16</f>
        <v>0</v>
      </c>
      <c r="CJ112" s="105">
        <f>'[12]2019'!R16</f>
        <v>0</v>
      </c>
      <c r="CK112" s="147" t="str">
        <f t="shared" si="54"/>
        <v xml:space="preserve"> -</v>
      </c>
      <c r="CL112" s="382" t="str">
        <f t="shared" si="55"/>
        <v xml:space="preserve"> -</v>
      </c>
      <c r="CM112" s="520">
        <f t="shared" si="56"/>
        <v>100000</v>
      </c>
      <c r="CN112" s="521">
        <f t="shared" si="57"/>
        <v>0</v>
      </c>
      <c r="CO112" s="521">
        <f t="shared" si="58"/>
        <v>0</v>
      </c>
      <c r="CP112" s="508">
        <f t="shared" si="59"/>
        <v>0</v>
      </c>
      <c r="CQ112" s="382" t="str">
        <f t="shared" si="60"/>
        <v xml:space="preserve"> -</v>
      </c>
      <c r="CR112" s="593" t="s">
        <v>1225</v>
      </c>
      <c r="CS112" s="372" t="s">
        <v>1278</v>
      </c>
      <c r="CT112" s="103" t="str">
        <f>'[1]LÍNEA 1'!AQ112</f>
        <v>IMCT</v>
      </c>
    </row>
    <row r="113" spans="2:98" ht="30" customHeight="1" x14ac:dyDescent="0.2">
      <c r="B113" s="961"/>
      <c r="C113" s="957"/>
      <c r="D113" s="909"/>
      <c r="E113" s="912"/>
      <c r="F113" s="921"/>
      <c r="G113" s="828"/>
      <c r="H113" s="828"/>
      <c r="I113" s="863"/>
      <c r="J113" s="828"/>
      <c r="K113" s="863"/>
      <c r="L113" s="864"/>
      <c r="M113" s="828"/>
      <c r="N113" s="863"/>
      <c r="O113" s="864"/>
      <c r="P113" s="828"/>
      <c r="Q113" s="863"/>
      <c r="R113" s="864"/>
      <c r="S113" s="828"/>
      <c r="T113" s="863"/>
      <c r="U113" s="859"/>
      <c r="V113" s="830"/>
      <c r="W113" s="815"/>
      <c r="X113" s="828"/>
      <c r="Y113" s="815"/>
      <c r="Z113" s="828"/>
      <c r="AA113" s="815"/>
      <c r="AB113" s="817"/>
      <c r="AC113" s="803"/>
      <c r="AD113" s="767"/>
      <c r="AE113" s="750"/>
      <c r="AF113" s="760"/>
      <c r="AG113" s="750"/>
      <c r="AH113" s="760"/>
      <c r="AI113" s="750"/>
      <c r="AJ113" s="760"/>
      <c r="AK113" s="750"/>
      <c r="AL113" s="760"/>
      <c r="AM113" s="750"/>
      <c r="AN113" s="760"/>
      <c r="AO113" s="917">
        <f>+RESUMEN!J23</f>
        <v>0.40666666666666662</v>
      </c>
      <c r="AP113" s="906" t="s">
        <v>162</v>
      </c>
      <c r="AQ113" s="246" t="s">
        <v>133</v>
      </c>
      <c r="AR113" s="276" t="str">
        <f>'[1]LÍNEA 1'!P113</f>
        <v xml:space="preserve"> -</v>
      </c>
      <c r="AS113" s="246" t="s">
        <v>1335</v>
      </c>
      <c r="AT113" s="39">
        <v>0</v>
      </c>
      <c r="AU113" s="90">
        <f>'[1]LÍNEA 1'!S113</f>
        <v>3</v>
      </c>
      <c r="AV113" s="90">
        <f>'[1]LÍNEA 1'!T113</f>
        <v>3</v>
      </c>
      <c r="AW113" s="413">
        <v>0.25</v>
      </c>
      <c r="AX113" s="90">
        <f>'[1]LÍNEA 1'!U113</f>
        <v>3</v>
      </c>
      <c r="AY113" s="413">
        <v>0.25</v>
      </c>
      <c r="AZ113" s="90">
        <f>'[1]LÍNEA 1'!V113</f>
        <v>3</v>
      </c>
      <c r="BA113" s="415">
        <v>0.25</v>
      </c>
      <c r="BB113" s="46">
        <f>'[1]LÍNEA 1'!W113</f>
        <v>3</v>
      </c>
      <c r="BC113" s="422">
        <v>0.25</v>
      </c>
      <c r="BD113" s="52">
        <f>'[5]2016'!K18</f>
        <v>3</v>
      </c>
      <c r="BE113" s="90">
        <f>'[5]2017'!K18</f>
        <v>1</v>
      </c>
      <c r="BF113" s="90">
        <f>'[5]2018'!K18</f>
        <v>0</v>
      </c>
      <c r="BG113" s="46">
        <f>'[5]2019'!K18</f>
        <v>0</v>
      </c>
      <c r="BH113" s="330">
        <f t="shared" si="35"/>
        <v>1</v>
      </c>
      <c r="BI113" s="453">
        <f t="shared" si="36"/>
        <v>1</v>
      </c>
      <c r="BJ113" s="331">
        <f t="shared" si="37"/>
        <v>0.33333333333333331</v>
      </c>
      <c r="BK113" s="453">
        <f t="shared" si="38"/>
        <v>0.33333333333333331</v>
      </c>
      <c r="BL113" s="331">
        <f t="shared" si="39"/>
        <v>0</v>
      </c>
      <c r="BM113" s="453">
        <f t="shared" si="40"/>
        <v>0</v>
      </c>
      <c r="BN113" s="331">
        <f t="shared" si="41"/>
        <v>0</v>
      </c>
      <c r="BO113" s="453">
        <f t="shared" si="42"/>
        <v>0</v>
      </c>
      <c r="BP113" s="688">
        <f t="shared" si="43"/>
        <v>0.33333333333333331</v>
      </c>
      <c r="BQ113" s="453">
        <f t="shared" si="44"/>
        <v>0.33333333333333331</v>
      </c>
      <c r="BR113" s="636">
        <f t="shared" si="45"/>
        <v>0.33333333333333331</v>
      </c>
      <c r="BS113" s="52">
        <f>'[5]2016'!P18</f>
        <v>0</v>
      </c>
      <c r="BT113" s="90">
        <f>'[5]2016'!Q18</f>
        <v>0</v>
      </c>
      <c r="BU113" s="90">
        <f>'[5]2016'!R18</f>
        <v>0</v>
      </c>
      <c r="BV113" s="146" t="str">
        <f t="shared" si="48"/>
        <v xml:space="preserve"> -</v>
      </c>
      <c r="BW113" s="385" t="str">
        <f t="shared" si="49"/>
        <v xml:space="preserve"> -</v>
      </c>
      <c r="BX113" s="52">
        <f>'[5]2017'!P18</f>
        <v>0</v>
      </c>
      <c r="BY113" s="90">
        <f>'[5]2017'!Q18</f>
        <v>0</v>
      </c>
      <c r="BZ113" s="90">
        <f>'[5]2017'!R18</f>
        <v>0</v>
      </c>
      <c r="CA113" s="146" t="str">
        <f t="shared" si="50"/>
        <v xml:space="preserve"> -</v>
      </c>
      <c r="CB113" s="385" t="str">
        <f t="shared" si="51"/>
        <v xml:space="preserve"> -</v>
      </c>
      <c r="CC113" s="53">
        <f>'[5]2018'!P18</f>
        <v>0</v>
      </c>
      <c r="CD113" s="90">
        <f>'[5]2018'!Q18</f>
        <v>0</v>
      </c>
      <c r="CE113" s="90">
        <f>'[5]2018'!R18</f>
        <v>0</v>
      </c>
      <c r="CF113" s="146" t="str">
        <f t="shared" si="52"/>
        <v xml:space="preserve"> -</v>
      </c>
      <c r="CG113" s="385" t="str">
        <f t="shared" si="53"/>
        <v xml:space="preserve"> -</v>
      </c>
      <c r="CH113" s="52">
        <f>'[5]2019'!P18</f>
        <v>0</v>
      </c>
      <c r="CI113" s="90">
        <f>'[5]2019'!Q18</f>
        <v>0</v>
      </c>
      <c r="CJ113" s="90">
        <f>'[5]2019'!R18</f>
        <v>0</v>
      </c>
      <c r="CK113" s="146" t="str">
        <f t="shared" si="54"/>
        <v xml:space="preserve"> -</v>
      </c>
      <c r="CL113" s="385" t="str">
        <f t="shared" si="55"/>
        <v xml:space="preserve"> -</v>
      </c>
      <c r="CM113" s="522">
        <f t="shared" si="56"/>
        <v>0</v>
      </c>
      <c r="CN113" s="523">
        <f t="shared" si="57"/>
        <v>0</v>
      </c>
      <c r="CO113" s="523">
        <f t="shared" si="58"/>
        <v>0</v>
      </c>
      <c r="CP113" s="504" t="str">
        <f t="shared" si="59"/>
        <v xml:space="preserve"> -</v>
      </c>
      <c r="CQ113" s="385" t="str">
        <f t="shared" si="60"/>
        <v xml:space="preserve"> -</v>
      </c>
      <c r="CR113" s="591" t="s">
        <v>1225</v>
      </c>
      <c r="CS113" s="389" t="s">
        <v>1231</v>
      </c>
      <c r="CT113" s="75" t="str">
        <f>'[1]LÍNEA 1'!AQ113</f>
        <v>Sec. Hacienda</v>
      </c>
    </row>
    <row r="114" spans="2:98" ht="30" customHeight="1" x14ac:dyDescent="0.2">
      <c r="B114" s="961"/>
      <c r="C114" s="957"/>
      <c r="D114" s="909"/>
      <c r="E114" s="912"/>
      <c r="F114" s="921"/>
      <c r="G114" s="828"/>
      <c r="H114" s="828"/>
      <c r="I114" s="863"/>
      <c r="J114" s="828"/>
      <c r="K114" s="863"/>
      <c r="L114" s="864"/>
      <c r="M114" s="828"/>
      <c r="N114" s="863"/>
      <c r="O114" s="864"/>
      <c r="P114" s="828"/>
      <c r="Q114" s="863"/>
      <c r="R114" s="864"/>
      <c r="S114" s="828"/>
      <c r="T114" s="863"/>
      <c r="U114" s="859"/>
      <c r="V114" s="830"/>
      <c r="W114" s="815"/>
      <c r="X114" s="828"/>
      <c r="Y114" s="815"/>
      <c r="Z114" s="828"/>
      <c r="AA114" s="815"/>
      <c r="AB114" s="817"/>
      <c r="AC114" s="803"/>
      <c r="AD114" s="767"/>
      <c r="AE114" s="750"/>
      <c r="AF114" s="760"/>
      <c r="AG114" s="750"/>
      <c r="AH114" s="760"/>
      <c r="AI114" s="750"/>
      <c r="AJ114" s="760"/>
      <c r="AK114" s="750"/>
      <c r="AL114" s="760"/>
      <c r="AM114" s="750"/>
      <c r="AN114" s="760"/>
      <c r="AO114" s="915"/>
      <c r="AP114" s="904"/>
      <c r="AQ114" s="27" t="s">
        <v>134</v>
      </c>
      <c r="AR114" s="367" t="str">
        <f>'[1]LÍNEA 1'!P114</f>
        <v xml:space="preserve"> -</v>
      </c>
      <c r="AS114" s="27" t="s">
        <v>1336</v>
      </c>
      <c r="AT114" s="40">
        <v>0</v>
      </c>
      <c r="AU114" s="60">
        <f>'[1]LÍNEA 1'!S114</f>
        <v>16</v>
      </c>
      <c r="AV114" s="60">
        <f>'[1]LÍNEA 1'!T114</f>
        <v>4</v>
      </c>
      <c r="AW114" s="414">
        <f t="shared" si="47"/>
        <v>0.25</v>
      </c>
      <c r="AX114" s="60">
        <f>'[1]LÍNEA 1'!U114</f>
        <v>4</v>
      </c>
      <c r="AY114" s="414">
        <f t="shared" si="61"/>
        <v>0.25</v>
      </c>
      <c r="AZ114" s="60">
        <f>'[1]LÍNEA 1'!V114</f>
        <v>4</v>
      </c>
      <c r="BA114" s="416">
        <f t="shared" si="62"/>
        <v>0.25</v>
      </c>
      <c r="BB114" s="47">
        <f>'[1]LÍNEA 1'!W114</f>
        <v>4</v>
      </c>
      <c r="BC114" s="423">
        <f t="shared" si="63"/>
        <v>0.25</v>
      </c>
      <c r="BD114" s="54">
        <f>'[5]2016'!K19</f>
        <v>4</v>
      </c>
      <c r="BE114" s="60">
        <f>'[5]2017'!K19</f>
        <v>0</v>
      </c>
      <c r="BF114" s="60">
        <f>'[5]2018'!K19</f>
        <v>0</v>
      </c>
      <c r="BG114" s="47">
        <f>'[5]2019'!K19</f>
        <v>0</v>
      </c>
      <c r="BH114" s="334">
        <f t="shared" si="35"/>
        <v>1</v>
      </c>
      <c r="BI114" s="454">
        <f t="shared" si="36"/>
        <v>1</v>
      </c>
      <c r="BJ114" s="335">
        <f t="shared" si="37"/>
        <v>0</v>
      </c>
      <c r="BK114" s="454">
        <f t="shared" si="38"/>
        <v>0</v>
      </c>
      <c r="BL114" s="335">
        <f t="shared" si="39"/>
        <v>0</v>
      </c>
      <c r="BM114" s="454">
        <f t="shared" si="40"/>
        <v>0</v>
      </c>
      <c r="BN114" s="335">
        <f t="shared" si="41"/>
        <v>0</v>
      </c>
      <c r="BO114" s="454">
        <f t="shared" si="42"/>
        <v>0</v>
      </c>
      <c r="BP114" s="689">
        <f t="shared" ref="BP114" si="73">+SUM(BD114:BG114)/AU114</f>
        <v>0.25</v>
      </c>
      <c r="BQ114" s="454">
        <f t="shared" si="44"/>
        <v>0.25</v>
      </c>
      <c r="BR114" s="637">
        <f t="shared" si="45"/>
        <v>0.25</v>
      </c>
      <c r="BS114" s="54">
        <f>'[5]2016'!P19</f>
        <v>0</v>
      </c>
      <c r="BT114" s="60">
        <f>'[5]2016'!Q19</f>
        <v>0</v>
      </c>
      <c r="BU114" s="60">
        <f>'[5]2016'!R19</f>
        <v>0</v>
      </c>
      <c r="BV114" s="125" t="str">
        <f t="shared" si="48"/>
        <v xml:space="preserve"> -</v>
      </c>
      <c r="BW114" s="379" t="str">
        <f t="shared" si="49"/>
        <v xml:space="preserve"> -</v>
      </c>
      <c r="BX114" s="54">
        <f>'[5]2017'!P19</f>
        <v>0</v>
      </c>
      <c r="BY114" s="60">
        <f>'[5]2017'!Q19</f>
        <v>0</v>
      </c>
      <c r="BZ114" s="60">
        <f>'[5]2017'!R19</f>
        <v>0</v>
      </c>
      <c r="CA114" s="125" t="str">
        <f t="shared" si="50"/>
        <v xml:space="preserve"> -</v>
      </c>
      <c r="CB114" s="379" t="str">
        <f t="shared" si="51"/>
        <v xml:space="preserve"> -</v>
      </c>
      <c r="CC114" s="55">
        <f>'[5]2018'!P19</f>
        <v>0</v>
      </c>
      <c r="CD114" s="60">
        <f>'[5]2018'!Q19</f>
        <v>0</v>
      </c>
      <c r="CE114" s="60">
        <f>'[5]2018'!R19</f>
        <v>0</v>
      </c>
      <c r="CF114" s="125" t="str">
        <f t="shared" si="52"/>
        <v xml:space="preserve"> -</v>
      </c>
      <c r="CG114" s="379" t="str">
        <f t="shared" si="53"/>
        <v xml:space="preserve"> -</v>
      </c>
      <c r="CH114" s="54">
        <f>'[5]2019'!P19</f>
        <v>0</v>
      </c>
      <c r="CI114" s="87">
        <f>'[5]2019'!Q19</f>
        <v>0</v>
      </c>
      <c r="CJ114" s="87">
        <f>'[5]2019'!R19</f>
        <v>0</v>
      </c>
      <c r="CK114" s="125" t="str">
        <f t="shared" si="54"/>
        <v xml:space="preserve"> -</v>
      </c>
      <c r="CL114" s="379" t="str">
        <f t="shared" si="55"/>
        <v xml:space="preserve"> -</v>
      </c>
      <c r="CM114" s="518">
        <f t="shared" si="56"/>
        <v>0</v>
      </c>
      <c r="CN114" s="519">
        <f t="shared" si="57"/>
        <v>0</v>
      </c>
      <c r="CO114" s="519">
        <f t="shared" si="58"/>
        <v>0</v>
      </c>
      <c r="CP114" s="505" t="str">
        <f t="shared" si="59"/>
        <v xml:space="preserve"> -</v>
      </c>
      <c r="CQ114" s="379" t="str">
        <f t="shared" si="60"/>
        <v xml:space="preserve"> -</v>
      </c>
      <c r="CR114" s="592" t="s">
        <v>1225</v>
      </c>
      <c r="CS114" s="390" t="s">
        <v>1231</v>
      </c>
      <c r="CT114" s="102" t="str">
        <f>'[1]LÍNEA 1'!AQ114</f>
        <v>Sec. Hacienda</v>
      </c>
    </row>
    <row r="115" spans="2:98" ht="30" customHeight="1" x14ac:dyDescent="0.2">
      <c r="B115" s="961"/>
      <c r="C115" s="957"/>
      <c r="D115" s="909"/>
      <c r="E115" s="912"/>
      <c r="F115" s="921"/>
      <c r="G115" s="828"/>
      <c r="H115" s="828"/>
      <c r="I115" s="863"/>
      <c r="J115" s="828"/>
      <c r="K115" s="863"/>
      <c r="L115" s="864"/>
      <c r="M115" s="828"/>
      <c r="N115" s="863"/>
      <c r="O115" s="864"/>
      <c r="P115" s="828"/>
      <c r="Q115" s="863"/>
      <c r="R115" s="864"/>
      <c r="S115" s="828"/>
      <c r="T115" s="863"/>
      <c r="U115" s="859"/>
      <c r="V115" s="830"/>
      <c r="W115" s="815"/>
      <c r="X115" s="828"/>
      <c r="Y115" s="815"/>
      <c r="Z115" s="828"/>
      <c r="AA115" s="815"/>
      <c r="AB115" s="817"/>
      <c r="AC115" s="803"/>
      <c r="AD115" s="767"/>
      <c r="AE115" s="750"/>
      <c r="AF115" s="760"/>
      <c r="AG115" s="750"/>
      <c r="AH115" s="760"/>
      <c r="AI115" s="750"/>
      <c r="AJ115" s="760"/>
      <c r="AK115" s="750"/>
      <c r="AL115" s="760"/>
      <c r="AM115" s="750"/>
      <c r="AN115" s="760"/>
      <c r="AO115" s="915"/>
      <c r="AP115" s="904"/>
      <c r="AQ115" s="301" t="s">
        <v>135</v>
      </c>
      <c r="AR115" s="277">
        <f>'[1]LÍNEA 1'!P115</f>
        <v>2210277</v>
      </c>
      <c r="AS115" s="301" t="s">
        <v>1337</v>
      </c>
      <c r="AT115" s="40">
        <v>0</v>
      </c>
      <c r="AU115" s="60">
        <f>'[1]LÍNEA 1'!S115</f>
        <v>1</v>
      </c>
      <c r="AV115" s="60">
        <f>'[1]LÍNEA 1'!T115</f>
        <v>1</v>
      </c>
      <c r="AW115" s="414">
        <v>0.25</v>
      </c>
      <c r="AX115" s="60">
        <f>'[1]LÍNEA 1'!U115</f>
        <v>1</v>
      </c>
      <c r="AY115" s="414">
        <v>0.25</v>
      </c>
      <c r="AZ115" s="60">
        <f>'[1]LÍNEA 1'!V115</f>
        <v>1</v>
      </c>
      <c r="BA115" s="416">
        <v>0.25</v>
      </c>
      <c r="BB115" s="47">
        <f>'[1]LÍNEA 1'!W115</f>
        <v>1</v>
      </c>
      <c r="BC115" s="423">
        <v>0.25</v>
      </c>
      <c r="BD115" s="54">
        <f>'[5]2016'!K20</f>
        <v>0.3</v>
      </c>
      <c r="BE115" s="60">
        <f>'[5]2017'!K20</f>
        <v>0.3</v>
      </c>
      <c r="BF115" s="60">
        <f>'[5]2018'!K20</f>
        <v>0</v>
      </c>
      <c r="BG115" s="47">
        <f>'[5]2019'!K20</f>
        <v>0</v>
      </c>
      <c r="BH115" s="334">
        <f t="shared" si="35"/>
        <v>0.3</v>
      </c>
      <c r="BI115" s="454">
        <f t="shared" si="36"/>
        <v>0.3</v>
      </c>
      <c r="BJ115" s="335">
        <f t="shared" si="37"/>
        <v>0.3</v>
      </c>
      <c r="BK115" s="454">
        <f t="shared" si="38"/>
        <v>0.3</v>
      </c>
      <c r="BL115" s="335">
        <f t="shared" si="39"/>
        <v>0</v>
      </c>
      <c r="BM115" s="454">
        <f t="shared" si="40"/>
        <v>0</v>
      </c>
      <c r="BN115" s="335">
        <f t="shared" si="41"/>
        <v>0</v>
      </c>
      <c r="BO115" s="454">
        <f t="shared" si="42"/>
        <v>0</v>
      </c>
      <c r="BP115" s="689">
        <f t="shared" si="43"/>
        <v>0.15</v>
      </c>
      <c r="BQ115" s="454">
        <f t="shared" si="44"/>
        <v>0.15</v>
      </c>
      <c r="BR115" s="637">
        <f t="shared" si="45"/>
        <v>0.15</v>
      </c>
      <c r="BS115" s="54">
        <f>'[5]2016'!P20</f>
        <v>68500</v>
      </c>
      <c r="BT115" s="60">
        <f>'[5]2016'!Q20</f>
        <v>59940</v>
      </c>
      <c r="BU115" s="60">
        <f>'[5]2016'!R20</f>
        <v>0</v>
      </c>
      <c r="BV115" s="125">
        <f t="shared" si="48"/>
        <v>0.87503649635036496</v>
      </c>
      <c r="BW115" s="379" t="str">
        <f t="shared" si="49"/>
        <v xml:space="preserve"> -</v>
      </c>
      <c r="BX115" s="54">
        <f>'[5]2017'!P20</f>
        <v>350000</v>
      </c>
      <c r="BY115" s="60">
        <f>'[5]2017'!Q20</f>
        <v>0</v>
      </c>
      <c r="BZ115" s="60">
        <f>'[5]2017'!R20</f>
        <v>0</v>
      </c>
      <c r="CA115" s="125">
        <f t="shared" si="50"/>
        <v>0</v>
      </c>
      <c r="CB115" s="379" t="str">
        <f t="shared" si="51"/>
        <v xml:space="preserve"> -</v>
      </c>
      <c r="CC115" s="55">
        <f>'[5]2018'!P20</f>
        <v>0</v>
      </c>
      <c r="CD115" s="60">
        <f>'[5]2018'!Q20</f>
        <v>0</v>
      </c>
      <c r="CE115" s="60">
        <f>'[5]2018'!R20</f>
        <v>0</v>
      </c>
      <c r="CF115" s="125" t="str">
        <f t="shared" si="52"/>
        <v xml:space="preserve"> -</v>
      </c>
      <c r="CG115" s="379" t="str">
        <f t="shared" si="53"/>
        <v xml:space="preserve"> -</v>
      </c>
      <c r="CH115" s="54">
        <f>'[5]2019'!P20</f>
        <v>0</v>
      </c>
      <c r="CI115" s="60">
        <f>'[5]2019'!Q20</f>
        <v>0</v>
      </c>
      <c r="CJ115" s="60">
        <f>'[5]2019'!R20</f>
        <v>0</v>
      </c>
      <c r="CK115" s="125" t="str">
        <f t="shared" si="54"/>
        <v xml:space="preserve"> -</v>
      </c>
      <c r="CL115" s="379" t="str">
        <f t="shared" si="55"/>
        <v xml:space="preserve"> -</v>
      </c>
      <c r="CM115" s="516">
        <f t="shared" si="56"/>
        <v>418500</v>
      </c>
      <c r="CN115" s="517">
        <f t="shared" si="57"/>
        <v>59940</v>
      </c>
      <c r="CO115" s="517">
        <f t="shared" si="58"/>
        <v>0</v>
      </c>
      <c r="CP115" s="507">
        <f t="shared" si="59"/>
        <v>0.1432258064516129</v>
      </c>
      <c r="CQ115" s="378" t="str">
        <f t="shared" si="60"/>
        <v xml:space="preserve"> -</v>
      </c>
      <c r="CR115" s="592" t="s">
        <v>1225</v>
      </c>
      <c r="CS115" s="390" t="s">
        <v>1231</v>
      </c>
      <c r="CT115" s="102" t="str">
        <f>'[1]LÍNEA 1'!AQ115</f>
        <v>Sec. Hacienda</v>
      </c>
    </row>
    <row r="116" spans="2:98" ht="30" customHeight="1" x14ac:dyDescent="0.2">
      <c r="B116" s="961"/>
      <c r="C116" s="957"/>
      <c r="D116" s="909"/>
      <c r="E116" s="912"/>
      <c r="F116" s="921"/>
      <c r="G116" s="828"/>
      <c r="H116" s="828"/>
      <c r="I116" s="814"/>
      <c r="J116" s="828"/>
      <c r="K116" s="814"/>
      <c r="L116" s="840"/>
      <c r="M116" s="828"/>
      <c r="N116" s="814"/>
      <c r="O116" s="840"/>
      <c r="P116" s="828"/>
      <c r="Q116" s="814"/>
      <c r="R116" s="840"/>
      <c r="S116" s="828"/>
      <c r="T116" s="814"/>
      <c r="U116" s="862"/>
      <c r="V116" s="831"/>
      <c r="W116" s="815"/>
      <c r="X116" s="828"/>
      <c r="Y116" s="815"/>
      <c r="Z116" s="828"/>
      <c r="AA116" s="815"/>
      <c r="AB116" s="817"/>
      <c r="AC116" s="804"/>
      <c r="AD116" s="772"/>
      <c r="AE116" s="753"/>
      <c r="AF116" s="761"/>
      <c r="AG116" s="753"/>
      <c r="AH116" s="761"/>
      <c r="AI116" s="753"/>
      <c r="AJ116" s="761"/>
      <c r="AK116" s="753"/>
      <c r="AL116" s="761"/>
      <c r="AM116" s="753"/>
      <c r="AN116" s="761"/>
      <c r="AO116" s="915"/>
      <c r="AP116" s="904"/>
      <c r="AQ116" s="27" t="s">
        <v>136</v>
      </c>
      <c r="AR116" s="367" t="str">
        <f>'[1]LÍNEA 1'!P116</f>
        <v xml:space="preserve"> -</v>
      </c>
      <c r="AS116" s="27" t="s">
        <v>1338</v>
      </c>
      <c r="AT116" s="40">
        <v>1</v>
      </c>
      <c r="AU116" s="60">
        <f>'[1]LÍNEA 1'!S116</f>
        <v>1</v>
      </c>
      <c r="AV116" s="60">
        <f>'[1]LÍNEA 1'!T116</f>
        <v>0</v>
      </c>
      <c r="AW116" s="414">
        <f t="shared" si="47"/>
        <v>0</v>
      </c>
      <c r="AX116" s="60">
        <f>'[1]LÍNEA 1'!U116</f>
        <v>1</v>
      </c>
      <c r="AY116" s="414">
        <f t="shared" si="61"/>
        <v>1</v>
      </c>
      <c r="AZ116" s="60">
        <f>'[1]LÍNEA 1'!V116</f>
        <v>0</v>
      </c>
      <c r="BA116" s="416">
        <f t="shared" si="62"/>
        <v>0</v>
      </c>
      <c r="BB116" s="47">
        <f>'[1]LÍNEA 1'!W116</f>
        <v>0</v>
      </c>
      <c r="BC116" s="423">
        <f t="shared" si="63"/>
        <v>0</v>
      </c>
      <c r="BD116" s="54">
        <f>'[5]2016'!K21</f>
        <v>0</v>
      </c>
      <c r="BE116" s="60">
        <f>'[5]2017'!K21</f>
        <v>0.7</v>
      </c>
      <c r="BF116" s="60">
        <f>'[5]2018'!K21</f>
        <v>0</v>
      </c>
      <c r="BG116" s="47">
        <f>'[5]2019'!K21</f>
        <v>0</v>
      </c>
      <c r="BH116" s="334" t="str">
        <f t="shared" si="35"/>
        <v xml:space="preserve"> -</v>
      </c>
      <c r="BI116" s="454" t="str">
        <f t="shared" si="36"/>
        <v xml:space="preserve"> -</v>
      </c>
      <c r="BJ116" s="335">
        <f t="shared" si="37"/>
        <v>0.7</v>
      </c>
      <c r="BK116" s="454">
        <f t="shared" si="38"/>
        <v>0.7</v>
      </c>
      <c r="BL116" s="335" t="str">
        <f t="shared" si="39"/>
        <v xml:space="preserve"> -</v>
      </c>
      <c r="BM116" s="454" t="str">
        <f t="shared" si="40"/>
        <v xml:space="preserve"> -</v>
      </c>
      <c r="BN116" s="335" t="str">
        <f t="shared" si="41"/>
        <v xml:space="preserve"> -</v>
      </c>
      <c r="BO116" s="454" t="str">
        <f t="shared" si="42"/>
        <v xml:space="preserve"> -</v>
      </c>
      <c r="BP116" s="689">
        <f t="shared" ref="BP116:BP117" si="74">+SUM(BD116:BG116)/AU116</f>
        <v>0.7</v>
      </c>
      <c r="BQ116" s="454">
        <f t="shared" si="44"/>
        <v>0.7</v>
      </c>
      <c r="BR116" s="637">
        <f t="shared" si="45"/>
        <v>0.7</v>
      </c>
      <c r="BS116" s="54">
        <f>'[5]2016'!P21</f>
        <v>0</v>
      </c>
      <c r="BT116" s="60">
        <f>'[5]2016'!Q21</f>
        <v>0</v>
      </c>
      <c r="BU116" s="60">
        <f>'[5]2016'!R21</f>
        <v>0</v>
      </c>
      <c r="BV116" s="125" t="str">
        <f t="shared" si="48"/>
        <v xml:space="preserve"> -</v>
      </c>
      <c r="BW116" s="379" t="str">
        <f t="shared" si="49"/>
        <v xml:space="preserve"> -</v>
      </c>
      <c r="BX116" s="54">
        <f>'[5]2017'!P21</f>
        <v>0</v>
      </c>
      <c r="BY116" s="60">
        <f>'[5]2017'!Q21</f>
        <v>0</v>
      </c>
      <c r="BZ116" s="60">
        <f>'[5]2017'!R21</f>
        <v>0</v>
      </c>
      <c r="CA116" s="125" t="str">
        <f t="shared" si="50"/>
        <v xml:space="preserve"> -</v>
      </c>
      <c r="CB116" s="379" t="str">
        <f t="shared" si="51"/>
        <v xml:space="preserve"> -</v>
      </c>
      <c r="CC116" s="55">
        <f>'[5]2018'!P21</f>
        <v>0</v>
      </c>
      <c r="CD116" s="60">
        <f>'[5]2018'!Q21</f>
        <v>0</v>
      </c>
      <c r="CE116" s="60">
        <f>'[5]2018'!R21</f>
        <v>0</v>
      </c>
      <c r="CF116" s="125" t="str">
        <f t="shared" si="52"/>
        <v xml:space="preserve"> -</v>
      </c>
      <c r="CG116" s="379" t="str">
        <f t="shared" si="53"/>
        <v xml:space="preserve"> -</v>
      </c>
      <c r="CH116" s="54">
        <f>'[5]2019'!P21</f>
        <v>0</v>
      </c>
      <c r="CI116" s="60">
        <f>'[5]2019'!Q21</f>
        <v>0</v>
      </c>
      <c r="CJ116" s="60">
        <f>'[5]2019'!R21</f>
        <v>0</v>
      </c>
      <c r="CK116" s="125" t="str">
        <f t="shared" si="54"/>
        <v xml:space="preserve"> -</v>
      </c>
      <c r="CL116" s="379" t="str">
        <f t="shared" si="55"/>
        <v xml:space="preserve"> -</v>
      </c>
      <c r="CM116" s="518">
        <f t="shared" si="56"/>
        <v>0</v>
      </c>
      <c r="CN116" s="519">
        <f t="shared" si="57"/>
        <v>0</v>
      </c>
      <c r="CO116" s="519">
        <f t="shared" si="58"/>
        <v>0</v>
      </c>
      <c r="CP116" s="505" t="str">
        <f t="shared" si="59"/>
        <v xml:space="preserve"> -</v>
      </c>
      <c r="CQ116" s="379" t="str">
        <f t="shared" si="60"/>
        <v xml:space="preserve"> -</v>
      </c>
      <c r="CR116" s="592" t="s">
        <v>1225</v>
      </c>
      <c r="CS116" s="390" t="s">
        <v>1231</v>
      </c>
      <c r="CT116" s="102" t="str">
        <f>'[1]LÍNEA 1'!AQ116</f>
        <v>Sec. Hacienda</v>
      </c>
    </row>
    <row r="117" spans="2:98" ht="30" customHeight="1" thickBot="1" x14ac:dyDescent="0.25">
      <c r="B117" s="961"/>
      <c r="C117" s="957"/>
      <c r="D117" s="909"/>
      <c r="E117" s="912"/>
      <c r="F117" s="921" t="s">
        <v>229</v>
      </c>
      <c r="G117" s="936">
        <v>53.3</v>
      </c>
      <c r="H117" s="809">
        <v>80</v>
      </c>
      <c r="I117" s="874">
        <f>+H117-G117</f>
        <v>26.700000000000003</v>
      </c>
      <c r="J117" s="809">
        <v>60</v>
      </c>
      <c r="K117" s="874">
        <f>+J117-G117</f>
        <v>6.7000000000000028</v>
      </c>
      <c r="L117" s="810"/>
      <c r="M117" s="809">
        <v>80</v>
      </c>
      <c r="N117" s="811">
        <f>+M117-J117</f>
        <v>20</v>
      </c>
      <c r="O117" s="810"/>
      <c r="P117" s="809">
        <v>80</v>
      </c>
      <c r="Q117" s="811">
        <f>+P117-M117</f>
        <v>0</v>
      </c>
      <c r="R117" s="810"/>
      <c r="S117" s="809">
        <v>80</v>
      </c>
      <c r="T117" s="811">
        <f>+S117-P117</f>
        <v>0</v>
      </c>
      <c r="U117" s="848"/>
      <c r="V117" s="825"/>
      <c r="W117" s="797">
        <f>+IF(V117=0,0,V117-G117)</f>
        <v>0</v>
      </c>
      <c r="X117" s="809"/>
      <c r="Y117" s="797">
        <f>+IF(X117=0,0,X117-V117)</f>
        <v>0</v>
      </c>
      <c r="Z117" s="809"/>
      <c r="AA117" s="797">
        <f>+IF(Z117=0,0,Z117-X117)</f>
        <v>0</v>
      </c>
      <c r="AB117" s="799"/>
      <c r="AC117" s="806">
        <f>+IF(AB117=0,0,AB117-Z117)</f>
        <v>0</v>
      </c>
      <c r="AD117" s="766">
        <f>+IF(K117=0," -",W117/K117)</f>
        <v>0</v>
      </c>
      <c r="AE117" s="749">
        <f>+IF(K117=0," -",IF(AD117&gt;100%,100%,AD117))</f>
        <v>0</v>
      </c>
      <c r="AF117" s="759">
        <f>+IF(N117=0," -",Y117/N117)</f>
        <v>0</v>
      </c>
      <c r="AG117" s="749">
        <f>+IF(N117=0," -",IF(AF117&gt;100%,100%,AF117))</f>
        <v>0</v>
      </c>
      <c r="AH117" s="759" t="str">
        <f>+IF(Q117=0," -",AA117/Q117)</f>
        <v xml:space="preserve"> -</v>
      </c>
      <c r="AI117" s="749" t="str">
        <f>+IF(Q117=0," -",IF(AH117&gt;100%,100%,AH117))</f>
        <v xml:space="preserve"> -</v>
      </c>
      <c r="AJ117" s="759" t="str">
        <f>+IF(T117=0," -",AC117/T117)</f>
        <v xml:space="preserve"> -</v>
      </c>
      <c r="AK117" s="749" t="str">
        <f>+IF(T117=0," -",IF(AJ117&gt;100%,100%,AJ117))</f>
        <v xml:space="preserve"> -</v>
      </c>
      <c r="AL117" s="759">
        <f>+SUM(AC117,AA117,Y117,W117)/I117</f>
        <v>0</v>
      </c>
      <c r="AM117" s="749">
        <f>+IF(AL117&gt;100%,100%,IF(AL117&lt;0%,0%,AL117))</f>
        <v>0</v>
      </c>
      <c r="AN117" s="759"/>
      <c r="AO117" s="918"/>
      <c r="AP117" s="907"/>
      <c r="AQ117" s="30" t="s">
        <v>137</v>
      </c>
      <c r="AR117" s="10">
        <f>'[1]LÍNEA 1'!P117</f>
        <v>2210277</v>
      </c>
      <c r="AS117" s="30" t="s">
        <v>1339</v>
      </c>
      <c r="AT117" s="45">
        <v>1</v>
      </c>
      <c r="AU117" s="92">
        <f>'[1]LÍNEA 1'!S117</f>
        <v>5</v>
      </c>
      <c r="AV117" s="92">
        <f>'[1]LÍNEA 1'!T117</f>
        <v>2</v>
      </c>
      <c r="AW117" s="424">
        <f t="shared" si="47"/>
        <v>0.4</v>
      </c>
      <c r="AX117" s="92">
        <f>'[1]LÍNEA 1'!U117</f>
        <v>3</v>
      </c>
      <c r="AY117" s="424">
        <f t="shared" si="61"/>
        <v>0.6</v>
      </c>
      <c r="AZ117" s="92">
        <f>'[1]LÍNEA 1'!V117</f>
        <v>0</v>
      </c>
      <c r="BA117" s="425">
        <f t="shared" si="62"/>
        <v>0</v>
      </c>
      <c r="BB117" s="51">
        <f>'[1]LÍNEA 1'!W117</f>
        <v>0</v>
      </c>
      <c r="BC117" s="426">
        <f t="shared" si="63"/>
        <v>0</v>
      </c>
      <c r="BD117" s="62">
        <f>'[5]2016'!K22</f>
        <v>1</v>
      </c>
      <c r="BE117" s="92">
        <f>'[5]2017'!K22</f>
        <v>2</v>
      </c>
      <c r="BF117" s="92">
        <f>'[5]2018'!K22</f>
        <v>0</v>
      </c>
      <c r="BG117" s="51">
        <f>'[5]2019'!K22</f>
        <v>0</v>
      </c>
      <c r="BH117" s="332">
        <f t="shared" si="35"/>
        <v>0.5</v>
      </c>
      <c r="BI117" s="458">
        <f t="shared" si="36"/>
        <v>0.5</v>
      </c>
      <c r="BJ117" s="333">
        <f t="shared" si="37"/>
        <v>0.66666666666666663</v>
      </c>
      <c r="BK117" s="458">
        <f t="shared" si="38"/>
        <v>0.66666666666666663</v>
      </c>
      <c r="BL117" s="333" t="str">
        <f t="shared" si="39"/>
        <v xml:space="preserve"> -</v>
      </c>
      <c r="BM117" s="458" t="str">
        <f t="shared" si="40"/>
        <v xml:space="preserve"> -</v>
      </c>
      <c r="BN117" s="333" t="str">
        <f t="shared" si="41"/>
        <v xml:space="preserve"> -</v>
      </c>
      <c r="BO117" s="458" t="str">
        <f t="shared" si="42"/>
        <v xml:space="preserve"> -</v>
      </c>
      <c r="BP117" s="690">
        <f t="shared" si="74"/>
        <v>0.6</v>
      </c>
      <c r="BQ117" s="458">
        <f t="shared" si="44"/>
        <v>0.6</v>
      </c>
      <c r="BR117" s="638">
        <f t="shared" si="45"/>
        <v>0.6</v>
      </c>
      <c r="BS117" s="62">
        <f>'[5]2016'!P22</f>
        <v>312414</v>
      </c>
      <c r="BT117" s="92">
        <f>'[5]2016'!Q22</f>
        <v>283034</v>
      </c>
      <c r="BU117" s="92">
        <f>'[5]2016'!R22</f>
        <v>0</v>
      </c>
      <c r="BV117" s="148">
        <f t="shared" si="48"/>
        <v>0.90595811967453443</v>
      </c>
      <c r="BW117" s="386" t="str">
        <f t="shared" si="49"/>
        <v xml:space="preserve"> -</v>
      </c>
      <c r="BX117" s="62">
        <f>'[5]2017'!P22</f>
        <v>8859734</v>
      </c>
      <c r="BY117" s="92">
        <f>'[5]2017'!Q22</f>
        <v>256295</v>
      </c>
      <c r="BZ117" s="92">
        <f>'[5]2017'!R22</f>
        <v>0</v>
      </c>
      <c r="CA117" s="148">
        <f t="shared" si="50"/>
        <v>2.8928069398020301E-2</v>
      </c>
      <c r="CB117" s="386" t="str">
        <f t="shared" si="51"/>
        <v xml:space="preserve"> -</v>
      </c>
      <c r="CC117" s="63">
        <f>'[5]2018'!P22</f>
        <v>0</v>
      </c>
      <c r="CD117" s="92">
        <f>'[5]2018'!Q22</f>
        <v>0</v>
      </c>
      <c r="CE117" s="92">
        <f>'[5]2018'!R22</f>
        <v>0</v>
      </c>
      <c r="CF117" s="148" t="str">
        <f t="shared" si="52"/>
        <v xml:space="preserve"> -</v>
      </c>
      <c r="CG117" s="386" t="str">
        <f t="shared" si="53"/>
        <v xml:space="preserve"> -</v>
      </c>
      <c r="CH117" s="62">
        <f>'[5]2019'!P22</f>
        <v>0</v>
      </c>
      <c r="CI117" s="92">
        <f>'[5]2019'!Q22</f>
        <v>0</v>
      </c>
      <c r="CJ117" s="92">
        <f>'[5]2019'!R22</f>
        <v>0</v>
      </c>
      <c r="CK117" s="148" t="str">
        <f t="shared" si="54"/>
        <v xml:space="preserve"> -</v>
      </c>
      <c r="CL117" s="386" t="str">
        <f t="shared" si="55"/>
        <v xml:space="preserve"> -</v>
      </c>
      <c r="CM117" s="527">
        <f t="shared" si="56"/>
        <v>9172148</v>
      </c>
      <c r="CN117" s="528">
        <f t="shared" si="57"/>
        <v>539329</v>
      </c>
      <c r="CO117" s="528">
        <f t="shared" si="58"/>
        <v>0</v>
      </c>
      <c r="CP117" s="514">
        <f t="shared" si="59"/>
        <v>5.8800730210633319E-2</v>
      </c>
      <c r="CQ117" s="388" t="str">
        <f t="shared" si="60"/>
        <v xml:space="preserve"> -</v>
      </c>
      <c r="CR117" s="594" t="s">
        <v>1225</v>
      </c>
      <c r="CS117" s="391" t="s">
        <v>1231</v>
      </c>
      <c r="CT117" s="107" t="str">
        <f>'[1]LÍNEA 1'!AQ117</f>
        <v>Sec. Hacienda</v>
      </c>
    </row>
    <row r="118" spans="2:98" ht="30" customHeight="1" x14ac:dyDescent="0.2">
      <c r="B118" s="961"/>
      <c r="C118" s="957"/>
      <c r="D118" s="909"/>
      <c r="E118" s="912"/>
      <c r="F118" s="921"/>
      <c r="G118" s="936"/>
      <c r="H118" s="809"/>
      <c r="I118" s="875"/>
      <c r="J118" s="809"/>
      <c r="K118" s="875"/>
      <c r="L118" s="852"/>
      <c r="M118" s="809"/>
      <c r="N118" s="851"/>
      <c r="O118" s="852"/>
      <c r="P118" s="809"/>
      <c r="Q118" s="851"/>
      <c r="R118" s="852"/>
      <c r="S118" s="809"/>
      <c r="T118" s="851"/>
      <c r="U118" s="849"/>
      <c r="V118" s="826"/>
      <c r="W118" s="797"/>
      <c r="X118" s="809"/>
      <c r="Y118" s="797"/>
      <c r="Z118" s="809"/>
      <c r="AA118" s="797"/>
      <c r="AB118" s="799"/>
      <c r="AC118" s="807"/>
      <c r="AD118" s="767"/>
      <c r="AE118" s="750"/>
      <c r="AF118" s="760"/>
      <c r="AG118" s="750"/>
      <c r="AH118" s="760"/>
      <c r="AI118" s="750"/>
      <c r="AJ118" s="760"/>
      <c r="AK118" s="750"/>
      <c r="AL118" s="760"/>
      <c r="AM118" s="750"/>
      <c r="AN118" s="760"/>
      <c r="AO118" s="914">
        <f>+RESUMEN!J24</f>
        <v>0.26866666666666666</v>
      </c>
      <c r="AP118" s="903" t="s">
        <v>163</v>
      </c>
      <c r="AQ118" s="249" t="s">
        <v>138</v>
      </c>
      <c r="AR118" s="286" t="str">
        <f>'[1]LÍNEA 1'!P118</f>
        <v xml:space="preserve"> -</v>
      </c>
      <c r="AS118" s="249" t="s">
        <v>1340</v>
      </c>
      <c r="AT118" s="41">
        <v>0</v>
      </c>
      <c r="AU118" s="59">
        <f>'[1]LÍNEA 1'!S118</f>
        <v>1</v>
      </c>
      <c r="AV118" s="59">
        <f>'[1]LÍNEA 1'!T118</f>
        <v>1</v>
      </c>
      <c r="AW118" s="420">
        <v>0.25</v>
      </c>
      <c r="AX118" s="59">
        <f>'[1]LÍNEA 1'!U118</f>
        <v>1</v>
      </c>
      <c r="AY118" s="420">
        <v>0.25</v>
      </c>
      <c r="AZ118" s="59">
        <f>'[1]LÍNEA 1'!V118</f>
        <v>1</v>
      </c>
      <c r="BA118" s="421">
        <v>0.25</v>
      </c>
      <c r="BB118" s="48">
        <f>'[1]LÍNEA 1'!W118</f>
        <v>1</v>
      </c>
      <c r="BC118" s="421">
        <v>0.25</v>
      </c>
      <c r="BD118" s="52">
        <f>'[18]2016'!K12</f>
        <v>0.85</v>
      </c>
      <c r="BE118" s="90">
        <f>'[18]2017'!K12</f>
        <v>0.374</v>
      </c>
      <c r="BF118" s="90">
        <f>'[18]2018'!K12</f>
        <v>0</v>
      </c>
      <c r="BG118" s="46">
        <f>'[18]2019'!K12</f>
        <v>0</v>
      </c>
      <c r="BH118" s="459">
        <f t="shared" si="35"/>
        <v>0.85</v>
      </c>
      <c r="BI118" s="460">
        <f t="shared" si="36"/>
        <v>0.85</v>
      </c>
      <c r="BJ118" s="461">
        <f t="shared" si="37"/>
        <v>0.374</v>
      </c>
      <c r="BK118" s="460">
        <f t="shared" si="38"/>
        <v>0.374</v>
      </c>
      <c r="BL118" s="461">
        <f t="shared" si="39"/>
        <v>0</v>
      </c>
      <c r="BM118" s="460">
        <f t="shared" si="40"/>
        <v>0</v>
      </c>
      <c r="BN118" s="461">
        <f t="shared" si="41"/>
        <v>0</v>
      </c>
      <c r="BO118" s="460">
        <f t="shared" si="42"/>
        <v>0</v>
      </c>
      <c r="BP118" s="691">
        <f t="shared" si="43"/>
        <v>0.30599999999999999</v>
      </c>
      <c r="BQ118" s="460">
        <f t="shared" si="44"/>
        <v>0.30599999999999999</v>
      </c>
      <c r="BR118" s="639">
        <f t="shared" si="45"/>
        <v>0.30599999999999999</v>
      </c>
      <c r="BS118" s="61">
        <f>'[18]2016'!P12</f>
        <v>0</v>
      </c>
      <c r="BT118" s="59">
        <f>'[18]2016'!Q12</f>
        <v>0</v>
      </c>
      <c r="BU118" s="59">
        <f>'[18]2016'!R12</f>
        <v>0</v>
      </c>
      <c r="BV118" s="145" t="str">
        <f t="shared" si="48"/>
        <v xml:space="preserve"> -</v>
      </c>
      <c r="BW118" s="378" t="str">
        <f t="shared" si="49"/>
        <v xml:space="preserve"> -</v>
      </c>
      <c r="BX118" s="58">
        <f>'[18]2017'!P12</f>
        <v>0</v>
      </c>
      <c r="BY118" s="59">
        <f>'[18]2017'!Q12</f>
        <v>0</v>
      </c>
      <c r="BZ118" s="59">
        <f>'[18]2017'!R12</f>
        <v>0</v>
      </c>
      <c r="CA118" s="145" t="str">
        <f t="shared" si="50"/>
        <v xml:space="preserve"> -</v>
      </c>
      <c r="CB118" s="378" t="str">
        <f t="shared" si="51"/>
        <v xml:space="preserve"> -</v>
      </c>
      <c r="CC118" s="61">
        <f>'[18]2018'!P12</f>
        <v>0</v>
      </c>
      <c r="CD118" s="59">
        <f>'[18]2018'!Q12</f>
        <v>0</v>
      </c>
      <c r="CE118" s="59">
        <f>'[18]2018'!R12</f>
        <v>0</v>
      </c>
      <c r="CF118" s="145" t="str">
        <f t="shared" si="52"/>
        <v xml:space="preserve"> -</v>
      </c>
      <c r="CG118" s="378" t="str">
        <f t="shared" si="53"/>
        <v xml:space="preserve"> -</v>
      </c>
      <c r="CH118" s="58">
        <f>'[18]2019'!P12</f>
        <v>0</v>
      </c>
      <c r="CI118" s="59">
        <f>'[18]2019'!Q12</f>
        <v>0</v>
      </c>
      <c r="CJ118" s="59">
        <f>'[18]2019'!R12</f>
        <v>0</v>
      </c>
      <c r="CK118" s="145" t="str">
        <f t="shared" si="54"/>
        <v xml:space="preserve"> -</v>
      </c>
      <c r="CL118" s="378" t="str">
        <f t="shared" si="55"/>
        <v xml:space="preserve"> -</v>
      </c>
      <c r="CM118" s="516">
        <f t="shared" si="56"/>
        <v>0</v>
      </c>
      <c r="CN118" s="517">
        <f t="shared" si="57"/>
        <v>0</v>
      </c>
      <c r="CO118" s="517">
        <f t="shared" si="58"/>
        <v>0</v>
      </c>
      <c r="CP118" s="507" t="str">
        <f t="shared" si="59"/>
        <v xml:space="preserve"> -</v>
      </c>
      <c r="CQ118" s="378" t="str">
        <f t="shared" si="60"/>
        <v xml:space="preserve"> -</v>
      </c>
      <c r="CR118" s="595" t="s">
        <v>1225</v>
      </c>
      <c r="CS118" s="373" t="s">
        <v>1341</v>
      </c>
      <c r="CT118" s="101" t="str">
        <f>'[1]LÍNEA 1'!AQ118</f>
        <v>DADEP</v>
      </c>
    </row>
    <row r="119" spans="2:98" ht="30" customHeight="1" x14ac:dyDescent="0.2">
      <c r="B119" s="961"/>
      <c r="C119" s="957"/>
      <c r="D119" s="909"/>
      <c r="E119" s="912"/>
      <c r="F119" s="921"/>
      <c r="G119" s="936"/>
      <c r="H119" s="809"/>
      <c r="I119" s="875"/>
      <c r="J119" s="809"/>
      <c r="K119" s="875"/>
      <c r="L119" s="852"/>
      <c r="M119" s="809"/>
      <c r="N119" s="851"/>
      <c r="O119" s="852"/>
      <c r="P119" s="809"/>
      <c r="Q119" s="851"/>
      <c r="R119" s="852"/>
      <c r="S119" s="809"/>
      <c r="T119" s="851"/>
      <c r="U119" s="849"/>
      <c r="V119" s="826"/>
      <c r="W119" s="797"/>
      <c r="X119" s="809"/>
      <c r="Y119" s="797"/>
      <c r="Z119" s="809"/>
      <c r="AA119" s="797"/>
      <c r="AB119" s="799"/>
      <c r="AC119" s="807"/>
      <c r="AD119" s="767"/>
      <c r="AE119" s="750"/>
      <c r="AF119" s="760"/>
      <c r="AG119" s="750"/>
      <c r="AH119" s="760"/>
      <c r="AI119" s="750"/>
      <c r="AJ119" s="760"/>
      <c r="AK119" s="750"/>
      <c r="AL119" s="760"/>
      <c r="AM119" s="750"/>
      <c r="AN119" s="760"/>
      <c r="AO119" s="915"/>
      <c r="AP119" s="904"/>
      <c r="AQ119" s="27" t="s">
        <v>139</v>
      </c>
      <c r="AR119" s="9" t="str">
        <f>'[1]LÍNEA 1'!P119</f>
        <v xml:space="preserve"> -</v>
      </c>
      <c r="AS119" s="27" t="s">
        <v>1342</v>
      </c>
      <c r="AT119" s="40">
        <v>208</v>
      </c>
      <c r="AU119" s="60">
        <f>'[1]LÍNEA 1'!S119</f>
        <v>300</v>
      </c>
      <c r="AV119" s="60">
        <f>'[1]LÍNEA 1'!T119</f>
        <v>0</v>
      </c>
      <c r="AW119" s="414">
        <f t="shared" si="47"/>
        <v>0</v>
      </c>
      <c r="AX119" s="60">
        <f>'[1]LÍNEA 1'!U119</f>
        <v>0</v>
      </c>
      <c r="AY119" s="414">
        <f t="shared" si="61"/>
        <v>0</v>
      </c>
      <c r="AZ119" s="60">
        <f>'[1]LÍNEA 1'!V119</f>
        <v>150</v>
      </c>
      <c r="BA119" s="416">
        <f t="shared" si="62"/>
        <v>0.5</v>
      </c>
      <c r="BB119" s="47">
        <f>'[1]LÍNEA 1'!W119</f>
        <v>150</v>
      </c>
      <c r="BC119" s="416">
        <f t="shared" si="63"/>
        <v>0.5</v>
      </c>
      <c r="BD119" s="54">
        <f>'[18]2016'!K13</f>
        <v>0</v>
      </c>
      <c r="BE119" s="60">
        <f>'[18]2017'!K13</f>
        <v>0</v>
      </c>
      <c r="BF119" s="60">
        <f>'[18]2018'!K13</f>
        <v>0</v>
      </c>
      <c r="BG119" s="47">
        <f>'[18]2019'!K13</f>
        <v>0</v>
      </c>
      <c r="BH119" s="334" t="str">
        <f t="shared" si="35"/>
        <v xml:space="preserve"> -</v>
      </c>
      <c r="BI119" s="454" t="str">
        <f t="shared" si="36"/>
        <v xml:space="preserve"> -</v>
      </c>
      <c r="BJ119" s="335" t="str">
        <f t="shared" si="37"/>
        <v xml:space="preserve"> -</v>
      </c>
      <c r="BK119" s="454" t="str">
        <f t="shared" si="38"/>
        <v xml:space="preserve"> -</v>
      </c>
      <c r="BL119" s="335">
        <f t="shared" si="39"/>
        <v>0</v>
      </c>
      <c r="BM119" s="454">
        <f t="shared" si="40"/>
        <v>0</v>
      </c>
      <c r="BN119" s="335">
        <f t="shared" si="41"/>
        <v>0</v>
      </c>
      <c r="BO119" s="454">
        <f t="shared" si="42"/>
        <v>0</v>
      </c>
      <c r="BP119" s="689">
        <f t="shared" ref="BP119" si="75">+SUM(BD119:BG119)/AU119</f>
        <v>0</v>
      </c>
      <c r="BQ119" s="454">
        <f t="shared" si="44"/>
        <v>0</v>
      </c>
      <c r="BR119" s="637">
        <f t="shared" si="45"/>
        <v>0</v>
      </c>
      <c r="BS119" s="55">
        <f>'[18]2016'!P13</f>
        <v>0</v>
      </c>
      <c r="BT119" s="60">
        <f>'[18]2016'!Q13</f>
        <v>0</v>
      </c>
      <c r="BU119" s="60">
        <f>'[18]2016'!R13</f>
        <v>0</v>
      </c>
      <c r="BV119" s="125" t="str">
        <f t="shared" si="48"/>
        <v xml:space="preserve"> -</v>
      </c>
      <c r="BW119" s="379" t="str">
        <f t="shared" si="49"/>
        <v xml:space="preserve"> -</v>
      </c>
      <c r="BX119" s="54">
        <f>'[18]2017'!P13</f>
        <v>0</v>
      </c>
      <c r="BY119" s="60">
        <f>'[18]2017'!Q13</f>
        <v>0</v>
      </c>
      <c r="BZ119" s="60">
        <f>'[18]2017'!R13</f>
        <v>0</v>
      </c>
      <c r="CA119" s="125" t="str">
        <f t="shared" si="50"/>
        <v xml:space="preserve"> -</v>
      </c>
      <c r="CB119" s="379" t="str">
        <f t="shared" si="51"/>
        <v xml:space="preserve"> -</v>
      </c>
      <c r="CC119" s="55">
        <f>'[18]2018'!P13</f>
        <v>0</v>
      </c>
      <c r="CD119" s="60">
        <f>'[18]2018'!Q13</f>
        <v>0</v>
      </c>
      <c r="CE119" s="60">
        <f>'[18]2018'!R13</f>
        <v>0</v>
      </c>
      <c r="CF119" s="125" t="str">
        <f t="shared" si="52"/>
        <v xml:space="preserve"> -</v>
      </c>
      <c r="CG119" s="379" t="str">
        <f t="shared" si="53"/>
        <v xml:space="preserve"> -</v>
      </c>
      <c r="CH119" s="54">
        <f>'[18]2019'!P13</f>
        <v>0</v>
      </c>
      <c r="CI119" s="60">
        <f>'[18]2019'!Q13</f>
        <v>0</v>
      </c>
      <c r="CJ119" s="60">
        <f>'[18]2019'!R13</f>
        <v>0</v>
      </c>
      <c r="CK119" s="125" t="str">
        <f t="shared" si="54"/>
        <v xml:space="preserve"> -</v>
      </c>
      <c r="CL119" s="379" t="str">
        <f t="shared" si="55"/>
        <v xml:space="preserve"> -</v>
      </c>
      <c r="CM119" s="516">
        <f t="shared" si="56"/>
        <v>0</v>
      </c>
      <c r="CN119" s="517">
        <f t="shared" si="57"/>
        <v>0</v>
      </c>
      <c r="CO119" s="517">
        <f t="shared" si="58"/>
        <v>0</v>
      </c>
      <c r="CP119" s="507" t="str">
        <f t="shared" si="59"/>
        <v xml:space="preserve"> -</v>
      </c>
      <c r="CQ119" s="378" t="str">
        <f t="shared" si="60"/>
        <v xml:space="preserve"> -</v>
      </c>
      <c r="CR119" s="592" t="s">
        <v>1225</v>
      </c>
      <c r="CS119" s="99" t="s">
        <v>1341</v>
      </c>
      <c r="CT119" s="102" t="str">
        <f>'[1]LÍNEA 1'!AQ119</f>
        <v>DADEP</v>
      </c>
    </row>
    <row r="120" spans="2:98" ht="30" customHeight="1" thickBot="1" x14ac:dyDescent="0.25">
      <c r="B120" s="961"/>
      <c r="C120" s="957"/>
      <c r="D120" s="909"/>
      <c r="E120" s="912"/>
      <c r="F120" s="921"/>
      <c r="G120" s="936"/>
      <c r="H120" s="809"/>
      <c r="I120" s="875"/>
      <c r="J120" s="809"/>
      <c r="K120" s="875"/>
      <c r="L120" s="852"/>
      <c r="M120" s="809"/>
      <c r="N120" s="851"/>
      <c r="O120" s="852"/>
      <c r="P120" s="809"/>
      <c r="Q120" s="851"/>
      <c r="R120" s="852"/>
      <c r="S120" s="809"/>
      <c r="T120" s="851"/>
      <c r="U120" s="849"/>
      <c r="V120" s="826"/>
      <c r="W120" s="797"/>
      <c r="X120" s="809"/>
      <c r="Y120" s="797"/>
      <c r="Z120" s="809"/>
      <c r="AA120" s="797"/>
      <c r="AB120" s="799"/>
      <c r="AC120" s="807"/>
      <c r="AD120" s="767"/>
      <c r="AE120" s="750"/>
      <c r="AF120" s="760"/>
      <c r="AG120" s="750"/>
      <c r="AH120" s="760"/>
      <c r="AI120" s="750"/>
      <c r="AJ120" s="760"/>
      <c r="AK120" s="750"/>
      <c r="AL120" s="760"/>
      <c r="AM120" s="750"/>
      <c r="AN120" s="760"/>
      <c r="AO120" s="916"/>
      <c r="AP120" s="905"/>
      <c r="AQ120" s="251" t="s">
        <v>140</v>
      </c>
      <c r="AR120" s="278" t="str">
        <f>'[1]LÍNEA 1'!P120</f>
        <v xml:space="preserve"> -</v>
      </c>
      <c r="AS120" s="251" t="s">
        <v>1343</v>
      </c>
      <c r="AT120" s="77">
        <v>1</v>
      </c>
      <c r="AU120" s="115">
        <f>'[1]LÍNEA 1'!S120</f>
        <v>1</v>
      </c>
      <c r="AV120" s="115">
        <f>'[1]LÍNEA 1'!T120</f>
        <v>1</v>
      </c>
      <c r="AW120" s="417">
        <v>0.25</v>
      </c>
      <c r="AX120" s="115">
        <f>'[1]LÍNEA 1'!U120</f>
        <v>1</v>
      </c>
      <c r="AY120" s="417">
        <v>0.25</v>
      </c>
      <c r="AZ120" s="115">
        <f>'[1]LÍNEA 1'!V120</f>
        <v>1</v>
      </c>
      <c r="BA120" s="418">
        <v>0.25</v>
      </c>
      <c r="BB120" s="147">
        <f>'[1]LÍNEA 1'!W120</f>
        <v>1</v>
      </c>
      <c r="BC120" s="418">
        <v>0.25</v>
      </c>
      <c r="BD120" s="316">
        <f>'[7]2016'!$K$15</f>
        <v>1</v>
      </c>
      <c r="BE120" s="109">
        <f>'[7]2017'!$K$14</f>
        <v>1</v>
      </c>
      <c r="BF120" s="109">
        <f>'[7]2018'!$K$14</f>
        <v>0</v>
      </c>
      <c r="BG120" s="148">
        <f>'[7]2019'!$K$14</f>
        <v>0</v>
      </c>
      <c r="BH120" s="456">
        <f t="shared" si="35"/>
        <v>1</v>
      </c>
      <c r="BI120" s="457">
        <f t="shared" si="36"/>
        <v>1</v>
      </c>
      <c r="BJ120" s="366">
        <f t="shared" si="37"/>
        <v>1</v>
      </c>
      <c r="BK120" s="457">
        <f t="shared" si="38"/>
        <v>1</v>
      </c>
      <c r="BL120" s="366">
        <f t="shared" si="39"/>
        <v>0</v>
      </c>
      <c r="BM120" s="457">
        <f t="shared" si="40"/>
        <v>0</v>
      </c>
      <c r="BN120" s="366">
        <f t="shared" si="41"/>
        <v>0</v>
      </c>
      <c r="BO120" s="457">
        <f t="shared" si="42"/>
        <v>0</v>
      </c>
      <c r="BP120" s="692">
        <f t="shared" si="43"/>
        <v>0.5</v>
      </c>
      <c r="BQ120" s="457">
        <f t="shared" si="44"/>
        <v>0.5</v>
      </c>
      <c r="BR120" s="640">
        <f t="shared" si="45"/>
        <v>0.5</v>
      </c>
      <c r="BS120" s="57">
        <f>'[7]2016'!P15</f>
        <v>0</v>
      </c>
      <c r="BT120" s="105">
        <f>'[7]2016'!Q15</f>
        <v>0</v>
      </c>
      <c r="BU120" s="105">
        <f>'[7]2016'!R15</f>
        <v>0</v>
      </c>
      <c r="BV120" s="147" t="str">
        <f t="shared" si="48"/>
        <v xml:space="preserve"> -</v>
      </c>
      <c r="BW120" s="382" t="str">
        <f t="shared" si="49"/>
        <v xml:space="preserve"> -</v>
      </c>
      <c r="BX120" s="56">
        <f>'[7]2017'!P14</f>
        <v>0</v>
      </c>
      <c r="BY120" s="105">
        <f>'[7]2017'!Q14</f>
        <v>0</v>
      </c>
      <c r="BZ120" s="105">
        <f>'[7]2017'!R14</f>
        <v>0</v>
      </c>
      <c r="CA120" s="147" t="str">
        <f t="shared" si="50"/>
        <v xml:space="preserve"> -</v>
      </c>
      <c r="CB120" s="382" t="str">
        <f t="shared" si="51"/>
        <v xml:space="preserve"> -</v>
      </c>
      <c r="CC120" s="57">
        <f>'[7]2018'!P14</f>
        <v>0</v>
      </c>
      <c r="CD120" s="105">
        <f>'[7]2018'!Q14</f>
        <v>0</v>
      </c>
      <c r="CE120" s="105">
        <f>'[7]2018'!R14</f>
        <v>0</v>
      </c>
      <c r="CF120" s="147" t="str">
        <f t="shared" si="52"/>
        <v xml:space="preserve"> -</v>
      </c>
      <c r="CG120" s="382" t="str">
        <f t="shared" si="53"/>
        <v xml:space="preserve"> -</v>
      </c>
      <c r="CH120" s="56">
        <f>'[7]2019'!P14</f>
        <v>0</v>
      </c>
      <c r="CI120" s="105">
        <f>'[7]2019'!Q14</f>
        <v>0</v>
      </c>
      <c r="CJ120" s="105">
        <f>'[7]2019'!R14</f>
        <v>0</v>
      </c>
      <c r="CK120" s="147" t="str">
        <f t="shared" si="54"/>
        <v xml:space="preserve"> -</v>
      </c>
      <c r="CL120" s="382" t="str">
        <f t="shared" si="55"/>
        <v xml:space="preserve"> -</v>
      </c>
      <c r="CM120" s="520">
        <f t="shared" si="56"/>
        <v>0</v>
      </c>
      <c r="CN120" s="521">
        <f t="shared" si="57"/>
        <v>0</v>
      </c>
      <c r="CO120" s="521">
        <f t="shared" si="58"/>
        <v>0</v>
      </c>
      <c r="CP120" s="508" t="str">
        <f t="shared" si="59"/>
        <v xml:space="preserve"> -</v>
      </c>
      <c r="CQ120" s="382" t="str">
        <f t="shared" si="60"/>
        <v xml:space="preserve"> -</v>
      </c>
      <c r="CR120" s="593" t="s">
        <v>1344</v>
      </c>
      <c r="CS120" s="372" t="s">
        <v>1341</v>
      </c>
      <c r="CT120" s="103" t="str">
        <f>'[1]LÍNEA 1'!AQ120</f>
        <v>Sec. Infraestructura</v>
      </c>
    </row>
    <row r="121" spans="2:98" ht="30" customHeight="1" x14ac:dyDescent="0.2">
      <c r="B121" s="961"/>
      <c r="C121" s="957"/>
      <c r="D121" s="909"/>
      <c r="E121" s="912"/>
      <c r="F121" s="921"/>
      <c r="G121" s="936"/>
      <c r="H121" s="809"/>
      <c r="I121" s="875"/>
      <c r="J121" s="809"/>
      <c r="K121" s="875"/>
      <c r="L121" s="852"/>
      <c r="M121" s="809"/>
      <c r="N121" s="851"/>
      <c r="O121" s="852"/>
      <c r="P121" s="809"/>
      <c r="Q121" s="851"/>
      <c r="R121" s="852"/>
      <c r="S121" s="809"/>
      <c r="T121" s="851"/>
      <c r="U121" s="849"/>
      <c r="V121" s="826"/>
      <c r="W121" s="797"/>
      <c r="X121" s="809"/>
      <c r="Y121" s="797"/>
      <c r="Z121" s="809"/>
      <c r="AA121" s="797"/>
      <c r="AB121" s="799"/>
      <c r="AC121" s="807"/>
      <c r="AD121" s="767"/>
      <c r="AE121" s="750"/>
      <c r="AF121" s="760"/>
      <c r="AG121" s="750"/>
      <c r="AH121" s="760"/>
      <c r="AI121" s="750"/>
      <c r="AJ121" s="760"/>
      <c r="AK121" s="750"/>
      <c r="AL121" s="760"/>
      <c r="AM121" s="750"/>
      <c r="AN121" s="760"/>
      <c r="AO121" s="917">
        <f>+RESUMEN!J25</f>
        <v>0.12153703703703703</v>
      </c>
      <c r="AP121" s="906" t="s">
        <v>164</v>
      </c>
      <c r="AQ121" s="26" t="s">
        <v>141</v>
      </c>
      <c r="AR121" s="374">
        <f>'[1]LÍNEA 1'!P121</f>
        <v>0</v>
      </c>
      <c r="AS121" s="26" t="s">
        <v>1345</v>
      </c>
      <c r="AT121" s="42">
        <v>0</v>
      </c>
      <c r="AU121" s="93">
        <f>'[1]LÍNEA 1'!S121</f>
        <v>1</v>
      </c>
      <c r="AV121" s="93">
        <f>'[1]LÍNEA 1'!T121</f>
        <v>0</v>
      </c>
      <c r="AW121" s="413">
        <f t="shared" si="47"/>
        <v>0</v>
      </c>
      <c r="AX121" s="93">
        <f>'[1]LÍNEA 1'!U121</f>
        <v>0.7</v>
      </c>
      <c r="AY121" s="413">
        <f t="shared" si="61"/>
        <v>0.7</v>
      </c>
      <c r="AZ121" s="93">
        <f>'[1]LÍNEA 1'!V121</f>
        <v>0.3</v>
      </c>
      <c r="BA121" s="415">
        <f t="shared" si="62"/>
        <v>0.3</v>
      </c>
      <c r="BB121" s="146">
        <f>'[1]LÍNEA 1'!W121</f>
        <v>0</v>
      </c>
      <c r="BC121" s="422">
        <f t="shared" si="63"/>
        <v>0</v>
      </c>
      <c r="BD121" s="315">
        <f>'[2]2016'!K15</f>
        <v>0</v>
      </c>
      <c r="BE121" s="93">
        <f>'[2]2017'!K15</f>
        <v>0</v>
      </c>
      <c r="BF121" s="93">
        <f>'[2]2018'!K15</f>
        <v>0</v>
      </c>
      <c r="BG121" s="146">
        <f>'[2]2019'!K15</f>
        <v>0</v>
      </c>
      <c r="BH121" s="330" t="str">
        <f t="shared" si="35"/>
        <v xml:space="preserve"> -</v>
      </c>
      <c r="BI121" s="453" t="str">
        <f t="shared" si="36"/>
        <v xml:space="preserve"> -</v>
      </c>
      <c r="BJ121" s="331">
        <f t="shared" si="37"/>
        <v>0</v>
      </c>
      <c r="BK121" s="453">
        <f t="shared" si="38"/>
        <v>0</v>
      </c>
      <c r="BL121" s="331">
        <f t="shared" si="39"/>
        <v>0</v>
      </c>
      <c r="BM121" s="453">
        <f t="shared" si="40"/>
        <v>0</v>
      </c>
      <c r="BN121" s="331" t="str">
        <f t="shared" si="41"/>
        <v xml:space="preserve"> -</v>
      </c>
      <c r="BO121" s="453" t="str">
        <f t="shared" si="42"/>
        <v xml:space="preserve"> -</v>
      </c>
      <c r="BP121" s="688">
        <f t="shared" ref="BP121:BP122" si="76">+SUM(BD121:BG121)/AU121</f>
        <v>0</v>
      </c>
      <c r="BQ121" s="453">
        <f t="shared" si="44"/>
        <v>0</v>
      </c>
      <c r="BR121" s="636">
        <f t="shared" si="45"/>
        <v>0</v>
      </c>
      <c r="BS121" s="52">
        <f>'[2]2016'!P15</f>
        <v>225205</v>
      </c>
      <c r="BT121" s="90">
        <f>'[2]2016'!Q15</f>
        <v>0</v>
      </c>
      <c r="BU121" s="90">
        <f>'[2]2016'!R15</f>
        <v>0</v>
      </c>
      <c r="BV121" s="146">
        <f t="shared" si="48"/>
        <v>0</v>
      </c>
      <c r="BW121" s="385" t="str">
        <f t="shared" si="49"/>
        <v xml:space="preserve"> -</v>
      </c>
      <c r="BX121" s="52">
        <f>'[2]2017'!P15</f>
        <v>50000</v>
      </c>
      <c r="BY121" s="90">
        <f>'[2]2017'!Q15</f>
        <v>0</v>
      </c>
      <c r="BZ121" s="90">
        <f>'[2]2017'!R15</f>
        <v>0</v>
      </c>
      <c r="CA121" s="146">
        <f t="shared" si="50"/>
        <v>0</v>
      </c>
      <c r="CB121" s="385" t="str">
        <f t="shared" si="51"/>
        <v xml:space="preserve"> -</v>
      </c>
      <c r="CC121" s="53">
        <f>'[2]2018'!P15</f>
        <v>0</v>
      </c>
      <c r="CD121" s="90">
        <f>'[2]2018'!Q15</f>
        <v>0</v>
      </c>
      <c r="CE121" s="90">
        <f>'[2]2018'!R15</f>
        <v>0</v>
      </c>
      <c r="CF121" s="146" t="str">
        <f t="shared" si="52"/>
        <v xml:space="preserve"> -</v>
      </c>
      <c r="CG121" s="385" t="str">
        <f t="shared" si="53"/>
        <v xml:space="preserve"> -</v>
      </c>
      <c r="CH121" s="52">
        <f>'[2]2019'!P15</f>
        <v>0</v>
      </c>
      <c r="CI121" s="90">
        <f>'[2]2019'!Q15</f>
        <v>0</v>
      </c>
      <c r="CJ121" s="90">
        <f>'[2]2019'!R15</f>
        <v>0</v>
      </c>
      <c r="CK121" s="146" t="str">
        <f t="shared" si="54"/>
        <v xml:space="preserve"> -</v>
      </c>
      <c r="CL121" s="385" t="str">
        <f t="shared" si="55"/>
        <v xml:space="preserve"> -</v>
      </c>
      <c r="CM121" s="522">
        <f t="shared" si="56"/>
        <v>275205</v>
      </c>
      <c r="CN121" s="523">
        <f t="shared" si="57"/>
        <v>0</v>
      </c>
      <c r="CO121" s="523">
        <f t="shared" si="58"/>
        <v>0</v>
      </c>
      <c r="CP121" s="504">
        <f t="shared" si="59"/>
        <v>0</v>
      </c>
      <c r="CQ121" s="385" t="str">
        <f t="shared" si="60"/>
        <v xml:space="preserve"> -</v>
      </c>
      <c r="CR121" s="591" t="s">
        <v>1225</v>
      </c>
      <c r="CS121" s="389" t="s">
        <v>1257</v>
      </c>
      <c r="CT121" s="75" t="str">
        <f>'[1]LÍNEA 1'!AQ121</f>
        <v>Sec. Interior</v>
      </c>
    </row>
    <row r="122" spans="2:98" ht="30" customHeight="1" x14ac:dyDescent="0.2">
      <c r="B122" s="961"/>
      <c r="C122" s="957"/>
      <c r="D122" s="909"/>
      <c r="E122" s="912"/>
      <c r="F122" s="921"/>
      <c r="G122" s="936"/>
      <c r="H122" s="809"/>
      <c r="I122" s="875"/>
      <c r="J122" s="809"/>
      <c r="K122" s="875"/>
      <c r="L122" s="852"/>
      <c r="M122" s="809"/>
      <c r="N122" s="851"/>
      <c r="O122" s="852"/>
      <c r="P122" s="809"/>
      <c r="Q122" s="851"/>
      <c r="R122" s="852"/>
      <c r="S122" s="809"/>
      <c r="T122" s="851"/>
      <c r="U122" s="849"/>
      <c r="V122" s="826"/>
      <c r="W122" s="797"/>
      <c r="X122" s="809"/>
      <c r="Y122" s="797"/>
      <c r="Z122" s="809"/>
      <c r="AA122" s="797"/>
      <c r="AB122" s="799"/>
      <c r="AC122" s="807"/>
      <c r="AD122" s="767"/>
      <c r="AE122" s="750"/>
      <c r="AF122" s="760"/>
      <c r="AG122" s="750"/>
      <c r="AH122" s="760"/>
      <c r="AI122" s="750"/>
      <c r="AJ122" s="760"/>
      <c r="AK122" s="750"/>
      <c r="AL122" s="760"/>
      <c r="AM122" s="750"/>
      <c r="AN122" s="760"/>
      <c r="AO122" s="915"/>
      <c r="AP122" s="904"/>
      <c r="AQ122" s="27" t="s">
        <v>142</v>
      </c>
      <c r="AR122" s="367" t="str">
        <f>'[1]LÍNEA 1'!P122</f>
        <v xml:space="preserve"> -</v>
      </c>
      <c r="AS122" s="27" t="s">
        <v>1346</v>
      </c>
      <c r="AT122" s="40">
        <v>0</v>
      </c>
      <c r="AU122" s="60">
        <f>'[1]LÍNEA 1'!S122</f>
        <v>9000</v>
      </c>
      <c r="AV122" s="60">
        <f>'[1]LÍNEA 1'!T122</f>
        <v>3000</v>
      </c>
      <c r="AW122" s="414">
        <f t="shared" si="47"/>
        <v>0.33333333333333331</v>
      </c>
      <c r="AX122" s="60">
        <f>'[1]LÍNEA 1'!U122</f>
        <v>2000</v>
      </c>
      <c r="AY122" s="414">
        <f t="shared" si="61"/>
        <v>0.22222222222222221</v>
      </c>
      <c r="AZ122" s="60">
        <f>'[1]LÍNEA 1'!V122</f>
        <v>2000</v>
      </c>
      <c r="BA122" s="416">
        <f t="shared" si="62"/>
        <v>0.22222222222222221</v>
      </c>
      <c r="BB122" s="47">
        <f>'[1]LÍNEA 1'!W122</f>
        <v>2000</v>
      </c>
      <c r="BC122" s="423">
        <f t="shared" si="63"/>
        <v>0.22222222222222221</v>
      </c>
      <c r="BD122" s="54">
        <f>'[2]2016'!K16</f>
        <v>4077</v>
      </c>
      <c r="BE122" s="60">
        <f>'[2]2017'!K16</f>
        <v>105</v>
      </c>
      <c r="BF122" s="60">
        <f>'[2]2018'!K16</f>
        <v>0</v>
      </c>
      <c r="BG122" s="47">
        <f>'[2]2019'!K16</f>
        <v>0</v>
      </c>
      <c r="BH122" s="334">
        <f t="shared" si="35"/>
        <v>1.359</v>
      </c>
      <c r="BI122" s="454">
        <f t="shared" si="36"/>
        <v>1</v>
      </c>
      <c r="BJ122" s="335">
        <f t="shared" si="37"/>
        <v>5.2499999999999998E-2</v>
      </c>
      <c r="BK122" s="454">
        <f t="shared" si="38"/>
        <v>5.2499999999999998E-2</v>
      </c>
      <c r="BL122" s="335">
        <f t="shared" si="39"/>
        <v>0</v>
      </c>
      <c r="BM122" s="454">
        <f t="shared" si="40"/>
        <v>0</v>
      </c>
      <c r="BN122" s="335">
        <f t="shared" si="41"/>
        <v>0</v>
      </c>
      <c r="BO122" s="454">
        <f t="shared" si="42"/>
        <v>0</v>
      </c>
      <c r="BP122" s="689">
        <f t="shared" si="76"/>
        <v>0.46466666666666667</v>
      </c>
      <c r="BQ122" s="454">
        <f t="shared" si="44"/>
        <v>0.46466666666666667</v>
      </c>
      <c r="BR122" s="637">
        <f t="shared" si="45"/>
        <v>0.46466666666666667</v>
      </c>
      <c r="BS122" s="54">
        <f>'[2]2016'!P16</f>
        <v>256848</v>
      </c>
      <c r="BT122" s="60">
        <f>'[2]2016'!Q16</f>
        <v>256633</v>
      </c>
      <c r="BU122" s="60">
        <f>'[2]2016'!R16</f>
        <v>0</v>
      </c>
      <c r="BV122" s="125">
        <f t="shared" si="48"/>
        <v>0.99916292904753001</v>
      </c>
      <c r="BW122" s="379" t="str">
        <f t="shared" si="49"/>
        <v xml:space="preserve"> -</v>
      </c>
      <c r="BX122" s="54">
        <f>'[2]2017'!P16</f>
        <v>171500</v>
      </c>
      <c r="BY122" s="60">
        <f>'[2]2017'!Q16</f>
        <v>133000</v>
      </c>
      <c r="BZ122" s="60">
        <f>'[2]2017'!R16</f>
        <v>0</v>
      </c>
      <c r="CA122" s="125">
        <f t="shared" si="50"/>
        <v>0.77551020408163263</v>
      </c>
      <c r="CB122" s="379" t="str">
        <f t="shared" si="51"/>
        <v xml:space="preserve"> -</v>
      </c>
      <c r="CC122" s="55">
        <f>'[2]2018'!P16</f>
        <v>0</v>
      </c>
      <c r="CD122" s="60">
        <f>'[2]2018'!Q16</f>
        <v>0</v>
      </c>
      <c r="CE122" s="60">
        <f>'[2]2018'!R16</f>
        <v>0</v>
      </c>
      <c r="CF122" s="125" t="str">
        <f t="shared" si="52"/>
        <v xml:space="preserve"> -</v>
      </c>
      <c r="CG122" s="379" t="str">
        <f t="shared" si="53"/>
        <v xml:space="preserve"> -</v>
      </c>
      <c r="CH122" s="54">
        <f>'[2]2019'!P16</f>
        <v>0</v>
      </c>
      <c r="CI122" s="60">
        <f>'[2]2019'!Q16</f>
        <v>0</v>
      </c>
      <c r="CJ122" s="60">
        <f>'[2]2019'!R16</f>
        <v>0</v>
      </c>
      <c r="CK122" s="125" t="str">
        <f t="shared" si="54"/>
        <v xml:space="preserve"> -</v>
      </c>
      <c r="CL122" s="379" t="str">
        <f t="shared" si="55"/>
        <v xml:space="preserve"> -</v>
      </c>
      <c r="CM122" s="518">
        <f t="shared" si="56"/>
        <v>428348</v>
      </c>
      <c r="CN122" s="519">
        <f t="shared" si="57"/>
        <v>389633</v>
      </c>
      <c r="CO122" s="519">
        <f t="shared" si="58"/>
        <v>0</v>
      </c>
      <c r="CP122" s="505">
        <f t="shared" si="59"/>
        <v>0.9096178807885178</v>
      </c>
      <c r="CQ122" s="379" t="str">
        <f t="shared" si="60"/>
        <v xml:space="preserve"> -</v>
      </c>
      <c r="CR122" s="592" t="s">
        <v>1225</v>
      </c>
      <c r="CS122" s="390" t="s">
        <v>1257</v>
      </c>
      <c r="CT122" s="102" t="str">
        <f>'[1]LÍNEA 1'!AQ122</f>
        <v>Sec. Interior</v>
      </c>
    </row>
    <row r="123" spans="2:98" ht="30" customHeight="1" x14ac:dyDescent="0.2">
      <c r="B123" s="961"/>
      <c r="C123" s="957"/>
      <c r="D123" s="909"/>
      <c r="E123" s="912"/>
      <c r="F123" s="921"/>
      <c r="G123" s="936"/>
      <c r="H123" s="809"/>
      <c r="I123" s="875"/>
      <c r="J123" s="809"/>
      <c r="K123" s="875"/>
      <c r="L123" s="852"/>
      <c r="M123" s="809"/>
      <c r="N123" s="851"/>
      <c r="O123" s="852"/>
      <c r="P123" s="809"/>
      <c r="Q123" s="851"/>
      <c r="R123" s="852"/>
      <c r="S123" s="809"/>
      <c r="T123" s="851"/>
      <c r="U123" s="849"/>
      <c r="V123" s="826"/>
      <c r="W123" s="797"/>
      <c r="X123" s="809"/>
      <c r="Y123" s="797"/>
      <c r="Z123" s="809"/>
      <c r="AA123" s="797"/>
      <c r="AB123" s="799"/>
      <c r="AC123" s="807"/>
      <c r="AD123" s="767"/>
      <c r="AE123" s="750"/>
      <c r="AF123" s="760"/>
      <c r="AG123" s="750"/>
      <c r="AH123" s="760"/>
      <c r="AI123" s="750"/>
      <c r="AJ123" s="760"/>
      <c r="AK123" s="750"/>
      <c r="AL123" s="760"/>
      <c r="AM123" s="750"/>
      <c r="AN123" s="760"/>
      <c r="AO123" s="915"/>
      <c r="AP123" s="904"/>
      <c r="AQ123" s="301" t="s">
        <v>143</v>
      </c>
      <c r="AR123" s="277" t="str">
        <f>'[1]LÍNEA 1'!P123</f>
        <v xml:space="preserve"> -</v>
      </c>
      <c r="AS123" s="301" t="s">
        <v>1347</v>
      </c>
      <c r="AT123" s="40">
        <v>1</v>
      </c>
      <c r="AU123" s="60">
        <f>'[1]LÍNEA 1'!S123</f>
        <v>1</v>
      </c>
      <c r="AV123" s="60">
        <f>'[1]LÍNEA 1'!T123</f>
        <v>1</v>
      </c>
      <c r="AW123" s="414">
        <v>0.25</v>
      </c>
      <c r="AX123" s="60">
        <f>'[1]LÍNEA 1'!U123</f>
        <v>1</v>
      </c>
      <c r="AY123" s="414">
        <v>0.25</v>
      </c>
      <c r="AZ123" s="60">
        <f>'[1]LÍNEA 1'!V123</f>
        <v>1</v>
      </c>
      <c r="BA123" s="416">
        <v>0.25</v>
      </c>
      <c r="BB123" s="47">
        <f>'[1]LÍNEA 1'!W123</f>
        <v>1</v>
      </c>
      <c r="BC123" s="423">
        <v>0.25</v>
      </c>
      <c r="BD123" s="54">
        <f>'[2]2016'!K17</f>
        <v>1</v>
      </c>
      <c r="BE123" s="60">
        <f>'[2]2017'!K17</f>
        <v>0.25</v>
      </c>
      <c r="BF123" s="60">
        <f>'[2]2018'!K17</f>
        <v>0</v>
      </c>
      <c r="BG123" s="47">
        <f>'[2]2019'!K17</f>
        <v>0</v>
      </c>
      <c r="BH123" s="334">
        <f t="shared" si="35"/>
        <v>1</v>
      </c>
      <c r="BI123" s="454">
        <f t="shared" si="36"/>
        <v>1</v>
      </c>
      <c r="BJ123" s="335">
        <f t="shared" si="37"/>
        <v>0.25</v>
      </c>
      <c r="BK123" s="454">
        <f t="shared" si="38"/>
        <v>0.25</v>
      </c>
      <c r="BL123" s="335">
        <f t="shared" si="39"/>
        <v>0</v>
      </c>
      <c r="BM123" s="454">
        <f t="shared" si="40"/>
        <v>0</v>
      </c>
      <c r="BN123" s="335">
        <f t="shared" si="41"/>
        <v>0</v>
      </c>
      <c r="BO123" s="454">
        <f t="shared" si="42"/>
        <v>0</v>
      </c>
      <c r="BP123" s="689">
        <f t="shared" si="43"/>
        <v>0.3125</v>
      </c>
      <c r="BQ123" s="454">
        <f t="shared" si="44"/>
        <v>0.3125</v>
      </c>
      <c r="BR123" s="637">
        <f t="shared" si="45"/>
        <v>0.3125</v>
      </c>
      <c r="BS123" s="54">
        <f>'[2]2016'!P17</f>
        <v>0</v>
      </c>
      <c r="BT123" s="60">
        <f>'[2]2016'!Q17</f>
        <v>0</v>
      </c>
      <c r="BU123" s="60">
        <f>'[2]2016'!R17</f>
        <v>0</v>
      </c>
      <c r="BV123" s="125" t="str">
        <f t="shared" si="48"/>
        <v xml:space="preserve"> -</v>
      </c>
      <c r="BW123" s="379" t="str">
        <f t="shared" si="49"/>
        <v xml:space="preserve"> -</v>
      </c>
      <c r="BX123" s="54">
        <f>'[2]2017'!P17</f>
        <v>489000</v>
      </c>
      <c r="BY123" s="60">
        <f>'[2]2017'!Q17</f>
        <v>435000</v>
      </c>
      <c r="BZ123" s="60">
        <f>'[2]2017'!R17</f>
        <v>0</v>
      </c>
      <c r="CA123" s="125">
        <f t="shared" si="50"/>
        <v>0.88957055214723924</v>
      </c>
      <c r="CB123" s="379" t="str">
        <f t="shared" si="51"/>
        <v xml:space="preserve"> -</v>
      </c>
      <c r="CC123" s="55">
        <f>'[2]2018'!P17</f>
        <v>0</v>
      </c>
      <c r="CD123" s="60">
        <f>'[2]2018'!Q17</f>
        <v>0</v>
      </c>
      <c r="CE123" s="60">
        <f>'[2]2018'!R17</f>
        <v>0</v>
      </c>
      <c r="CF123" s="125" t="str">
        <f t="shared" si="52"/>
        <v xml:space="preserve"> -</v>
      </c>
      <c r="CG123" s="379" t="str">
        <f t="shared" si="53"/>
        <v xml:space="preserve"> -</v>
      </c>
      <c r="CH123" s="54">
        <f>'[2]2019'!P17</f>
        <v>0</v>
      </c>
      <c r="CI123" s="60">
        <f>'[2]2019'!Q17</f>
        <v>0</v>
      </c>
      <c r="CJ123" s="60">
        <f>'[2]2019'!R17</f>
        <v>0</v>
      </c>
      <c r="CK123" s="125" t="str">
        <f t="shared" si="54"/>
        <v xml:space="preserve"> -</v>
      </c>
      <c r="CL123" s="379" t="str">
        <f t="shared" si="55"/>
        <v xml:space="preserve"> -</v>
      </c>
      <c r="CM123" s="516">
        <f t="shared" si="56"/>
        <v>489000</v>
      </c>
      <c r="CN123" s="517">
        <f t="shared" si="57"/>
        <v>435000</v>
      </c>
      <c r="CO123" s="517">
        <f t="shared" si="58"/>
        <v>0</v>
      </c>
      <c r="CP123" s="507">
        <f t="shared" si="59"/>
        <v>0.88957055214723924</v>
      </c>
      <c r="CQ123" s="378" t="str">
        <f t="shared" si="60"/>
        <v xml:space="preserve"> -</v>
      </c>
      <c r="CR123" s="592" t="s">
        <v>1225</v>
      </c>
      <c r="CS123" s="390" t="s">
        <v>1257</v>
      </c>
      <c r="CT123" s="102" t="str">
        <f>'[1]LÍNEA 1'!AQ123</f>
        <v>Sec. Interior</v>
      </c>
    </row>
    <row r="124" spans="2:98" ht="30" customHeight="1" x14ac:dyDescent="0.2">
      <c r="B124" s="961"/>
      <c r="C124" s="957"/>
      <c r="D124" s="909"/>
      <c r="E124" s="912"/>
      <c r="F124" s="921"/>
      <c r="G124" s="936"/>
      <c r="H124" s="809"/>
      <c r="I124" s="875"/>
      <c r="J124" s="809"/>
      <c r="K124" s="875"/>
      <c r="L124" s="852"/>
      <c r="M124" s="809"/>
      <c r="N124" s="851"/>
      <c r="O124" s="852"/>
      <c r="P124" s="809"/>
      <c r="Q124" s="851"/>
      <c r="R124" s="852"/>
      <c r="S124" s="809"/>
      <c r="T124" s="851"/>
      <c r="U124" s="849"/>
      <c r="V124" s="826"/>
      <c r="W124" s="797"/>
      <c r="X124" s="809"/>
      <c r="Y124" s="797"/>
      <c r="Z124" s="809"/>
      <c r="AA124" s="797"/>
      <c r="AB124" s="799"/>
      <c r="AC124" s="807"/>
      <c r="AD124" s="767"/>
      <c r="AE124" s="750"/>
      <c r="AF124" s="760"/>
      <c r="AG124" s="750"/>
      <c r="AH124" s="760"/>
      <c r="AI124" s="750"/>
      <c r="AJ124" s="760"/>
      <c r="AK124" s="750"/>
      <c r="AL124" s="760"/>
      <c r="AM124" s="750"/>
      <c r="AN124" s="760"/>
      <c r="AO124" s="915"/>
      <c r="AP124" s="904"/>
      <c r="AQ124" s="301" t="s">
        <v>144</v>
      </c>
      <c r="AR124" s="277" t="str">
        <f>'[1]LÍNEA 1'!P124</f>
        <v xml:space="preserve"> -</v>
      </c>
      <c r="AS124" s="301" t="s">
        <v>1348</v>
      </c>
      <c r="AT124" s="40">
        <v>0</v>
      </c>
      <c r="AU124" s="60">
        <f>'[1]LÍNEA 1'!S124</f>
        <v>1</v>
      </c>
      <c r="AV124" s="60">
        <f>'[1]LÍNEA 1'!T124</f>
        <v>1</v>
      </c>
      <c r="AW124" s="414">
        <v>0.25</v>
      </c>
      <c r="AX124" s="60">
        <f>'[1]LÍNEA 1'!U124</f>
        <v>1</v>
      </c>
      <c r="AY124" s="414">
        <v>0.25</v>
      </c>
      <c r="AZ124" s="60">
        <f>'[1]LÍNEA 1'!V124</f>
        <v>1</v>
      </c>
      <c r="BA124" s="416">
        <v>0.25</v>
      </c>
      <c r="BB124" s="47">
        <f>'[1]LÍNEA 1'!W124</f>
        <v>1</v>
      </c>
      <c r="BC124" s="423">
        <v>0.25</v>
      </c>
      <c r="BD124" s="54">
        <f>'[2]2016'!K18</f>
        <v>1</v>
      </c>
      <c r="BE124" s="60">
        <f>'[2]2017'!K18</f>
        <v>0</v>
      </c>
      <c r="BF124" s="60">
        <f>'[2]2018'!K18</f>
        <v>0</v>
      </c>
      <c r="BG124" s="47">
        <f>'[2]2019'!K18</f>
        <v>0</v>
      </c>
      <c r="BH124" s="334">
        <f t="shared" si="35"/>
        <v>1</v>
      </c>
      <c r="BI124" s="454">
        <f t="shared" si="36"/>
        <v>1</v>
      </c>
      <c r="BJ124" s="335">
        <f t="shared" si="37"/>
        <v>0</v>
      </c>
      <c r="BK124" s="454">
        <f t="shared" si="38"/>
        <v>0</v>
      </c>
      <c r="BL124" s="335">
        <f t="shared" si="39"/>
        <v>0</v>
      </c>
      <c r="BM124" s="454">
        <f t="shared" si="40"/>
        <v>0</v>
      </c>
      <c r="BN124" s="335">
        <f t="shared" si="41"/>
        <v>0</v>
      </c>
      <c r="BO124" s="454">
        <f t="shared" si="42"/>
        <v>0</v>
      </c>
      <c r="BP124" s="689">
        <f t="shared" si="43"/>
        <v>0.25</v>
      </c>
      <c r="BQ124" s="454">
        <f t="shared" si="44"/>
        <v>0.25</v>
      </c>
      <c r="BR124" s="637">
        <f t="shared" si="45"/>
        <v>0.25</v>
      </c>
      <c r="BS124" s="54">
        <f>'[2]2016'!P18</f>
        <v>0</v>
      </c>
      <c r="BT124" s="60">
        <f>'[2]2016'!Q18</f>
        <v>0</v>
      </c>
      <c r="BU124" s="60">
        <f>'[2]2016'!R18</f>
        <v>0</v>
      </c>
      <c r="BV124" s="125" t="str">
        <f t="shared" si="48"/>
        <v xml:space="preserve"> -</v>
      </c>
      <c r="BW124" s="379" t="str">
        <f t="shared" si="49"/>
        <v xml:space="preserve"> -</v>
      </c>
      <c r="BX124" s="54">
        <f>'[2]2017'!P18</f>
        <v>0</v>
      </c>
      <c r="BY124" s="60">
        <f>'[2]2017'!Q18</f>
        <v>0</v>
      </c>
      <c r="BZ124" s="60">
        <f>'[2]2017'!R18</f>
        <v>0</v>
      </c>
      <c r="CA124" s="125" t="str">
        <f t="shared" si="50"/>
        <v xml:space="preserve"> -</v>
      </c>
      <c r="CB124" s="379" t="str">
        <f t="shared" si="51"/>
        <v xml:space="preserve"> -</v>
      </c>
      <c r="CC124" s="55">
        <f>'[2]2018'!P18</f>
        <v>0</v>
      </c>
      <c r="CD124" s="60">
        <f>'[2]2018'!Q18</f>
        <v>0</v>
      </c>
      <c r="CE124" s="60">
        <f>'[2]2018'!R18</f>
        <v>0</v>
      </c>
      <c r="CF124" s="125" t="str">
        <f t="shared" si="52"/>
        <v xml:space="preserve"> -</v>
      </c>
      <c r="CG124" s="379" t="str">
        <f t="shared" si="53"/>
        <v xml:space="preserve"> -</v>
      </c>
      <c r="CH124" s="54">
        <f>'[2]2019'!P18</f>
        <v>0</v>
      </c>
      <c r="CI124" s="60">
        <f>'[2]2019'!Q18</f>
        <v>0</v>
      </c>
      <c r="CJ124" s="60">
        <f>'[2]2019'!R18</f>
        <v>0</v>
      </c>
      <c r="CK124" s="125" t="str">
        <f t="shared" si="54"/>
        <v xml:space="preserve"> -</v>
      </c>
      <c r="CL124" s="379" t="str">
        <f t="shared" si="55"/>
        <v xml:space="preserve"> -</v>
      </c>
      <c r="CM124" s="518">
        <f t="shared" si="56"/>
        <v>0</v>
      </c>
      <c r="CN124" s="519">
        <f t="shared" si="57"/>
        <v>0</v>
      </c>
      <c r="CO124" s="519">
        <f t="shared" si="58"/>
        <v>0</v>
      </c>
      <c r="CP124" s="505" t="str">
        <f t="shared" si="59"/>
        <v xml:space="preserve"> -</v>
      </c>
      <c r="CQ124" s="379" t="str">
        <f t="shared" si="60"/>
        <v xml:space="preserve"> -</v>
      </c>
      <c r="CR124" s="592" t="s">
        <v>1225</v>
      </c>
      <c r="CS124" s="390" t="s">
        <v>1257</v>
      </c>
      <c r="CT124" s="102" t="str">
        <f>'[1]LÍNEA 1'!AQ124</f>
        <v>Sec. Interior</v>
      </c>
    </row>
    <row r="125" spans="2:98" ht="30" customHeight="1" x14ac:dyDescent="0.2">
      <c r="B125" s="961"/>
      <c r="C125" s="957"/>
      <c r="D125" s="909"/>
      <c r="E125" s="912"/>
      <c r="F125" s="921"/>
      <c r="G125" s="936"/>
      <c r="H125" s="809"/>
      <c r="I125" s="876"/>
      <c r="J125" s="809"/>
      <c r="K125" s="876"/>
      <c r="L125" s="827"/>
      <c r="M125" s="809"/>
      <c r="N125" s="796"/>
      <c r="O125" s="827"/>
      <c r="P125" s="809"/>
      <c r="Q125" s="796"/>
      <c r="R125" s="827"/>
      <c r="S125" s="809"/>
      <c r="T125" s="796"/>
      <c r="U125" s="850"/>
      <c r="V125" s="832"/>
      <c r="W125" s="797"/>
      <c r="X125" s="809"/>
      <c r="Y125" s="797"/>
      <c r="Z125" s="809"/>
      <c r="AA125" s="797"/>
      <c r="AB125" s="799"/>
      <c r="AC125" s="808"/>
      <c r="AD125" s="772"/>
      <c r="AE125" s="753"/>
      <c r="AF125" s="761"/>
      <c r="AG125" s="753"/>
      <c r="AH125" s="761"/>
      <c r="AI125" s="753"/>
      <c r="AJ125" s="761"/>
      <c r="AK125" s="753"/>
      <c r="AL125" s="761"/>
      <c r="AM125" s="753"/>
      <c r="AN125" s="761"/>
      <c r="AO125" s="915"/>
      <c r="AP125" s="904"/>
      <c r="AQ125" s="27" t="s">
        <v>145</v>
      </c>
      <c r="AR125" s="367" t="str">
        <f>'[1]LÍNEA 1'!P125</f>
        <v xml:space="preserve"> -</v>
      </c>
      <c r="AS125" s="27" t="s">
        <v>1349</v>
      </c>
      <c r="AT125" s="40">
        <v>0</v>
      </c>
      <c r="AU125" s="60">
        <f>'[1]LÍNEA 1'!S125</f>
        <v>4</v>
      </c>
      <c r="AV125" s="60">
        <f>'[1]LÍNEA 1'!T125</f>
        <v>0</v>
      </c>
      <c r="AW125" s="414">
        <f t="shared" si="47"/>
        <v>0</v>
      </c>
      <c r="AX125" s="60">
        <f>'[1]LÍNEA 1'!U125</f>
        <v>4</v>
      </c>
      <c r="AY125" s="414">
        <f t="shared" si="61"/>
        <v>1</v>
      </c>
      <c r="AZ125" s="60">
        <f>'[1]LÍNEA 1'!V125</f>
        <v>0</v>
      </c>
      <c r="BA125" s="416">
        <f t="shared" si="62"/>
        <v>0</v>
      </c>
      <c r="BB125" s="47">
        <f>'[1]LÍNEA 1'!W125</f>
        <v>0</v>
      </c>
      <c r="BC125" s="423">
        <f t="shared" si="63"/>
        <v>0</v>
      </c>
      <c r="BD125" s="54">
        <f>'[2]2016'!K19</f>
        <v>0</v>
      </c>
      <c r="BE125" s="60">
        <f>'[2]2017'!K19</f>
        <v>0</v>
      </c>
      <c r="BF125" s="60">
        <f>'[2]2018'!K19</f>
        <v>0</v>
      </c>
      <c r="BG125" s="47">
        <f>'[2]2019'!K19</f>
        <v>0</v>
      </c>
      <c r="BH125" s="334" t="str">
        <f t="shared" si="35"/>
        <v xml:space="preserve"> -</v>
      </c>
      <c r="BI125" s="454" t="str">
        <f t="shared" si="36"/>
        <v xml:space="preserve"> -</v>
      </c>
      <c r="BJ125" s="335">
        <f t="shared" si="37"/>
        <v>0</v>
      </c>
      <c r="BK125" s="454">
        <f t="shared" si="38"/>
        <v>0</v>
      </c>
      <c r="BL125" s="335" t="str">
        <f t="shared" si="39"/>
        <v xml:space="preserve"> -</v>
      </c>
      <c r="BM125" s="454" t="str">
        <f t="shared" si="40"/>
        <v xml:space="preserve"> -</v>
      </c>
      <c r="BN125" s="335" t="str">
        <f t="shared" si="41"/>
        <v xml:space="preserve"> -</v>
      </c>
      <c r="BO125" s="454" t="str">
        <f t="shared" si="42"/>
        <v xml:space="preserve"> -</v>
      </c>
      <c r="BP125" s="689">
        <f t="shared" ref="BP125:BP128" si="77">+SUM(BD125:BG125)/AU125</f>
        <v>0</v>
      </c>
      <c r="BQ125" s="454">
        <f t="shared" si="44"/>
        <v>0</v>
      </c>
      <c r="BR125" s="637">
        <f t="shared" si="45"/>
        <v>0</v>
      </c>
      <c r="BS125" s="54">
        <f>'[2]2016'!P19</f>
        <v>0</v>
      </c>
      <c r="BT125" s="60">
        <f>'[2]2016'!Q19</f>
        <v>0</v>
      </c>
      <c r="BU125" s="60">
        <f>'[2]2016'!R19</f>
        <v>0</v>
      </c>
      <c r="BV125" s="125" t="str">
        <f t="shared" si="48"/>
        <v xml:space="preserve"> -</v>
      </c>
      <c r="BW125" s="379" t="str">
        <f t="shared" si="49"/>
        <v xml:space="preserve"> -</v>
      </c>
      <c r="BX125" s="54">
        <f>'[2]2017'!P19</f>
        <v>0</v>
      </c>
      <c r="BY125" s="60">
        <f>'[2]2017'!Q19</f>
        <v>0</v>
      </c>
      <c r="BZ125" s="60">
        <f>'[2]2017'!R19</f>
        <v>0</v>
      </c>
      <c r="CA125" s="125" t="str">
        <f t="shared" si="50"/>
        <v xml:space="preserve"> -</v>
      </c>
      <c r="CB125" s="379" t="str">
        <f t="shared" si="51"/>
        <v xml:space="preserve"> -</v>
      </c>
      <c r="CC125" s="55">
        <f>'[2]2018'!P19</f>
        <v>0</v>
      </c>
      <c r="CD125" s="60">
        <f>'[2]2018'!Q19</f>
        <v>0</v>
      </c>
      <c r="CE125" s="60">
        <f>'[2]2018'!R19</f>
        <v>0</v>
      </c>
      <c r="CF125" s="125" t="str">
        <f t="shared" si="52"/>
        <v xml:space="preserve"> -</v>
      </c>
      <c r="CG125" s="379" t="str">
        <f t="shared" si="53"/>
        <v xml:space="preserve"> -</v>
      </c>
      <c r="CH125" s="54">
        <f>'[2]2019'!P19</f>
        <v>0</v>
      </c>
      <c r="CI125" s="60">
        <f>'[2]2019'!Q19</f>
        <v>0</v>
      </c>
      <c r="CJ125" s="60">
        <f>'[2]2019'!R19</f>
        <v>0</v>
      </c>
      <c r="CK125" s="125" t="str">
        <f t="shared" si="54"/>
        <v xml:space="preserve"> -</v>
      </c>
      <c r="CL125" s="379" t="str">
        <f t="shared" si="55"/>
        <v xml:space="preserve"> -</v>
      </c>
      <c r="CM125" s="516">
        <f t="shared" si="56"/>
        <v>0</v>
      </c>
      <c r="CN125" s="517">
        <f t="shared" si="57"/>
        <v>0</v>
      </c>
      <c r="CO125" s="517">
        <f t="shared" si="58"/>
        <v>0</v>
      </c>
      <c r="CP125" s="507" t="str">
        <f t="shared" si="59"/>
        <v xml:space="preserve"> -</v>
      </c>
      <c r="CQ125" s="378" t="str">
        <f t="shared" si="60"/>
        <v xml:space="preserve"> -</v>
      </c>
      <c r="CR125" s="592" t="s">
        <v>1225</v>
      </c>
      <c r="CS125" s="390" t="s">
        <v>1257</v>
      </c>
      <c r="CT125" s="102" t="str">
        <f>'[1]LÍNEA 1'!AQ125</f>
        <v>Sec. Interior</v>
      </c>
    </row>
    <row r="126" spans="2:98" ht="30" customHeight="1" x14ac:dyDescent="0.2">
      <c r="B126" s="961"/>
      <c r="C126" s="957"/>
      <c r="D126" s="909"/>
      <c r="E126" s="912"/>
      <c r="F126" s="921" t="s">
        <v>230</v>
      </c>
      <c r="G126" s="942">
        <v>0.61980000000000002</v>
      </c>
      <c r="H126" s="828">
        <v>0.75</v>
      </c>
      <c r="I126" s="835">
        <f>+H126-G126</f>
        <v>0.13019999999999998</v>
      </c>
      <c r="J126" s="828">
        <v>0.62</v>
      </c>
      <c r="K126" s="835">
        <f>+J126-G126</f>
        <v>1.9999999999997797E-4</v>
      </c>
      <c r="L126" s="834"/>
      <c r="M126" s="828">
        <v>0.65</v>
      </c>
      <c r="N126" s="835">
        <f>+M126-J126</f>
        <v>3.0000000000000027E-2</v>
      </c>
      <c r="O126" s="834"/>
      <c r="P126" s="828">
        <v>0.7</v>
      </c>
      <c r="Q126" s="835">
        <f>+P126-M126</f>
        <v>4.9999999999999933E-2</v>
      </c>
      <c r="R126" s="834"/>
      <c r="S126" s="828">
        <v>0.75</v>
      </c>
      <c r="T126" s="835">
        <f>+S126-P126</f>
        <v>5.0000000000000044E-2</v>
      </c>
      <c r="U126" s="858"/>
      <c r="V126" s="829"/>
      <c r="W126" s="815">
        <f>+IF(V126=0,0,V126-G126)</f>
        <v>0</v>
      </c>
      <c r="X126" s="828"/>
      <c r="Y126" s="815">
        <f>+IF(X126=0,0,X126-V126)</f>
        <v>0</v>
      </c>
      <c r="Z126" s="828"/>
      <c r="AA126" s="815">
        <f>+IF(Z126=0,0,Z126-X126)</f>
        <v>0</v>
      </c>
      <c r="AB126" s="817"/>
      <c r="AC126" s="802">
        <f>+IF(AB126=0,0,AB126-Z126)</f>
        <v>0</v>
      </c>
      <c r="AD126" s="766">
        <f>+IF(K126=0," -",W126/K126)</f>
        <v>0</v>
      </c>
      <c r="AE126" s="749">
        <f>+IF(K126=0," -",IF(AD126&gt;100%,100%,AD126))</f>
        <v>0</v>
      </c>
      <c r="AF126" s="759">
        <f>+IF(N126=0," -",Y126/N126)</f>
        <v>0</v>
      </c>
      <c r="AG126" s="749">
        <f>+IF(N126=0," -",IF(AF126&gt;100%,100%,AF126))</f>
        <v>0</v>
      </c>
      <c r="AH126" s="759">
        <f>+IF(Q126=0," -",AA126/Q126)</f>
        <v>0</v>
      </c>
      <c r="AI126" s="749">
        <f>+IF(Q126=0," -",IF(AH126&gt;100%,100%,AH126))</f>
        <v>0</v>
      </c>
      <c r="AJ126" s="759">
        <f>+IF(T126=0," -",AC126/T126)</f>
        <v>0</v>
      </c>
      <c r="AK126" s="749">
        <f>+IF(T126=0," -",IF(AJ126&gt;100%,100%,AJ126))</f>
        <v>0</v>
      </c>
      <c r="AL126" s="759">
        <f>+SUM(AC126,AA126,Y126,W126)/I126</f>
        <v>0</v>
      </c>
      <c r="AM126" s="749">
        <f>+IF(AL126&gt;100%,100%,IF(AL126&lt;0%,0%,AL126))</f>
        <v>0</v>
      </c>
      <c r="AN126" s="759"/>
      <c r="AO126" s="915"/>
      <c r="AP126" s="904"/>
      <c r="AQ126" s="27" t="s">
        <v>146</v>
      </c>
      <c r="AR126" s="367">
        <f>'[1]LÍNEA 1'!P126</f>
        <v>2210264</v>
      </c>
      <c r="AS126" s="27" t="s">
        <v>1350</v>
      </c>
      <c r="AT126" s="40">
        <v>2</v>
      </c>
      <c r="AU126" s="60">
        <f>'[1]LÍNEA 1'!S126</f>
        <v>2</v>
      </c>
      <c r="AV126" s="60">
        <f>'[1]LÍNEA 1'!T126</f>
        <v>0</v>
      </c>
      <c r="AW126" s="414">
        <f t="shared" si="47"/>
        <v>0</v>
      </c>
      <c r="AX126" s="60">
        <f>'[1]LÍNEA 1'!U126</f>
        <v>0</v>
      </c>
      <c r="AY126" s="414">
        <f t="shared" si="61"/>
        <v>0</v>
      </c>
      <c r="AZ126" s="60">
        <f>'[1]LÍNEA 1'!V126</f>
        <v>2</v>
      </c>
      <c r="BA126" s="416">
        <f t="shared" si="62"/>
        <v>1</v>
      </c>
      <c r="BB126" s="47">
        <f>'[1]LÍNEA 1'!W126</f>
        <v>0</v>
      </c>
      <c r="BC126" s="423">
        <f t="shared" si="63"/>
        <v>0</v>
      </c>
      <c r="BD126" s="54">
        <f>'[2]2016'!K20</f>
        <v>0</v>
      </c>
      <c r="BE126" s="60">
        <f>'[2]2017'!K20</f>
        <v>0</v>
      </c>
      <c r="BF126" s="60">
        <f>'[2]2018'!K20</f>
        <v>0</v>
      </c>
      <c r="BG126" s="47">
        <f>'[2]2019'!K20</f>
        <v>0</v>
      </c>
      <c r="BH126" s="334" t="str">
        <f t="shared" si="35"/>
        <v xml:space="preserve"> -</v>
      </c>
      <c r="BI126" s="454" t="str">
        <f t="shared" si="36"/>
        <v xml:space="preserve"> -</v>
      </c>
      <c r="BJ126" s="335" t="str">
        <f t="shared" si="37"/>
        <v xml:space="preserve"> -</v>
      </c>
      <c r="BK126" s="454" t="str">
        <f t="shared" si="38"/>
        <v xml:space="preserve"> -</v>
      </c>
      <c r="BL126" s="335">
        <f t="shared" si="39"/>
        <v>0</v>
      </c>
      <c r="BM126" s="454">
        <f t="shared" si="40"/>
        <v>0</v>
      </c>
      <c r="BN126" s="335" t="str">
        <f t="shared" si="41"/>
        <v xml:space="preserve"> -</v>
      </c>
      <c r="BO126" s="454" t="str">
        <f t="shared" si="42"/>
        <v xml:space="preserve"> -</v>
      </c>
      <c r="BP126" s="689">
        <f t="shared" si="77"/>
        <v>0</v>
      </c>
      <c r="BQ126" s="454">
        <f t="shared" si="44"/>
        <v>0</v>
      </c>
      <c r="BR126" s="637">
        <f t="shared" si="45"/>
        <v>0</v>
      </c>
      <c r="BS126" s="54">
        <f>'[2]2016'!P20</f>
        <v>0</v>
      </c>
      <c r="BT126" s="60">
        <f>'[2]2016'!Q20</f>
        <v>0</v>
      </c>
      <c r="BU126" s="60">
        <f>'[2]2016'!R20</f>
        <v>0</v>
      </c>
      <c r="BV126" s="125" t="str">
        <f t="shared" si="48"/>
        <v xml:space="preserve"> -</v>
      </c>
      <c r="BW126" s="379" t="str">
        <f t="shared" si="49"/>
        <v xml:space="preserve"> -</v>
      </c>
      <c r="BX126" s="54">
        <f>'[2]2017'!P20</f>
        <v>0</v>
      </c>
      <c r="BY126" s="60">
        <f>'[2]2017'!Q20</f>
        <v>0</v>
      </c>
      <c r="BZ126" s="60">
        <f>'[2]2017'!R20</f>
        <v>0</v>
      </c>
      <c r="CA126" s="125" t="str">
        <f t="shared" si="50"/>
        <v xml:space="preserve"> -</v>
      </c>
      <c r="CB126" s="379" t="str">
        <f t="shared" si="51"/>
        <v xml:space="preserve"> -</v>
      </c>
      <c r="CC126" s="55">
        <f>'[2]2018'!P20</f>
        <v>0</v>
      </c>
      <c r="CD126" s="60">
        <f>'[2]2018'!Q20</f>
        <v>0</v>
      </c>
      <c r="CE126" s="60">
        <f>'[2]2018'!R20</f>
        <v>0</v>
      </c>
      <c r="CF126" s="125" t="str">
        <f t="shared" si="52"/>
        <v xml:space="preserve"> -</v>
      </c>
      <c r="CG126" s="379" t="str">
        <f t="shared" si="53"/>
        <v xml:space="preserve"> -</v>
      </c>
      <c r="CH126" s="54">
        <f>'[2]2019'!P20</f>
        <v>0</v>
      </c>
      <c r="CI126" s="60">
        <f>'[2]2019'!Q20</f>
        <v>0</v>
      </c>
      <c r="CJ126" s="60">
        <f>'[2]2019'!R20</f>
        <v>0</v>
      </c>
      <c r="CK126" s="125" t="str">
        <f t="shared" si="54"/>
        <v xml:space="preserve"> -</v>
      </c>
      <c r="CL126" s="379" t="str">
        <f t="shared" si="55"/>
        <v xml:space="preserve"> -</v>
      </c>
      <c r="CM126" s="518">
        <f t="shared" si="56"/>
        <v>0</v>
      </c>
      <c r="CN126" s="519">
        <f t="shared" si="57"/>
        <v>0</v>
      </c>
      <c r="CO126" s="519">
        <f t="shared" si="58"/>
        <v>0</v>
      </c>
      <c r="CP126" s="505" t="str">
        <f t="shared" si="59"/>
        <v xml:space="preserve"> -</v>
      </c>
      <c r="CQ126" s="379" t="str">
        <f t="shared" si="60"/>
        <v xml:space="preserve"> -</v>
      </c>
      <c r="CR126" s="592" t="s">
        <v>1225</v>
      </c>
      <c r="CS126" s="390" t="s">
        <v>1257</v>
      </c>
      <c r="CT126" s="102" t="str">
        <f>'[1]LÍNEA 1'!AQ126</f>
        <v>Sec. Interior</v>
      </c>
    </row>
    <row r="127" spans="2:98" ht="30" customHeight="1" x14ac:dyDescent="0.2">
      <c r="B127" s="961"/>
      <c r="C127" s="957"/>
      <c r="D127" s="909"/>
      <c r="E127" s="912"/>
      <c r="F127" s="921"/>
      <c r="G127" s="942"/>
      <c r="H127" s="828"/>
      <c r="I127" s="863"/>
      <c r="J127" s="828"/>
      <c r="K127" s="863"/>
      <c r="L127" s="864"/>
      <c r="M127" s="828"/>
      <c r="N127" s="863"/>
      <c r="O127" s="864"/>
      <c r="P127" s="828"/>
      <c r="Q127" s="863"/>
      <c r="R127" s="864"/>
      <c r="S127" s="828"/>
      <c r="T127" s="863"/>
      <c r="U127" s="859"/>
      <c r="V127" s="830"/>
      <c r="W127" s="815"/>
      <c r="X127" s="828"/>
      <c r="Y127" s="815"/>
      <c r="Z127" s="828"/>
      <c r="AA127" s="815"/>
      <c r="AB127" s="817"/>
      <c r="AC127" s="803"/>
      <c r="AD127" s="767"/>
      <c r="AE127" s="750"/>
      <c r="AF127" s="760"/>
      <c r="AG127" s="750"/>
      <c r="AH127" s="760"/>
      <c r="AI127" s="750"/>
      <c r="AJ127" s="760"/>
      <c r="AK127" s="750"/>
      <c r="AL127" s="760"/>
      <c r="AM127" s="750"/>
      <c r="AN127" s="760"/>
      <c r="AO127" s="915"/>
      <c r="AP127" s="904"/>
      <c r="AQ127" s="27" t="s">
        <v>147</v>
      </c>
      <c r="AR127" s="367" t="str">
        <f>'[1]LÍNEA 1'!P127</f>
        <v xml:space="preserve"> -</v>
      </c>
      <c r="AS127" s="27" t="s">
        <v>1351</v>
      </c>
      <c r="AT127" s="40">
        <v>0</v>
      </c>
      <c r="AU127" s="60">
        <f>'[1]LÍNEA 1'!S127</f>
        <v>2</v>
      </c>
      <c r="AV127" s="60">
        <f>'[1]LÍNEA 1'!T127</f>
        <v>0</v>
      </c>
      <c r="AW127" s="414">
        <f t="shared" si="47"/>
        <v>0</v>
      </c>
      <c r="AX127" s="60">
        <f>'[1]LÍNEA 1'!U127</f>
        <v>0</v>
      </c>
      <c r="AY127" s="414">
        <f t="shared" si="61"/>
        <v>0</v>
      </c>
      <c r="AZ127" s="60">
        <f>'[1]LÍNEA 1'!V127</f>
        <v>1</v>
      </c>
      <c r="BA127" s="416">
        <f t="shared" si="62"/>
        <v>0.5</v>
      </c>
      <c r="BB127" s="47">
        <f>'[1]LÍNEA 1'!W127</f>
        <v>1</v>
      </c>
      <c r="BC127" s="423">
        <f t="shared" si="63"/>
        <v>0.5</v>
      </c>
      <c r="BD127" s="54">
        <f>'[2]2016'!K21</f>
        <v>0</v>
      </c>
      <c r="BE127" s="60">
        <f>'[2]2017'!K21</f>
        <v>0</v>
      </c>
      <c r="BF127" s="60">
        <f>'[2]2018'!K21</f>
        <v>0</v>
      </c>
      <c r="BG127" s="47">
        <f>'[2]2019'!K21</f>
        <v>0</v>
      </c>
      <c r="BH127" s="334" t="str">
        <f t="shared" si="35"/>
        <v xml:space="preserve"> -</v>
      </c>
      <c r="BI127" s="454" t="str">
        <f t="shared" si="36"/>
        <v xml:space="preserve"> -</v>
      </c>
      <c r="BJ127" s="335" t="str">
        <f t="shared" si="37"/>
        <v xml:space="preserve"> -</v>
      </c>
      <c r="BK127" s="454" t="str">
        <f t="shared" si="38"/>
        <v xml:space="preserve"> -</v>
      </c>
      <c r="BL127" s="335">
        <f t="shared" si="39"/>
        <v>0</v>
      </c>
      <c r="BM127" s="454">
        <f t="shared" si="40"/>
        <v>0</v>
      </c>
      <c r="BN127" s="335">
        <f t="shared" si="41"/>
        <v>0</v>
      </c>
      <c r="BO127" s="454">
        <f t="shared" si="42"/>
        <v>0</v>
      </c>
      <c r="BP127" s="689">
        <f t="shared" si="77"/>
        <v>0</v>
      </c>
      <c r="BQ127" s="454">
        <f t="shared" si="44"/>
        <v>0</v>
      </c>
      <c r="BR127" s="637">
        <f t="shared" si="45"/>
        <v>0</v>
      </c>
      <c r="BS127" s="54">
        <f>'[2]2016'!P21</f>
        <v>0</v>
      </c>
      <c r="BT127" s="60">
        <f>'[2]2016'!Q21</f>
        <v>0</v>
      </c>
      <c r="BU127" s="60">
        <f>'[2]2016'!R21</f>
        <v>0</v>
      </c>
      <c r="BV127" s="125" t="str">
        <f t="shared" si="48"/>
        <v xml:space="preserve"> -</v>
      </c>
      <c r="BW127" s="379" t="str">
        <f t="shared" si="49"/>
        <v xml:space="preserve"> -</v>
      </c>
      <c r="BX127" s="54">
        <f>'[2]2017'!P21</f>
        <v>0</v>
      </c>
      <c r="BY127" s="60">
        <f>'[2]2017'!Q21</f>
        <v>0</v>
      </c>
      <c r="BZ127" s="60">
        <f>'[2]2017'!R21</f>
        <v>0</v>
      </c>
      <c r="CA127" s="125" t="str">
        <f t="shared" si="50"/>
        <v xml:space="preserve"> -</v>
      </c>
      <c r="CB127" s="379" t="str">
        <f t="shared" si="51"/>
        <v xml:space="preserve"> -</v>
      </c>
      <c r="CC127" s="55">
        <f>'[2]2018'!P21</f>
        <v>0</v>
      </c>
      <c r="CD127" s="60">
        <f>'[2]2018'!Q21</f>
        <v>0</v>
      </c>
      <c r="CE127" s="60">
        <f>'[2]2018'!R21</f>
        <v>0</v>
      </c>
      <c r="CF127" s="125" t="str">
        <f t="shared" si="52"/>
        <v xml:space="preserve"> -</v>
      </c>
      <c r="CG127" s="379" t="str">
        <f t="shared" si="53"/>
        <v xml:space="preserve"> -</v>
      </c>
      <c r="CH127" s="54">
        <f>'[2]2019'!P21</f>
        <v>0</v>
      </c>
      <c r="CI127" s="60">
        <f>'[2]2019'!Q21</f>
        <v>0</v>
      </c>
      <c r="CJ127" s="60">
        <f>'[2]2019'!R21</f>
        <v>0</v>
      </c>
      <c r="CK127" s="125" t="str">
        <f t="shared" si="54"/>
        <v xml:space="preserve"> -</v>
      </c>
      <c r="CL127" s="379" t="str">
        <f t="shared" si="55"/>
        <v xml:space="preserve"> -</v>
      </c>
      <c r="CM127" s="516">
        <f t="shared" si="56"/>
        <v>0</v>
      </c>
      <c r="CN127" s="517">
        <f t="shared" si="57"/>
        <v>0</v>
      </c>
      <c r="CO127" s="517">
        <f t="shared" si="58"/>
        <v>0</v>
      </c>
      <c r="CP127" s="507" t="str">
        <f t="shared" si="59"/>
        <v xml:space="preserve"> -</v>
      </c>
      <c r="CQ127" s="378" t="str">
        <f t="shared" si="60"/>
        <v xml:space="preserve"> -</v>
      </c>
      <c r="CR127" s="592" t="s">
        <v>1225</v>
      </c>
      <c r="CS127" s="390" t="s">
        <v>1257</v>
      </c>
      <c r="CT127" s="102" t="str">
        <f>'[1]LÍNEA 1'!AQ127</f>
        <v>Sec. Interior</v>
      </c>
    </row>
    <row r="128" spans="2:98" ht="30" customHeight="1" x14ac:dyDescent="0.2">
      <c r="B128" s="961"/>
      <c r="C128" s="957"/>
      <c r="D128" s="909"/>
      <c r="E128" s="912"/>
      <c r="F128" s="921"/>
      <c r="G128" s="942"/>
      <c r="H128" s="828"/>
      <c r="I128" s="863"/>
      <c r="J128" s="828"/>
      <c r="K128" s="863"/>
      <c r="L128" s="864"/>
      <c r="M128" s="828"/>
      <c r="N128" s="863"/>
      <c r="O128" s="864"/>
      <c r="P128" s="828"/>
      <c r="Q128" s="863"/>
      <c r="R128" s="864"/>
      <c r="S128" s="828"/>
      <c r="T128" s="863"/>
      <c r="U128" s="859"/>
      <c r="V128" s="830"/>
      <c r="W128" s="815"/>
      <c r="X128" s="828"/>
      <c r="Y128" s="815"/>
      <c r="Z128" s="828"/>
      <c r="AA128" s="815"/>
      <c r="AB128" s="817"/>
      <c r="AC128" s="803"/>
      <c r="AD128" s="767"/>
      <c r="AE128" s="750"/>
      <c r="AF128" s="760"/>
      <c r="AG128" s="750"/>
      <c r="AH128" s="760"/>
      <c r="AI128" s="750"/>
      <c r="AJ128" s="760"/>
      <c r="AK128" s="750"/>
      <c r="AL128" s="760"/>
      <c r="AM128" s="750"/>
      <c r="AN128" s="760"/>
      <c r="AO128" s="915"/>
      <c r="AP128" s="904"/>
      <c r="AQ128" s="27" t="s">
        <v>148</v>
      </c>
      <c r="AR128" s="367">
        <f>'[1]LÍNEA 1'!P128</f>
        <v>0</v>
      </c>
      <c r="AS128" s="27" t="s">
        <v>1352</v>
      </c>
      <c r="AT128" s="43">
        <v>0</v>
      </c>
      <c r="AU128" s="85">
        <f>'[1]LÍNEA 1'!S128</f>
        <v>1</v>
      </c>
      <c r="AV128" s="85">
        <f>'[1]LÍNEA 1'!T128</f>
        <v>0</v>
      </c>
      <c r="AW128" s="414">
        <f t="shared" si="47"/>
        <v>0</v>
      </c>
      <c r="AX128" s="85">
        <f>'[1]LÍNEA 1'!U128</f>
        <v>1</v>
      </c>
      <c r="AY128" s="414">
        <f t="shared" si="61"/>
        <v>1</v>
      </c>
      <c r="AZ128" s="85">
        <f>'[1]LÍNEA 1'!V128</f>
        <v>0</v>
      </c>
      <c r="BA128" s="416">
        <f t="shared" si="62"/>
        <v>0</v>
      </c>
      <c r="BB128" s="125">
        <f>'[1]LÍNEA 1'!W128</f>
        <v>0</v>
      </c>
      <c r="BC128" s="423">
        <f t="shared" si="63"/>
        <v>0</v>
      </c>
      <c r="BD128" s="319">
        <f>'[2]2016'!K22</f>
        <v>0</v>
      </c>
      <c r="BE128" s="85">
        <f>'[2]2017'!K22</f>
        <v>0</v>
      </c>
      <c r="BF128" s="85">
        <f>'[2]2018'!K22</f>
        <v>0</v>
      </c>
      <c r="BG128" s="125">
        <f>'[2]2019'!K22</f>
        <v>0</v>
      </c>
      <c r="BH128" s="334" t="str">
        <f t="shared" si="35"/>
        <v xml:space="preserve"> -</v>
      </c>
      <c r="BI128" s="454" t="str">
        <f t="shared" si="36"/>
        <v xml:space="preserve"> -</v>
      </c>
      <c r="BJ128" s="335">
        <f t="shared" si="37"/>
        <v>0</v>
      </c>
      <c r="BK128" s="454">
        <f t="shared" si="38"/>
        <v>0</v>
      </c>
      <c r="BL128" s="335" t="str">
        <f t="shared" si="39"/>
        <v xml:space="preserve"> -</v>
      </c>
      <c r="BM128" s="454" t="str">
        <f t="shared" si="40"/>
        <v xml:space="preserve"> -</v>
      </c>
      <c r="BN128" s="335" t="str">
        <f t="shared" si="41"/>
        <v xml:space="preserve"> -</v>
      </c>
      <c r="BO128" s="454" t="str">
        <f t="shared" si="42"/>
        <v xml:space="preserve"> -</v>
      </c>
      <c r="BP128" s="689">
        <f t="shared" si="77"/>
        <v>0</v>
      </c>
      <c r="BQ128" s="454">
        <f t="shared" si="44"/>
        <v>0</v>
      </c>
      <c r="BR128" s="637">
        <f t="shared" si="45"/>
        <v>0</v>
      </c>
      <c r="BS128" s="54">
        <f>'[2]2016'!P22</f>
        <v>91425</v>
      </c>
      <c r="BT128" s="60">
        <f>'[2]2016'!Q22</f>
        <v>0</v>
      </c>
      <c r="BU128" s="60">
        <f>'[2]2016'!R22</f>
        <v>0</v>
      </c>
      <c r="BV128" s="125">
        <f t="shared" si="48"/>
        <v>0</v>
      </c>
      <c r="BW128" s="379" t="str">
        <f t="shared" si="49"/>
        <v xml:space="preserve"> -</v>
      </c>
      <c r="BX128" s="54">
        <f>'[2]2017'!P22</f>
        <v>97000</v>
      </c>
      <c r="BY128" s="60">
        <f>'[2]2017'!Q22</f>
        <v>0</v>
      </c>
      <c r="BZ128" s="60">
        <f>'[2]2017'!R22</f>
        <v>0</v>
      </c>
      <c r="CA128" s="125">
        <f t="shared" si="50"/>
        <v>0</v>
      </c>
      <c r="CB128" s="379" t="str">
        <f t="shared" si="51"/>
        <v xml:space="preserve"> -</v>
      </c>
      <c r="CC128" s="55">
        <f>'[2]2018'!P22</f>
        <v>0</v>
      </c>
      <c r="CD128" s="60">
        <f>'[2]2018'!Q22</f>
        <v>0</v>
      </c>
      <c r="CE128" s="60">
        <f>'[2]2018'!R22</f>
        <v>0</v>
      </c>
      <c r="CF128" s="125" t="str">
        <f t="shared" si="52"/>
        <v xml:space="preserve"> -</v>
      </c>
      <c r="CG128" s="379" t="str">
        <f t="shared" si="53"/>
        <v xml:space="preserve"> -</v>
      </c>
      <c r="CH128" s="54">
        <f>'[2]2019'!P22</f>
        <v>0</v>
      </c>
      <c r="CI128" s="60">
        <f>'[2]2019'!Q22</f>
        <v>0</v>
      </c>
      <c r="CJ128" s="60">
        <f>'[2]2019'!R22</f>
        <v>0</v>
      </c>
      <c r="CK128" s="125" t="str">
        <f t="shared" si="54"/>
        <v xml:space="preserve"> -</v>
      </c>
      <c r="CL128" s="379" t="str">
        <f t="shared" si="55"/>
        <v xml:space="preserve"> -</v>
      </c>
      <c r="CM128" s="518">
        <f t="shared" si="56"/>
        <v>188425</v>
      </c>
      <c r="CN128" s="519">
        <f t="shared" si="57"/>
        <v>0</v>
      </c>
      <c r="CO128" s="519">
        <f t="shared" si="58"/>
        <v>0</v>
      </c>
      <c r="CP128" s="505">
        <f t="shared" si="59"/>
        <v>0</v>
      </c>
      <c r="CQ128" s="379" t="str">
        <f t="shared" si="60"/>
        <v xml:space="preserve"> -</v>
      </c>
      <c r="CR128" s="592" t="s">
        <v>1225</v>
      </c>
      <c r="CS128" s="390" t="s">
        <v>1257</v>
      </c>
      <c r="CT128" s="102" t="str">
        <f>'[1]LÍNEA 1'!AQ128</f>
        <v>Sec. Interior</v>
      </c>
    </row>
    <row r="129" spans="2:98" ht="30" customHeight="1" thickBot="1" x14ac:dyDescent="0.25">
      <c r="B129" s="961"/>
      <c r="C129" s="957"/>
      <c r="D129" s="909"/>
      <c r="E129" s="912"/>
      <c r="F129" s="921"/>
      <c r="G129" s="942"/>
      <c r="H129" s="828"/>
      <c r="I129" s="863"/>
      <c r="J129" s="828"/>
      <c r="K129" s="863"/>
      <c r="L129" s="864"/>
      <c r="M129" s="828"/>
      <c r="N129" s="863"/>
      <c r="O129" s="864"/>
      <c r="P129" s="828"/>
      <c r="Q129" s="863"/>
      <c r="R129" s="864"/>
      <c r="S129" s="828"/>
      <c r="T129" s="863"/>
      <c r="U129" s="859"/>
      <c r="V129" s="830"/>
      <c r="W129" s="815"/>
      <c r="X129" s="828"/>
      <c r="Y129" s="815"/>
      <c r="Z129" s="828"/>
      <c r="AA129" s="815"/>
      <c r="AB129" s="817"/>
      <c r="AC129" s="803"/>
      <c r="AD129" s="767"/>
      <c r="AE129" s="750"/>
      <c r="AF129" s="760"/>
      <c r="AG129" s="750"/>
      <c r="AH129" s="760"/>
      <c r="AI129" s="750"/>
      <c r="AJ129" s="760"/>
      <c r="AK129" s="750"/>
      <c r="AL129" s="760"/>
      <c r="AM129" s="750"/>
      <c r="AN129" s="760"/>
      <c r="AO129" s="918"/>
      <c r="AP129" s="907"/>
      <c r="AQ129" s="303" t="s">
        <v>149</v>
      </c>
      <c r="AR129" s="254" t="str">
        <f>'[1]LÍNEA 1'!P129</f>
        <v xml:space="preserve"> -</v>
      </c>
      <c r="AS129" s="303" t="s">
        <v>1353</v>
      </c>
      <c r="AT129" s="45">
        <v>1</v>
      </c>
      <c r="AU129" s="92">
        <f>'[1]LÍNEA 1'!S129</f>
        <v>1</v>
      </c>
      <c r="AV129" s="92">
        <f>'[1]LÍNEA 1'!T129</f>
        <v>0</v>
      </c>
      <c r="AW129" s="424">
        <v>0</v>
      </c>
      <c r="AX129" s="92">
        <f>'[1]LÍNEA 1'!U129</f>
        <v>1</v>
      </c>
      <c r="AY129" s="424">
        <v>0.33</v>
      </c>
      <c r="AZ129" s="92">
        <f>'[1]LÍNEA 1'!V129</f>
        <v>1</v>
      </c>
      <c r="BA129" s="425">
        <v>0.33</v>
      </c>
      <c r="BB129" s="51">
        <f>'[1]LÍNEA 1'!W129</f>
        <v>1</v>
      </c>
      <c r="BC129" s="426">
        <v>0.34</v>
      </c>
      <c r="BD129" s="62">
        <f>'[2]2016'!K23</f>
        <v>0.5</v>
      </c>
      <c r="BE129" s="92">
        <f>'[2]2017'!K23</f>
        <v>0.2</v>
      </c>
      <c r="BF129" s="92">
        <f>'[2]2018'!K23</f>
        <v>0</v>
      </c>
      <c r="BG129" s="51">
        <f>'[2]2019'!K23</f>
        <v>0</v>
      </c>
      <c r="BH129" s="332" t="str">
        <f t="shared" si="35"/>
        <v xml:space="preserve"> -</v>
      </c>
      <c r="BI129" s="458" t="str">
        <f t="shared" si="36"/>
        <v xml:space="preserve"> -</v>
      </c>
      <c r="BJ129" s="333">
        <f t="shared" si="37"/>
        <v>0.2</v>
      </c>
      <c r="BK129" s="458">
        <f t="shared" si="38"/>
        <v>0.2</v>
      </c>
      <c r="BL129" s="333">
        <f t="shared" si="39"/>
        <v>0</v>
      </c>
      <c r="BM129" s="458">
        <f t="shared" si="40"/>
        <v>0</v>
      </c>
      <c r="BN129" s="333">
        <f t="shared" si="41"/>
        <v>0</v>
      </c>
      <c r="BO129" s="458">
        <f t="shared" si="42"/>
        <v>0</v>
      </c>
      <c r="BP129" s="690">
        <f>+AVERAGE(BE129:BG129)/AU129</f>
        <v>6.6666666666666666E-2</v>
      </c>
      <c r="BQ129" s="458">
        <f t="shared" si="44"/>
        <v>6.6666666666666666E-2</v>
      </c>
      <c r="BR129" s="638">
        <f t="shared" si="45"/>
        <v>6.6666666666666666E-2</v>
      </c>
      <c r="BS129" s="62">
        <f>'[2]2016'!P23</f>
        <v>98000</v>
      </c>
      <c r="BT129" s="92">
        <f>'[2]2016'!Q23</f>
        <v>0</v>
      </c>
      <c r="BU129" s="92">
        <f>'[2]2016'!R23</f>
        <v>0</v>
      </c>
      <c r="BV129" s="148">
        <f t="shared" si="48"/>
        <v>0</v>
      </c>
      <c r="BW129" s="386" t="str">
        <f t="shared" si="49"/>
        <v xml:space="preserve"> -</v>
      </c>
      <c r="BX129" s="62">
        <f>'[2]2017'!P23</f>
        <v>120000</v>
      </c>
      <c r="BY129" s="92">
        <f>'[2]2017'!Q23</f>
        <v>105000</v>
      </c>
      <c r="BZ129" s="92">
        <f>'[2]2017'!R23</f>
        <v>0</v>
      </c>
      <c r="CA129" s="148">
        <f t="shared" si="50"/>
        <v>0.875</v>
      </c>
      <c r="CB129" s="386" t="str">
        <f t="shared" si="51"/>
        <v xml:space="preserve"> -</v>
      </c>
      <c r="CC129" s="63">
        <f>'[2]2018'!P23</f>
        <v>0</v>
      </c>
      <c r="CD129" s="92">
        <f>'[2]2018'!Q23</f>
        <v>0</v>
      </c>
      <c r="CE129" s="92">
        <f>'[2]2018'!R23</f>
        <v>0</v>
      </c>
      <c r="CF129" s="148" t="str">
        <f t="shared" si="52"/>
        <v xml:space="preserve"> -</v>
      </c>
      <c r="CG129" s="386" t="str">
        <f t="shared" si="53"/>
        <v xml:space="preserve"> -</v>
      </c>
      <c r="CH129" s="62">
        <f>'[2]2019'!P23</f>
        <v>0</v>
      </c>
      <c r="CI129" s="92">
        <f>'[2]2019'!Q23</f>
        <v>0</v>
      </c>
      <c r="CJ129" s="92">
        <f>'[2]2019'!R23</f>
        <v>0</v>
      </c>
      <c r="CK129" s="148" t="str">
        <f t="shared" si="54"/>
        <v xml:space="preserve"> -</v>
      </c>
      <c r="CL129" s="386" t="str">
        <f t="shared" si="55"/>
        <v xml:space="preserve"> -</v>
      </c>
      <c r="CM129" s="527">
        <f t="shared" si="56"/>
        <v>218000</v>
      </c>
      <c r="CN129" s="528">
        <f t="shared" si="57"/>
        <v>105000</v>
      </c>
      <c r="CO129" s="528">
        <f t="shared" si="58"/>
        <v>0</v>
      </c>
      <c r="CP129" s="514">
        <f t="shared" si="59"/>
        <v>0.48165137614678899</v>
      </c>
      <c r="CQ129" s="388" t="str">
        <f t="shared" si="60"/>
        <v xml:space="preserve"> -</v>
      </c>
      <c r="CR129" s="594" t="s">
        <v>1225</v>
      </c>
      <c r="CS129" s="391" t="s">
        <v>1257</v>
      </c>
      <c r="CT129" s="107" t="str">
        <f>'[1]LÍNEA 1'!AQ129</f>
        <v>Sec. Interior</v>
      </c>
    </row>
    <row r="130" spans="2:98" ht="30" customHeight="1" x14ac:dyDescent="0.2">
      <c r="B130" s="961"/>
      <c r="C130" s="957"/>
      <c r="D130" s="909"/>
      <c r="E130" s="912"/>
      <c r="F130" s="921"/>
      <c r="G130" s="942"/>
      <c r="H130" s="828"/>
      <c r="I130" s="863"/>
      <c r="J130" s="828"/>
      <c r="K130" s="863"/>
      <c r="L130" s="864"/>
      <c r="M130" s="828"/>
      <c r="N130" s="863"/>
      <c r="O130" s="864"/>
      <c r="P130" s="828"/>
      <c r="Q130" s="863"/>
      <c r="R130" s="864"/>
      <c r="S130" s="828"/>
      <c r="T130" s="863"/>
      <c r="U130" s="859"/>
      <c r="V130" s="830"/>
      <c r="W130" s="815"/>
      <c r="X130" s="828"/>
      <c r="Y130" s="815"/>
      <c r="Z130" s="828"/>
      <c r="AA130" s="815"/>
      <c r="AB130" s="817"/>
      <c r="AC130" s="803"/>
      <c r="AD130" s="767"/>
      <c r="AE130" s="750"/>
      <c r="AF130" s="760"/>
      <c r="AG130" s="750"/>
      <c r="AH130" s="760"/>
      <c r="AI130" s="750"/>
      <c r="AJ130" s="760"/>
      <c r="AK130" s="750"/>
      <c r="AL130" s="760"/>
      <c r="AM130" s="750"/>
      <c r="AN130" s="760"/>
      <c r="AO130" s="917">
        <f>+RESUMEN!J26</f>
        <v>0.52916666666666667</v>
      </c>
      <c r="AP130" s="906" t="s">
        <v>165</v>
      </c>
      <c r="AQ130" s="26" t="s">
        <v>150</v>
      </c>
      <c r="AR130" s="374" t="str">
        <f>'[1]LÍNEA 1'!P130</f>
        <v xml:space="preserve"> -</v>
      </c>
      <c r="AS130" s="26" t="s">
        <v>1354</v>
      </c>
      <c r="AT130" s="39">
        <v>8</v>
      </c>
      <c r="AU130" s="90">
        <f>'[1]LÍNEA 1'!S130</f>
        <v>8</v>
      </c>
      <c r="AV130" s="90">
        <f>'[1]LÍNEA 1'!T130</f>
        <v>2</v>
      </c>
      <c r="AW130" s="413">
        <f t="shared" si="47"/>
        <v>0.25</v>
      </c>
      <c r="AX130" s="90">
        <f>'[1]LÍNEA 1'!U130</f>
        <v>2</v>
      </c>
      <c r="AY130" s="413">
        <f t="shared" si="61"/>
        <v>0.25</v>
      </c>
      <c r="AZ130" s="90">
        <f>'[1]LÍNEA 1'!V130</f>
        <v>2</v>
      </c>
      <c r="BA130" s="415">
        <f t="shared" si="62"/>
        <v>0.25</v>
      </c>
      <c r="BB130" s="46">
        <f>'[1]LÍNEA 1'!W130</f>
        <v>2</v>
      </c>
      <c r="BC130" s="422">
        <f t="shared" si="63"/>
        <v>0.25</v>
      </c>
      <c r="BD130" s="52">
        <f>'[19]2016'!K12</f>
        <v>3</v>
      </c>
      <c r="BE130" s="90">
        <f>'[19]2017'!K12</f>
        <v>0</v>
      </c>
      <c r="BF130" s="90">
        <f>'[19]2018'!K12</f>
        <v>0</v>
      </c>
      <c r="BG130" s="46">
        <f>'[19]2019'!K12</f>
        <v>0</v>
      </c>
      <c r="BH130" s="330">
        <f t="shared" si="35"/>
        <v>1.5</v>
      </c>
      <c r="BI130" s="453">
        <f t="shared" si="36"/>
        <v>1</v>
      </c>
      <c r="BJ130" s="331">
        <f t="shared" si="37"/>
        <v>0</v>
      </c>
      <c r="BK130" s="453">
        <f t="shared" si="38"/>
        <v>0</v>
      </c>
      <c r="BL130" s="331">
        <f t="shared" si="39"/>
        <v>0</v>
      </c>
      <c r="BM130" s="453">
        <f t="shared" si="40"/>
        <v>0</v>
      </c>
      <c r="BN130" s="331">
        <f t="shared" si="41"/>
        <v>0</v>
      </c>
      <c r="BO130" s="453">
        <f t="shared" si="42"/>
        <v>0</v>
      </c>
      <c r="BP130" s="688">
        <f t="shared" ref="BP130" si="78">+SUM(BD130:BG130)/AU130</f>
        <v>0.375</v>
      </c>
      <c r="BQ130" s="453">
        <f t="shared" si="44"/>
        <v>0.375</v>
      </c>
      <c r="BR130" s="636">
        <f t="shared" si="45"/>
        <v>0.375</v>
      </c>
      <c r="BS130" s="52">
        <f>'[19]2016'!P12</f>
        <v>0</v>
      </c>
      <c r="BT130" s="90">
        <f>'[19]2016'!Q12</f>
        <v>0</v>
      </c>
      <c r="BU130" s="90">
        <f>'[19]2016'!R12</f>
        <v>0</v>
      </c>
      <c r="BV130" s="146" t="str">
        <f t="shared" si="48"/>
        <v xml:space="preserve"> -</v>
      </c>
      <c r="BW130" s="385" t="str">
        <f t="shared" si="49"/>
        <v xml:space="preserve"> -</v>
      </c>
      <c r="BX130" s="52">
        <f>'[19]2017'!P12</f>
        <v>0</v>
      </c>
      <c r="BY130" s="90">
        <f>'[19]2017'!Q12</f>
        <v>0</v>
      </c>
      <c r="BZ130" s="90">
        <f>'[19]2017'!R12</f>
        <v>0</v>
      </c>
      <c r="CA130" s="146" t="str">
        <f t="shared" si="50"/>
        <v xml:space="preserve"> -</v>
      </c>
      <c r="CB130" s="385" t="str">
        <f t="shared" si="51"/>
        <v xml:space="preserve"> -</v>
      </c>
      <c r="CC130" s="53">
        <f>'[19]2018'!P12</f>
        <v>0</v>
      </c>
      <c r="CD130" s="90">
        <f>'[19]2018'!Q12</f>
        <v>0</v>
      </c>
      <c r="CE130" s="90">
        <f>'[19]2018'!R12</f>
        <v>0</v>
      </c>
      <c r="CF130" s="146" t="str">
        <f t="shared" si="52"/>
        <v xml:space="preserve"> -</v>
      </c>
      <c r="CG130" s="385" t="str">
        <f t="shared" si="53"/>
        <v xml:space="preserve"> -</v>
      </c>
      <c r="CH130" s="52">
        <f>'[19]2019'!P12</f>
        <v>0</v>
      </c>
      <c r="CI130" s="90">
        <f>'[19]2019'!Q12</f>
        <v>0</v>
      </c>
      <c r="CJ130" s="90">
        <f>'[19]2019'!R12</f>
        <v>0</v>
      </c>
      <c r="CK130" s="146" t="str">
        <f t="shared" si="54"/>
        <v xml:space="preserve"> -</v>
      </c>
      <c r="CL130" s="385" t="str">
        <f t="shared" si="55"/>
        <v xml:space="preserve"> -</v>
      </c>
      <c r="CM130" s="522">
        <f t="shared" si="56"/>
        <v>0</v>
      </c>
      <c r="CN130" s="523">
        <f t="shared" si="57"/>
        <v>0</v>
      </c>
      <c r="CO130" s="523">
        <f t="shared" si="58"/>
        <v>0</v>
      </c>
      <c r="CP130" s="504" t="str">
        <f t="shared" si="59"/>
        <v xml:space="preserve"> -</v>
      </c>
      <c r="CQ130" s="385" t="str">
        <f t="shared" si="60"/>
        <v xml:space="preserve"> -</v>
      </c>
      <c r="CR130" s="591" t="s">
        <v>1225</v>
      </c>
      <c r="CS130" s="389" t="s">
        <v>1257</v>
      </c>
      <c r="CT130" s="101" t="str">
        <f>'[1]LÍNEA 1'!AQ130</f>
        <v>Ofc. Control Interno Disciplinario</v>
      </c>
    </row>
    <row r="131" spans="2:98" ht="30" customHeight="1" x14ac:dyDescent="0.2">
      <c r="B131" s="961"/>
      <c r="C131" s="957"/>
      <c r="D131" s="909"/>
      <c r="E131" s="912"/>
      <c r="F131" s="921"/>
      <c r="G131" s="942"/>
      <c r="H131" s="828"/>
      <c r="I131" s="863"/>
      <c r="J131" s="828"/>
      <c r="K131" s="863"/>
      <c r="L131" s="864"/>
      <c r="M131" s="828"/>
      <c r="N131" s="863"/>
      <c r="O131" s="864"/>
      <c r="P131" s="828"/>
      <c r="Q131" s="863"/>
      <c r="R131" s="864"/>
      <c r="S131" s="828"/>
      <c r="T131" s="863"/>
      <c r="U131" s="859"/>
      <c r="V131" s="830"/>
      <c r="W131" s="815"/>
      <c r="X131" s="828"/>
      <c r="Y131" s="815"/>
      <c r="Z131" s="828"/>
      <c r="AA131" s="815"/>
      <c r="AB131" s="817"/>
      <c r="AC131" s="803"/>
      <c r="AD131" s="767"/>
      <c r="AE131" s="750"/>
      <c r="AF131" s="760"/>
      <c r="AG131" s="750"/>
      <c r="AH131" s="760"/>
      <c r="AI131" s="750"/>
      <c r="AJ131" s="760"/>
      <c r="AK131" s="750"/>
      <c r="AL131" s="760"/>
      <c r="AM131" s="750"/>
      <c r="AN131" s="760"/>
      <c r="AO131" s="915"/>
      <c r="AP131" s="904"/>
      <c r="AQ131" s="301" t="s">
        <v>151</v>
      </c>
      <c r="AR131" s="277" t="str">
        <f>'[1]LÍNEA 1'!P131</f>
        <v xml:space="preserve"> -</v>
      </c>
      <c r="AS131" s="301" t="s">
        <v>1355</v>
      </c>
      <c r="AT131" s="40">
        <v>0</v>
      </c>
      <c r="AU131" s="60">
        <f>'[1]LÍNEA 1'!S131</f>
        <v>1</v>
      </c>
      <c r="AV131" s="60">
        <f>'[1]LÍNEA 1'!T131</f>
        <v>1</v>
      </c>
      <c r="AW131" s="414">
        <v>0.25</v>
      </c>
      <c r="AX131" s="60">
        <f>'[1]LÍNEA 1'!U131</f>
        <v>1</v>
      </c>
      <c r="AY131" s="414">
        <v>0.25</v>
      </c>
      <c r="AZ131" s="60">
        <f>'[1]LÍNEA 1'!V131</f>
        <v>1</v>
      </c>
      <c r="BA131" s="416">
        <v>0.25</v>
      </c>
      <c r="BB131" s="47">
        <f>'[1]LÍNEA 1'!W131</f>
        <v>1</v>
      </c>
      <c r="BC131" s="423">
        <v>0.25</v>
      </c>
      <c r="BD131" s="54">
        <f>'[19]2016'!K13</f>
        <v>1</v>
      </c>
      <c r="BE131" s="60">
        <f>'[19]2017'!K13</f>
        <v>1</v>
      </c>
      <c r="BF131" s="60">
        <f>'[19]2018'!K13</f>
        <v>0</v>
      </c>
      <c r="BG131" s="47">
        <f>'[19]2019'!K13</f>
        <v>0</v>
      </c>
      <c r="BH131" s="334">
        <f t="shared" si="35"/>
        <v>1</v>
      </c>
      <c r="BI131" s="454">
        <f t="shared" si="36"/>
        <v>1</v>
      </c>
      <c r="BJ131" s="335">
        <f t="shared" si="37"/>
        <v>1</v>
      </c>
      <c r="BK131" s="454">
        <f t="shared" si="38"/>
        <v>1</v>
      </c>
      <c r="BL131" s="335">
        <f t="shared" si="39"/>
        <v>0</v>
      </c>
      <c r="BM131" s="454">
        <f t="shared" si="40"/>
        <v>0</v>
      </c>
      <c r="BN131" s="335">
        <f t="shared" si="41"/>
        <v>0</v>
      </c>
      <c r="BO131" s="454">
        <f t="shared" si="42"/>
        <v>0</v>
      </c>
      <c r="BP131" s="689">
        <f t="shared" si="43"/>
        <v>0.5</v>
      </c>
      <c r="BQ131" s="454">
        <f t="shared" si="44"/>
        <v>0.5</v>
      </c>
      <c r="BR131" s="637">
        <f t="shared" si="45"/>
        <v>0.5</v>
      </c>
      <c r="BS131" s="54">
        <f>'[19]2016'!P13</f>
        <v>0</v>
      </c>
      <c r="BT131" s="60">
        <f>'[19]2016'!Q13</f>
        <v>0</v>
      </c>
      <c r="BU131" s="60">
        <f>'[19]2016'!R13</f>
        <v>0</v>
      </c>
      <c r="BV131" s="125" t="str">
        <f t="shared" si="48"/>
        <v xml:space="preserve"> -</v>
      </c>
      <c r="BW131" s="379" t="str">
        <f t="shared" si="49"/>
        <v xml:space="preserve"> -</v>
      </c>
      <c r="BX131" s="54">
        <f>'[19]2017'!P13</f>
        <v>0</v>
      </c>
      <c r="BY131" s="60">
        <f>'[19]2017'!Q13</f>
        <v>0</v>
      </c>
      <c r="BZ131" s="60">
        <f>'[19]2017'!R13</f>
        <v>0</v>
      </c>
      <c r="CA131" s="125" t="str">
        <f t="shared" si="50"/>
        <v xml:space="preserve"> -</v>
      </c>
      <c r="CB131" s="379" t="str">
        <f t="shared" si="51"/>
        <v xml:space="preserve"> -</v>
      </c>
      <c r="CC131" s="55">
        <f>'[19]2018'!P13</f>
        <v>0</v>
      </c>
      <c r="CD131" s="60">
        <f>'[19]2018'!Q13</f>
        <v>0</v>
      </c>
      <c r="CE131" s="60">
        <f>'[19]2018'!R13</f>
        <v>0</v>
      </c>
      <c r="CF131" s="125" t="str">
        <f t="shared" si="52"/>
        <v xml:space="preserve"> -</v>
      </c>
      <c r="CG131" s="379" t="str">
        <f t="shared" si="53"/>
        <v xml:space="preserve"> -</v>
      </c>
      <c r="CH131" s="54">
        <f>'[19]2019'!P13</f>
        <v>0</v>
      </c>
      <c r="CI131" s="60">
        <f>'[19]2019'!Q13</f>
        <v>0</v>
      </c>
      <c r="CJ131" s="60">
        <f>'[19]2019'!R13</f>
        <v>0</v>
      </c>
      <c r="CK131" s="125" t="str">
        <f t="shared" si="54"/>
        <v xml:space="preserve"> -</v>
      </c>
      <c r="CL131" s="379" t="str">
        <f t="shared" si="55"/>
        <v xml:space="preserve"> -</v>
      </c>
      <c r="CM131" s="516">
        <f t="shared" si="56"/>
        <v>0</v>
      </c>
      <c r="CN131" s="517">
        <f t="shared" si="57"/>
        <v>0</v>
      </c>
      <c r="CO131" s="517">
        <f t="shared" si="58"/>
        <v>0</v>
      </c>
      <c r="CP131" s="507" t="str">
        <f t="shared" si="59"/>
        <v xml:space="preserve"> -</v>
      </c>
      <c r="CQ131" s="378" t="str">
        <f t="shared" si="60"/>
        <v xml:space="preserve"> -</v>
      </c>
      <c r="CR131" s="592" t="s">
        <v>1225</v>
      </c>
      <c r="CS131" s="390" t="s">
        <v>1257</v>
      </c>
      <c r="CT131" s="102" t="str">
        <f>'[1]LÍNEA 1'!AQ131</f>
        <v>Ofc. Control Interno Disciplinario</v>
      </c>
    </row>
    <row r="132" spans="2:98" ht="30" customHeight="1" x14ac:dyDescent="0.2">
      <c r="B132" s="961"/>
      <c r="C132" s="957"/>
      <c r="D132" s="909"/>
      <c r="E132" s="912"/>
      <c r="F132" s="921"/>
      <c r="G132" s="942"/>
      <c r="H132" s="828"/>
      <c r="I132" s="863"/>
      <c r="J132" s="828"/>
      <c r="K132" s="863"/>
      <c r="L132" s="864"/>
      <c r="M132" s="828"/>
      <c r="N132" s="863"/>
      <c r="O132" s="864"/>
      <c r="P132" s="828"/>
      <c r="Q132" s="863"/>
      <c r="R132" s="864"/>
      <c r="S132" s="828"/>
      <c r="T132" s="863"/>
      <c r="U132" s="859"/>
      <c r="V132" s="830"/>
      <c r="W132" s="815"/>
      <c r="X132" s="828"/>
      <c r="Y132" s="815"/>
      <c r="Z132" s="828"/>
      <c r="AA132" s="815"/>
      <c r="AB132" s="817"/>
      <c r="AC132" s="803"/>
      <c r="AD132" s="767"/>
      <c r="AE132" s="750"/>
      <c r="AF132" s="760"/>
      <c r="AG132" s="750"/>
      <c r="AH132" s="760"/>
      <c r="AI132" s="750"/>
      <c r="AJ132" s="760"/>
      <c r="AK132" s="750"/>
      <c r="AL132" s="760"/>
      <c r="AM132" s="750"/>
      <c r="AN132" s="760"/>
      <c r="AO132" s="915"/>
      <c r="AP132" s="904"/>
      <c r="AQ132" s="301" t="s">
        <v>152</v>
      </c>
      <c r="AR132" s="277" t="str">
        <f>'[1]LÍNEA 1'!P132</f>
        <v xml:space="preserve"> -</v>
      </c>
      <c r="AS132" s="301" t="s">
        <v>1356</v>
      </c>
      <c r="AT132" s="40">
        <v>19</v>
      </c>
      <c r="AU132" s="60">
        <f>'[1]LÍNEA 1'!S132</f>
        <v>19</v>
      </c>
      <c r="AV132" s="60">
        <f>'[1]LÍNEA 1'!T132</f>
        <v>19</v>
      </c>
      <c r="AW132" s="414">
        <v>0.25</v>
      </c>
      <c r="AX132" s="60">
        <f>'[1]LÍNEA 1'!U132</f>
        <v>19</v>
      </c>
      <c r="AY132" s="414">
        <v>0.25</v>
      </c>
      <c r="AZ132" s="60">
        <f>'[1]LÍNEA 1'!V132</f>
        <v>19</v>
      </c>
      <c r="BA132" s="416">
        <v>0.25</v>
      </c>
      <c r="BB132" s="47">
        <f>'[1]LÍNEA 1'!W132</f>
        <v>19</v>
      </c>
      <c r="BC132" s="423">
        <v>0.25</v>
      </c>
      <c r="BD132" s="54">
        <f>'[20]2016'!$K$12</f>
        <v>19</v>
      </c>
      <c r="BE132" s="60">
        <f>'[20]2017'!$K$12</f>
        <v>19</v>
      </c>
      <c r="BF132" s="60">
        <f>'[20]2018'!$K$12</f>
        <v>0</v>
      </c>
      <c r="BG132" s="47">
        <f>'[20]2019'!$K$12</f>
        <v>0</v>
      </c>
      <c r="BH132" s="334">
        <f t="shared" si="35"/>
        <v>1</v>
      </c>
      <c r="BI132" s="454">
        <f t="shared" si="36"/>
        <v>1</v>
      </c>
      <c r="BJ132" s="335">
        <f t="shared" si="37"/>
        <v>1</v>
      </c>
      <c r="BK132" s="454">
        <f t="shared" si="38"/>
        <v>1</v>
      </c>
      <c r="BL132" s="335">
        <f t="shared" si="39"/>
        <v>0</v>
      </c>
      <c r="BM132" s="454">
        <f t="shared" si="40"/>
        <v>0</v>
      </c>
      <c r="BN132" s="335">
        <f t="shared" si="41"/>
        <v>0</v>
      </c>
      <c r="BO132" s="454">
        <f t="shared" si="42"/>
        <v>0</v>
      </c>
      <c r="BP132" s="689">
        <f t="shared" si="43"/>
        <v>0.5</v>
      </c>
      <c r="BQ132" s="454">
        <f t="shared" si="44"/>
        <v>0.5</v>
      </c>
      <c r="BR132" s="637">
        <f t="shared" si="45"/>
        <v>0.5</v>
      </c>
      <c r="BS132" s="54">
        <f>'[20]2016'!P12</f>
        <v>0</v>
      </c>
      <c r="BT132" s="60">
        <f>'[20]2016'!Q12</f>
        <v>0</v>
      </c>
      <c r="BU132" s="60">
        <f>'[20]2016'!R12</f>
        <v>0</v>
      </c>
      <c r="BV132" s="125" t="str">
        <f t="shared" si="48"/>
        <v xml:space="preserve"> -</v>
      </c>
      <c r="BW132" s="379" t="str">
        <f t="shared" si="49"/>
        <v xml:space="preserve"> -</v>
      </c>
      <c r="BX132" s="54">
        <f>'[20]2017'!P12</f>
        <v>0</v>
      </c>
      <c r="BY132" s="60">
        <f>'[20]2017'!Q12</f>
        <v>0</v>
      </c>
      <c r="BZ132" s="60">
        <f>'[20]2017'!R12</f>
        <v>0</v>
      </c>
      <c r="CA132" s="125" t="str">
        <f t="shared" si="50"/>
        <v xml:space="preserve"> -</v>
      </c>
      <c r="CB132" s="379" t="str">
        <f t="shared" si="51"/>
        <v xml:space="preserve"> -</v>
      </c>
      <c r="CC132" s="55">
        <f>'[20]2018'!P12</f>
        <v>0</v>
      </c>
      <c r="CD132" s="60">
        <f>'[20]2018'!Q12</f>
        <v>0</v>
      </c>
      <c r="CE132" s="60">
        <f>'[20]2018'!R12</f>
        <v>0</v>
      </c>
      <c r="CF132" s="125" t="str">
        <f t="shared" si="52"/>
        <v xml:space="preserve"> -</v>
      </c>
      <c r="CG132" s="379" t="str">
        <f t="shared" si="53"/>
        <v xml:space="preserve"> -</v>
      </c>
      <c r="CH132" s="54">
        <f>'[20]2019'!P12</f>
        <v>0</v>
      </c>
      <c r="CI132" s="60">
        <f>'[20]2019'!Q12</f>
        <v>0</v>
      </c>
      <c r="CJ132" s="60">
        <f>'[20]2019'!R12</f>
        <v>0</v>
      </c>
      <c r="CK132" s="125" t="str">
        <f t="shared" si="54"/>
        <v xml:space="preserve"> -</v>
      </c>
      <c r="CL132" s="379" t="str">
        <f t="shared" si="55"/>
        <v xml:space="preserve"> -</v>
      </c>
      <c r="CM132" s="518">
        <f t="shared" si="56"/>
        <v>0</v>
      </c>
      <c r="CN132" s="519">
        <f t="shared" si="57"/>
        <v>0</v>
      </c>
      <c r="CO132" s="519">
        <f t="shared" si="58"/>
        <v>0</v>
      </c>
      <c r="CP132" s="505" t="str">
        <f t="shared" si="59"/>
        <v xml:space="preserve"> -</v>
      </c>
      <c r="CQ132" s="379" t="str">
        <f t="shared" si="60"/>
        <v xml:space="preserve"> -</v>
      </c>
      <c r="CR132" s="592" t="s">
        <v>1225</v>
      </c>
      <c r="CS132" s="390" t="s">
        <v>1257</v>
      </c>
      <c r="CT132" s="102" t="str">
        <f>'[1]LÍNEA 1'!AQ132</f>
        <v>Ofc. Control Interno</v>
      </c>
    </row>
    <row r="133" spans="2:98" ht="45.75" customHeight="1" x14ac:dyDescent="0.2">
      <c r="B133" s="961"/>
      <c r="C133" s="957"/>
      <c r="D133" s="909"/>
      <c r="E133" s="912"/>
      <c r="F133" s="921"/>
      <c r="G133" s="942"/>
      <c r="H133" s="828"/>
      <c r="I133" s="863"/>
      <c r="J133" s="828"/>
      <c r="K133" s="863"/>
      <c r="L133" s="864"/>
      <c r="M133" s="828"/>
      <c r="N133" s="863"/>
      <c r="O133" s="864"/>
      <c r="P133" s="828"/>
      <c r="Q133" s="863"/>
      <c r="R133" s="864"/>
      <c r="S133" s="828"/>
      <c r="T133" s="863"/>
      <c r="U133" s="859"/>
      <c r="V133" s="830"/>
      <c r="W133" s="815"/>
      <c r="X133" s="828"/>
      <c r="Y133" s="815"/>
      <c r="Z133" s="828"/>
      <c r="AA133" s="815"/>
      <c r="AB133" s="817"/>
      <c r="AC133" s="803"/>
      <c r="AD133" s="767"/>
      <c r="AE133" s="750"/>
      <c r="AF133" s="760"/>
      <c r="AG133" s="750"/>
      <c r="AH133" s="760"/>
      <c r="AI133" s="750"/>
      <c r="AJ133" s="760"/>
      <c r="AK133" s="750"/>
      <c r="AL133" s="760"/>
      <c r="AM133" s="750"/>
      <c r="AN133" s="760"/>
      <c r="AO133" s="915"/>
      <c r="AP133" s="904"/>
      <c r="AQ133" s="301" t="s">
        <v>153</v>
      </c>
      <c r="AR133" s="277" t="str">
        <f>'[1]LÍNEA 1'!P133</f>
        <v xml:space="preserve"> -</v>
      </c>
      <c r="AS133" s="301" t="s">
        <v>1357</v>
      </c>
      <c r="AT133" s="40">
        <v>0</v>
      </c>
      <c r="AU133" s="60">
        <f>'[1]LÍNEA 1'!S133</f>
        <v>1</v>
      </c>
      <c r="AV133" s="60">
        <f>'[1]LÍNEA 1'!T133</f>
        <v>1</v>
      </c>
      <c r="AW133" s="414">
        <v>0.25</v>
      </c>
      <c r="AX133" s="60">
        <f>'[1]LÍNEA 1'!U133</f>
        <v>1</v>
      </c>
      <c r="AY133" s="414">
        <v>0.25</v>
      </c>
      <c r="AZ133" s="60">
        <f>'[1]LÍNEA 1'!V133</f>
        <v>1</v>
      </c>
      <c r="BA133" s="416">
        <v>0.25</v>
      </c>
      <c r="BB133" s="47">
        <f>'[1]LÍNEA 1'!W133</f>
        <v>1</v>
      </c>
      <c r="BC133" s="423">
        <v>0.25</v>
      </c>
      <c r="BD133" s="728">
        <f>'[14]2016'!K21</f>
        <v>0.7</v>
      </c>
      <c r="BE133" s="60">
        <f>'[14]2017'!K21</f>
        <v>0.5</v>
      </c>
      <c r="BF133" s="60">
        <f>'[14]2018'!K21</f>
        <v>0</v>
      </c>
      <c r="BG133" s="47">
        <f>'[14]2019'!K21</f>
        <v>0</v>
      </c>
      <c r="BH133" s="334">
        <f t="shared" si="35"/>
        <v>0.7</v>
      </c>
      <c r="BI133" s="454">
        <f t="shared" si="36"/>
        <v>0.7</v>
      </c>
      <c r="BJ133" s="335">
        <f t="shared" si="37"/>
        <v>0.5</v>
      </c>
      <c r="BK133" s="454">
        <f t="shared" si="38"/>
        <v>0.5</v>
      </c>
      <c r="BL133" s="335">
        <f t="shared" si="39"/>
        <v>0</v>
      </c>
      <c r="BM133" s="454">
        <f t="shared" si="40"/>
        <v>0</v>
      </c>
      <c r="BN133" s="335">
        <f t="shared" si="41"/>
        <v>0</v>
      </c>
      <c r="BO133" s="454">
        <f t="shared" si="42"/>
        <v>0</v>
      </c>
      <c r="BP133" s="689">
        <f t="shared" si="43"/>
        <v>0.3</v>
      </c>
      <c r="BQ133" s="454">
        <f t="shared" si="44"/>
        <v>0.3</v>
      </c>
      <c r="BR133" s="637">
        <f t="shared" si="45"/>
        <v>0.3</v>
      </c>
      <c r="BS133" s="54">
        <f>'[14]2016'!P21</f>
        <v>0</v>
      </c>
      <c r="BT133" s="60">
        <f>'[14]2016'!Q21</f>
        <v>0</v>
      </c>
      <c r="BU133" s="60">
        <f>'[14]2016'!R21</f>
        <v>0</v>
      </c>
      <c r="BV133" s="125" t="str">
        <f t="shared" si="48"/>
        <v xml:space="preserve"> -</v>
      </c>
      <c r="BW133" s="379" t="str">
        <f t="shared" si="49"/>
        <v xml:space="preserve"> -</v>
      </c>
      <c r="BX133" s="54">
        <f>'[14]2017'!P21</f>
        <v>0</v>
      </c>
      <c r="BY133" s="60">
        <f>'[14]2017'!Q21</f>
        <v>0</v>
      </c>
      <c r="BZ133" s="60">
        <f>'[14]2017'!R21</f>
        <v>0</v>
      </c>
      <c r="CA133" s="125" t="str">
        <f t="shared" si="50"/>
        <v xml:space="preserve"> -</v>
      </c>
      <c r="CB133" s="379" t="str">
        <f t="shared" si="51"/>
        <v xml:space="preserve"> -</v>
      </c>
      <c r="CC133" s="55">
        <f>'[14]2018'!P21</f>
        <v>0</v>
      </c>
      <c r="CD133" s="60">
        <f>'[14]2018'!Q21</f>
        <v>0</v>
      </c>
      <c r="CE133" s="60">
        <f>'[14]2018'!R21</f>
        <v>0</v>
      </c>
      <c r="CF133" s="125" t="str">
        <f t="shared" si="52"/>
        <v xml:space="preserve"> -</v>
      </c>
      <c r="CG133" s="379" t="str">
        <f t="shared" si="53"/>
        <v xml:space="preserve"> -</v>
      </c>
      <c r="CH133" s="54">
        <f>'[14]2019'!P21</f>
        <v>0</v>
      </c>
      <c r="CI133" s="60">
        <f>'[14]2019'!Q21</f>
        <v>0</v>
      </c>
      <c r="CJ133" s="60">
        <f>'[14]2019'!R21</f>
        <v>0</v>
      </c>
      <c r="CK133" s="125" t="str">
        <f t="shared" si="54"/>
        <v xml:space="preserve"> -</v>
      </c>
      <c r="CL133" s="379" t="str">
        <f t="shared" si="55"/>
        <v xml:space="preserve"> -</v>
      </c>
      <c r="CM133" s="516">
        <f t="shared" si="56"/>
        <v>0</v>
      </c>
      <c r="CN133" s="517">
        <f t="shared" si="57"/>
        <v>0</v>
      </c>
      <c r="CO133" s="517">
        <f t="shared" si="58"/>
        <v>0</v>
      </c>
      <c r="CP133" s="507" t="str">
        <f t="shared" si="59"/>
        <v xml:space="preserve"> -</v>
      </c>
      <c r="CQ133" s="378" t="str">
        <f t="shared" si="60"/>
        <v xml:space="preserve"> -</v>
      </c>
      <c r="CR133" s="592" t="s">
        <v>1225</v>
      </c>
      <c r="CS133" s="390" t="s">
        <v>1257</v>
      </c>
      <c r="CT133" s="102" t="str">
        <f>'[1]LÍNEA 1'!AQ133</f>
        <v>Sec. Jurídica</v>
      </c>
    </row>
    <row r="134" spans="2:98" ht="30" customHeight="1" x14ac:dyDescent="0.2">
      <c r="B134" s="961"/>
      <c r="C134" s="957"/>
      <c r="D134" s="909"/>
      <c r="E134" s="912"/>
      <c r="F134" s="921"/>
      <c r="G134" s="942"/>
      <c r="H134" s="828"/>
      <c r="I134" s="863"/>
      <c r="J134" s="828"/>
      <c r="K134" s="863"/>
      <c r="L134" s="864"/>
      <c r="M134" s="828"/>
      <c r="N134" s="863"/>
      <c r="O134" s="864"/>
      <c r="P134" s="828"/>
      <c r="Q134" s="863"/>
      <c r="R134" s="864"/>
      <c r="S134" s="828"/>
      <c r="T134" s="863"/>
      <c r="U134" s="859"/>
      <c r="V134" s="830"/>
      <c r="W134" s="815"/>
      <c r="X134" s="828"/>
      <c r="Y134" s="815"/>
      <c r="Z134" s="828"/>
      <c r="AA134" s="815"/>
      <c r="AB134" s="817"/>
      <c r="AC134" s="803"/>
      <c r="AD134" s="767"/>
      <c r="AE134" s="750"/>
      <c r="AF134" s="760"/>
      <c r="AG134" s="750"/>
      <c r="AH134" s="760"/>
      <c r="AI134" s="750"/>
      <c r="AJ134" s="760"/>
      <c r="AK134" s="750"/>
      <c r="AL134" s="760"/>
      <c r="AM134" s="750"/>
      <c r="AN134" s="760"/>
      <c r="AO134" s="915"/>
      <c r="AP134" s="904"/>
      <c r="AQ134" s="27" t="s">
        <v>154</v>
      </c>
      <c r="AR134" s="367">
        <f>'[1]LÍNEA 1'!P134</f>
        <v>0</v>
      </c>
      <c r="AS134" s="27" t="s">
        <v>1358</v>
      </c>
      <c r="AT134" s="40">
        <v>0</v>
      </c>
      <c r="AU134" s="60">
        <f>'[1]LÍNEA 1'!S134</f>
        <v>8</v>
      </c>
      <c r="AV134" s="60">
        <f>'[1]LÍNEA 1'!T134</f>
        <v>2</v>
      </c>
      <c r="AW134" s="414">
        <f t="shared" si="47"/>
        <v>0.25</v>
      </c>
      <c r="AX134" s="60">
        <f>'[1]LÍNEA 1'!U134</f>
        <v>2</v>
      </c>
      <c r="AY134" s="414">
        <f t="shared" si="61"/>
        <v>0.25</v>
      </c>
      <c r="AZ134" s="60">
        <f>'[1]LÍNEA 1'!V134</f>
        <v>2</v>
      </c>
      <c r="BA134" s="416">
        <f t="shared" si="62"/>
        <v>0.25</v>
      </c>
      <c r="BB134" s="47">
        <f>'[1]LÍNEA 1'!W134</f>
        <v>2</v>
      </c>
      <c r="BC134" s="423">
        <f t="shared" si="63"/>
        <v>0.25</v>
      </c>
      <c r="BD134" s="54">
        <f>'[14]2016'!K22</f>
        <v>7</v>
      </c>
      <c r="BE134" s="60">
        <f>'[14]2017'!K22</f>
        <v>2</v>
      </c>
      <c r="BF134" s="60">
        <f>'[14]2018'!K22</f>
        <v>0</v>
      </c>
      <c r="BG134" s="47">
        <f>'[14]2019'!K22</f>
        <v>0</v>
      </c>
      <c r="BH134" s="334">
        <f t="shared" si="35"/>
        <v>3.5</v>
      </c>
      <c r="BI134" s="454">
        <f t="shared" si="36"/>
        <v>1</v>
      </c>
      <c r="BJ134" s="335">
        <f t="shared" si="37"/>
        <v>1</v>
      </c>
      <c r="BK134" s="454">
        <f t="shared" si="38"/>
        <v>1</v>
      </c>
      <c r="BL134" s="335">
        <f t="shared" si="39"/>
        <v>0</v>
      </c>
      <c r="BM134" s="454">
        <f t="shared" si="40"/>
        <v>0</v>
      </c>
      <c r="BN134" s="335">
        <f t="shared" si="41"/>
        <v>0</v>
      </c>
      <c r="BO134" s="454">
        <f t="shared" si="42"/>
        <v>0</v>
      </c>
      <c r="BP134" s="689">
        <f t="shared" ref="BP134" si="79">+SUM(BD134:BG134)/AU134</f>
        <v>1.125</v>
      </c>
      <c r="BQ134" s="454">
        <f t="shared" si="44"/>
        <v>1</v>
      </c>
      <c r="BR134" s="637">
        <f t="shared" si="45"/>
        <v>1</v>
      </c>
      <c r="BS134" s="54">
        <f>'[14]2016'!P22</f>
        <v>0</v>
      </c>
      <c r="BT134" s="60">
        <f>'[14]2016'!Q22</f>
        <v>0</v>
      </c>
      <c r="BU134" s="60">
        <f>'[14]2016'!R22</f>
        <v>11400</v>
      </c>
      <c r="BV134" s="125" t="str">
        <f t="shared" si="48"/>
        <v xml:space="preserve"> -</v>
      </c>
      <c r="BW134" s="379">
        <f t="shared" si="49"/>
        <v>1</v>
      </c>
      <c r="BX134" s="54">
        <f>'[14]2017'!P22</f>
        <v>29750</v>
      </c>
      <c r="BY134" s="60">
        <f>'[14]2017'!Q22</f>
        <v>10000</v>
      </c>
      <c r="BZ134" s="60">
        <f>'[14]2017'!R22</f>
        <v>0</v>
      </c>
      <c r="CA134" s="125">
        <f t="shared" si="50"/>
        <v>0.33613445378151263</v>
      </c>
      <c r="CB134" s="379" t="str">
        <f t="shared" si="51"/>
        <v xml:space="preserve"> -</v>
      </c>
      <c r="CC134" s="55">
        <f>'[14]2018'!P22</f>
        <v>50000</v>
      </c>
      <c r="CD134" s="60">
        <f>'[14]2018'!Q22</f>
        <v>0</v>
      </c>
      <c r="CE134" s="60">
        <f>'[14]2018'!R22</f>
        <v>0</v>
      </c>
      <c r="CF134" s="125">
        <f t="shared" si="52"/>
        <v>0</v>
      </c>
      <c r="CG134" s="379" t="str">
        <f t="shared" si="53"/>
        <v xml:space="preserve"> -</v>
      </c>
      <c r="CH134" s="54">
        <f>'[14]2019'!P22</f>
        <v>50000</v>
      </c>
      <c r="CI134" s="60">
        <f>'[14]2019'!Q22</f>
        <v>0</v>
      </c>
      <c r="CJ134" s="60">
        <f>'[14]2019'!R22</f>
        <v>0</v>
      </c>
      <c r="CK134" s="125">
        <f t="shared" si="54"/>
        <v>0</v>
      </c>
      <c r="CL134" s="379" t="str">
        <f t="shared" si="55"/>
        <v xml:space="preserve"> -</v>
      </c>
      <c r="CM134" s="518">
        <f t="shared" si="56"/>
        <v>129750</v>
      </c>
      <c r="CN134" s="519">
        <f t="shared" si="57"/>
        <v>10000</v>
      </c>
      <c r="CO134" s="519">
        <f t="shared" si="58"/>
        <v>11400</v>
      </c>
      <c r="CP134" s="505">
        <f t="shared" si="59"/>
        <v>7.7071290944123308E-2</v>
      </c>
      <c r="CQ134" s="379">
        <f t="shared" si="60"/>
        <v>1.1399999999999999</v>
      </c>
      <c r="CR134" s="592" t="s">
        <v>1225</v>
      </c>
      <c r="CS134" s="390" t="s">
        <v>1257</v>
      </c>
      <c r="CT134" s="102" t="str">
        <f>'[1]LÍNEA 1'!AQ134</f>
        <v>Sec. Jurídica</v>
      </c>
    </row>
    <row r="135" spans="2:98" ht="45.75" customHeight="1" thickBot="1" x14ac:dyDescent="0.25">
      <c r="B135" s="961"/>
      <c r="C135" s="957"/>
      <c r="D135" s="910"/>
      <c r="E135" s="913"/>
      <c r="F135" s="922"/>
      <c r="G135" s="943"/>
      <c r="H135" s="873"/>
      <c r="I135" s="871"/>
      <c r="J135" s="873"/>
      <c r="K135" s="871"/>
      <c r="L135" s="872"/>
      <c r="M135" s="873"/>
      <c r="N135" s="871"/>
      <c r="O135" s="872"/>
      <c r="P135" s="873"/>
      <c r="Q135" s="871"/>
      <c r="R135" s="872"/>
      <c r="S135" s="873"/>
      <c r="T135" s="871"/>
      <c r="U135" s="860"/>
      <c r="V135" s="841"/>
      <c r="W135" s="835"/>
      <c r="X135" s="834"/>
      <c r="Y135" s="835"/>
      <c r="Z135" s="834"/>
      <c r="AA135" s="835"/>
      <c r="AB135" s="836"/>
      <c r="AC135" s="837"/>
      <c r="AD135" s="775"/>
      <c r="AE135" s="755"/>
      <c r="AF135" s="776"/>
      <c r="AG135" s="755"/>
      <c r="AH135" s="776"/>
      <c r="AI135" s="755"/>
      <c r="AJ135" s="776"/>
      <c r="AK135" s="755"/>
      <c r="AL135" s="776"/>
      <c r="AM135" s="755"/>
      <c r="AN135" s="776"/>
      <c r="AO135" s="918"/>
      <c r="AP135" s="907"/>
      <c r="AQ135" s="303" t="s">
        <v>155</v>
      </c>
      <c r="AR135" s="254" t="str">
        <f>'[1]LÍNEA 1'!P135</f>
        <v xml:space="preserve"> -</v>
      </c>
      <c r="AS135" s="303" t="s">
        <v>1359</v>
      </c>
      <c r="AT135" s="45">
        <v>0</v>
      </c>
      <c r="AU135" s="92">
        <f>'[1]LÍNEA 1'!S135</f>
        <v>1</v>
      </c>
      <c r="AV135" s="92">
        <f>'[1]LÍNEA 1'!T135</f>
        <v>1</v>
      </c>
      <c r="AW135" s="424">
        <v>0.25</v>
      </c>
      <c r="AX135" s="92">
        <f>'[1]LÍNEA 1'!U135</f>
        <v>1</v>
      </c>
      <c r="AY135" s="424">
        <v>0.25</v>
      </c>
      <c r="AZ135" s="92">
        <f>'[1]LÍNEA 1'!V135</f>
        <v>1</v>
      </c>
      <c r="BA135" s="425">
        <v>0.25</v>
      </c>
      <c r="BB135" s="51">
        <f>'[1]LÍNEA 1'!W135</f>
        <v>1</v>
      </c>
      <c r="BC135" s="426">
        <v>0.25</v>
      </c>
      <c r="BD135" s="62">
        <f>'[14]2016'!K23</f>
        <v>1</v>
      </c>
      <c r="BE135" s="92">
        <f>'[14]2017'!K23</f>
        <v>1</v>
      </c>
      <c r="BF135" s="92">
        <f>'[14]2018'!K23</f>
        <v>0</v>
      </c>
      <c r="BG135" s="51">
        <f>'[14]2019'!K23</f>
        <v>0</v>
      </c>
      <c r="BH135" s="332">
        <f t="shared" si="35"/>
        <v>1</v>
      </c>
      <c r="BI135" s="458">
        <f t="shared" si="36"/>
        <v>1</v>
      </c>
      <c r="BJ135" s="333">
        <f t="shared" si="37"/>
        <v>1</v>
      </c>
      <c r="BK135" s="458">
        <f t="shared" si="38"/>
        <v>1</v>
      </c>
      <c r="BL135" s="333">
        <f t="shared" si="39"/>
        <v>0</v>
      </c>
      <c r="BM135" s="458">
        <f t="shared" si="40"/>
        <v>0</v>
      </c>
      <c r="BN135" s="333">
        <f t="shared" si="41"/>
        <v>0</v>
      </c>
      <c r="BO135" s="458">
        <f t="shared" si="42"/>
        <v>0</v>
      </c>
      <c r="BP135" s="690">
        <f t="shared" si="43"/>
        <v>0.5</v>
      </c>
      <c r="BQ135" s="458">
        <f t="shared" si="44"/>
        <v>0.5</v>
      </c>
      <c r="BR135" s="638">
        <f t="shared" si="45"/>
        <v>0.5</v>
      </c>
      <c r="BS135" s="62">
        <f>'[14]2016'!P23</f>
        <v>0</v>
      </c>
      <c r="BT135" s="92">
        <f>'[14]2016'!Q23</f>
        <v>0</v>
      </c>
      <c r="BU135" s="92">
        <f>'[14]2016'!R23</f>
        <v>0</v>
      </c>
      <c r="BV135" s="148" t="str">
        <f t="shared" si="48"/>
        <v xml:space="preserve"> -</v>
      </c>
      <c r="BW135" s="386" t="str">
        <f t="shared" si="49"/>
        <v xml:space="preserve"> -</v>
      </c>
      <c r="BX135" s="62">
        <f>'[14]2017'!P23</f>
        <v>0</v>
      </c>
      <c r="BY135" s="92">
        <f>'[14]2017'!Q23</f>
        <v>0</v>
      </c>
      <c r="BZ135" s="92">
        <f>'[14]2017'!R23</f>
        <v>0</v>
      </c>
      <c r="CA135" s="148" t="str">
        <f t="shared" si="50"/>
        <v xml:space="preserve"> -</v>
      </c>
      <c r="CB135" s="386" t="str">
        <f t="shared" si="51"/>
        <v xml:space="preserve"> -</v>
      </c>
      <c r="CC135" s="63">
        <f>'[14]2018'!P23</f>
        <v>0</v>
      </c>
      <c r="CD135" s="92">
        <f>'[14]2018'!Q23</f>
        <v>0</v>
      </c>
      <c r="CE135" s="92">
        <f>'[14]2018'!R23</f>
        <v>0</v>
      </c>
      <c r="CF135" s="148" t="str">
        <f t="shared" si="52"/>
        <v xml:space="preserve"> -</v>
      </c>
      <c r="CG135" s="386" t="str">
        <f t="shared" si="53"/>
        <v xml:space="preserve"> -</v>
      </c>
      <c r="CH135" s="62">
        <f>'[14]2019'!P23</f>
        <v>0</v>
      </c>
      <c r="CI135" s="92">
        <f>'[14]2019'!Q23</f>
        <v>0</v>
      </c>
      <c r="CJ135" s="92">
        <f>'[14]2019'!R23</f>
        <v>0</v>
      </c>
      <c r="CK135" s="148" t="str">
        <f t="shared" si="54"/>
        <v xml:space="preserve"> -</v>
      </c>
      <c r="CL135" s="386" t="str">
        <f t="shared" si="55"/>
        <v xml:space="preserve"> -</v>
      </c>
      <c r="CM135" s="527">
        <f t="shared" si="56"/>
        <v>0</v>
      </c>
      <c r="CN135" s="528">
        <f t="shared" si="57"/>
        <v>0</v>
      </c>
      <c r="CO135" s="528">
        <f t="shared" si="58"/>
        <v>0</v>
      </c>
      <c r="CP135" s="514" t="str">
        <f t="shared" si="59"/>
        <v xml:space="preserve"> -</v>
      </c>
      <c r="CQ135" s="388" t="str">
        <f t="shared" si="60"/>
        <v xml:space="preserve"> -</v>
      </c>
      <c r="CR135" s="594" t="s">
        <v>1225</v>
      </c>
      <c r="CS135" s="391" t="s">
        <v>1257</v>
      </c>
      <c r="CT135" s="103" t="str">
        <f>'[1]LÍNEA 1'!AQ135</f>
        <v>Sec. Jurídica</v>
      </c>
    </row>
    <row r="136" spans="2:98" ht="15" customHeight="1" thickBot="1" x14ac:dyDescent="0.25">
      <c r="B136" s="961"/>
      <c r="C136" s="958"/>
      <c r="D136" s="81"/>
      <c r="E136" s="80"/>
      <c r="F136" s="82"/>
      <c r="G136" s="81"/>
      <c r="H136" s="81"/>
      <c r="I136" s="621"/>
      <c r="J136" s="81"/>
      <c r="K136" s="621"/>
      <c r="L136" s="81"/>
      <c r="M136" s="81"/>
      <c r="N136" s="621"/>
      <c r="O136" s="81"/>
      <c r="P136" s="81"/>
      <c r="Q136" s="621"/>
      <c r="R136" s="81"/>
      <c r="S136" s="81"/>
      <c r="T136" s="621"/>
      <c r="U136" s="81"/>
      <c r="V136" s="81"/>
      <c r="W136" s="624"/>
      <c r="X136" s="13"/>
      <c r="Y136" s="624"/>
      <c r="Z136" s="13"/>
      <c r="AA136" s="624"/>
      <c r="AB136" s="626"/>
      <c r="AC136" s="621"/>
      <c r="AD136" s="359"/>
      <c r="AE136" s="622"/>
      <c r="AF136" s="359"/>
      <c r="AG136" s="622"/>
      <c r="AH136" s="359"/>
      <c r="AI136" s="622"/>
      <c r="AJ136" s="359"/>
      <c r="AK136" s="622"/>
      <c r="AL136" s="359"/>
      <c r="AM136" s="622"/>
      <c r="AN136" s="359"/>
      <c r="AO136" s="81"/>
      <c r="AP136" s="80"/>
      <c r="AQ136" s="82"/>
      <c r="AR136" s="80"/>
      <c r="AS136" s="82"/>
      <c r="AT136" s="81"/>
      <c r="AU136" s="307">
        <f>'[1]LÍNEA 1'!S136</f>
        <v>0</v>
      </c>
      <c r="AV136" s="307">
        <f>'[1]LÍNEA 1'!T136</f>
        <v>0</v>
      </c>
      <c r="AW136" s="359">
        <f>+AVERAGE(AW78:AW135)</f>
        <v>0.16666666666666669</v>
      </c>
      <c r="AX136" s="307">
        <f>'[1]LÍNEA 1'!U136</f>
        <v>0</v>
      </c>
      <c r="AY136" s="359">
        <f t="shared" ref="AY136:BC136" si="80">+AVERAGE(AY78:AY135)</f>
        <v>0.35003831417624515</v>
      </c>
      <c r="AZ136" s="307">
        <f>'[1]LÍNEA 1'!V136</f>
        <v>0</v>
      </c>
      <c r="BA136" s="359">
        <f t="shared" si="80"/>
        <v>0.24630268199233718</v>
      </c>
      <c r="BB136" s="307">
        <f>'[1]LÍNEA 1'!W136</f>
        <v>0</v>
      </c>
      <c r="BC136" s="359">
        <f t="shared" si="80"/>
        <v>0.23699233716475093</v>
      </c>
      <c r="BD136" s="307"/>
      <c r="BE136" s="307"/>
      <c r="BF136" s="307"/>
      <c r="BG136" s="307"/>
      <c r="BH136" s="80"/>
      <c r="BI136" s="556">
        <f t="shared" ref="BI136:BO136" si="81">+AVERAGE(BI78:BI135)</f>
        <v>0.83857142857142863</v>
      </c>
      <c r="BJ136" s="556"/>
      <c r="BK136" s="556">
        <f t="shared" si="81"/>
        <v>0.46522549019607845</v>
      </c>
      <c r="BL136" s="556"/>
      <c r="BM136" s="556">
        <f t="shared" si="81"/>
        <v>0</v>
      </c>
      <c r="BN136" s="556"/>
      <c r="BO136" s="556">
        <f t="shared" si="81"/>
        <v>0</v>
      </c>
      <c r="BP136" s="665"/>
      <c r="BQ136" s="556">
        <f>+AVERAGE(BQ78:BQ135)</f>
        <v>0.28551436781609196</v>
      </c>
      <c r="BR136" s="641"/>
      <c r="BS136" s="83"/>
      <c r="BT136" s="83"/>
      <c r="BU136" s="83"/>
      <c r="BV136" s="83"/>
      <c r="BW136" s="83"/>
      <c r="BX136" s="83"/>
      <c r="BY136" s="83"/>
      <c r="BZ136" s="83"/>
      <c r="CA136" s="83"/>
      <c r="CB136" s="83"/>
      <c r="CC136" s="83"/>
      <c r="CD136" s="83"/>
      <c r="CE136" s="83"/>
      <c r="CF136" s="83"/>
      <c r="CG136" s="83"/>
      <c r="CH136" s="83"/>
      <c r="CI136" s="83"/>
      <c r="CJ136" s="83"/>
      <c r="CK136" s="83"/>
      <c r="CL136" s="83"/>
      <c r="CM136" s="84"/>
      <c r="CN136" s="84"/>
      <c r="CO136" s="84"/>
      <c r="CP136" s="84"/>
      <c r="CQ136" s="84"/>
      <c r="CR136" s="596"/>
      <c r="CS136" s="80"/>
      <c r="CT136" s="104"/>
    </row>
    <row r="137" spans="2:98" ht="30" customHeight="1" x14ac:dyDescent="0.2">
      <c r="B137" s="961"/>
      <c r="C137" s="957"/>
      <c r="D137" s="908">
        <f>+RESUMEN!J27</f>
        <v>0.33026638888888887</v>
      </c>
      <c r="E137" s="911" t="s">
        <v>241</v>
      </c>
      <c r="F137" s="938" t="s">
        <v>232</v>
      </c>
      <c r="G137" s="940">
        <v>0.5</v>
      </c>
      <c r="H137" s="940">
        <v>0.85</v>
      </c>
      <c r="I137" s="869">
        <f>+H137-G137</f>
        <v>0.35</v>
      </c>
      <c r="J137" s="940">
        <v>0.5</v>
      </c>
      <c r="K137" s="869">
        <f>+J137-G137</f>
        <v>0</v>
      </c>
      <c r="L137" s="870"/>
      <c r="M137" s="940">
        <v>0.65</v>
      </c>
      <c r="N137" s="869">
        <f>+M137-J137</f>
        <v>0.15000000000000002</v>
      </c>
      <c r="O137" s="870"/>
      <c r="P137" s="940">
        <v>0.75</v>
      </c>
      <c r="Q137" s="869">
        <f>+P137-M137</f>
        <v>9.9999999999999978E-2</v>
      </c>
      <c r="R137" s="870"/>
      <c r="S137" s="940">
        <v>0.85</v>
      </c>
      <c r="T137" s="869">
        <f>+S137-P137</f>
        <v>9.9999999999999978E-2</v>
      </c>
      <c r="U137" s="868"/>
      <c r="V137" s="839"/>
      <c r="W137" s="814">
        <f>+IF(V137=0,0,V137-G137)</f>
        <v>0</v>
      </c>
      <c r="X137" s="840"/>
      <c r="Y137" s="814">
        <f>+IF(X137=0,0,X137-V137)</f>
        <v>0</v>
      </c>
      <c r="Z137" s="840"/>
      <c r="AA137" s="814">
        <f>+IF(Z137=0,0,Z137-X137)</f>
        <v>0</v>
      </c>
      <c r="AB137" s="816"/>
      <c r="AC137" s="818">
        <f>+IF(AB137=0,0,AB137-Z137)</f>
        <v>0</v>
      </c>
      <c r="AD137" s="773" t="str">
        <f>+IF(K137=0," -",W137/K137)</f>
        <v xml:space="preserve"> -</v>
      </c>
      <c r="AE137" s="757" t="str">
        <f>+IF(K137=0," -",IF(AD137&gt;100%,100%,AD137))</f>
        <v xml:space="preserve"> -</v>
      </c>
      <c r="AF137" s="774">
        <f>+IF(N137=0," -",Y137/N137)</f>
        <v>0</v>
      </c>
      <c r="AG137" s="757">
        <f>+IF(N137=0," -",IF(AF137&gt;100%,100%,AF137))</f>
        <v>0</v>
      </c>
      <c r="AH137" s="774">
        <f>+IF(Q137=0," -",AA137/Q137)</f>
        <v>0</v>
      </c>
      <c r="AI137" s="757">
        <f>+IF(Q137=0," -",IF(AH137&gt;100%,100%,AH137))</f>
        <v>0</v>
      </c>
      <c r="AJ137" s="774">
        <f>+IF(T137=0," -",AC137/T137)</f>
        <v>0</v>
      </c>
      <c r="AK137" s="757">
        <f>+IF(T137=0," -",IF(AJ137&gt;100%,100%,AJ137))</f>
        <v>0</v>
      </c>
      <c r="AL137" s="774">
        <f>+SUM(AC137,AA137,Y137,W137)/I137</f>
        <v>0</v>
      </c>
      <c r="AM137" s="757">
        <f>+IF(AL137&gt;100%,100%,IF(AL137&lt;0%,0%,AL137))</f>
        <v>0</v>
      </c>
      <c r="AN137" s="758"/>
      <c r="AO137" s="917">
        <f>+RESUMEN!J28</f>
        <v>0.25</v>
      </c>
      <c r="AP137" s="906" t="s">
        <v>180</v>
      </c>
      <c r="AQ137" s="246" t="s">
        <v>166</v>
      </c>
      <c r="AR137" s="276">
        <f>'[1]LÍNEA 1'!P137</f>
        <v>2210237</v>
      </c>
      <c r="AS137" s="246" t="s">
        <v>1360</v>
      </c>
      <c r="AT137" s="76">
        <v>0.745</v>
      </c>
      <c r="AU137" s="93">
        <f>'[1]LÍNEA 1'!S137</f>
        <v>1</v>
      </c>
      <c r="AV137" s="93">
        <f>'[1]LÍNEA 1'!T137</f>
        <v>0.3</v>
      </c>
      <c r="AW137" s="413">
        <v>0.25</v>
      </c>
      <c r="AX137" s="93">
        <f>'[1]LÍNEA 1'!U137</f>
        <v>0.5</v>
      </c>
      <c r="AY137" s="413">
        <v>0.25</v>
      </c>
      <c r="AZ137" s="93">
        <f>'[1]LÍNEA 1'!V137</f>
        <v>0.8</v>
      </c>
      <c r="BA137" s="415">
        <v>0.25</v>
      </c>
      <c r="BB137" s="146">
        <f>'[1]LÍNEA 1'!W137</f>
        <v>1</v>
      </c>
      <c r="BC137" s="422">
        <v>0.25</v>
      </c>
      <c r="BD137" s="315">
        <f>'[10]2016'!K30</f>
        <v>0.31</v>
      </c>
      <c r="BE137" s="93">
        <f>'[10]2017'!K30</f>
        <v>0.33</v>
      </c>
      <c r="BF137" s="93">
        <f>'[10]2018'!K30</f>
        <v>0</v>
      </c>
      <c r="BG137" s="74">
        <f>'[10]2019'!K30</f>
        <v>0</v>
      </c>
      <c r="BH137" s="330">
        <f t="shared" si="35"/>
        <v>1.0333333333333334</v>
      </c>
      <c r="BI137" s="453">
        <f t="shared" si="36"/>
        <v>1</v>
      </c>
      <c r="BJ137" s="331">
        <f t="shared" si="37"/>
        <v>0.66</v>
      </c>
      <c r="BK137" s="453">
        <f t="shared" si="38"/>
        <v>0.66</v>
      </c>
      <c r="BL137" s="331">
        <f t="shared" si="39"/>
        <v>0</v>
      </c>
      <c r="BM137" s="453">
        <f t="shared" si="40"/>
        <v>0</v>
      </c>
      <c r="BN137" s="331">
        <f t="shared" si="41"/>
        <v>0</v>
      </c>
      <c r="BO137" s="453">
        <f t="shared" si="42"/>
        <v>0</v>
      </c>
      <c r="BP137" s="688">
        <f>+AVERAGE(BD137:BG137)/AVERAGE(AV137,AX137,AZ137,BB137)</f>
        <v>0.24615384615384614</v>
      </c>
      <c r="BQ137" s="453">
        <f t="shared" si="44"/>
        <v>0.24615384615384614</v>
      </c>
      <c r="BR137" s="636">
        <f t="shared" si="45"/>
        <v>0.24615384615384614</v>
      </c>
      <c r="BS137" s="52">
        <f>'[10]2016'!P30</f>
        <v>0</v>
      </c>
      <c r="BT137" s="90">
        <f>'[10]2016'!Q30</f>
        <v>0</v>
      </c>
      <c r="BU137" s="90">
        <f>'[10]2016'!R30</f>
        <v>0</v>
      </c>
      <c r="BV137" s="146" t="str">
        <f t="shared" si="48"/>
        <v xml:space="preserve"> -</v>
      </c>
      <c r="BW137" s="385" t="str">
        <f t="shared" si="49"/>
        <v xml:space="preserve"> -</v>
      </c>
      <c r="BX137" s="52">
        <f>'[10]2017'!P30</f>
        <v>65000</v>
      </c>
      <c r="BY137" s="90">
        <f>'[10]2017'!Q30</f>
        <v>0</v>
      </c>
      <c r="BZ137" s="90">
        <f>'[10]2017'!R30</f>
        <v>0</v>
      </c>
      <c r="CA137" s="146">
        <f t="shared" si="50"/>
        <v>0</v>
      </c>
      <c r="CB137" s="385" t="str">
        <f t="shared" si="51"/>
        <v xml:space="preserve"> -</v>
      </c>
      <c r="CC137" s="53">
        <f>'[10]2018'!P30</f>
        <v>140000</v>
      </c>
      <c r="CD137" s="90">
        <f>'[10]2018'!Q30</f>
        <v>0</v>
      </c>
      <c r="CE137" s="90">
        <f>'[10]2018'!R30</f>
        <v>0</v>
      </c>
      <c r="CF137" s="146">
        <f t="shared" si="52"/>
        <v>0</v>
      </c>
      <c r="CG137" s="385" t="str">
        <f t="shared" si="53"/>
        <v xml:space="preserve"> -</v>
      </c>
      <c r="CH137" s="52">
        <f>'[10]2019'!P30</f>
        <v>126000</v>
      </c>
      <c r="CI137" s="90">
        <f>'[10]2019'!Q30</f>
        <v>0</v>
      </c>
      <c r="CJ137" s="90">
        <f>'[10]2019'!R30</f>
        <v>0</v>
      </c>
      <c r="CK137" s="146">
        <f t="shared" si="54"/>
        <v>0</v>
      </c>
      <c r="CL137" s="385" t="str">
        <f t="shared" si="55"/>
        <v xml:space="preserve"> -</v>
      </c>
      <c r="CM137" s="522">
        <f t="shared" si="56"/>
        <v>331000</v>
      </c>
      <c r="CN137" s="523">
        <f t="shared" si="57"/>
        <v>0</v>
      </c>
      <c r="CO137" s="523">
        <f t="shared" si="58"/>
        <v>0</v>
      </c>
      <c r="CP137" s="504">
        <f t="shared" si="59"/>
        <v>0</v>
      </c>
      <c r="CQ137" s="385" t="str">
        <f t="shared" si="60"/>
        <v xml:space="preserve"> -</v>
      </c>
      <c r="CR137" s="591" t="s">
        <v>1225</v>
      </c>
      <c r="CS137" s="389" t="s">
        <v>1361</v>
      </c>
      <c r="CT137" s="101" t="str">
        <f>'[1]LÍNEA 1'!AQ137</f>
        <v>Asesor TIC</v>
      </c>
    </row>
    <row r="138" spans="2:98" ht="30" customHeight="1" x14ac:dyDescent="0.2">
      <c r="B138" s="961"/>
      <c r="C138" s="957"/>
      <c r="D138" s="909"/>
      <c r="E138" s="912"/>
      <c r="F138" s="921"/>
      <c r="G138" s="828"/>
      <c r="H138" s="828"/>
      <c r="I138" s="863"/>
      <c r="J138" s="828"/>
      <c r="K138" s="863"/>
      <c r="L138" s="864"/>
      <c r="M138" s="828"/>
      <c r="N138" s="863"/>
      <c r="O138" s="864"/>
      <c r="P138" s="828"/>
      <c r="Q138" s="863"/>
      <c r="R138" s="864"/>
      <c r="S138" s="828"/>
      <c r="T138" s="863"/>
      <c r="U138" s="859"/>
      <c r="V138" s="830"/>
      <c r="W138" s="815"/>
      <c r="X138" s="828"/>
      <c r="Y138" s="815"/>
      <c r="Z138" s="828"/>
      <c r="AA138" s="815"/>
      <c r="AB138" s="817"/>
      <c r="AC138" s="803"/>
      <c r="AD138" s="767"/>
      <c r="AE138" s="750"/>
      <c r="AF138" s="760"/>
      <c r="AG138" s="750"/>
      <c r="AH138" s="760"/>
      <c r="AI138" s="750"/>
      <c r="AJ138" s="760"/>
      <c r="AK138" s="750"/>
      <c r="AL138" s="760"/>
      <c r="AM138" s="750"/>
      <c r="AN138" s="752"/>
      <c r="AO138" s="915"/>
      <c r="AP138" s="904"/>
      <c r="AQ138" s="301" t="s">
        <v>167</v>
      </c>
      <c r="AR138" s="277">
        <f>'[1]LÍNEA 1'!P138</f>
        <v>2210237</v>
      </c>
      <c r="AS138" s="301" t="s">
        <v>1362</v>
      </c>
      <c r="AT138" s="43">
        <v>0.44</v>
      </c>
      <c r="AU138" s="85">
        <f>'[1]LÍNEA 1'!S138</f>
        <v>1</v>
      </c>
      <c r="AV138" s="85">
        <f>'[1]LÍNEA 1'!T138</f>
        <v>0.3</v>
      </c>
      <c r="AW138" s="414">
        <v>0.25</v>
      </c>
      <c r="AX138" s="85">
        <f>'[1]LÍNEA 1'!U138</f>
        <v>0.5</v>
      </c>
      <c r="AY138" s="414">
        <v>0.25</v>
      </c>
      <c r="AZ138" s="85">
        <f>'[1]LÍNEA 1'!V138</f>
        <v>0.8</v>
      </c>
      <c r="BA138" s="416">
        <v>0.25</v>
      </c>
      <c r="BB138" s="125">
        <f>'[1]LÍNEA 1'!W138</f>
        <v>1</v>
      </c>
      <c r="BC138" s="423">
        <v>0.25</v>
      </c>
      <c r="BD138" s="319">
        <f>'[10]2016'!K31</f>
        <v>0.28999999999999998</v>
      </c>
      <c r="BE138" s="85">
        <f>'[10]2017'!K31</f>
        <v>0.32</v>
      </c>
      <c r="BF138" s="85">
        <f>'[10]2018'!K31</f>
        <v>0</v>
      </c>
      <c r="BG138" s="71">
        <f>'[10]2019'!K31</f>
        <v>0</v>
      </c>
      <c r="BH138" s="334">
        <f t="shared" si="35"/>
        <v>0.96666666666666667</v>
      </c>
      <c r="BI138" s="454">
        <f t="shared" si="36"/>
        <v>0.96666666666666667</v>
      </c>
      <c r="BJ138" s="335">
        <f t="shared" si="37"/>
        <v>0.64</v>
      </c>
      <c r="BK138" s="454">
        <f t="shared" si="38"/>
        <v>0.64</v>
      </c>
      <c r="BL138" s="335">
        <f t="shared" si="39"/>
        <v>0</v>
      </c>
      <c r="BM138" s="454">
        <f t="shared" si="40"/>
        <v>0</v>
      </c>
      <c r="BN138" s="335">
        <f t="shared" si="41"/>
        <v>0</v>
      </c>
      <c r="BO138" s="454">
        <f t="shared" si="42"/>
        <v>0</v>
      </c>
      <c r="BP138" s="689">
        <f>+AVERAGE(BD138:BG138)/AVERAGE(AV138,AX138,AZ138,BB138)</f>
        <v>0.23461538461538461</v>
      </c>
      <c r="BQ138" s="454">
        <f t="shared" si="44"/>
        <v>0.23461538461538461</v>
      </c>
      <c r="BR138" s="637">
        <f t="shared" si="45"/>
        <v>0.23461538461538461</v>
      </c>
      <c r="BS138" s="54">
        <f>'[10]2016'!P31</f>
        <v>0</v>
      </c>
      <c r="BT138" s="60">
        <f>'[10]2016'!Q31</f>
        <v>0</v>
      </c>
      <c r="BU138" s="60">
        <f>'[10]2016'!R31</f>
        <v>0</v>
      </c>
      <c r="BV138" s="125" t="str">
        <f t="shared" si="48"/>
        <v xml:space="preserve"> -</v>
      </c>
      <c r="BW138" s="379" t="str">
        <f t="shared" si="49"/>
        <v xml:space="preserve"> -</v>
      </c>
      <c r="BX138" s="54">
        <f>'[10]2017'!P31</f>
        <v>35000</v>
      </c>
      <c r="BY138" s="60">
        <f>'[10]2017'!Q31</f>
        <v>0</v>
      </c>
      <c r="BZ138" s="60">
        <f>'[10]2017'!R31</f>
        <v>0</v>
      </c>
      <c r="CA138" s="125">
        <f t="shared" si="50"/>
        <v>0</v>
      </c>
      <c r="CB138" s="379" t="str">
        <f t="shared" si="51"/>
        <v xml:space="preserve"> -</v>
      </c>
      <c r="CC138" s="55">
        <f>'[10]2018'!P31</f>
        <v>131000</v>
      </c>
      <c r="CD138" s="60">
        <f>'[10]2018'!Q31</f>
        <v>0</v>
      </c>
      <c r="CE138" s="60">
        <f>'[10]2018'!R31</f>
        <v>0</v>
      </c>
      <c r="CF138" s="125">
        <f t="shared" si="52"/>
        <v>0</v>
      </c>
      <c r="CG138" s="379" t="str">
        <f t="shared" si="53"/>
        <v xml:space="preserve"> -</v>
      </c>
      <c r="CH138" s="54">
        <f>'[10]2019'!P31</f>
        <v>118000</v>
      </c>
      <c r="CI138" s="60">
        <f>'[10]2019'!Q31</f>
        <v>0</v>
      </c>
      <c r="CJ138" s="60">
        <f>'[10]2019'!R31</f>
        <v>0</v>
      </c>
      <c r="CK138" s="125">
        <f t="shared" si="54"/>
        <v>0</v>
      </c>
      <c r="CL138" s="379" t="str">
        <f t="shared" si="55"/>
        <v xml:space="preserve"> -</v>
      </c>
      <c r="CM138" s="518">
        <f t="shared" si="56"/>
        <v>284000</v>
      </c>
      <c r="CN138" s="519">
        <f t="shared" si="57"/>
        <v>0</v>
      </c>
      <c r="CO138" s="519">
        <f t="shared" si="58"/>
        <v>0</v>
      </c>
      <c r="CP138" s="505">
        <f t="shared" si="59"/>
        <v>0</v>
      </c>
      <c r="CQ138" s="379" t="str">
        <f t="shared" si="60"/>
        <v xml:space="preserve"> -</v>
      </c>
      <c r="CR138" s="592" t="s">
        <v>1225</v>
      </c>
      <c r="CS138" s="390" t="s">
        <v>1361</v>
      </c>
      <c r="CT138" s="102" t="str">
        <f>'[1]LÍNEA 1'!AQ138</f>
        <v>Asesor TIC</v>
      </c>
    </row>
    <row r="139" spans="2:98" ht="30" customHeight="1" x14ac:dyDescent="0.2">
      <c r="B139" s="961"/>
      <c r="C139" s="957"/>
      <c r="D139" s="909"/>
      <c r="E139" s="912"/>
      <c r="F139" s="921"/>
      <c r="G139" s="828"/>
      <c r="H139" s="828"/>
      <c r="I139" s="863"/>
      <c r="J139" s="828"/>
      <c r="K139" s="863"/>
      <c r="L139" s="864"/>
      <c r="M139" s="828"/>
      <c r="N139" s="863"/>
      <c r="O139" s="864"/>
      <c r="P139" s="828"/>
      <c r="Q139" s="863"/>
      <c r="R139" s="864"/>
      <c r="S139" s="828"/>
      <c r="T139" s="863"/>
      <c r="U139" s="859"/>
      <c r="V139" s="830"/>
      <c r="W139" s="815"/>
      <c r="X139" s="828"/>
      <c r="Y139" s="815"/>
      <c r="Z139" s="828"/>
      <c r="AA139" s="815"/>
      <c r="AB139" s="817"/>
      <c r="AC139" s="803"/>
      <c r="AD139" s="767"/>
      <c r="AE139" s="750"/>
      <c r="AF139" s="760"/>
      <c r="AG139" s="750"/>
      <c r="AH139" s="760"/>
      <c r="AI139" s="750"/>
      <c r="AJ139" s="760"/>
      <c r="AK139" s="750"/>
      <c r="AL139" s="760"/>
      <c r="AM139" s="750"/>
      <c r="AN139" s="752"/>
      <c r="AO139" s="915"/>
      <c r="AP139" s="904"/>
      <c r="AQ139" s="301" t="s">
        <v>168</v>
      </c>
      <c r="AR139" s="277">
        <f>'[1]LÍNEA 1'!P139</f>
        <v>2210237</v>
      </c>
      <c r="AS139" s="301" t="s">
        <v>1363</v>
      </c>
      <c r="AT139" s="43">
        <v>0.43</v>
      </c>
      <c r="AU139" s="85">
        <f>'[1]LÍNEA 1'!S139</f>
        <v>1</v>
      </c>
      <c r="AV139" s="85">
        <f>'[1]LÍNEA 1'!T139</f>
        <v>0.3</v>
      </c>
      <c r="AW139" s="414">
        <v>0.25</v>
      </c>
      <c r="AX139" s="85">
        <f>'[1]LÍNEA 1'!U139</f>
        <v>0.5</v>
      </c>
      <c r="AY139" s="414">
        <v>0.25</v>
      </c>
      <c r="AZ139" s="85">
        <f>'[1]LÍNEA 1'!V139</f>
        <v>0.8</v>
      </c>
      <c r="BA139" s="416">
        <v>0.25</v>
      </c>
      <c r="BB139" s="125">
        <f>'[1]LÍNEA 1'!W139</f>
        <v>1</v>
      </c>
      <c r="BC139" s="423">
        <v>0.25</v>
      </c>
      <c r="BD139" s="319">
        <f>'[10]2016'!K32</f>
        <v>0.37</v>
      </c>
      <c r="BE139" s="85">
        <f>'[10]2017'!K32</f>
        <v>0.33</v>
      </c>
      <c r="BF139" s="85">
        <f>'[10]2018'!K32</f>
        <v>0</v>
      </c>
      <c r="BG139" s="71">
        <f>'[10]2019'!K32</f>
        <v>0</v>
      </c>
      <c r="BH139" s="334">
        <f t="shared" si="35"/>
        <v>1.2333333333333334</v>
      </c>
      <c r="BI139" s="454">
        <f t="shared" si="36"/>
        <v>1</v>
      </c>
      <c r="BJ139" s="335">
        <f t="shared" si="37"/>
        <v>0.66</v>
      </c>
      <c r="BK139" s="454">
        <f t="shared" si="38"/>
        <v>0.66</v>
      </c>
      <c r="BL139" s="335">
        <f t="shared" si="39"/>
        <v>0</v>
      </c>
      <c r="BM139" s="454">
        <f t="shared" si="40"/>
        <v>0</v>
      </c>
      <c r="BN139" s="335">
        <f t="shared" si="41"/>
        <v>0</v>
      </c>
      <c r="BO139" s="454">
        <f t="shared" si="42"/>
        <v>0</v>
      </c>
      <c r="BP139" s="689">
        <f t="shared" ref="BP139:BP140" si="82">+AVERAGE(BD139:BG139)/AVERAGE(AV139,AX139,AZ139,BB139)</f>
        <v>0.26923076923076922</v>
      </c>
      <c r="BQ139" s="454">
        <f t="shared" si="44"/>
        <v>0.26923076923076922</v>
      </c>
      <c r="BR139" s="637">
        <f t="shared" si="45"/>
        <v>0.26923076923076922</v>
      </c>
      <c r="BS139" s="54">
        <f>'[10]2016'!P32</f>
        <v>0</v>
      </c>
      <c r="BT139" s="60">
        <f>'[10]2016'!Q32</f>
        <v>0</v>
      </c>
      <c r="BU139" s="60">
        <f>'[10]2016'!R32</f>
        <v>0</v>
      </c>
      <c r="BV139" s="125" t="str">
        <f t="shared" si="48"/>
        <v xml:space="preserve"> -</v>
      </c>
      <c r="BW139" s="379" t="str">
        <f t="shared" si="49"/>
        <v xml:space="preserve"> -</v>
      </c>
      <c r="BX139" s="54">
        <f>'[10]2017'!P32</f>
        <v>0</v>
      </c>
      <c r="BY139" s="60">
        <f>'[10]2017'!Q32</f>
        <v>0</v>
      </c>
      <c r="BZ139" s="60">
        <f>'[10]2017'!R32</f>
        <v>0</v>
      </c>
      <c r="CA139" s="125" t="str">
        <f t="shared" si="50"/>
        <v xml:space="preserve"> -</v>
      </c>
      <c r="CB139" s="379" t="str">
        <f t="shared" si="51"/>
        <v xml:space="preserve"> -</v>
      </c>
      <c r="CC139" s="55">
        <f>'[10]2018'!P32</f>
        <v>92000</v>
      </c>
      <c r="CD139" s="60">
        <f>'[10]2018'!Q32</f>
        <v>0</v>
      </c>
      <c r="CE139" s="60">
        <f>'[10]2018'!R32</f>
        <v>0</v>
      </c>
      <c r="CF139" s="125">
        <f t="shared" si="52"/>
        <v>0</v>
      </c>
      <c r="CG139" s="379" t="str">
        <f t="shared" si="53"/>
        <v xml:space="preserve"> -</v>
      </c>
      <c r="CH139" s="54">
        <f>'[10]2019'!P32</f>
        <v>0</v>
      </c>
      <c r="CI139" s="60">
        <f>'[10]2019'!Q32</f>
        <v>0</v>
      </c>
      <c r="CJ139" s="60">
        <f>'[10]2019'!R32</f>
        <v>0</v>
      </c>
      <c r="CK139" s="125" t="str">
        <f t="shared" si="54"/>
        <v xml:space="preserve"> -</v>
      </c>
      <c r="CL139" s="379" t="str">
        <f t="shared" si="55"/>
        <v xml:space="preserve"> -</v>
      </c>
      <c r="CM139" s="516">
        <f t="shared" si="56"/>
        <v>92000</v>
      </c>
      <c r="CN139" s="517">
        <f t="shared" si="57"/>
        <v>0</v>
      </c>
      <c r="CO139" s="517">
        <f t="shared" si="58"/>
        <v>0</v>
      </c>
      <c r="CP139" s="507">
        <f t="shared" si="59"/>
        <v>0</v>
      </c>
      <c r="CQ139" s="378" t="str">
        <f t="shared" si="60"/>
        <v xml:space="preserve"> -</v>
      </c>
      <c r="CR139" s="592" t="s">
        <v>1225</v>
      </c>
      <c r="CS139" s="390" t="s">
        <v>1361</v>
      </c>
      <c r="CT139" s="102" t="str">
        <f>'[1]LÍNEA 1'!AQ139</f>
        <v>Asesor TIC</v>
      </c>
    </row>
    <row r="140" spans="2:98" ht="30" customHeight="1" thickBot="1" x14ac:dyDescent="0.25">
      <c r="B140" s="961"/>
      <c r="C140" s="957"/>
      <c r="D140" s="909"/>
      <c r="E140" s="912"/>
      <c r="F140" s="921"/>
      <c r="G140" s="828"/>
      <c r="H140" s="828"/>
      <c r="I140" s="863"/>
      <c r="J140" s="828"/>
      <c r="K140" s="863"/>
      <c r="L140" s="864"/>
      <c r="M140" s="828"/>
      <c r="N140" s="863"/>
      <c r="O140" s="864"/>
      <c r="P140" s="828"/>
      <c r="Q140" s="863"/>
      <c r="R140" s="864"/>
      <c r="S140" s="828"/>
      <c r="T140" s="863"/>
      <c r="U140" s="859"/>
      <c r="V140" s="830"/>
      <c r="W140" s="815"/>
      <c r="X140" s="828"/>
      <c r="Y140" s="815"/>
      <c r="Z140" s="828"/>
      <c r="AA140" s="815"/>
      <c r="AB140" s="817"/>
      <c r="AC140" s="803"/>
      <c r="AD140" s="767"/>
      <c r="AE140" s="750"/>
      <c r="AF140" s="760"/>
      <c r="AG140" s="750"/>
      <c r="AH140" s="760"/>
      <c r="AI140" s="750"/>
      <c r="AJ140" s="760"/>
      <c r="AK140" s="750"/>
      <c r="AL140" s="760"/>
      <c r="AM140" s="750"/>
      <c r="AN140" s="752"/>
      <c r="AO140" s="918"/>
      <c r="AP140" s="907"/>
      <c r="AQ140" s="303" t="s">
        <v>169</v>
      </c>
      <c r="AR140" s="254">
        <f>'[1]LÍNEA 1'!P140</f>
        <v>2210237</v>
      </c>
      <c r="AS140" s="303" t="s">
        <v>1364</v>
      </c>
      <c r="AT140" s="68">
        <v>0.15</v>
      </c>
      <c r="AU140" s="109">
        <f>'[1]LÍNEA 1'!S140</f>
        <v>1</v>
      </c>
      <c r="AV140" s="109">
        <f>'[1]LÍNEA 1'!T140</f>
        <v>0.3</v>
      </c>
      <c r="AW140" s="424">
        <v>0.25</v>
      </c>
      <c r="AX140" s="109">
        <f>'[1]LÍNEA 1'!U140</f>
        <v>0.5</v>
      </c>
      <c r="AY140" s="424">
        <v>0.25</v>
      </c>
      <c r="AZ140" s="109">
        <f>'[1]LÍNEA 1'!V140</f>
        <v>0.8</v>
      </c>
      <c r="BA140" s="425">
        <v>0.25</v>
      </c>
      <c r="BB140" s="148">
        <f>'[1]LÍNEA 1'!W140</f>
        <v>1</v>
      </c>
      <c r="BC140" s="426">
        <v>0.25</v>
      </c>
      <c r="BD140" s="316">
        <f>'[10]2016'!K33</f>
        <v>0.3</v>
      </c>
      <c r="BE140" s="109">
        <f>'[10]2017'!K33</f>
        <v>0.35</v>
      </c>
      <c r="BF140" s="109">
        <f>'[10]2018'!K33</f>
        <v>0</v>
      </c>
      <c r="BG140" s="73">
        <f>'[10]2019'!K33</f>
        <v>0</v>
      </c>
      <c r="BH140" s="332">
        <f t="shared" ref="BH140:BH181" si="83">IF(AV140=0," -",BD140/AV140)</f>
        <v>1</v>
      </c>
      <c r="BI140" s="458">
        <f t="shared" ref="BI140:BI181" si="84">IF(AV140=0," -",IF(BH140&gt;100%,100%,BH140))</f>
        <v>1</v>
      </c>
      <c r="BJ140" s="333">
        <f t="shared" ref="BJ140:BJ181" si="85">IF(AX140=0," -",BE140/AX140)</f>
        <v>0.7</v>
      </c>
      <c r="BK140" s="458">
        <f t="shared" ref="BK140:BK181" si="86">IF(AX140=0," -",IF(BJ140&gt;100%,100%,BJ140))</f>
        <v>0.7</v>
      </c>
      <c r="BL140" s="333">
        <f t="shared" ref="BL140:BL181" si="87">IF(AZ140=0," -",BF140/AZ140)</f>
        <v>0</v>
      </c>
      <c r="BM140" s="458">
        <f t="shared" ref="BM140:BM181" si="88">IF(AZ140=0," -",IF(BL140&gt;100%,100%,BL140))</f>
        <v>0</v>
      </c>
      <c r="BN140" s="333">
        <f t="shared" ref="BN140:BN181" si="89">IF(BB140=0," -",BG140/BB140)</f>
        <v>0</v>
      </c>
      <c r="BO140" s="458">
        <f t="shared" ref="BO140:BO181" si="90">IF(BB140=0," -",IF(BN140&gt;100%,100%,BN140))</f>
        <v>0</v>
      </c>
      <c r="BP140" s="690">
        <f t="shared" si="82"/>
        <v>0.24999999999999994</v>
      </c>
      <c r="BQ140" s="458">
        <f t="shared" ref="BQ140:BQ181" si="91">+IF(BP140&gt;100%,100%,BP140)</f>
        <v>0.24999999999999994</v>
      </c>
      <c r="BR140" s="638">
        <f t="shared" ref="BR140:BR181" si="92">+BQ140</f>
        <v>0.24999999999999994</v>
      </c>
      <c r="BS140" s="62">
        <f>'[10]2016'!P33</f>
        <v>0</v>
      </c>
      <c r="BT140" s="92">
        <f>'[10]2016'!Q33</f>
        <v>0</v>
      </c>
      <c r="BU140" s="92">
        <f>'[10]2016'!R33</f>
        <v>0</v>
      </c>
      <c r="BV140" s="148" t="str">
        <f t="shared" si="48"/>
        <v xml:space="preserve"> -</v>
      </c>
      <c r="BW140" s="386" t="str">
        <f t="shared" si="49"/>
        <v xml:space="preserve"> -</v>
      </c>
      <c r="BX140" s="62">
        <f>'[10]2017'!P33</f>
        <v>0</v>
      </c>
      <c r="BY140" s="92">
        <f>'[10]2017'!Q33</f>
        <v>0</v>
      </c>
      <c r="BZ140" s="92">
        <f>'[10]2017'!R33</f>
        <v>0</v>
      </c>
      <c r="CA140" s="148" t="str">
        <f t="shared" si="50"/>
        <v xml:space="preserve"> -</v>
      </c>
      <c r="CB140" s="386" t="str">
        <f t="shared" si="51"/>
        <v xml:space="preserve"> -</v>
      </c>
      <c r="CC140" s="63">
        <f>'[10]2018'!P33</f>
        <v>230000</v>
      </c>
      <c r="CD140" s="92">
        <f>'[10]2018'!Q33</f>
        <v>0</v>
      </c>
      <c r="CE140" s="92">
        <f>'[10]2018'!R33</f>
        <v>0</v>
      </c>
      <c r="CF140" s="148">
        <f t="shared" si="52"/>
        <v>0</v>
      </c>
      <c r="CG140" s="386" t="str">
        <f t="shared" si="53"/>
        <v xml:space="preserve"> -</v>
      </c>
      <c r="CH140" s="62">
        <f>'[10]2019'!P33</f>
        <v>240000</v>
      </c>
      <c r="CI140" s="92">
        <f>'[10]2019'!Q33</f>
        <v>0</v>
      </c>
      <c r="CJ140" s="92">
        <f>'[10]2019'!R33</f>
        <v>0</v>
      </c>
      <c r="CK140" s="148">
        <f t="shared" si="54"/>
        <v>0</v>
      </c>
      <c r="CL140" s="386" t="str">
        <f t="shared" si="55"/>
        <v xml:space="preserve"> -</v>
      </c>
      <c r="CM140" s="524">
        <f t="shared" si="56"/>
        <v>470000</v>
      </c>
      <c r="CN140" s="525">
        <f t="shared" si="57"/>
        <v>0</v>
      </c>
      <c r="CO140" s="525">
        <f t="shared" si="58"/>
        <v>0</v>
      </c>
      <c r="CP140" s="506">
        <f t="shared" si="59"/>
        <v>0</v>
      </c>
      <c r="CQ140" s="386" t="str">
        <f t="shared" si="60"/>
        <v xml:space="preserve"> -</v>
      </c>
      <c r="CR140" s="594" t="s">
        <v>1225</v>
      </c>
      <c r="CS140" s="391" t="s">
        <v>1361</v>
      </c>
      <c r="CT140" s="107" t="str">
        <f>'[1]LÍNEA 1'!AQ140</f>
        <v>Asesor TIC</v>
      </c>
    </row>
    <row r="141" spans="2:98" ht="30" customHeight="1" x14ac:dyDescent="0.2">
      <c r="B141" s="961"/>
      <c r="C141" s="957"/>
      <c r="D141" s="909"/>
      <c r="E141" s="912"/>
      <c r="F141" s="921"/>
      <c r="G141" s="828"/>
      <c r="H141" s="828"/>
      <c r="I141" s="814"/>
      <c r="J141" s="828"/>
      <c r="K141" s="814"/>
      <c r="L141" s="840"/>
      <c r="M141" s="828"/>
      <c r="N141" s="814"/>
      <c r="O141" s="840"/>
      <c r="P141" s="828"/>
      <c r="Q141" s="814"/>
      <c r="R141" s="840"/>
      <c r="S141" s="828"/>
      <c r="T141" s="814"/>
      <c r="U141" s="862"/>
      <c r="V141" s="831"/>
      <c r="W141" s="815"/>
      <c r="X141" s="828"/>
      <c r="Y141" s="815"/>
      <c r="Z141" s="828"/>
      <c r="AA141" s="815"/>
      <c r="AB141" s="817"/>
      <c r="AC141" s="804"/>
      <c r="AD141" s="772"/>
      <c r="AE141" s="753"/>
      <c r="AF141" s="761"/>
      <c r="AG141" s="753"/>
      <c r="AH141" s="761"/>
      <c r="AI141" s="753"/>
      <c r="AJ141" s="761"/>
      <c r="AK141" s="753"/>
      <c r="AL141" s="761"/>
      <c r="AM141" s="753"/>
      <c r="AN141" s="754"/>
      <c r="AO141" s="914">
        <f>+RESUMEN!J29</f>
        <v>0.52176</v>
      </c>
      <c r="AP141" s="903" t="s">
        <v>181</v>
      </c>
      <c r="AQ141" s="249" t="s">
        <v>170</v>
      </c>
      <c r="AR141" s="286" t="str">
        <f>'[1]LÍNEA 1'!P141</f>
        <v xml:space="preserve"> -</v>
      </c>
      <c r="AS141" s="249" t="s">
        <v>1365</v>
      </c>
      <c r="AT141" s="41">
        <v>8</v>
      </c>
      <c r="AU141" s="59">
        <f>'[1]LÍNEA 1'!S141</f>
        <v>8</v>
      </c>
      <c r="AV141" s="59">
        <f>'[1]LÍNEA 1'!T141</f>
        <v>8</v>
      </c>
      <c r="AW141" s="420">
        <v>0.25</v>
      </c>
      <c r="AX141" s="59">
        <f>'[1]LÍNEA 1'!U141</f>
        <v>8</v>
      </c>
      <c r="AY141" s="420">
        <v>0.25</v>
      </c>
      <c r="AZ141" s="59">
        <f>'[1]LÍNEA 1'!V141</f>
        <v>8</v>
      </c>
      <c r="BA141" s="421">
        <v>0.25</v>
      </c>
      <c r="BB141" s="48">
        <f>'[1]LÍNEA 1'!W141</f>
        <v>8</v>
      </c>
      <c r="BC141" s="421">
        <v>0.25</v>
      </c>
      <c r="BD141" s="52">
        <f>'[10]2016'!K34</f>
        <v>8</v>
      </c>
      <c r="BE141" s="90">
        <f>'[10]2017'!K34</f>
        <v>8</v>
      </c>
      <c r="BF141" s="90">
        <f>'[10]2018'!K34</f>
        <v>0</v>
      </c>
      <c r="BG141" s="69">
        <f>'[10]2019'!K34</f>
        <v>0</v>
      </c>
      <c r="BH141" s="459">
        <f t="shared" si="83"/>
        <v>1</v>
      </c>
      <c r="BI141" s="460">
        <f t="shared" si="84"/>
        <v>1</v>
      </c>
      <c r="BJ141" s="461">
        <f t="shared" si="85"/>
        <v>1</v>
      </c>
      <c r="BK141" s="460">
        <f t="shared" si="86"/>
        <v>1</v>
      </c>
      <c r="BL141" s="461">
        <f t="shared" si="87"/>
        <v>0</v>
      </c>
      <c r="BM141" s="460">
        <f t="shared" si="88"/>
        <v>0</v>
      </c>
      <c r="BN141" s="461">
        <f t="shared" si="89"/>
        <v>0</v>
      </c>
      <c r="BO141" s="460">
        <f t="shared" si="90"/>
        <v>0</v>
      </c>
      <c r="BP141" s="691">
        <f t="shared" ref="BP141:BP170" si="93">+AVERAGE(BD141:BG141)/AU141</f>
        <v>0.5</v>
      </c>
      <c r="BQ141" s="460">
        <f t="shared" si="91"/>
        <v>0.5</v>
      </c>
      <c r="BR141" s="639">
        <f t="shared" si="92"/>
        <v>0.5</v>
      </c>
      <c r="BS141" s="61">
        <f>'[10]2016'!P34</f>
        <v>0</v>
      </c>
      <c r="BT141" s="59">
        <f>'[10]2016'!Q34</f>
        <v>0</v>
      </c>
      <c r="BU141" s="59">
        <f>'[10]2016'!R34</f>
        <v>0</v>
      </c>
      <c r="BV141" s="145" t="str">
        <f t="shared" ref="BV141:BV181" si="94">IF(BS141=0," -",BT141/BS141)</f>
        <v xml:space="preserve"> -</v>
      </c>
      <c r="BW141" s="378" t="str">
        <f t="shared" ref="BW141:BW181" si="95">IF(BU141=0," -",IF(BT141=0,100%,BU141/BT141))</f>
        <v xml:space="preserve"> -</v>
      </c>
      <c r="BX141" s="58">
        <f>'[10]2017'!P34</f>
        <v>0</v>
      </c>
      <c r="BY141" s="59">
        <f>'[10]2017'!Q34</f>
        <v>0</v>
      </c>
      <c r="BZ141" s="59">
        <f>'[10]2017'!R34</f>
        <v>0</v>
      </c>
      <c r="CA141" s="145" t="str">
        <f t="shared" ref="CA141:CA181" si="96">IF(BX141=0," -",BY141/BX141)</f>
        <v xml:space="preserve"> -</v>
      </c>
      <c r="CB141" s="378" t="str">
        <f t="shared" ref="CB141:CB181" si="97">IF(BZ141=0," -",IF(BY141=0,100%,BZ141/BY141))</f>
        <v xml:space="preserve"> -</v>
      </c>
      <c r="CC141" s="61">
        <f>'[10]2018'!P34</f>
        <v>0</v>
      </c>
      <c r="CD141" s="59">
        <f>'[10]2018'!Q34</f>
        <v>0</v>
      </c>
      <c r="CE141" s="59">
        <f>'[10]2018'!R34</f>
        <v>0</v>
      </c>
      <c r="CF141" s="145" t="str">
        <f t="shared" ref="CF141:CF181" si="98">IF(CC141=0," -",CD141/CC141)</f>
        <v xml:space="preserve"> -</v>
      </c>
      <c r="CG141" s="378" t="str">
        <f t="shared" ref="CG141:CG181" si="99">IF(CE141=0," -",IF(CD141=0,100%,CE141/CD141))</f>
        <v xml:space="preserve"> -</v>
      </c>
      <c r="CH141" s="58">
        <f>'[10]2019'!P34</f>
        <v>0</v>
      </c>
      <c r="CI141" s="59">
        <f>'[10]2019'!Q34</f>
        <v>0</v>
      </c>
      <c r="CJ141" s="59">
        <f>'[10]2019'!R34</f>
        <v>0</v>
      </c>
      <c r="CK141" s="145" t="str">
        <f t="shared" ref="CK141:CK181" si="100">IF(CH141=0," -",CI141/CH141)</f>
        <v xml:space="preserve"> -</v>
      </c>
      <c r="CL141" s="378" t="str">
        <f t="shared" ref="CL141:CL181" si="101">IF(CJ141=0," -",IF(CI141=0,100%,CJ141/CI141))</f>
        <v xml:space="preserve"> -</v>
      </c>
      <c r="CM141" s="516">
        <f t="shared" ref="CM141:CM181" si="102">+BS141+BX141+CC141+CH141</f>
        <v>0</v>
      </c>
      <c r="CN141" s="517">
        <f t="shared" ref="CN141:CN181" si="103">+BT141+BY141+CD141+CI141</f>
        <v>0</v>
      </c>
      <c r="CO141" s="517">
        <f t="shared" ref="CO141:CO181" si="104">+BU141+BZ141+CE141+CJ141</f>
        <v>0</v>
      </c>
      <c r="CP141" s="507" t="str">
        <f t="shared" ref="CP141:CP181" si="105">IF(CM141=0," -",CN141/CM141)</f>
        <v xml:space="preserve"> -</v>
      </c>
      <c r="CQ141" s="378" t="str">
        <f t="shared" ref="CQ141:CQ181" si="106">IF(CO141=0," -",IF(CN141=0,100%,CO141/CN141))</f>
        <v xml:space="preserve"> -</v>
      </c>
      <c r="CR141" s="595" t="s">
        <v>1344</v>
      </c>
      <c r="CS141" s="373" t="s">
        <v>1361</v>
      </c>
      <c r="CT141" s="101" t="str">
        <f>'[1]LÍNEA 1'!AQ141</f>
        <v>Asesor TIC</v>
      </c>
    </row>
    <row r="142" spans="2:98" ht="30" customHeight="1" x14ac:dyDescent="0.2">
      <c r="B142" s="961"/>
      <c r="C142" s="957"/>
      <c r="D142" s="909"/>
      <c r="E142" s="912"/>
      <c r="F142" s="921" t="s">
        <v>233</v>
      </c>
      <c r="G142" s="809">
        <v>0</v>
      </c>
      <c r="H142" s="809">
        <v>10000</v>
      </c>
      <c r="I142" s="811">
        <f>+H142-G142</f>
        <v>10000</v>
      </c>
      <c r="J142" s="809">
        <v>2500</v>
      </c>
      <c r="K142" s="811">
        <f>+J142-G142</f>
        <v>2500</v>
      </c>
      <c r="L142" s="810"/>
      <c r="M142" s="809">
        <v>5000</v>
      </c>
      <c r="N142" s="811">
        <f>+M142-K142</f>
        <v>2500</v>
      </c>
      <c r="O142" s="810"/>
      <c r="P142" s="809">
        <v>7500</v>
      </c>
      <c r="Q142" s="811">
        <f>+P142-M142</f>
        <v>2500</v>
      </c>
      <c r="R142" s="810"/>
      <c r="S142" s="809">
        <v>10000</v>
      </c>
      <c r="T142" s="811">
        <f>+S142-P142</f>
        <v>2500</v>
      </c>
      <c r="U142" s="848"/>
      <c r="V142" s="825"/>
      <c r="W142" s="797">
        <f>+IF(V142=0,0,V142-G142)</f>
        <v>0</v>
      </c>
      <c r="X142" s="809"/>
      <c r="Y142" s="797">
        <f>+IF(X142=0,0,X142-V142)</f>
        <v>0</v>
      </c>
      <c r="Z142" s="809"/>
      <c r="AA142" s="797">
        <f>+IF(Z142=0,0,Z142-X142)</f>
        <v>0</v>
      </c>
      <c r="AB142" s="799"/>
      <c r="AC142" s="806">
        <f>+IF(AB142=0,0,AB142-Z142)</f>
        <v>0</v>
      </c>
      <c r="AD142" s="766">
        <f>+IF(K142=0," -",W142/K142)</f>
        <v>0</v>
      </c>
      <c r="AE142" s="749">
        <f>+IF(K142=0," -",IF(AD142&gt;100%,100%,AD142))</f>
        <v>0</v>
      </c>
      <c r="AF142" s="759">
        <f>+IF(N142=0," -",Y142/N142)</f>
        <v>0</v>
      </c>
      <c r="AG142" s="749">
        <f>+IF(N142=0," -",IF(AF142&gt;100%,100%,AF142))</f>
        <v>0</v>
      </c>
      <c r="AH142" s="759">
        <f>+IF(Q142=0," -",AA142/Q142)</f>
        <v>0</v>
      </c>
      <c r="AI142" s="749">
        <f>+IF(Q142=0," -",IF(AH142&gt;100%,100%,AH142))</f>
        <v>0</v>
      </c>
      <c r="AJ142" s="759">
        <f>+IF(T142=0," -",AC142/T142)</f>
        <v>0</v>
      </c>
      <c r="AK142" s="749">
        <f>+IF(T142=0," -",IF(AJ142&gt;100%,100%,AJ142))</f>
        <v>0</v>
      </c>
      <c r="AL142" s="759">
        <f>+SUM(AC142,AA142,Y142,W142)/I142</f>
        <v>0</v>
      </c>
      <c r="AM142" s="749">
        <f>+IF(AL142&gt;100%,100%,IF(AL142&lt;0%,0%,AL142))</f>
        <v>0</v>
      </c>
      <c r="AN142" s="751"/>
      <c r="AO142" s="915"/>
      <c r="AP142" s="904"/>
      <c r="AQ142" s="231" t="s">
        <v>171</v>
      </c>
      <c r="AR142" s="232" t="str">
        <f>'[1]LÍNEA 1'!P142</f>
        <v xml:space="preserve"> -</v>
      </c>
      <c r="AS142" s="231" t="s">
        <v>1366</v>
      </c>
      <c r="AT142" s="40">
        <v>1</v>
      </c>
      <c r="AU142" s="60">
        <f>'[1]LÍNEA 1'!S142</f>
        <v>1</v>
      </c>
      <c r="AV142" s="60">
        <f>'[1]LÍNEA 1'!T142</f>
        <v>1</v>
      </c>
      <c r="AW142" s="414">
        <v>0.25</v>
      </c>
      <c r="AX142" s="60">
        <f>'[1]LÍNEA 1'!U142</f>
        <v>1</v>
      </c>
      <c r="AY142" s="414">
        <v>0.25</v>
      </c>
      <c r="AZ142" s="60">
        <f>'[1]LÍNEA 1'!V142</f>
        <v>1</v>
      </c>
      <c r="BA142" s="416">
        <v>0.25</v>
      </c>
      <c r="BB142" s="47">
        <f>'[1]LÍNEA 1'!W142</f>
        <v>1</v>
      </c>
      <c r="BC142" s="416">
        <v>0.25</v>
      </c>
      <c r="BD142" s="54">
        <f>'[10]2016'!K35</f>
        <v>1</v>
      </c>
      <c r="BE142" s="60">
        <f>'[10]2017'!K35</f>
        <v>1</v>
      </c>
      <c r="BF142" s="60">
        <f>'[10]2018'!K35</f>
        <v>0</v>
      </c>
      <c r="BG142" s="49">
        <f>'[10]2019'!K35</f>
        <v>0</v>
      </c>
      <c r="BH142" s="334">
        <f t="shared" si="83"/>
        <v>1</v>
      </c>
      <c r="BI142" s="454">
        <f t="shared" si="84"/>
        <v>1</v>
      </c>
      <c r="BJ142" s="335">
        <f t="shared" si="85"/>
        <v>1</v>
      </c>
      <c r="BK142" s="454">
        <f t="shared" si="86"/>
        <v>1</v>
      </c>
      <c r="BL142" s="335">
        <f t="shared" si="87"/>
        <v>0</v>
      </c>
      <c r="BM142" s="454">
        <f t="shared" si="88"/>
        <v>0</v>
      </c>
      <c r="BN142" s="335">
        <f t="shared" si="89"/>
        <v>0</v>
      </c>
      <c r="BO142" s="454">
        <f t="shared" si="90"/>
        <v>0</v>
      </c>
      <c r="BP142" s="689">
        <f t="shared" si="93"/>
        <v>0.5</v>
      </c>
      <c r="BQ142" s="454">
        <f t="shared" si="91"/>
        <v>0.5</v>
      </c>
      <c r="BR142" s="637">
        <f t="shared" si="92"/>
        <v>0.5</v>
      </c>
      <c r="BS142" s="55">
        <f>'[10]2016'!P35</f>
        <v>0</v>
      </c>
      <c r="BT142" s="60">
        <f>'[10]2016'!Q35</f>
        <v>0</v>
      </c>
      <c r="BU142" s="60">
        <f>'[10]2016'!R35</f>
        <v>0</v>
      </c>
      <c r="BV142" s="125" t="str">
        <f t="shared" si="94"/>
        <v xml:space="preserve"> -</v>
      </c>
      <c r="BW142" s="379" t="str">
        <f t="shared" si="95"/>
        <v xml:space="preserve"> -</v>
      </c>
      <c r="BX142" s="54">
        <f>'[10]2017'!P35</f>
        <v>0</v>
      </c>
      <c r="BY142" s="60">
        <f>'[10]2017'!Q35</f>
        <v>0</v>
      </c>
      <c r="BZ142" s="60">
        <f>'[10]2017'!R35</f>
        <v>0</v>
      </c>
      <c r="CA142" s="125" t="str">
        <f t="shared" si="96"/>
        <v xml:space="preserve"> -</v>
      </c>
      <c r="CB142" s="379" t="str">
        <f t="shared" si="97"/>
        <v xml:space="preserve"> -</v>
      </c>
      <c r="CC142" s="55">
        <f>'[10]2018'!P35</f>
        <v>0</v>
      </c>
      <c r="CD142" s="60">
        <f>'[10]2018'!Q35</f>
        <v>0</v>
      </c>
      <c r="CE142" s="60">
        <f>'[10]2018'!R35</f>
        <v>0</v>
      </c>
      <c r="CF142" s="125" t="str">
        <f t="shared" si="98"/>
        <v xml:space="preserve"> -</v>
      </c>
      <c r="CG142" s="379" t="str">
        <f t="shared" si="99"/>
        <v xml:space="preserve"> -</v>
      </c>
      <c r="CH142" s="54">
        <f>'[10]2019'!P35</f>
        <v>0</v>
      </c>
      <c r="CI142" s="60">
        <f>'[10]2019'!Q35</f>
        <v>0</v>
      </c>
      <c r="CJ142" s="60">
        <f>'[10]2019'!R35</f>
        <v>0</v>
      </c>
      <c r="CK142" s="125" t="str">
        <f t="shared" si="100"/>
        <v xml:space="preserve"> -</v>
      </c>
      <c r="CL142" s="379" t="str">
        <f t="shared" si="101"/>
        <v xml:space="preserve"> -</v>
      </c>
      <c r="CM142" s="518">
        <f t="shared" si="102"/>
        <v>0</v>
      </c>
      <c r="CN142" s="519">
        <f t="shared" si="103"/>
        <v>0</v>
      </c>
      <c r="CO142" s="519">
        <f t="shared" si="104"/>
        <v>0</v>
      </c>
      <c r="CP142" s="505" t="str">
        <f t="shared" si="105"/>
        <v xml:space="preserve"> -</v>
      </c>
      <c r="CQ142" s="379" t="str">
        <f t="shared" si="106"/>
        <v xml:space="preserve"> -</v>
      </c>
      <c r="CR142" s="592" t="s">
        <v>1225</v>
      </c>
      <c r="CS142" s="99" t="s">
        <v>1361</v>
      </c>
      <c r="CT142" s="102" t="str">
        <f>'[1]LÍNEA 1'!AQ142</f>
        <v>Asesor TIC</v>
      </c>
    </row>
    <row r="143" spans="2:98" ht="30" customHeight="1" x14ac:dyDescent="0.2">
      <c r="B143" s="961"/>
      <c r="C143" s="957"/>
      <c r="D143" s="909"/>
      <c r="E143" s="912"/>
      <c r="F143" s="921"/>
      <c r="G143" s="809"/>
      <c r="H143" s="809"/>
      <c r="I143" s="851"/>
      <c r="J143" s="809"/>
      <c r="K143" s="851"/>
      <c r="L143" s="852"/>
      <c r="M143" s="809"/>
      <c r="N143" s="851"/>
      <c r="O143" s="852"/>
      <c r="P143" s="809"/>
      <c r="Q143" s="851"/>
      <c r="R143" s="852"/>
      <c r="S143" s="809"/>
      <c r="T143" s="851"/>
      <c r="U143" s="849"/>
      <c r="V143" s="826"/>
      <c r="W143" s="797"/>
      <c r="X143" s="809"/>
      <c r="Y143" s="797"/>
      <c r="Z143" s="809"/>
      <c r="AA143" s="797"/>
      <c r="AB143" s="799"/>
      <c r="AC143" s="807"/>
      <c r="AD143" s="767"/>
      <c r="AE143" s="750"/>
      <c r="AF143" s="760"/>
      <c r="AG143" s="750"/>
      <c r="AH143" s="760"/>
      <c r="AI143" s="750"/>
      <c r="AJ143" s="760"/>
      <c r="AK143" s="750"/>
      <c r="AL143" s="760"/>
      <c r="AM143" s="750"/>
      <c r="AN143" s="752"/>
      <c r="AO143" s="915"/>
      <c r="AP143" s="904"/>
      <c r="AQ143" s="27" t="s">
        <v>172</v>
      </c>
      <c r="AR143" s="9" t="str">
        <f>'[1]LÍNEA 1'!P143</f>
        <v xml:space="preserve"> -</v>
      </c>
      <c r="AS143" s="27" t="s">
        <v>1367</v>
      </c>
      <c r="AT143" s="40">
        <v>0</v>
      </c>
      <c r="AU143" s="60">
        <f>'[1]LÍNEA 1'!S143</f>
        <v>5000</v>
      </c>
      <c r="AV143" s="60">
        <f>'[1]LÍNEA 1'!T143</f>
        <v>250</v>
      </c>
      <c r="AW143" s="414">
        <f t="shared" ref="AW143:AW181" si="107">+AV143/AU143</f>
        <v>0.05</v>
      </c>
      <c r="AX143" s="60">
        <f>'[1]LÍNEA 1'!U143</f>
        <v>1550</v>
      </c>
      <c r="AY143" s="414">
        <f t="shared" ref="AY143:AY181" si="108">+AX143/AU143</f>
        <v>0.31</v>
      </c>
      <c r="AZ143" s="60">
        <f>'[1]LÍNEA 1'!V143</f>
        <v>1600</v>
      </c>
      <c r="BA143" s="416">
        <f t="shared" ref="BA143:BA181" si="109">+AZ143/AU143</f>
        <v>0.32</v>
      </c>
      <c r="BB143" s="47">
        <f>'[1]LÍNEA 1'!W143</f>
        <v>1600</v>
      </c>
      <c r="BC143" s="416">
        <f t="shared" ref="BC143:BC181" si="110">+BB143/AU143</f>
        <v>0.32</v>
      </c>
      <c r="BD143" s="54">
        <f>'[10]2016'!K36</f>
        <v>702</v>
      </c>
      <c r="BE143" s="60">
        <f>'[10]2017'!K36</f>
        <v>2342</v>
      </c>
      <c r="BF143" s="60">
        <f>'[10]2018'!K36</f>
        <v>0</v>
      </c>
      <c r="BG143" s="49">
        <f>'[10]2019'!K36</f>
        <v>0</v>
      </c>
      <c r="BH143" s="334">
        <f t="shared" si="83"/>
        <v>2.8079999999999998</v>
      </c>
      <c r="BI143" s="454">
        <f t="shared" si="84"/>
        <v>1</v>
      </c>
      <c r="BJ143" s="335">
        <f t="shared" si="85"/>
        <v>1.5109677419354839</v>
      </c>
      <c r="BK143" s="454">
        <f t="shared" si="86"/>
        <v>1</v>
      </c>
      <c r="BL143" s="335">
        <f t="shared" si="87"/>
        <v>0</v>
      </c>
      <c r="BM143" s="454">
        <f t="shared" si="88"/>
        <v>0</v>
      </c>
      <c r="BN143" s="335">
        <f t="shared" si="89"/>
        <v>0</v>
      </c>
      <c r="BO143" s="454">
        <f t="shared" si="90"/>
        <v>0</v>
      </c>
      <c r="BP143" s="689">
        <f t="shared" ref="BP143:BP144" si="111">+SUM(BD143:BG143)/AU143</f>
        <v>0.60880000000000001</v>
      </c>
      <c r="BQ143" s="454">
        <f t="shared" si="91"/>
        <v>0.60880000000000001</v>
      </c>
      <c r="BR143" s="637">
        <f t="shared" si="92"/>
        <v>0.60880000000000001</v>
      </c>
      <c r="BS143" s="55">
        <f>'[10]2016'!P36</f>
        <v>0</v>
      </c>
      <c r="BT143" s="60">
        <f>'[10]2016'!Q36</f>
        <v>0</v>
      </c>
      <c r="BU143" s="60">
        <f>'[10]2016'!R36</f>
        <v>0</v>
      </c>
      <c r="BV143" s="125" t="str">
        <f t="shared" si="94"/>
        <v xml:space="preserve"> -</v>
      </c>
      <c r="BW143" s="379" t="str">
        <f t="shared" si="95"/>
        <v xml:space="preserve"> -</v>
      </c>
      <c r="BX143" s="54">
        <f>'[10]2017'!P36</f>
        <v>0</v>
      </c>
      <c r="BY143" s="60">
        <f>'[10]2017'!Q36</f>
        <v>0</v>
      </c>
      <c r="BZ143" s="60">
        <f>'[10]2017'!R36</f>
        <v>0</v>
      </c>
      <c r="CA143" s="125" t="str">
        <f t="shared" si="96"/>
        <v xml:space="preserve"> -</v>
      </c>
      <c r="CB143" s="379" t="str">
        <f t="shared" si="97"/>
        <v xml:space="preserve"> -</v>
      </c>
      <c r="CC143" s="55">
        <f>'[10]2018'!P36</f>
        <v>0</v>
      </c>
      <c r="CD143" s="60">
        <f>'[10]2018'!Q36</f>
        <v>0</v>
      </c>
      <c r="CE143" s="60">
        <f>'[10]2018'!R36</f>
        <v>0</v>
      </c>
      <c r="CF143" s="125" t="str">
        <f t="shared" si="98"/>
        <v xml:space="preserve"> -</v>
      </c>
      <c r="CG143" s="379" t="str">
        <f t="shared" si="99"/>
        <v xml:space="preserve"> -</v>
      </c>
      <c r="CH143" s="54">
        <f>'[10]2019'!P36</f>
        <v>0</v>
      </c>
      <c r="CI143" s="60">
        <f>'[10]2019'!Q36</f>
        <v>0</v>
      </c>
      <c r="CJ143" s="60">
        <f>'[10]2019'!R36</f>
        <v>0</v>
      </c>
      <c r="CK143" s="125" t="str">
        <f t="shared" si="100"/>
        <v xml:space="preserve"> -</v>
      </c>
      <c r="CL143" s="379" t="str">
        <f t="shared" si="101"/>
        <v xml:space="preserve"> -</v>
      </c>
      <c r="CM143" s="516">
        <f t="shared" si="102"/>
        <v>0</v>
      </c>
      <c r="CN143" s="517">
        <f t="shared" si="103"/>
        <v>0</v>
      </c>
      <c r="CO143" s="517">
        <f t="shared" si="104"/>
        <v>0</v>
      </c>
      <c r="CP143" s="507" t="str">
        <f t="shared" si="105"/>
        <v xml:space="preserve"> -</v>
      </c>
      <c r="CQ143" s="378" t="str">
        <f t="shared" si="106"/>
        <v xml:space="preserve"> -</v>
      </c>
      <c r="CR143" s="592" t="s">
        <v>1225</v>
      </c>
      <c r="CS143" s="99" t="s">
        <v>1361</v>
      </c>
      <c r="CT143" s="102" t="str">
        <f>'[1]LÍNEA 1'!AQ143</f>
        <v>Asesor TIC</v>
      </c>
    </row>
    <row r="144" spans="2:98" ht="30" customHeight="1" x14ac:dyDescent="0.2">
      <c r="B144" s="961"/>
      <c r="C144" s="957"/>
      <c r="D144" s="909"/>
      <c r="E144" s="912"/>
      <c r="F144" s="921"/>
      <c r="G144" s="809"/>
      <c r="H144" s="809"/>
      <c r="I144" s="851"/>
      <c r="J144" s="809"/>
      <c r="K144" s="851"/>
      <c r="L144" s="852"/>
      <c r="M144" s="809"/>
      <c r="N144" s="851"/>
      <c r="O144" s="852"/>
      <c r="P144" s="809"/>
      <c r="Q144" s="851"/>
      <c r="R144" s="852"/>
      <c r="S144" s="809"/>
      <c r="T144" s="851"/>
      <c r="U144" s="849"/>
      <c r="V144" s="826"/>
      <c r="W144" s="797"/>
      <c r="X144" s="809"/>
      <c r="Y144" s="797"/>
      <c r="Z144" s="809"/>
      <c r="AA144" s="797"/>
      <c r="AB144" s="799"/>
      <c r="AC144" s="807"/>
      <c r="AD144" s="767"/>
      <c r="AE144" s="750"/>
      <c r="AF144" s="760"/>
      <c r="AG144" s="750"/>
      <c r="AH144" s="760"/>
      <c r="AI144" s="750"/>
      <c r="AJ144" s="760"/>
      <c r="AK144" s="750"/>
      <c r="AL144" s="760"/>
      <c r="AM144" s="750"/>
      <c r="AN144" s="752"/>
      <c r="AO144" s="915"/>
      <c r="AP144" s="904"/>
      <c r="AQ144" s="27" t="s">
        <v>173</v>
      </c>
      <c r="AR144" s="9" t="str">
        <f>'[1]LÍNEA 1'!P144</f>
        <v xml:space="preserve"> -</v>
      </c>
      <c r="AS144" s="27" t="s">
        <v>1368</v>
      </c>
      <c r="AT144" s="40">
        <v>0</v>
      </c>
      <c r="AU144" s="60">
        <f>'[1]LÍNEA 1'!S144</f>
        <v>30000</v>
      </c>
      <c r="AV144" s="60">
        <f>'[1]LÍNEA 1'!T144</f>
        <v>3750</v>
      </c>
      <c r="AW144" s="414">
        <f t="shared" si="107"/>
        <v>0.125</v>
      </c>
      <c r="AX144" s="60">
        <f>'[1]LÍNEA 1'!U144</f>
        <v>8750</v>
      </c>
      <c r="AY144" s="414">
        <f t="shared" si="108"/>
        <v>0.29166666666666669</v>
      </c>
      <c r="AZ144" s="60">
        <f>'[1]LÍNEA 1'!V144</f>
        <v>8750</v>
      </c>
      <c r="BA144" s="416">
        <f t="shared" si="109"/>
        <v>0.29166666666666669</v>
      </c>
      <c r="BB144" s="47">
        <f>'[1]LÍNEA 1'!W144</f>
        <v>8750</v>
      </c>
      <c r="BC144" s="416">
        <f t="shared" si="110"/>
        <v>0.29166666666666669</v>
      </c>
      <c r="BD144" s="54">
        <f>'[10]2016'!K37</f>
        <v>29973</v>
      </c>
      <c r="BE144" s="60">
        <f>'[10]2017'!K37</f>
        <v>30528</v>
      </c>
      <c r="BF144" s="60">
        <f>'[10]2018'!K37</f>
        <v>0</v>
      </c>
      <c r="BG144" s="49">
        <f>'[10]2019'!K37</f>
        <v>0</v>
      </c>
      <c r="BH144" s="334">
        <f t="shared" si="83"/>
        <v>7.9927999999999999</v>
      </c>
      <c r="BI144" s="454">
        <f t="shared" si="84"/>
        <v>1</v>
      </c>
      <c r="BJ144" s="335">
        <f t="shared" si="85"/>
        <v>3.4889142857142859</v>
      </c>
      <c r="BK144" s="454">
        <f t="shared" si="86"/>
        <v>1</v>
      </c>
      <c r="BL144" s="335">
        <f t="shared" si="87"/>
        <v>0</v>
      </c>
      <c r="BM144" s="454">
        <f t="shared" si="88"/>
        <v>0</v>
      </c>
      <c r="BN144" s="335">
        <f t="shared" si="89"/>
        <v>0</v>
      </c>
      <c r="BO144" s="454">
        <f t="shared" si="90"/>
        <v>0</v>
      </c>
      <c r="BP144" s="689">
        <f t="shared" si="111"/>
        <v>2.0167000000000002</v>
      </c>
      <c r="BQ144" s="454">
        <f t="shared" si="91"/>
        <v>1</v>
      </c>
      <c r="BR144" s="637">
        <f t="shared" si="92"/>
        <v>1</v>
      </c>
      <c r="BS144" s="55">
        <f>'[10]2016'!P37</f>
        <v>0</v>
      </c>
      <c r="BT144" s="60">
        <f>'[10]2016'!Q37</f>
        <v>0</v>
      </c>
      <c r="BU144" s="60">
        <f>'[10]2016'!R37</f>
        <v>0</v>
      </c>
      <c r="BV144" s="125" t="str">
        <f t="shared" si="94"/>
        <v xml:space="preserve"> -</v>
      </c>
      <c r="BW144" s="379" t="str">
        <f t="shared" si="95"/>
        <v xml:space="preserve"> -</v>
      </c>
      <c r="BX144" s="54">
        <f>'[10]2017'!P37</f>
        <v>0</v>
      </c>
      <c r="BY144" s="60">
        <f>'[10]2017'!Q37</f>
        <v>0</v>
      </c>
      <c r="BZ144" s="60">
        <f>'[10]2017'!R37</f>
        <v>0</v>
      </c>
      <c r="CA144" s="125" t="str">
        <f t="shared" si="96"/>
        <v xml:space="preserve"> -</v>
      </c>
      <c r="CB144" s="379" t="str">
        <f t="shared" si="97"/>
        <v xml:space="preserve"> -</v>
      </c>
      <c r="CC144" s="55">
        <f>'[10]2018'!P37</f>
        <v>0</v>
      </c>
      <c r="CD144" s="60">
        <f>'[10]2018'!Q37</f>
        <v>0</v>
      </c>
      <c r="CE144" s="60">
        <f>'[10]2018'!R37</f>
        <v>0</v>
      </c>
      <c r="CF144" s="125" t="str">
        <f t="shared" si="98"/>
        <v xml:space="preserve"> -</v>
      </c>
      <c r="CG144" s="379" t="str">
        <f t="shared" si="99"/>
        <v xml:space="preserve"> -</v>
      </c>
      <c r="CH144" s="54">
        <f>'[10]2019'!P37</f>
        <v>0</v>
      </c>
      <c r="CI144" s="60">
        <f>'[10]2019'!Q37</f>
        <v>0</v>
      </c>
      <c r="CJ144" s="60">
        <f>'[10]2019'!R37</f>
        <v>0</v>
      </c>
      <c r="CK144" s="125" t="str">
        <f t="shared" si="100"/>
        <v xml:space="preserve"> -</v>
      </c>
      <c r="CL144" s="379" t="str">
        <f t="shared" si="101"/>
        <v xml:space="preserve"> -</v>
      </c>
      <c r="CM144" s="518">
        <f t="shared" si="102"/>
        <v>0</v>
      </c>
      <c r="CN144" s="519">
        <f t="shared" si="103"/>
        <v>0</v>
      </c>
      <c r="CO144" s="519">
        <f t="shared" si="104"/>
        <v>0</v>
      </c>
      <c r="CP144" s="505" t="str">
        <f t="shared" si="105"/>
        <v xml:space="preserve"> -</v>
      </c>
      <c r="CQ144" s="379" t="str">
        <f t="shared" si="106"/>
        <v xml:space="preserve"> -</v>
      </c>
      <c r="CR144" s="592" t="s">
        <v>1225</v>
      </c>
      <c r="CS144" s="99" t="s">
        <v>1361</v>
      </c>
      <c r="CT144" s="102" t="str">
        <f>'[1]LÍNEA 1'!AQ144</f>
        <v>Asesor TIC</v>
      </c>
    </row>
    <row r="145" spans="2:98" ht="30" customHeight="1" thickBot="1" x14ac:dyDescent="0.25">
      <c r="B145" s="961"/>
      <c r="C145" s="957"/>
      <c r="D145" s="909"/>
      <c r="E145" s="912"/>
      <c r="F145" s="921"/>
      <c r="G145" s="809"/>
      <c r="H145" s="809"/>
      <c r="I145" s="851"/>
      <c r="J145" s="809"/>
      <c r="K145" s="851"/>
      <c r="L145" s="852"/>
      <c r="M145" s="809"/>
      <c r="N145" s="851"/>
      <c r="O145" s="852"/>
      <c r="P145" s="809"/>
      <c r="Q145" s="851"/>
      <c r="R145" s="852"/>
      <c r="S145" s="809"/>
      <c r="T145" s="851"/>
      <c r="U145" s="849"/>
      <c r="V145" s="826"/>
      <c r="W145" s="797"/>
      <c r="X145" s="809"/>
      <c r="Y145" s="797"/>
      <c r="Z145" s="809"/>
      <c r="AA145" s="797"/>
      <c r="AB145" s="799"/>
      <c r="AC145" s="807"/>
      <c r="AD145" s="767"/>
      <c r="AE145" s="750"/>
      <c r="AF145" s="760"/>
      <c r="AG145" s="750"/>
      <c r="AH145" s="760"/>
      <c r="AI145" s="750"/>
      <c r="AJ145" s="760"/>
      <c r="AK145" s="750"/>
      <c r="AL145" s="760"/>
      <c r="AM145" s="750"/>
      <c r="AN145" s="752"/>
      <c r="AO145" s="916"/>
      <c r="AP145" s="905"/>
      <c r="AQ145" s="251" t="s">
        <v>174</v>
      </c>
      <c r="AR145" s="278">
        <f>'[1]LÍNEA 1'!P145</f>
        <v>2210198</v>
      </c>
      <c r="AS145" s="251" t="s">
        <v>1369</v>
      </c>
      <c r="AT145" s="44">
        <v>8</v>
      </c>
      <c r="AU145" s="105">
        <f>'[1]LÍNEA 1'!S145</f>
        <v>1</v>
      </c>
      <c r="AV145" s="105">
        <f>'[1]LÍNEA 1'!T145</f>
        <v>0</v>
      </c>
      <c r="AW145" s="417">
        <v>0.25</v>
      </c>
      <c r="AX145" s="105">
        <f>'[1]LÍNEA 1'!U145</f>
        <v>0</v>
      </c>
      <c r="AY145" s="417">
        <v>0.25</v>
      </c>
      <c r="AZ145" s="105">
        <f>'[1]LÍNEA 1'!V145</f>
        <v>1</v>
      </c>
      <c r="BA145" s="418">
        <v>0.25</v>
      </c>
      <c r="BB145" s="50">
        <f>'[1]LÍNEA 1'!W145</f>
        <v>1</v>
      </c>
      <c r="BC145" s="418">
        <v>0.25</v>
      </c>
      <c r="BD145" s="62">
        <f>'[7]2016'!$K$17</f>
        <v>0</v>
      </c>
      <c r="BE145" s="92">
        <f>'[7]2017'!$K$16</f>
        <v>0</v>
      </c>
      <c r="BF145" s="92">
        <f>'[7]2018'!$K$16</f>
        <v>0</v>
      </c>
      <c r="BG145" s="70">
        <f>'[7]2019'!$K$16</f>
        <v>0</v>
      </c>
      <c r="BH145" s="456" t="str">
        <f t="shared" si="83"/>
        <v xml:space="preserve"> -</v>
      </c>
      <c r="BI145" s="457" t="str">
        <f t="shared" si="84"/>
        <v xml:space="preserve"> -</v>
      </c>
      <c r="BJ145" s="366" t="str">
        <f t="shared" si="85"/>
        <v xml:space="preserve"> -</v>
      </c>
      <c r="BK145" s="457" t="str">
        <f t="shared" si="86"/>
        <v xml:space="preserve"> -</v>
      </c>
      <c r="BL145" s="366">
        <f t="shared" si="87"/>
        <v>0</v>
      </c>
      <c r="BM145" s="457">
        <f t="shared" si="88"/>
        <v>0</v>
      </c>
      <c r="BN145" s="366">
        <f t="shared" si="89"/>
        <v>0</v>
      </c>
      <c r="BO145" s="457">
        <f t="shared" si="90"/>
        <v>0</v>
      </c>
      <c r="BP145" s="692">
        <f t="shared" si="93"/>
        <v>0</v>
      </c>
      <c r="BQ145" s="457">
        <f t="shared" si="91"/>
        <v>0</v>
      </c>
      <c r="BR145" s="640">
        <f t="shared" si="92"/>
        <v>0</v>
      </c>
      <c r="BS145" s="57">
        <f>'[7]2016'!P17</f>
        <v>0</v>
      </c>
      <c r="BT145" s="105">
        <f>'[7]2016'!Q17</f>
        <v>0</v>
      </c>
      <c r="BU145" s="105">
        <f>'[7]2016'!R17</f>
        <v>0</v>
      </c>
      <c r="BV145" s="147" t="str">
        <f t="shared" si="94"/>
        <v xml:space="preserve"> -</v>
      </c>
      <c r="BW145" s="382" t="str">
        <f t="shared" si="95"/>
        <v xml:space="preserve"> -</v>
      </c>
      <c r="BX145" s="56">
        <f>'[7]2017'!P16</f>
        <v>0</v>
      </c>
      <c r="BY145" s="105">
        <f>'[7]2017'!Q16</f>
        <v>0</v>
      </c>
      <c r="BZ145" s="105">
        <f>'[7]2017'!R16</f>
        <v>0</v>
      </c>
      <c r="CA145" s="147" t="str">
        <f t="shared" si="96"/>
        <v xml:space="preserve"> -</v>
      </c>
      <c r="CB145" s="382" t="str">
        <f t="shared" si="97"/>
        <v xml:space="preserve"> -</v>
      </c>
      <c r="CC145" s="57">
        <f>'[7]2018'!P16</f>
        <v>200000</v>
      </c>
      <c r="CD145" s="105">
        <f>'[7]2018'!Q16</f>
        <v>0</v>
      </c>
      <c r="CE145" s="105">
        <f>'[7]2018'!R16</f>
        <v>0</v>
      </c>
      <c r="CF145" s="147">
        <f t="shared" si="98"/>
        <v>0</v>
      </c>
      <c r="CG145" s="382" t="str">
        <f t="shared" si="99"/>
        <v xml:space="preserve"> -</v>
      </c>
      <c r="CH145" s="56">
        <f>'[7]2019'!P16</f>
        <v>0</v>
      </c>
      <c r="CI145" s="105">
        <f>'[7]2019'!Q16</f>
        <v>0</v>
      </c>
      <c r="CJ145" s="105">
        <f>'[7]2019'!R16</f>
        <v>0</v>
      </c>
      <c r="CK145" s="147" t="str">
        <f t="shared" si="100"/>
        <v xml:space="preserve"> -</v>
      </c>
      <c r="CL145" s="382" t="str">
        <f t="shared" si="101"/>
        <v xml:space="preserve"> -</v>
      </c>
      <c r="CM145" s="529">
        <f t="shared" si="102"/>
        <v>200000</v>
      </c>
      <c r="CN145" s="530">
        <f t="shared" si="103"/>
        <v>0</v>
      </c>
      <c r="CO145" s="530">
        <f t="shared" si="104"/>
        <v>0</v>
      </c>
      <c r="CP145" s="515">
        <f t="shared" si="105"/>
        <v>0</v>
      </c>
      <c r="CQ145" s="384" t="str">
        <f t="shared" si="106"/>
        <v xml:space="preserve"> -</v>
      </c>
      <c r="CR145" s="593" t="s">
        <v>1344</v>
      </c>
      <c r="CS145" s="372" t="s">
        <v>1226</v>
      </c>
      <c r="CT145" s="103" t="str">
        <f>'[1]LÍNEA 1'!AQ145</f>
        <v>Sec. Infraestructura</v>
      </c>
    </row>
    <row r="146" spans="2:98" ht="30" customHeight="1" x14ac:dyDescent="0.2">
      <c r="B146" s="961"/>
      <c r="C146" s="957"/>
      <c r="D146" s="909"/>
      <c r="E146" s="912"/>
      <c r="F146" s="921"/>
      <c r="G146" s="809"/>
      <c r="H146" s="809"/>
      <c r="I146" s="796"/>
      <c r="J146" s="809"/>
      <c r="K146" s="796"/>
      <c r="L146" s="827"/>
      <c r="M146" s="809"/>
      <c r="N146" s="796"/>
      <c r="O146" s="827"/>
      <c r="P146" s="809"/>
      <c r="Q146" s="796"/>
      <c r="R146" s="827"/>
      <c r="S146" s="809"/>
      <c r="T146" s="796"/>
      <c r="U146" s="850"/>
      <c r="V146" s="832"/>
      <c r="W146" s="797"/>
      <c r="X146" s="809"/>
      <c r="Y146" s="797"/>
      <c r="Z146" s="809"/>
      <c r="AA146" s="797"/>
      <c r="AB146" s="799"/>
      <c r="AC146" s="808"/>
      <c r="AD146" s="772"/>
      <c r="AE146" s="753"/>
      <c r="AF146" s="761"/>
      <c r="AG146" s="753"/>
      <c r="AH146" s="761"/>
      <c r="AI146" s="753"/>
      <c r="AJ146" s="761"/>
      <c r="AK146" s="753"/>
      <c r="AL146" s="761"/>
      <c r="AM146" s="753"/>
      <c r="AN146" s="754"/>
      <c r="AO146" s="917">
        <f>+RESUMEN!J30</f>
        <v>4.3749999999999997E-2</v>
      </c>
      <c r="AP146" s="906" t="s">
        <v>182</v>
      </c>
      <c r="AQ146" s="26" t="s">
        <v>175</v>
      </c>
      <c r="AR146" s="374">
        <f>'[1]LÍNEA 1'!P146</f>
        <v>0</v>
      </c>
      <c r="AS146" s="26" t="s">
        <v>1370</v>
      </c>
      <c r="AT146" s="39">
        <v>1</v>
      </c>
      <c r="AU146" s="90">
        <f>'[1]LÍNEA 1'!S146</f>
        <v>4</v>
      </c>
      <c r="AV146" s="90">
        <f>'[1]LÍNEA 1'!T146</f>
        <v>0</v>
      </c>
      <c r="AW146" s="413">
        <f t="shared" si="107"/>
        <v>0</v>
      </c>
      <c r="AX146" s="90">
        <f>'[1]LÍNEA 1'!U146</f>
        <v>2</v>
      </c>
      <c r="AY146" s="413">
        <f t="shared" si="108"/>
        <v>0.5</v>
      </c>
      <c r="AZ146" s="90">
        <f>'[1]LÍNEA 1'!V146</f>
        <v>1</v>
      </c>
      <c r="BA146" s="415">
        <f t="shared" si="109"/>
        <v>0.25</v>
      </c>
      <c r="BB146" s="46">
        <f>'[1]LÍNEA 1'!W146</f>
        <v>1</v>
      </c>
      <c r="BC146" s="422">
        <f t="shared" si="110"/>
        <v>0.25</v>
      </c>
      <c r="BD146" s="52">
        <f>'[10]2016'!K38</f>
        <v>0.3</v>
      </c>
      <c r="BE146" s="90">
        <f>'[10]2017'!K38</f>
        <v>0.05</v>
      </c>
      <c r="BF146" s="90">
        <f>'[10]2018'!K38</f>
        <v>0</v>
      </c>
      <c r="BG146" s="69">
        <f>'[10]2019'!K38</f>
        <v>0</v>
      </c>
      <c r="BH146" s="330" t="str">
        <f t="shared" si="83"/>
        <v xml:space="preserve"> -</v>
      </c>
      <c r="BI146" s="453" t="str">
        <f t="shared" si="84"/>
        <v xml:space="preserve"> -</v>
      </c>
      <c r="BJ146" s="331">
        <f t="shared" si="85"/>
        <v>2.5000000000000001E-2</v>
      </c>
      <c r="BK146" s="453">
        <f t="shared" si="86"/>
        <v>2.5000000000000001E-2</v>
      </c>
      <c r="BL146" s="331">
        <f t="shared" si="87"/>
        <v>0</v>
      </c>
      <c r="BM146" s="453">
        <f t="shared" si="88"/>
        <v>0</v>
      </c>
      <c r="BN146" s="331">
        <f t="shared" si="89"/>
        <v>0</v>
      </c>
      <c r="BO146" s="453">
        <f t="shared" si="90"/>
        <v>0</v>
      </c>
      <c r="BP146" s="688">
        <f t="shared" ref="BP146:BP147" si="112">+SUM(BD146:BG146)/AU146</f>
        <v>8.7499999999999994E-2</v>
      </c>
      <c r="BQ146" s="453">
        <f t="shared" si="91"/>
        <v>8.7499999999999994E-2</v>
      </c>
      <c r="BR146" s="636">
        <f t="shared" si="92"/>
        <v>8.7499999999999994E-2</v>
      </c>
      <c r="BS146" s="52">
        <f>'[10]2016'!P38</f>
        <v>0</v>
      </c>
      <c r="BT146" s="90">
        <f>'[10]2016'!Q38</f>
        <v>0</v>
      </c>
      <c r="BU146" s="90">
        <f>'[10]2016'!R38</f>
        <v>0</v>
      </c>
      <c r="BV146" s="146" t="str">
        <f t="shared" si="94"/>
        <v xml:space="preserve"> -</v>
      </c>
      <c r="BW146" s="385" t="str">
        <f t="shared" si="95"/>
        <v xml:space="preserve"> -</v>
      </c>
      <c r="BX146" s="52">
        <f>'[10]2017'!P38</f>
        <v>0</v>
      </c>
      <c r="BY146" s="90">
        <f>'[10]2017'!Q38</f>
        <v>0</v>
      </c>
      <c r="BZ146" s="90">
        <f>'[10]2017'!R38</f>
        <v>0</v>
      </c>
      <c r="CA146" s="146" t="str">
        <f t="shared" si="96"/>
        <v xml:space="preserve"> -</v>
      </c>
      <c r="CB146" s="385" t="str">
        <f t="shared" si="97"/>
        <v xml:space="preserve"> -</v>
      </c>
      <c r="CC146" s="53">
        <f>'[10]2018'!P38</f>
        <v>200000</v>
      </c>
      <c r="CD146" s="90">
        <f>'[10]2018'!Q38</f>
        <v>0</v>
      </c>
      <c r="CE146" s="90">
        <f>'[10]2018'!R38</f>
        <v>0</v>
      </c>
      <c r="CF146" s="146">
        <f t="shared" si="98"/>
        <v>0</v>
      </c>
      <c r="CG146" s="385" t="str">
        <f t="shared" si="99"/>
        <v xml:space="preserve"> -</v>
      </c>
      <c r="CH146" s="52">
        <f>'[10]2019'!P38</f>
        <v>0</v>
      </c>
      <c r="CI146" s="90">
        <f>'[10]2019'!Q38</f>
        <v>0</v>
      </c>
      <c r="CJ146" s="90">
        <f>'[10]2019'!R38</f>
        <v>0</v>
      </c>
      <c r="CK146" s="146" t="str">
        <f t="shared" si="100"/>
        <v xml:space="preserve"> -</v>
      </c>
      <c r="CL146" s="385" t="str">
        <f t="shared" si="101"/>
        <v xml:space="preserve"> -</v>
      </c>
      <c r="CM146" s="522">
        <f t="shared" si="102"/>
        <v>200000</v>
      </c>
      <c r="CN146" s="523">
        <f t="shared" si="103"/>
        <v>0</v>
      </c>
      <c r="CO146" s="523">
        <f t="shared" si="104"/>
        <v>0</v>
      </c>
      <c r="CP146" s="504">
        <f t="shared" si="105"/>
        <v>0</v>
      </c>
      <c r="CQ146" s="385" t="str">
        <f t="shared" si="106"/>
        <v xml:space="preserve"> -</v>
      </c>
      <c r="CR146" s="591" t="s">
        <v>1225</v>
      </c>
      <c r="CS146" s="389" t="s">
        <v>1361</v>
      </c>
      <c r="CT146" s="75" t="str">
        <f>'[1]LÍNEA 1'!AQ146</f>
        <v>Asesor TIC</v>
      </c>
    </row>
    <row r="147" spans="2:98" ht="30" customHeight="1" thickBot="1" x14ac:dyDescent="0.25">
      <c r="B147" s="961"/>
      <c r="C147" s="957"/>
      <c r="D147" s="909"/>
      <c r="E147" s="912"/>
      <c r="F147" s="921" t="s">
        <v>234</v>
      </c>
      <c r="G147" s="809">
        <v>77</v>
      </c>
      <c r="H147" s="809">
        <v>90</v>
      </c>
      <c r="I147" s="811">
        <f>+H147-G147</f>
        <v>13</v>
      </c>
      <c r="J147" s="809">
        <v>80</v>
      </c>
      <c r="K147" s="811">
        <f>+J147-G147</f>
        <v>3</v>
      </c>
      <c r="L147" s="810"/>
      <c r="M147" s="809">
        <v>85</v>
      </c>
      <c r="N147" s="811">
        <f>+M147-J147</f>
        <v>5</v>
      </c>
      <c r="O147" s="810"/>
      <c r="P147" s="809">
        <v>90</v>
      </c>
      <c r="Q147" s="811">
        <f>+P147-M147</f>
        <v>5</v>
      </c>
      <c r="R147" s="810"/>
      <c r="S147" s="809">
        <v>90</v>
      </c>
      <c r="T147" s="811">
        <f>+S147-P147</f>
        <v>0</v>
      </c>
      <c r="U147" s="848"/>
      <c r="V147" s="825"/>
      <c r="W147" s="797">
        <f>+IF(V147=0,0,V147-G147)</f>
        <v>0</v>
      </c>
      <c r="X147" s="809"/>
      <c r="Y147" s="797">
        <f>+IF(X147=0,0,X147-V147)</f>
        <v>0</v>
      </c>
      <c r="Z147" s="809"/>
      <c r="AA147" s="797">
        <f>+IF(Z147=0,0,Z147-X147)</f>
        <v>0</v>
      </c>
      <c r="AB147" s="799"/>
      <c r="AC147" s="806">
        <f>+IF(AB147=0,0,AB147-Z147)</f>
        <v>0</v>
      </c>
      <c r="AD147" s="766">
        <f>+IF(K147=0," -",W147/K147)</f>
        <v>0</v>
      </c>
      <c r="AE147" s="749">
        <f>+IF(K147=0," -",IF(AD147&gt;100%,100%,AD147))</f>
        <v>0</v>
      </c>
      <c r="AF147" s="759">
        <f>+IF(N147=0," -",Y147/N147)</f>
        <v>0</v>
      </c>
      <c r="AG147" s="749">
        <f>+IF(N147=0," -",IF(AF147&gt;100%,100%,AF147))</f>
        <v>0</v>
      </c>
      <c r="AH147" s="759">
        <f>+IF(Q147=0," -",AA147/Q147)</f>
        <v>0</v>
      </c>
      <c r="AI147" s="749">
        <f>+IF(Q147=0," -",IF(AH147&gt;100%,100%,AH147))</f>
        <v>0</v>
      </c>
      <c r="AJ147" s="759" t="str">
        <f>+IF(T147=0," -",AC147/T147)</f>
        <v xml:space="preserve"> -</v>
      </c>
      <c r="AK147" s="749" t="str">
        <f>+IF(T147=0," -",IF(AJ147&gt;100%,100%,AJ147))</f>
        <v xml:space="preserve"> -</v>
      </c>
      <c r="AL147" s="759">
        <f>+SUM(AC147,AA147,Y147,W147)/I147</f>
        <v>0</v>
      </c>
      <c r="AM147" s="749">
        <f>+IF(AL147&gt;100%,100%,IF(AL147&lt;0%,0%,AL147))</f>
        <v>0</v>
      </c>
      <c r="AN147" s="751"/>
      <c r="AO147" s="918"/>
      <c r="AP147" s="907"/>
      <c r="AQ147" s="30" t="s">
        <v>176</v>
      </c>
      <c r="AR147" s="10">
        <f>'[1]LÍNEA 1'!P147</f>
        <v>0</v>
      </c>
      <c r="AS147" s="30" t="s">
        <v>1371</v>
      </c>
      <c r="AT147" s="68">
        <v>0</v>
      </c>
      <c r="AU147" s="109">
        <f>'[1]LÍNEA 1'!S147</f>
        <v>1</v>
      </c>
      <c r="AV147" s="109">
        <f>'[1]LÍNEA 1'!T147</f>
        <v>0</v>
      </c>
      <c r="AW147" s="424">
        <f t="shared" si="107"/>
        <v>0</v>
      </c>
      <c r="AX147" s="109">
        <f>'[1]LÍNEA 1'!U147</f>
        <v>0</v>
      </c>
      <c r="AY147" s="424">
        <f t="shared" si="108"/>
        <v>0</v>
      </c>
      <c r="AZ147" s="109">
        <f>'[1]LÍNEA 1'!V147</f>
        <v>0.5</v>
      </c>
      <c r="BA147" s="425">
        <f t="shared" si="109"/>
        <v>0.5</v>
      </c>
      <c r="BB147" s="148">
        <f>'[1]LÍNEA 1'!W147</f>
        <v>0.5</v>
      </c>
      <c r="BC147" s="426">
        <f t="shared" si="110"/>
        <v>0.5</v>
      </c>
      <c r="BD147" s="316">
        <f>'[10]2016'!K39</f>
        <v>0</v>
      </c>
      <c r="BE147" s="109">
        <f>'[10]2017'!K39</f>
        <v>0</v>
      </c>
      <c r="BF147" s="109">
        <f>'[10]2018'!K39</f>
        <v>0</v>
      </c>
      <c r="BG147" s="73">
        <f>'[10]2019'!K39</f>
        <v>0</v>
      </c>
      <c r="BH147" s="332" t="str">
        <f t="shared" si="83"/>
        <v xml:space="preserve"> -</v>
      </c>
      <c r="BI147" s="458" t="str">
        <f t="shared" si="84"/>
        <v xml:space="preserve"> -</v>
      </c>
      <c r="BJ147" s="333" t="str">
        <f t="shared" si="85"/>
        <v xml:space="preserve"> -</v>
      </c>
      <c r="BK147" s="458" t="str">
        <f t="shared" si="86"/>
        <v xml:space="preserve"> -</v>
      </c>
      <c r="BL147" s="333">
        <f t="shared" si="87"/>
        <v>0</v>
      </c>
      <c r="BM147" s="458">
        <f t="shared" si="88"/>
        <v>0</v>
      </c>
      <c r="BN147" s="333">
        <f t="shared" si="89"/>
        <v>0</v>
      </c>
      <c r="BO147" s="458">
        <f t="shared" si="90"/>
        <v>0</v>
      </c>
      <c r="BP147" s="690">
        <f t="shared" si="112"/>
        <v>0</v>
      </c>
      <c r="BQ147" s="458">
        <f t="shared" si="91"/>
        <v>0</v>
      </c>
      <c r="BR147" s="638">
        <f t="shared" si="92"/>
        <v>0</v>
      </c>
      <c r="BS147" s="62">
        <f>'[10]2016'!P39</f>
        <v>0</v>
      </c>
      <c r="BT147" s="92">
        <f>'[10]2016'!Q39</f>
        <v>0</v>
      </c>
      <c r="BU147" s="92">
        <f>'[10]2016'!R39</f>
        <v>0</v>
      </c>
      <c r="BV147" s="148" t="str">
        <f t="shared" si="94"/>
        <v xml:space="preserve"> -</v>
      </c>
      <c r="BW147" s="386" t="str">
        <f t="shared" si="95"/>
        <v xml:space="preserve"> -</v>
      </c>
      <c r="BX147" s="62">
        <f>'[10]2017'!P39</f>
        <v>0</v>
      </c>
      <c r="BY147" s="92">
        <f>'[10]2017'!Q39</f>
        <v>0</v>
      </c>
      <c r="BZ147" s="92">
        <f>'[10]2017'!R39</f>
        <v>0</v>
      </c>
      <c r="CA147" s="148" t="str">
        <f t="shared" si="96"/>
        <v xml:space="preserve"> -</v>
      </c>
      <c r="CB147" s="386" t="str">
        <f t="shared" si="97"/>
        <v xml:space="preserve"> -</v>
      </c>
      <c r="CC147" s="63">
        <f>'[10]2018'!P39</f>
        <v>40000</v>
      </c>
      <c r="CD147" s="92">
        <f>'[10]2018'!Q39</f>
        <v>0</v>
      </c>
      <c r="CE147" s="92">
        <f>'[10]2018'!R39</f>
        <v>0</v>
      </c>
      <c r="CF147" s="148">
        <f t="shared" si="98"/>
        <v>0</v>
      </c>
      <c r="CG147" s="386" t="str">
        <f t="shared" si="99"/>
        <v xml:space="preserve"> -</v>
      </c>
      <c r="CH147" s="62">
        <f>'[10]2019'!P39</f>
        <v>0</v>
      </c>
      <c r="CI147" s="92">
        <f>'[10]2019'!Q39</f>
        <v>0</v>
      </c>
      <c r="CJ147" s="92">
        <f>'[10]2019'!R39</f>
        <v>0</v>
      </c>
      <c r="CK147" s="148" t="str">
        <f t="shared" si="100"/>
        <v xml:space="preserve"> -</v>
      </c>
      <c r="CL147" s="386" t="str">
        <f t="shared" si="101"/>
        <v xml:space="preserve"> -</v>
      </c>
      <c r="CM147" s="527">
        <f t="shared" si="102"/>
        <v>40000</v>
      </c>
      <c r="CN147" s="528">
        <f t="shared" si="103"/>
        <v>0</v>
      </c>
      <c r="CO147" s="528">
        <f t="shared" si="104"/>
        <v>0</v>
      </c>
      <c r="CP147" s="514">
        <f t="shared" si="105"/>
        <v>0</v>
      </c>
      <c r="CQ147" s="388" t="str">
        <f t="shared" si="106"/>
        <v xml:space="preserve"> -</v>
      </c>
      <c r="CR147" s="594" t="s">
        <v>1225</v>
      </c>
      <c r="CS147" s="391" t="s">
        <v>1361</v>
      </c>
      <c r="CT147" s="107" t="str">
        <f>'[1]LÍNEA 1'!AQ147</f>
        <v>Asesor TIC</v>
      </c>
    </row>
    <row r="148" spans="2:98" ht="30" customHeight="1" x14ac:dyDescent="0.2">
      <c r="B148" s="961"/>
      <c r="C148" s="957"/>
      <c r="D148" s="909"/>
      <c r="E148" s="912"/>
      <c r="F148" s="921"/>
      <c r="G148" s="809"/>
      <c r="H148" s="809"/>
      <c r="I148" s="851"/>
      <c r="J148" s="809"/>
      <c r="K148" s="851"/>
      <c r="L148" s="852"/>
      <c r="M148" s="809"/>
      <c r="N148" s="851"/>
      <c r="O148" s="852"/>
      <c r="P148" s="809"/>
      <c r="Q148" s="851"/>
      <c r="R148" s="852"/>
      <c r="S148" s="809"/>
      <c r="T148" s="851"/>
      <c r="U148" s="849"/>
      <c r="V148" s="826"/>
      <c r="W148" s="797"/>
      <c r="X148" s="809"/>
      <c r="Y148" s="797"/>
      <c r="Z148" s="809"/>
      <c r="AA148" s="797"/>
      <c r="AB148" s="799"/>
      <c r="AC148" s="807"/>
      <c r="AD148" s="767"/>
      <c r="AE148" s="750"/>
      <c r="AF148" s="760"/>
      <c r="AG148" s="750"/>
      <c r="AH148" s="760"/>
      <c r="AI148" s="750"/>
      <c r="AJ148" s="760"/>
      <c r="AK148" s="750"/>
      <c r="AL148" s="760"/>
      <c r="AM148" s="750"/>
      <c r="AN148" s="752"/>
      <c r="AO148" s="917">
        <f>+RESUMEN!J31</f>
        <v>0.50555555555555554</v>
      </c>
      <c r="AP148" s="906" t="s">
        <v>183</v>
      </c>
      <c r="AQ148" s="246" t="s">
        <v>177</v>
      </c>
      <c r="AR148" s="276">
        <f>'[1]LÍNEA 1'!P148</f>
        <v>0</v>
      </c>
      <c r="AS148" s="246" t="s">
        <v>1372</v>
      </c>
      <c r="AT148" s="39">
        <v>10</v>
      </c>
      <c r="AU148" s="90">
        <f>'[1]LÍNEA 1'!S148</f>
        <v>10</v>
      </c>
      <c r="AV148" s="90">
        <f>'[1]LÍNEA 1'!T148</f>
        <v>10</v>
      </c>
      <c r="AW148" s="413">
        <v>0.25</v>
      </c>
      <c r="AX148" s="90">
        <f>'[1]LÍNEA 1'!U148</f>
        <v>10</v>
      </c>
      <c r="AY148" s="413">
        <v>0.25</v>
      </c>
      <c r="AZ148" s="90">
        <f>'[1]LÍNEA 1'!V148</f>
        <v>10</v>
      </c>
      <c r="BA148" s="415">
        <v>0.25</v>
      </c>
      <c r="BB148" s="46">
        <f>'[1]LÍNEA 1'!W148</f>
        <v>10</v>
      </c>
      <c r="BC148" s="422">
        <v>0.25</v>
      </c>
      <c r="BD148" s="52">
        <f>'[10]2016'!K40</f>
        <v>10</v>
      </c>
      <c r="BE148" s="90">
        <f>'[10]2017'!K40</f>
        <v>10</v>
      </c>
      <c r="BF148" s="90">
        <f>'[10]2018'!K40</f>
        <v>0</v>
      </c>
      <c r="BG148" s="69">
        <f>'[10]2019'!K40</f>
        <v>0</v>
      </c>
      <c r="BH148" s="330">
        <f t="shared" si="83"/>
        <v>1</v>
      </c>
      <c r="BI148" s="453">
        <f t="shared" si="84"/>
        <v>1</v>
      </c>
      <c r="BJ148" s="331">
        <f t="shared" si="85"/>
        <v>1</v>
      </c>
      <c r="BK148" s="453">
        <f t="shared" si="86"/>
        <v>1</v>
      </c>
      <c r="BL148" s="331">
        <f t="shared" si="87"/>
        <v>0</v>
      </c>
      <c r="BM148" s="453">
        <f t="shared" si="88"/>
        <v>0</v>
      </c>
      <c r="BN148" s="331">
        <f t="shared" si="89"/>
        <v>0</v>
      </c>
      <c r="BO148" s="453">
        <f t="shared" si="90"/>
        <v>0</v>
      </c>
      <c r="BP148" s="688">
        <f t="shared" si="93"/>
        <v>0.5</v>
      </c>
      <c r="BQ148" s="453">
        <f t="shared" si="91"/>
        <v>0.5</v>
      </c>
      <c r="BR148" s="636">
        <f t="shared" si="92"/>
        <v>0.5</v>
      </c>
      <c r="BS148" s="52">
        <f>'[10]2016'!P40</f>
        <v>0</v>
      </c>
      <c r="BT148" s="90">
        <f>'[10]2016'!Q40</f>
        <v>0</v>
      </c>
      <c r="BU148" s="90">
        <f>'[10]2016'!R40</f>
        <v>0</v>
      </c>
      <c r="BV148" s="146" t="str">
        <f t="shared" si="94"/>
        <v xml:space="preserve"> -</v>
      </c>
      <c r="BW148" s="385" t="str">
        <f t="shared" si="95"/>
        <v xml:space="preserve"> -</v>
      </c>
      <c r="BX148" s="52">
        <f>'[10]2017'!P40</f>
        <v>0</v>
      </c>
      <c r="BY148" s="90">
        <f>'[10]2017'!Q40</f>
        <v>0</v>
      </c>
      <c r="BZ148" s="90">
        <f>'[10]2017'!R40</f>
        <v>0</v>
      </c>
      <c r="CA148" s="146" t="str">
        <f t="shared" si="96"/>
        <v xml:space="preserve"> -</v>
      </c>
      <c r="CB148" s="385" t="str">
        <f t="shared" si="97"/>
        <v xml:space="preserve"> -</v>
      </c>
      <c r="CC148" s="53">
        <f>'[10]2018'!P40</f>
        <v>17000</v>
      </c>
      <c r="CD148" s="90">
        <f>'[10]2018'!Q40</f>
        <v>0</v>
      </c>
      <c r="CE148" s="90">
        <f>'[10]2018'!R40</f>
        <v>0</v>
      </c>
      <c r="CF148" s="146">
        <f t="shared" si="98"/>
        <v>0</v>
      </c>
      <c r="CG148" s="385" t="str">
        <f t="shared" si="99"/>
        <v xml:space="preserve"> -</v>
      </c>
      <c r="CH148" s="52">
        <f>'[10]2019'!P40</f>
        <v>17000</v>
      </c>
      <c r="CI148" s="90">
        <f>'[10]2019'!Q40</f>
        <v>0</v>
      </c>
      <c r="CJ148" s="90">
        <f>'[10]2019'!R40</f>
        <v>0</v>
      </c>
      <c r="CK148" s="146">
        <f t="shared" si="100"/>
        <v>0</v>
      </c>
      <c r="CL148" s="385" t="str">
        <f t="shared" si="101"/>
        <v xml:space="preserve"> -</v>
      </c>
      <c r="CM148" s="522">
        <f t="shared" si="102"/>
        <v>34000</v>
      </c>
      <c r="CN148" s="523">
        <f t="shared" si="103"/>
        <v>0</v>
      </c>
      <c r="CO148" s="523">
        <f t="shared" si="104"/>
        <v>0</v>
      </c>
      <c r="CP148" s="504">
        <f t="shared" si="105"/>
        <v>0</v>
      </c>
      <c r="CQ148" s="385" t="str">
        <f t="shared" si="106"/>
        <v xml:space="preserve"> -</v>
      </c>
      <c r="CR148" s="591" t="s">
        <v>1225</v>
      </c>
      <c r="CS148" s="389" t="s">
        <v>1361</v>
      </c>
      <c r="CT148" s="101" t="str">
        <f>'[1]LÍNEA 1'!AQ148</f>
        <v>Asesor TIC</v>
      </c>
    </row>
    <row r="149" spans="2:98" ht="45.75" customHeight="1" x14ac:dyDescent="0.2">
      <c r="B149" s="961"/>
      <c r="C149" s="957"/>
      <c r="D149" s="909"/>
      <c r="E149" s="912"/>
      <c r="F149" s="921"/>
      <c r="G149" s="809"/>
      <c r="H149" s="809"/>
      <c r="I149" s="851"/>
      <c r="J149" s="809"/>
      <c r="K149" s="851"/>
      <c r="L149" s="852"/>
      <c r="M149" s="809"/>
      <c r="N149" s="851"/>
      <c r="O149" s="852"/>
      <c r="P149" s="809"/>
      <c r="Q149" s="851"/>
      <c r="R149" s="852"/>
      <c r="S149" s="809"/>
      <c r="T149" s="851"/>
      <c r="U149" s="849"/>
      <c r="V149" s="826"/>
      <c r="W149" s="797"/>
      <c r="X149" s="809"/>
      <c r="Y149" s="797"/>
      <c r="Z149" s="809"/>
      <c r="AA149" s="797"/>
      <c r="AB149" s="799"/>
      <c r="AC149" s="807"/>
      <c r="AD149" s="767"/>
      <c r="AE149" s="750"/>
      <c r="AF149" s="760"/>
      <c r="AG149" s="750"/>
      <c r="AH149" s="760"/>
      <c r="AI149" s="750"/>
      <c r="AJ149" s="760"/>
      <c r="AK149" s="750"/>
      <c r="AL149" s="760"/>
      <c r="AM149" s="750"/>
      <c r="AN149" s="752"/>
      <c r="AO149" s="915"/>
      <c r="AP149" s="904"/>
      <c r="AQ149" s="301" t="s">
        <v>178</v>
      </c>
      <c r="AR149" s="277">
        <f>'[1]LÍNEA 1'!P149</f>
        <v>0</v>
      </c>
      <c r="AS149" s="301" t="s">
        <v>1373</v>
      </c>
      <c r="AT149" s="40">
        <v>0</v>
      </c>
      <c r="AU149" s="60">
        <f>'[1]LÍNEA 1'!S149</f>
        <v>2</v>
      </c>
      <c r="AV149" s="60">
        <f>'[1]LÍNEA 1'!T149</f>
        <v>0</v>
      </c>
      <c r="AW149" s="414">
        <v>0</v>
      </c>
      <c r="AX149" s="60">
        <f>'[1]LÍNEA 1'!U149</f>
        <v>2</v>
      </c>
      <c r="AY149" s="414">
        <v>0.33</v>
      </c>
      <c r="AZ149" s="60">
        <f>'[1]LÍNEA 1'!V149</f>
        <v>2</v>
      </c>
      <c r="BA149" s="416">
        <v>0.33</v>
      </c>
      <c r="BB149" s="47">
        <f>'[1]LÍNEA 1'!W149</f>
        <v>2</v>
      </c>
      <c r="BC149" s="423">
        <v>0.34</v>
      </c>
      <c r="BD149" s="54">
        <f>'[10]2016'!K41</f>
        <v>0</v>
      </c>
      <c r="BE149" s="60">
        <f>'[10]2017'!K41</f>
        <v>0.1</v>
      </c>
      <c r="BF149" s="60">
        <f>'[10]2018'!K41</f>
        <v>0</v>
      </c>
      <c r="BG149" s="49">
        <f>'[10]2019'!K41</f>
        <v>0</v>
      </c>
      <c r="BH149" s="334" t="str">
        <f t="shared" si="83"/>
        <v xml:space="preserve"> -</v>
      </c>
      <c r="BI149" s="454" t="str">
        <f t="shared" si="84"/>
        <v xml:space="preserve"> -</v>
      </c>
      <c r="BJ149" s="335">
        <f t="shared" si="85"/>
        <v>0.05</v>
      </c>
      <c r="BK149" s="454">
        <f t="shared" si="86"/>
        <v>0.05</v>
      </c>
      <c r="BL149" s="335">
        <f t="shared" si="87"/>
        <v>0</v>
      </c>
      <c r="BM149" s="454">
        <f t="shared" si="88"/>
        <v>0</v>
      </c>
      <c r="BN149" s="335">
        <f t="shared" si="89"/>
        <v>0</v>
      </c>
      <c r="BO149" s="454">
        <f t="shared" si="90"/>
        <v>0</v>
      </c>
      <c r="BP149" s="689">
        <f>+AVERAGE(BE149:BG149)/AU149</f>
        <v>1.6666666666666666E-2</v>
      </c>
      <c r="BQ149" s="454">
        <f t="shared" si="91"/>
        <v>1.6666666666666666E-2</v>
      </c>
      <c r="BR149" s="637">
        <f t="shared" si="92"/>
        <v>1.6666666666666666E-2</v>
      </c>
      <c r="BS149" s="54">
        <f>'[10]2016'!P41</f>
        <v>0</v>
      </c>
      <c r="BT149" s="60">
        <f>'[10]2016'!Q41</f>
        <v>0</v>
      </c>
      <c r="BU149" s="60">
        <f>'[10]2016'!R41</f>
        <v>0</v>
      </c>
      <c r="BV149" s="125" t="str">
        <f t="shared" si="94"/>
        <v xml:space="preserve"> -</v>
      </c>
      <c r="BW149" s="379" t="str">
        <f t="shared" si="95"/>
        <v xml:space="preserve"> -</v>
      </c>
      <c r="BX149" s="54">
        <f>'[10]2017'!P41</f>
        <v>0</v>
      </c>
      <c r="BY149" s="60">
        <f>'[10]2017'!Q41</f>
        <v>0</v>
      </c>
      <c r="BZ149" s="60">
        <f>'[10]2017'!R41</f>
        <v>0</v>
      </c>
      <c r="CA149" s="125" t="str">
        <f t="shared" si="96"/>
        <v xml:space="preserve"> -</v>
      </c>
      <c r="CB149" s="379" t="str">
        <f t="shared" si="97"/>
        <v xml:space="preserve"> -</v>
      </c>
      <c r="CC149" s="55">
        <f>'[10]2018'!P41</f>
        <v>17000</v>
      </c>
      <c r="CD149" s="60">
        <f>'[10]2018'!Q41</f>
        <v>0</v>
      </c>
      <c r="CE149" s="60">
        <f>'[10]2018'!R41</f>
        <v>0</v>
      </c>
      <c r="CF149" s="125">
        <f t="shared" si="98"/>
        <v>0</v>
      </c>
      <c r="CG149" s="379" t="str">
        <f t="shared" si="99"/>
        <v xml:space="preserve"> -</v>
      </c>
      <c r="CH149" s="54">
        <f>'[10]2019'!P41</f>
        <v>17000</v>
      </c>
      <c r="CI149" s="60">
        <f>'[10]2019'!Q41</f>
        <v>0</v>
      </c>
      <c r="CJ149" s="60">
        <f>'[10]2019'!R41</f>
        <v>0</v>
      </c>
      <c r="CK149" s="125">
        <f t="shared" si="100"/>
        <v>0</v>
      </c>
      <c r="CL149" s="379" t="str">
        <f t="shared" si="101"/>
        <v xml:space="preserve"> -</v>
      </c>
      <c r="CM149" s="516">
        <f t="shared" si="102"/>
        <v>34000</v>
      </c>
      <c r="CN149" s="517">
        <f t="shared" si="103"/>
        <v>0</v>
      </c>
      <c r="CO149" s="517">
        <f t="shared" si="104"/>
        <v>0</v>
      </c>
      <c r="CP149" s="507">
        <f t="shared" si="105"/>
        <v>0</v>
      </c>
      <c r="CQ149" s="378" t="str">
        <f t="shared" si="106"/>
        <v xml:space="preserve"> -</v>
      </c>
      <c r="CR149" s="592" t="s">
        <v>1225</v>
      </c>
      <c r="CS149" s="390" t="s">
        <v>1361</v>
      </c>
      <c r="CT149" s="102" t="str">
        <f>'[1]LÍNEA 1'!AQ149</f>
        <v>Asesor TIC</v>
      </c>
    </row>
    <row r="150" spans="2:98" ht="30" customHeight="1" thickBot="1" x14ac:dyDescent="0.25">
      <c r="B150" s="961"/>
      <c r="C150" s="957"/>
      <c r="D150" s="910"/>
      <c r="E150" s="913"/>
      <c r="F150" s="922"/>
      <c r="G150" s="819"/>
      <c r="H150" s="819"/>
      <c r="I150" s="853"/>
      <c r="J150" s="819"/>
      <c r="K150" s="853"/>
      <c r="L150" s="861"/>
      <c r="M150" s="819"/>
      <c r="N150" s="853"/>
      <c r="O150" s="861"/>
      <c r="P150" s="819"/>
      <c r="Q150" s="853"/>
      <c r="R150" s="861"/>
      <c r="S150" s="819"/>
      <c r="T150" s="853"/>
      <c r="U150" s="854"/>
      <c r="V150" s="838"/>
      <c r="W150" s="811"/>
      <c r="X150" s="810"/>
      <c r="Y150" s="811"/>
      <c r="Z150" s="810"/>
      <c r="AA150" s="811"/>
      <c r="AB150" s="812"/>
      <c r="AC150" s="813"/>
      <c r="AD150" s="775"/>
      <c r="AE150" s="755"/>
      <c r="AF150" s="776"/>
      <c r="AG150" s="755"/>
      <c r="AH150" s="776"/>
      <c r="AI150" s="755"/>
      <c r="AJ150" s="776"/>
      <c r="AK150" s="755"/>
      <c r="AL150" s="776"/>
      <c r="AM150" s="755"/>
      <c r="AN150" s="756"/>
      <c r="AO150" s="918"/>
      <c r="AP150" s="907"/>
      <c r="AQ150" s="30" t="s">
        <v>179</v>
      </c>
      <c r="AR150" s="10" t="str">
        <f>'[1]LÍNEA 1'!P150</f>
        <v xml:space="preserve"> -</v>
      </c>
      <c r="AS150" s="30" t="s">
        <v>1374</v>
      </c>
      <c r="AT150" s="45">
        <v>0</v>
      </c>
      <c r="AU150" s="92">
        <f>'[1]LÍNEA 1'!S150</f>
        <v>1</v>
      </c>
      <c r="AV150" s="92">
        <f>'[1]LÍNEA 1'!T150</f>
        <v>1</v>
      </c>
      <c r="AW150" s="424">
        <f t="shared" si="107"/>
        <v>1</v>
      </c>
      <c r="AX150" s="92">
        <f>'[1]LÍNEA 1'!U150</f>
        <v>0</v>
      </c>
      <c r="AY150" s="424">
        <f t="shared" si="108"/>
        <v>0</v>
      </c>
      <c r="AZ150" s="92">
        <f>'[1]LÍNEA 1'!V150</f>
        <v>0</v>
      </c>
      <c r="BA150" s="425">
        <f t="shared" si="109"/>
        <v>0</v>
      </c>
      <c r="BB150" s="51">
        <f>'[1]LÍNEA 1'!W150</f>
        <v>0</v>
      </c>
      <c r="BC150" s="426">
        <f t="shared" si="110"/>
        <v>0</v>
      </c>
      <c r="BD150" s="62">
        <f>'[10]2016'!K42</f>
        <v>1</v>
      </c>
      <c r="BE150" s="92">
        <f>'[10]2017'!K42</f>
        <v>0</v>
      </c>
      <c r="BF150" s="92">
        <f>'[10]2018'!K42</f>
        <v>0</v>
      </c>
      <c r="BG150" s="70">
        <f>'[10]2019'!K42</f>
        <v>0</v>
      </c>
      <c r="BH150" s="332">
        <f t="shared" si="83"/>
        <v>1</v>
      </c>
      <c r="BI150" s="458">
        <f t="shared" si="84"/>
        <v>1</v>
      </c>
      <c r="BJ150" s="333" t="str">
        <f t="shared" si="85"/>
        <v xml:space="preserve"> -</v>
      </c>
      <c r="BK150" s="458" t="str">
        <f t="shared" si="86"/>
        <v xml:space="preserve"> -</v>
      </c>
      <c r="BL150" s="333" t="str">
        <f t="shared" si="87"/>
        <v xml:space="preserve"> -</v>
      </c>
      <c r="BM150" s="458" t="str">
        <f t="shared" si="88"/>
        <v xml:space="preserve"> -</v>
      </c>
      <c r="BN150" s="333" t="str">
        <f t="shared" si="89"/>
        <v xml:space="preserve"> -</v>
      </c>
      <c r="BO150" s="458" t="str">
        <f t="shared" si="90"/>
        <v xml:space="preserve"> -</v>
      </c>
      <c r="BP150" s="690">
        <f t="shared" ref="BP150" si="113">+SUM(BD150:BG150)/AU150</f>
        <v>1</v>
      </c>
      <c r="BQ150" s="458">
        <f t="shared" si="91"/>
        <v>1</v>
      </c>
      <c r="BR150" s="638">
        <f t="shared" si="92"/>
        <v>1</v>
      </c>
      <c r="BS150" s="62">
        <f>'[10]2016'!P42</f>
        <v>0</v>
      </c>
      <c r="BT150" s="92">
        <f>'[10]2016'!Q42</f>
        <v>0</v>
      </c>
      <c r="BU150" s="92">
        <f>'[10]2016'!R42</f>
        <v>0</v>
      </c>
      <c r="BV150" s="148" t="str">
        <f t="shared" si="94"/>
        <v xml:space="preserve"> -</v>
      </c>
      <c r="BW150" s="386" t="str">
        <f t="shared" si="95"/>
        <v xml:space="preserve"> -</v>
      </c>
      <c r="BX150" s="62">
        <f>'[10]2017'!P42</f>
        <v>0</v>
      </c>
      <c r="BY150" s="92">
        <f>'[10]2017'!Q42</f>
        <v>0</v>
      </c>
      <c r="BZ150" s="92">
        <f>'[10]2017'!R42</f>
        <v>0</v>
      </c>
      <c r="CA150" s="148" t="str">
        <f t="shared" si="96"/>
        <v xml:space="preserve"> -</v>
      </c>
      <c r="CB150" s="386" t="str">
        <f t="shared" si="97"/>
        <v xml:space="preserve"> -</v>
      </c>
      <c r="CC150" s="63">
        <f>'[10]2018'!P42</f>
        <v>0</v>
      </c>
      <c r="CD150" s="92">
        <f>'[10]2018'!Q42</f>
        <v>0</v>
      </c>
      <c r="CE150" s="92">
        <f>'[10]2018'!R42</f>
        <v>0</v>
      </c>
      <c r="CF150" s="148" t="str">
        <f t="shared" si="98"/>
        <v xml:space="preserve"> -</v>
      </c>
      <c r="CG150" s="386" t="str">
        <f t="shared" si="99"/>
        <v xml:space="preserve"> -</v>
      </c>
      <c r="CH150" s="62">
        <f>'[10]2019'!P42</f>
        <v>0</v>
      </c>
      <c r="CI150" s="92">
        <f>'[10]2019'!Q42</f>
        <v>0</v>
      </c>
      <c r="CJ150" s="92">
        <f>'[10]2019'!R42</f>
        <v>0</v>
      </c>
      <c r="CK150" s="148" t="str">
        <f t="shared" si="100"/>
        <v xml:space="preserve"> -</v>
      </c>
      <c r="CL150" s="386" t="str">
        <f t="shared" si="101"/>
        <v xml:space="preserve"> -</v>
      </c>
      <c r="CM150" s="524">
        <f t="shared" si="102"/>
        <v>0</v>
      </c>
      <c r="CN150" s="525">
        <f t="shared" si="103"/>
        <v>0</v>
      </c>
      <c r="CO150" s="525">
        <f t="shared" si="104"/>
        <v>0</v>
      </c>
      <c r="CP150" s="506" t="str">
        <f t="shared" si="105"/>
        <v xml:space="preserve"> -</v>
      </c>
      <c r="CQ150" s="386" t="str">
        <f t="shared" si="106"/>
        <v xml:space="preserve"> -</v>
      </c>
      <c r="CR150" s="594" t="s">
        <v>1225</v>
      </c>
      <c r="CS150" s="391" t="s">
        <v>1226</v>
      </c>
      <c r="CT150" s="103" t="str">
        <f>'[1]LÍNEA 1'!AQ150</f>
        <v>Asesor TIC</v>
      </c>
    </row>
    <row r="151" spans="2:98" ht="15" customHeight="1" thickBot="1" x14ac:dyDescent="0.25">
      <c r="B151" s="961"/>
      <c r="C151" s="958"/>
      <c r="D151" s="81"/>
      <c r="E151" s="80"/>
      <c r="F151" s="82"/>
      <c r="G151" s="81"/>
      <c r="H151" s="81"/>
      <c r="I151" s="621"/>
      <c r="J151" s="81"/>
      <c r="K151" s="621"/>
      <c r="L151" s="81"/>
      <c r="M151" s="81"/>
      <c r="N151" s="621"/>
      <c r="O151" s="81"/>
      <c r="P151" s="81"/>
      <c r="Q151" s="621"/>
      <c r="R151" s="81"/>
      <c r="S151" s="81"/>
      <c r="T151" s="621"/>
      <c r="U151" s="81"/>
      <c r="V151" s="13"/>
      <c r="W151" s="624"/>
      <c r="X151" s="13"/>
      <c r="Y151" s="624"/>
      <c r="Z151" s="13"/>
      <c r="AA151" s="624"/>
      <c r="AB151" s="626"/>
      <c r="AC151" s="624"/>
      <c r="AD151" s="359"/>
      <c r="AE151" s="622"/>
      <c r="AF151" s="359"/>
      <c r="AG151" s="622"/>
      <c r="AH151" s="359"/>
      <c r="AI151" s="622"/>
      <c r="AJ151" s="359"/>
      <c r="AK151" s="622"/>
      <c r="AL151" s="359"/>
      <c r="AM151" s="622"/>
      <c r="AN151" s="359"/>
      <c r="AO151" s="81"/>
      <c r="AP151" s="80"/>
      <c r="AQ151" s="82"/>
      <c r="AR151" s="80"/>
      <c r="AS151" s="82"/>
      <c r="AT151" s="81"/>
      <c r="AU151" s="307">
        <f>'[1]LÍNEA 1'!S151</f>
        <v>0</v>
      </c>
      <c r="AV151" s="307">
        <f>'[1]LÍNEA 1'!T151</f>
        <v>0</v>
      </c>
      <c r="AW151" s="359">
        <f>+AVERAGE(AW137:AW150)</f>
        <v>0.22678571428571428</v>
      </c>
      <c r="AX151" s="307">
        <f>'[1]LÍNEA 1'!U151</f>
        <v>0</v>
      </c>
      <c r="AY151" s="359">
        <f t="shared" ref="AY151:BC151" si="114">+AVERAGE(AY137:AY150)</f>
        <v>0.24511904761904763</v>
      </c>
      <c r="AZ151" s="307">
        <f>'[1]LÍNEA 1'!V151</f>
        <v>0</v>
      </c>
      <c r="BA151" s="359">
        <f t="shared" si="114"/>
        <v>0.2636904761904762</v>
      </c>
      <c r="BB151" s="307">
        <f>'[1]LÍNEA 1'!W151</f>
        <v>0</v>
      </c>
      <c r="BC151" s="359">
        <f t="shared" si="114"/>
        <v>0.26440476190476192</v>
      </c>
      <c r="BD151" s="307"/>
      <c r="BE151" s="307"/>
      <c r="BF151" s="307"/>
      <c r="BG151" s="307"/>
      <c r="BH151" s="80"/>
      <c r="BI151" s="556">
        <f t="shared" ref="BI151:BO151" si="115">+AVERAGE(BI137:BI150)</f>
        <v>0.9966666666666667</v>
      </c>
      <c r="BJ151" s="556"/>
      <c r="BK151" s="556">
        <f t="shared" si="115"/>
        <v>0.70318181818181824</v>
      </c>
      <c r="BL151" s="556"/>
      <c r="BM151" s="556">
        <f t="shared" si="115"/>
        <v>0</v>
      </c>
      <c r="BN151" s="556"/>
      <c r="BO151" s="556">
        <f t="shared" si="115"/>
        <v>0</v>
      </c>
      <c r="BP151" s="665"/>
      <c r="BQ151" s="556">
        <f>+AVERAGE(BQ137:BQ150)</f>
        <v>0.37235476190476191</v>
      </c>
      <c r="BR151" s="641"/>
      <c r="BS151" s="83"/>
      <c r="BT151" s="83"/>
      <c r="BU151" s="83"/>
      <c r="BV151" s="83"/>
      <c r="BW151" s="83"/>
      <c r="BX151" s="83"/>
      <c r="BY151" s="83"/>
      <c r="BZ151" s="83"/>
      <c r="CA151" s="83"/>
      <c r="CB151" s="83"/>
      <c r="CC151" s="83"/>
      <c r="CD151" s="83"/>
      <c r="CE151" s="83"/>
      <c r="CF151" s="83"/>
      <c r="CG151" s="83"/>
      <c r="CH151" s="83"/>
      <c r="CI151" s="83"/>
      <c r="CJ151" s="83"/>
      <c r="CK151" s="83"/>
      <c r="CL151" s="83"/>
      <c r="CM151" s="84"/>
      <c r="CN151" s="84"/>
      <c r="CO151" s="84"/>
      <c r="CP151" s="84"/>
      <c r="CQ151" s="84"/>
      <c r="CR151" s="596"/>
      <c r="CS151" s="80"/>
      <c r="CT151" s="89"/>
    </row>
    <row r="152" spans="2:98" ht="30" customHeight="1" x14ac:dyDescent="0.2">
      <c r="B152" s="961"/>
      <c r="C152" s="957"/>
      <c r="D152" s="908">
        <f>+RESUMEN!J32</f>
        <v>0.2578333333333333</v>
      </c>
      <c r="E152" s="911" t="s">
        <v>242</v>
      </c>
      <c r="F152" s="944" t="s">
        <v>235</v>
      </c>
      <c r="G152" s="946">
        <v>1536</v>
      </c>
      <c r="H152" s="946">
        <v>1400</v>
      </c>
      <c r="I152" s="856">
        <f>+H152-G152</f>
        <v>-136</v>
      </c>
      <c r="J152" s="946">
        <v>1526</v>
      </c>
      <c r="K152" s="856">
        <f>+J152-G152</f>
        <v>-10</v>
      </c>
      <c r="L152" s="857"/>
      <c r="M152" s="946">
        <v>1500</v>
      </c>
      <c r="N152" s="856">
        <f>+M152-J152</f>
        <v>-26</v>
      </c>
      <c r="O152" s="857"/>
      <c r="P152" s="946">
        <v>1450</v>
      </c>
      <c r="Q152" s="856">
        <f>+P152-M152</f>
        <v>-50</v>
      </c>
      <c r="R152" s="857"/>
      <c r="S152" s="946">
        <v>1400</v>
      </c>
      <c r="T152" s="856">
        <f>+S152-P152</f>
        <v>-50</v>
      </c>
      <c r="U152" s="855"/>
      <c r="V152" s="826"/>
      <c r="W152" s="796">
        <f>+IF(V152=0,0,V152-G152)</f>
        <v>0</v>
      </c>
      <c r="X152" s="827"/>
      <c r="Y152" s="796">
        <f>+IF(X152=0,0,X152-V152)</f>
        <v>0</v>
      </c>
      <c r="Z152" s="827"/>
      <c r="AA152" s="796">
        <f>+IF(Z152=0,0,Z152-X152)</f>
        <v>0</v>
      </c>
      <c r="AB152" s="798"/>
      <c r="AC152" s="833">
        <f>+IF(AB152=0,0,AB152-Z152)</f>
        <v>0</v>
      </c>
      <c r="AD152" s="773">
        <f>+IF(K152=0," -",W152/K152)</f>
        <v>0</v>
      </c>
      <c r="AE152" s="757">
        <f>+IF(K152=0," -",IF(AD152&gt;100%,100%,AD152))</f>
        <v>0</v>
      </c>
      <c r="AF152" s="774">
        <f>+IF(N152=0," -",Y152/N152)</f>
        <v>0</v>
      </c>
      <c r="AG152" s="757">
        <f>+IF(N152=0," -",IF(AF152&gt;100%,100%,AF152))</f>
        <v>0</v>
      </c>
      <c r="AH152" s="774">
        <f>+IF(Q152=0," -",AA152/Q152)</f>
        <v>0</v>
      </c>
      <c r="AI152" s="757">
        <f>+IF(Q152=0," -",IF(AH152&gt;100%,100%,AH152))</f>
        <v>0</v>
      </c>
      <c r="AJ152" s="774">
        <f>+IF(T152=0," -",AC152/T152)</f>
        <v>0</v>
      </c>
      <c r="AK152" s="757">
        <f>+IF(T152=0," -",IF(AJ152&gt;100%,100%,AJ152))</f>
        <v>0</v>
      </c>
      <c r="AL152" s="774">
        <f>+SUM(AC152,AA152,Y152,W152)/I152</f>
        <v>0</v>
      </c>
      <c r="AM152" s="757">
        <f>+IF(AL152&gt;100%,100%,IF(AL152&lt;0%,0%,AL152))</f>
        <v>0</v>
      </c>
      <c r="AN152" s="758"/>
      <c r="AO152" s="917">
        <f>+RESUMEN!J33</f>
        <v>0.42777777777777781</v>
      </c>
      <c r="AP152" s="906" t="s">
        <v>215</v>
      </c>
      <c r="AQ152" s="246" t="s">
        <v>184</v>
      </c>
      <c r="AR152" s="299">
        <f>'[1]LÍNEA 1'!P152</f>
        <v>2210987</v>
      </c>
      <c r="AS152" s="246" t="s">
        <v>1375</v>
      </c>
      <c r="AT152" s="42">
        <v>0.9</v>
      </c>
      <c r="AU152" s="93">
        <f>'[1]LÍNEA 1'!S152</f>
        <v>1</v>
      </c>
      <c r="AV152" s="93">
        <f>'[1]LÍNEA 1'!T152</f>
        <v>1</v>
      </c>
      <c r="AW152" s="413">
        <v>0.25</v>
      </c>
      <c r="AX152" s="93">
        <f>'[1]LÍNEA 1'!U152</f>
        <v>1</v>
      </c>
      <c r="AY152" s="413">
        <v>0.25</v>
      </c>
      <c r="AZ152" s="93">
        <f>'[1]LÍNEA 1'!V152</f>
        <v>1</v>
      </c>
      <c r="BA152" s="415">
        <v>0.25</v>
      </c>
      <c r="BB152" s="146">
        <f>'[1]LÍNEA 1'!W152</f>
        <v>1</v>
      </c>
      <c r="BC152" s="422">
        <v>0.25</v>
      </c>
      <c r="BD152" s="315">
        <f>'[6]2016'!K27</f>
        <v>0.85</v>
      </c>
      <c r="BE152" s="93">
        <f>'[6]2017'!K27</f>
        <v>0.1</v>
      </c>
      <c r="BF152" s="93">
        <f>'[6]2018'!K27</f>
        <v>0</v>
      </c>
      <c r="BG152" s="74">
        <f>'[6]2019'!K27</f>
        <v>0</v>
      </c>
      <c r="BH152" s="330">
        <f t="shared" si="83"/>
        <v>0.85</v>
      </c>
      <c r="BI152" s="453">
        <f t="shared" si="84"/>
        <v>0.85</v>
      </c>
      <c r="BJ152" s="331">
        <f t="shared" si="85"/>
        <v>0.1</v>
      </c>
      <c r="BK152" s="453">
        <f t="shared" si="86"/>
        <v>0.1</v>
      </c>
      <c r="BL152" s="331">
        <f t="shared" si="87"/>
        <v>0</v>
      </c>
      <c r="BM152" s="453">
        <f t="shared" si="88"/>
        <v>0</v>
      </c>
      <c r="BN152" s="331">
        <f t="shared" si="89"/>
        <v>0</v>
      </c>
      <c r="BO152" s="453">
        <f t="shared" si="90"/>
        <v>0</v>
      </c>
      <c r="BP152" s="688">
        <f t="shared" si="93"/>
        <v>0.23749999999999999</v>
      </c>
      <c r="BQ152" s="453">
        <f t="shared" si="91"/>
        <v>0.23749999999999999</v>
      </c>
      <c r="BR152" s="636">
        <f t="shared" si="92"/>
        <v>0.23749999999999999</v>
      </c>
      <c r="BS152" s="52">
        <f>'[6]2016'!P27</f>
        <v>740333</v>
      </c>
      <c r="BT152" s="90">
        <f>'[6]2016'!Q27</f>
        <v>222835</v>
      </c>
      <c r="BU152" s="90">
        <f>'[6]2016'!R27</f>
        <v>0</v>
      </c>
      <c r="BV152" s="146">
        <f t="shared" si="94"/>
        <v>0.30099293155917672</v>
      </c>
      <c r="BW152" s="385" t="str">
        <f t="shared" si="95"/>
        <v xml:space="preserve"> -</v>
      </c>
      <c r="BX152" s="52">
        <f>'[6]2017'!P27</f>
        <v>0</v>
      </c>
      <c r="BY152" s="90">
        <f>'[6]2017'!Q27</f>
        <v>0</v>
      </c>
      <c r="BZ152" s="90">
        <f>'[6]2017'!R27</f>
        <v>0</v>
      </c>
      <c r="CA152" s="146" t="str">
        <f t="shared" si="96"/>
        <v xml:space="preserve"> -</v>
      </c>
      <c r="CB152" s="385" t="str">
        <f t="shared" si="97"/>
        <v xml:space="preserve"> -</v>
      </c>
      <c r="CC152" s="53">
        <f>'[6]2018'!P27</f>
        <v>0</v>
      </c>
      <c r="CD152" s="90">
        <f>'[6]2018'!Q27</f>
        <v>0</v>
      </c>
      <c r="CE152" s="90">
        <f>'[6]2018'!R27</f>
        <v>0</v>
      </c>
      <c r="CF152" s="146" t="str">
        <f t="shared" si="98"/>
        <v xml:space="preserve"> -</v>
      </c>
      <c r="CG152" s="385" t="str">
        <f t="shared" si="99"/>
        <v xml:space="preserve"> -</v>
      </c>
      <c r="CH152" s="52">
        <f>'[6]2019'!P27</f>
        <v>0</v>
      </c>
      <c r="CI152" s="90">
        <f>'[6]2019'!Q27</f>
        <v>0</v>
      </c>
      <c r="CJ152" s="90">
        <f>'[6]2019'!R27</f>
        <v>0</v>
      </c>
      <c r="CK152" s="146" t="str">
        <f t="shared" si="100"/>
        <v xml:space="preserve"> -</v>
      </c>
      <c r="CL152" s="385" t="str">
        <f t="shared" si="101"/>
        <v xml:space="preserve"> -</v>
      </c>
      <c r="CM152" s="522">
        <f t="shared" si="102"/>
        <v>740333</v>
      </c>
      <c r="CN152" s="523">
        <f t="shared" si="103"/>
        <v>222835</v>
      </c>
      <c r="CO152" s="523">
        <f t="shared" si="104"/>
        <v>0</v>
      </c>
      <c r="CP152" s="504">
        <f t="shared" si="105"/>
        <v>0.30099293155917672</v>
      </c>
      <c r="CQ152" s="385" t="str">
        <f t="shared" si="106"/>
        <v xml:space="preserve"> -</v>
      </c>
      <c r="CR152" s="591" t="s">
        <v>1225</v>
      </c>
      <c r="CS152" s="389" t="s">
        <v>1361</v>
      </c>
      <c r="CT152" s="101" t="str">
        <f>'[1]LÍNEA 1'!AQ152</f>
        <v>Sec. Planeación</v>
      </c>
    </row>
    <row r="153" spans="2:98" ht="30" customHeight="1" x14ac:dyDescent="0.2">
      <c r="B153" s="961"/>
      <c r="C153" s="957"/>
      <c r="D153" s="909"/>
      <c r="E153" s="912"/>
      <c r="F153" s="945"/>
      <c r="G153" s="809"/>
      <c r="H153" s="809"/>
      <c r="I153" s="851"/>
      <c r="J153" s="809"/>
      <c r="K153" s="851"/>
      <c r="L153" s="852"/>
      <c r="M153" s="809"/>
      <c r="N153" s="851"/>
      <c r="O153" s="852"/>
      <c r="P153" s="809"/>
      <c r="Q153" s="851"/>
      <c r="R153" s="852"/>
      <c r="S153" s="809"/>
      <c r="T153" s="851"/>
      <c r="U153" s="849"/>
      <c r="V153" s="826"/>
      <c r="W153" s="797"/>
      <c r="X153" s="809"/>
      <c r="Y153" s="797"/>
      <c r="Z153" s="809"/>
      <c r="AA153" s="797"/>
      <c r="AB153" s="799"/>
      <c r="AC153" s="807"/>
      <c r="AD153" s="767"/>
      <c r="AE153" s="750"/>
      <c r="AF153" s="760"/>
      <c r="AG153" s="750"/>
      <c r="AH153" s="760"/>
      <c r="AI153" s="750"/>
      <c r="AJ153" s="760"/>
      <c r="AK153" s="750"/>
      <c r="AL153" s="760"/>
      <c r="AM153" s="750"/>
      <c r="AN153" s="752"/>
      <c r="AO153" s="915"/>
      <c r="AP153" s="904"/>
      <c r="AQ153" s="301" t="s">
        <v>185</v>
      </c>
      <c r="AR153" s="300">
        <f>'[1]LÍNEA 1'!P153</f>
        <v>2210987</v>
      </c>
      <c r="AS153" s="301" t="s">
        <v>1376</v>
      </c>
      <c r="AT153" s="43">
        <v>0.7</v>
      </c>
      <c r="AU153" s="85">
        <f>'[1]LÍNEA 1'!S153</f>
        <v>1</v>
      </c>
      <c r="AV153" s="85">
        <f>'[1]LÍNEA 1'!T153</f>
        <v>1</v>
      </c>
      <c r="AW153" s="414">
        <v>0.25</v>
      </c>
      <c r="AX153" s="85">
        <f>'[1]LÍNEA 1'!U153</f>
        <v>1</v>
      </c>
      <c r="AY153" s="414">
        <v>0.25</v>
      </c>
      <c r="AZ153" s="85">
        <f>'[1]LÍNEA 1'!V153</f>
        <v>1</v>
      </c>
      <c r="BA153" s="416">
        <v>0.25</v>
      </c>
      <c r="BB153" s="125">
        <f>'[1]LÍNEA 1'!W153</f>
        <v>1</v>
      </c>
      <c r="BC153" s="423">
        <v>0.25</v>
      </c>
      <c r="BD153" s="319">
        <f>'[6]2016'!K28</f>
        <v>0.9</v>
      </c>
      <c r="BE153" s="85">
        <f>'[6]2017'!K28</f>
        <v>0.4</v>
      </c>
      <c r="BF153" s="85">
        <f>'[6]2018'!K28</f>
        <v>0</v>
      </c>
      <c r="BG153" s="71">
        <f>'[6]2019'!K28</f>
        <v>0</v>
      </c>
      <c r="BH153" s="334">
        <f t="shared" si="83"/>
        <v>0.9</v>
      </c>
      <c r="BI153" s="454">
        <f t="shared" si="84"/>
        <v>0.9</v>
      </c>
      <c r="BJ153" s="335">
        <f t="shared" si="85"/>
        <v>0.4</v>
      </c>
      <c r="BK153" s="454">
        <f t="shared" si="86"/>
        <v>0.4</v>
      </c>
      <c r="BL153" s="335">
        <f t="shared" si="87"/>
        <v>0</v>
      </c>
      <c r="BM153" s="454">
        <f t="shared" si="88"/>
        <v>0</v>
      </c>
      <c r="BN153" s="335">
        <f t="shared" si="89"/>
        <v>0</v>
      </c>
      <c r="BO153" s="454">
        <f t="shared" si="90"/>
        <v>0</v>
      </c>
      <c r="BP153" s="689">
        <f t="shared" si="93"/>
        <v>0.32500000000000001</v>
      </c>
      <c r="BQ153" s="454">
        <f t="shared" si="91"/>
        <v>0.32500000000000001</v>
      </c>
      <c r="BR153" s="637">
        <f t="shared" si="92"/>
        <v>0.32500000000000001</v>
      </c>
      <c r="BS153" s="54">
        <f>'[6]2016'!P28</f>
        <v>740333</v>
      </c>
      <c r="BT153" s="60">
        <f>'[6]2016'!Q28</f>
        <v>222835</v>
      </c>
      <c r="BU153" s="60">
        <f>'[6]2016'!R28</f>
        <v>0</v>
      </c>
      <c r="BV153" s="125">
        <f t="shared" si="94"/>
        <v>0.30099293155917672</v>
      </c>
      <c r="BW153" s="379" t="str">
        <f t="shared" si="95"/>
        <v xml:space="preserve"> -</v>
      </c>
      <c r="BX153" s="54">
        <f>'[6]2017'!P28</f>
        <v>465829</v>
      </c>
      <c r="BY153" s="60">
        <f>'[6]2017'!Q28</f>
        <v>401723.5</v>
      </c>
      <c r="BZ153" s="60">
        <f>'[6]2017'!R28</f>
        <v>0</v>
      </c>
      <c r="CA153" s="125">
        <f t="shared" si="96"/>
        <v>0.862384050799757</v>
      </c>
      <c r="CB153" s="379" t="str">
        <f t="shared" si="97"/>
        <v xml:space="preserve"> -</v>
      </c>
      <c r="CC153" s="55">
        <f>'[6]2018'!P28</f>
        <v>0</v>
      </c>
      <c r="CD153" s="60">
        <f>'[6]2018'!Q28</f>
        <v>0</v>
      </c>
      <c r="CE153" s="60">
        <f>'[6]2018'!R28</f>
        <v>0</v>
      </c>
      <c r="CF153" s="125" t="str">
        <f t="shared" si="98"/>
        <v xml:space="preserve"> -</v>
      </c>
      <c r="CG153" s="379" t="str">
        <f t="shared" si="99"/>
        <v xml:space="preserve"> -</v>
      </c>
      <c r="CH153" s="54">
        <f>'[6]2019'!P28</f>
        <v>0</v>
      </c>
      <c r="CI153" s="60">
        <f>'[6]2019'!Q28</f>
        <v>0</v>
      </c>
      <c r="CJ153" s="60">
        <f>'[6]2019'!R28</f>
        <v>0</v>
      </c>
      <c r="CK153" s="125" t="str">
        <f t="shared" si="100"/>
        <v xml:space="preserve"> -</v>
      </c>
      <c r="CL153" s="379" t="str">
        <f t="shared" si="101"/>
        <v xml:space="preserve"> -</v>
      </c>
      <c r="CM153" s="516">
        <f t="shared" si="102"/>
        <v>1206162</v>
      </c>
      <c r="CN153" s="517">
        <f t="shared" si="103"/>
        <v>624558.5</v>
      </c>
      <c r="CO153" s="517">
        <f t="shared" si="104"/>
        <v>0</v>
      </c>
      <c r="CP153" s="507">
        <f t="shared" si="105"/>
        <v>0.51780648038986477</v>
      </c>
      <c r="CQ153" s="378" t="str">
        <f t="shared" si="106"/>
        <v xml:space="preserve"> -</v>
      </c>
      <c r="CR153" s="592" t="s">
        <v>1225</v>
      </c>
      <c r="CS153" s="390" t="s">
        <v>1361</v>
      </c>
      <c r="CT153" s="102" t="str">
        <f>'[1]LÍNEA 1'!AQ153</f>
        <v>Sec. Planeación</v>
      </c>
    </row>
    <row r="154" spans="2:98" ht="30" customHeight="1" x14ac:dyDescent="0.2">
      <c r="B154" s="961"/>
      <c r="C154" s="957"/>
      <c r="D154" s="909"/>
      <c r="E154" s="912"/>
      <c r="F154" s="945"/>
      <c r="G154" s="809"/>
      <c r="H154" s="809"/>
      <c r="I154" s="851"/>
      <c r="J154" s="809"/>
      <c r="K154" s="851"/>
      <c r="L154" s="852"/>
      <c r="M154" s="809"/>
      <c r="N154" s="851"/>
      <c r="O154" s="852"/>
      <c r="P154" s="809"/>
      <c r="Q154" s="851"/>
      <c r="R154" s="852"/>
      <c r="S154" s="809"/>
      <c r="T154" s="851"/>
      <c r="U154" s="849"/>
      <c r="V154" s="826"/>
      <c r="W154" s="797"/>
      <c r="X154" s="809"/>
      <c r="Y154" s="797"/>
      <c r="Z154" s="809"/>
      <c r="AA154" s="797"/>
      <c r="AB154" s="799"/>
      <c r="AC154" s="807"/>
      <c r="AD154" s="767"/>
      <c r="AE154" s="750"/>
      <c r="AF154" s="760"/>
      <c r="AG154" s="750"/>
      <c r="AH154" s="760"/>
      <c r="AI154" s="750"/>
      <c r="AJ154" s="760"/>
      <c r="AK154" s="750"/>
      <c r="AL154" s="760"/>
      <c r="AM154" s="750"/>
      <c r="AN154" s="752"/>
      <c r="AO154" s="915"/>
      <c r="AP154" s="904"/>
      <c r="AQ154" s="301" t="s">
        <v>186</v>
      </c>
      <c r="AR154" s="300">
        <f>'[1]LÍNEA 1'!P154</f>
        <v>2210987</v>
      </c>
      <c r="AS154" s="301" t="s">
        <v>1377</v>
      </c>
      <c r="AT154" s="43">
        <v>0.7</v>
      </c>
      <c r="AU154" s="85">
        <f>'[1]LÍNEA 1'!S154</f>
        <v>1</v>
      </c>
      <c r="AV154" s="85">
        <f>'[1]LÍNEA 1'!T154</f>
        <v>1</v>
      </c>
      <c r="AW154" s="414">
        <v>0.25</v>
      </c>
      <c r="AX154" s="85">
        <f>'[1]LÍNEA 1'!U154</f>
        <v>1</v>
      </c>
      <c r="AY154" s="414">
        <v>0.25</v>
      </c>
      <c r="AZ154" s="85">
        <f>'[1]LÍNEA 1'!V154</f>
        <v>1</v>
      </c>
      <c r="BA154" s="416">
        <v>0.25</v>
      </c>
      <c r="BB154" s="125">
        <f>'[1]LÍNEA 1'!W154</f>
        <v>1</v>
      </c>
      <c r="BC154" s="423">
        <v>0.25</v>
      </c>
      <c r="BD154" s="319">
        <f>'[6]2016'!K29</f>
        <v>0.95</v>
      </c>
      <c r="BE154" s="85">
        <f>'[6]2017'!K29</f>
        <v>0.8</v>
      </c>
      <c r="BF154" s="85">
        <f>'[6]2018'!K29</f>
        <v>0</v>
      </c>
      <c r="BG154" s="71">
        <f>'[6]2019'!K29</f>
        <v>0</v>
      </c>
      <c r="BH154" s="334">
        <f t="shared" si="83"/>
        <v>0.95</v>
      </c>
      <c r="BI154" s="454">
        <f t="shared" si="84"/>
        <v>0.95</v>
      </c>
      <c r="BJ154" s="335">
        <f t="shared" si="85"/>
        <v>0.8</v>
      </c>
      <c r="BK154" s="454">
        <f t="shared" si="86"/>
        <v>0.8</v>
      </c>
      <c r="BL154" s="335">
        <f t="shared" si="87"/>
        <v>0</v>
      </c>
      <c r="BM154" s="454">
        <f t="shared" si="88"/>
        <v>0</v>
      </c>
      <c r="BN154" s="335">
        <f t="shared" si="89"/>
        <v>0</v>
      </c>
      <c r="BO154" s="454">
        <f t="shared" si="90"/>
        <v>0</v>
      </c>
      <c r="BP154" s="689">
        <f t="shared" si="93"/>
        <v>0.4375</v>
      </c>
      <c r="BQ154" s="454">
        <f t="shared" si="91"/>
        <v>0.4375</v>
      </c>
      <c r="BR154" s="637">
        <f t="shared" si="92"/>
        <v>0.4375</v>
      </c>
      <c r="BS154" s="54">
        <f>'[6]2016'!P29</f>
        <v>740333</v>
      </c>
      <c r="BT154" s="60">
        <f>'[6]2016'!Q29</f>
        <v>222835</v>
      </c>
      <c r="BU154" s="60">
        <f>'[6]2016'!R29</f>
        <v>0</v>
      </c>
      <c r="BV154" s="125">
        <f t="shared" si="94"/>
        <v>0.30099293155917672</v>
      </c>
      <c r="BW154" s="379" t="str">
        <f t="shared" si="95"/>
        <v xml:space="preserve"> -</v>
      </c>
      <c r="BX154" s="54">
        <f>'[6]2017'!P29</f>
        <v>465829</v>
      </c>
      <c r="BY154" s="60">
        <f>'[6]2017'!Q29</f>
        <v>401723.5</v>
      </c>
      <c r="BZ154" s="60">
        <f>'[6]2017'!R29</f>
        <v>0</v>
      </c>
      <c r="CA154" s="125">
        <f t="shared" si="96"/>
        <v>0.862384050799757</v>
      </c>
      <c r="CB154" s="379" t="str">
        <f t="shared" si="97"/>
        <v xml:space="preserve"> -</v>
      </c>
      <c r="CC154" s="55">
        <f>'[6]2018'!P29</f>
        <v>0</v>
      </c>
      <c r="CD154" s="60">
        <f>'[6]2018'!Q29</f>
        <v>0</v>
      </c>
      <c r="CE154" s="60">
        <f>'[6]2018'!R29</f>
        <v>0</v>
      </c>
      <c r="CF154" s="125" t="str">
        <f t="shared" si="98"/>
        <v xml:space="preserve"> -</v>
      </c>
      <c r="CG154" s="379" t="str">
        <f t="shared" si="99"/>
        <v xml:space="preserve"> -</v>
      </c>
      <c r="CH154" s="54">
        <f>'[6]2019'!P29</f>
        <v>0</v>
      </c>
      <c r="CI154" s="60">
        <f>'[6]2019'!Q29</f>
        <v>0</v>
      </c>
      <c r="CJ154" s="60">
        <f>'[6]2019'!R29</f>
        <v>0</v>
      </c>
      <c r="CK154" s="125" t="str">
        <f t="shared" si="100"/>
        <v xml:space="preserve"> -</v>
      </c>
      <c r="CL154" s="379" t="str">
        <f t="shared" si="101"/>
        <v xml:space="preserve"> -</v>
      </c>
      <c r="CM154" s="518">
        <f t="shared" si="102"/>
        <v>1206162</v>
      </c>
      <c r="CN154" s="519">
        <f t="shared" si="103"/>
        <v>624558.5</v>
      </c>
      <c r="CO154" s="519">
        <f t="shared" si="104"/>
        <v>0</v>
      </c>
      <c r="CP154" s="505">
        <f t="shared" si="105"/>
        <v>0.51780648038986477</v>
      </c>
      <c r="CQ154" s="379" t="str">
        <f t="shared" si="106"/>
        <v xml:space="preserve"> -</v>
      </c>
      <c r="CR154" s="592" t="s">
        <v>1225</v>
      </c>
      <c r="CS154" s="390" t="s">
        <v>1361</v>
      </c>
      <c r="CT154" s="102" t="str">
        <f>'[1]LÍNEA 1'!AQ154</f>
        <v>Sec. Planeación</v>
      </c>
    </row>
    <row r="155" spans="2:98" ht="30" customHeight="1" x14ac:dyDescent="0.2">
      <c r="B155" s="961"/>
      <c r="C155" s="957"/>
      <c r="D155" s="909"/>
      <c r="E155" s="912"/>
      <c r="F155" s="945"/>
      <c r="G155" s="809"/>
      <c r="H155" s="809"/>
      <c r="I155" s="851"/>
      <c r="J155" s="809"/>
      <c r="K155" s="851"/>
      <c r="L155" s="852"/>
      <c r="M155" s="809"/>
      <c r="N155" s="851"/>
      <c r="O155" s="852"/>
      <c r="P155" s="809"/>
      <c r="Q155" s="851"/>
      <c r="R155" s="852"/>
      <c r="S155" s="809"/>
      <c r="T155" s="851"/>
      <c r="U155" s="849"/>
      <c r="V155" s="826"/>
      <c r="W155" s="797"/>
      <c r="X155" s="809"/>
      <c r="Y155" s="797"/>
      <c r="Z155" s="809"/>
      <c r="AA155" s="797"/>
      <c r="AB155" s="799"/>
      <c r="AC155" s="807"/>
      <c r="AD155" s="767"/>
      <c r="AE155" s="750"/>
      <c r="AF155" s="760"/>
      <c r="AG155" s="750"/>
      <c r="AH155" s="760"/>
      <c r="AI155" s="750"/>
      <c r="AJ155" s="760"/>
      <c r="AK155" s="750"/>
      <c r="AL155" s="760"/>
      <c r="AM155" s="750"/>
      <c r="AN155" s="752"/>
      <c r="AO155" s="915"/>
      <c r="AP155" s="904"/>
      <c r="AQ155" s="27" t="s">
        <v>187</v>
      </c>
      <c r="AR155" s="367">
        <f>'[1]LÍNEA 1'!P155</f>
        <v>2210906</v>
      </c>
      <c r="AS155" s="27" t="s">
        <v>1378</v>
      </c>
      <c r="AT155" s="40">
        <v>0</v>
      </c>
      <c r="AU155" s="60">
        <f>'[1]LÍNEA 1'!S155</f>
        <v>1</v>
      </c>
      <c r="AV155" s="60">
        <f>'[1]LÍNEA 1'!T155</f>
        <v>0</v>
      </c>
      <c r="AW155" s="414">
        <f t="shared" si="107"/>
        <v>0</v>
      </c>
      <c r="AX155" s="60">
        <f>'[1]LÍNEA 1'!U155</f>
        <v>1</v>
      </c>
      <c r="AY155" s="414">
        <f t="shared" si="108"/>
        <v>1</v>
      </c>
      <c r="AZ155" s="60">
        <f>'[1]LÍNEA 1'!V155</f>
        <v>0</v>
      </c>
      <c r="BA155" s="416">
        <f t="shared" si="109"/>
        <v>0</v>
      </c>
      <c r="BB155" s="47">
        <f>'[1]LÍNEA 1'!W155</f>
        <v>0</v>
      </c>
      <c r="BC155" s="423">
        <f t="shared" si="110"/>
        <v>0</v>
      </c>
      <c r="BD155" s="54">
        <f>'[6]2016'!K30</f>
        <v>0</v>
      </c>
      <c r="BE155" s="60">
        <f>'[6]2017'!K30</f>
        <v>1</v>
      </c>
      <c r="BF155" s="60">
        <f>'[6]2018'!K30</f>
        <v>0</v>
      </c>
      <c r="BG155" s="49">
        <f>'[6]2019'!K30</f>
        <v>0</v>
      </c>
      <c r="BH155" s="334" t="str">
        <f t="shared" si="83"/>
        <v xml:space="preserve"> -</v>
      </c>
      <c r="BI155" s="454" t="str">
        <f t="shared" si="84"/>
        <v xml:space="preserve"> -</v>
      </c>
      <c r="BJ155" s="335">
        <f t="shared" si="85"/>
        <v>1</v>
      </c>
      <c r="BK155" s="454">
        <f t="shared" si="86"/>
        <v>1</v>
      </c>
      <c r="BL155" s="335" t="str">
        <f t="shared" si="87"/>
        <v xml:space="preserve"> -</v>
      </c>
      <c r="BM155" s="454" t="str">
        <f t="shared" si="88"/>
        <v xml:space="preserve"> -</v>
      </c>
      <c r="BN155" s="335" t="str">
        <f t="shared" si="89"/>
        <v xml:space="preserve"> -</v>
      </c>
      <c r="BO155" s="454" t="str">
        <f t="shared" si="90"/>
        <v xml:space="preserve"> -</v>
      </c>
      <c r="BP155" s="689">
        <f t="shared" ref="BP155:BP158" si="116">+SUM(BD155:BG155)/AU155</f>
        <v>1</v>
      </c>
      <c r="BQ155" s="454">
        <f t="shared" si="91"/>
        <v>1</v>
      </c>
      <c r="BR155" s="637">
        <f t="shared" si="92"/>
        <v>1</v>
      </c>
      <c r="BS155" s="54">
        <f>'[6]2016'!P30</f>
        <v>0</v>
      </c>
      <c r="BT155" s="60">
        <f>'[6]2016'!Q30</f>
        <v>0</v>
      </c>
      <c r="BU155" s="60">
        <f>'[6]2016'!R30</f>
        <v>0</v>
      </c>
      <c r="BV155" s="125" t="str">
        <f t="shared" si="94"/>
        <v xml:space="preserve"> -</v>
      </c>
      <c r="BW155" s="379" t="str">
        <f t="shared" si="95"/>
        <v xml:space="preserve"> -</v>
      </c>
      <c r="BX155" s="54">
        <f>'[6]2017'!P30</f>
        <v>0</v>
      </c>
      <c r="BY155" s="60">
        <f>'[6]2017'!Q30</f>
        <v>0</v>
      </c>
      <c r="BZ155" s="60">
        <f>'[6]2017'!R30</f>
        <v>0</v>
      </c>
      <c r="CA155" s="125" t="str">
        <f t="shared" si="96"/>
        <v xml:space="preserve"> -</v>
      </c>
      <c r="CB155" s="379" t="str">
        <f t="shared" si="97"/>
        <v xml:space="preserve"> -</v>
      </c>
      <c r="CC155" s="55">
        <f>'[6]2018'!P30</f>
        <v>20000</v>
      </c>
      <c r="CD155" s="60">
        <f>'[6]2018'!Q30</f>
        <v>0</v>
      </c>
      <c r="CE155" s="60">
        <f>'[6]2018'!R30</f>
        <v>0</v>
      </c>
      <c r="CF155" s="125">
        <f t="shared" si="98"/>
        <v>0</v>
      </c>
      <c r="CG155" s="379" t="str">
        <f t="shared" si="99"/>
        <v xml:space="preserve"> -</v>
      </c>
      <c r="CH155" s="54">
        <f>'[6]2019'!P30</f>
        <v>0</v>
      </c>
      <c r="CI155" s="60">
        <f>'[6]2019'!Q30</f>
        <v>0</v>
      </c>
      <c r="CJ155" s="60">
        <f>'[6]2019'!R30</f>
        <v>0</v>
      </c>
      <c r="CK155" s="125" t="str">
        <f t="shared" si="100"/>
        <v xml:space="preserve"> -</v>
      </c>
      <c r="CL155" s="379" t="str">
        <f t="shared" si="101"/>
        <v xml:space="preserve"> -</v>
      </c>
      <c r="CM155" s="516">
        <f t="shared" si="102"/>
        <v>20000</v>
      </c>
      <c r="CN155" s="517">
        <f t="shared" si="103"/>
        <v>0</v>
      </c>
      <c r="CO155" s="517">
        <f t="shared" si="104"/>
        <v>0</v>
      </c>
      <c r="CP155" s="507">
        <f t="shared" si="105"/>
        <v>0</v>
      </c>
      <c r="CQ155" s="378" t="str">
        <f t="shared" si="106"/>
        <v xml:space="preserve"> -</v>
      </c>
      <c r="CR155" s="592" t="s">
        <v>1225</v>
      </c>
      <c r="CS155" s="390" t="s">
        <v>1226</v>
      </c>
      <c r="CT155" s="102" t="str">
        <f>'[1]LÍNEA 1'!AQ155</f>
        <v>Sec. Planeación</v>
      </c>
    </row>
    <row r="156" spans="2:98" ht="30" customHeight="1" x14ac:dyDescent="0.2">
      <c r="B156" s="961"/>
      <c r="C156" s="957"/>
      <c r="D156" s="909"/>
      <c r="E156" s="912"/>
      <c r="F156" s="945"/>
      <c r="G156" s="809"/>
      <c r="H156" s="809"/>
      <c r="I156" s="851"/>
      <c r="J156" s="809"/>
      <c r="K156" s="851"/>
      <c r="L156" s="852"/>
      <c r="M156" s="809"/>
      <c r="N156" s="851"/>
      <c r="O156" s="852"/>
      <c r="P156" s="809"/>
      <c r="Q156" s="851"/>
      <c r="R156" s="852"/>
      <c r="S156" s="809"/>
      <c r="T156" s="851"/>
      <c r="U156" s="849"/>
      <c r="V156" s="826"/>
      <c r="W156" s="797"/>
      <c r="X156" s="809"/>
      <c r="Y156" s="797"/>
      <c r="Z156" s="809"/>
      <c r="AA156" s="797"/>
      <c r="AB156" s="799"/>
      <c r="AC156" s="807"/>
      <c r="AD156" s="767"/>
      <c r="AE156" s="750"/>
      <c r="AF156" s="760"/>
      <c r="AG156" s="750"/>
      <c r="AH156" s="760"/>
      <c r="AI156" s="750"/>
      <c r="AJ156" s="760"/>
      <c r="AK156" s="750"/>
      <c r="AL156" s="760"/>
      <c r="AM156" s="750"/>
      <c r="AN156" s="752"/>
      <c r="AO156" s="915"/>
      <c r="AP156" s="904"/>
      <c r="AQ156" s="27" t="s">
        <v>188</v>
      </c>
      <c r="AR156" s="367">
        <f>'[1]LÍNEA 1'!P156</f>
        <v>2210906</v>
      </c>
      <c r="AS156" s="27" t="s">
        <v>1379</v>
      </c>
      <c r="AT156" s="40">
        <v>0</v>
      </c>
      <c r="AU156" s="60">
        <f>'[1]LÍNEA 1'!S156</f>
        <v>1</v>
      </c>
      <c r="AV156" s="60">
        <f>'[1]LÍNEA 1'!T156</f>
        <v>1</v>
      </c>
      <c r="AW156" s="414">
        <f t="shared" si="107"/>
        <v>1</v>
      </c>
      <c r="AX156" s="60">
        <f>'[1]LÍNEA 1'!U156</f>
        <v>0</v>
      </c>
      <c r="AY156" s="414">
        <f t="shared" si="108"/>
        <v>0</v>
      </c>
      <c r="AZ156" s="60">
        <f>'[1]LÍNEA 1'!V156</f>
        <v>0</v>
      </c>
      <c r="BA156" s="416">
        <f t="shared" si="109"/>
        <v>0</v>
      </c>
      <c r="BB156" s="47">
        <f>'[1]LÍNEA 1'!W156</f>
        <v>0</v>
      </c>
      <c r="BC156" s="423">
        <f t="shared" si="110"/>
        <v>0</v>
      </c>
      <c r="BD156" s="54">
        <f>'[6]2016'!K31</f>
        <v>1</v>
      </c>
      <c r="BE156" s="60">
        <f>'[6]2017'!K31</f>
        <v>1</v>
      </c>
      <c r="BF156" s="60">
        <f>'[6]2018'!K31</f>
        <v>0</v>
      </c>
      <c r="BG156" s="49">
        <f>'[6]2019'!K31</f>
        <v>0</v>
      </c>
      <c r="BH156" s="334">
        <f t="shared" si="83"/>
        <v>1</v>
      </c>
      <c r="BI156" s="454">
        <f t="shared" si="84"/>
        <v>1</v>
      </c>
      <c r="BJ156" s="335" t="str">
        <f t="shared" si="85"/>
        <v xml:space="preserve"> -</v>
      </c>
      <c r="BK156" s="454" t="str">
        <f t="shared" si="86"/>
        <v xml:space="preserve"> -</v>
      </c>
      <c r="BL156" s="335" t="str">
        <f t="shared" si="87"/>
        <v xml:space="preserve"> -</v>
      </c>
      <c r="BM156" s="454" t="str">
        <f t="shared" si="88"/>
        <v xml:space="preserve"> -</v>
      </c>
      <c r="BN156" s="335" t="str">
        <f t="shared" si="89"/>
        <v xml:space="preserve"> -</v>
      </c>
      <c r="BO156" s="454" t="str">
        <f t="shared" si="90"/>
        <v xml:space="preserve"> -</v>
      </c>
      <c r="BP156" s="689">
        <f t="shared" si="116"/>
        <v>2</v>
      </c>
      <c r="BQ156" s="454">
        <f t="shared" si="91"/>
        <v>1</v>
      </c>
      <c r="BR156" s="637">
        <f t="shared" si="92"/>
        <v>1</v>
      </c>
      <c r="BS156" s="54">
        <f>'[6]2016'!P31</f>
        <v>0</v>
      </c>
      <c r="BT156" s="60">
        <f>'[6]2016'!Q31</f>
        <v>0</v>
      </c>
      <c r="BU156" s="60">
        <f>'[6]2016'!R31</f>
        <v>0</v>
      </c>
      <c r="BV156" s="125" t="str">
        <f t="shared" si="94"/>
        <v xml:space="preserve"> -</v>
      </c>
      <c r="BW156" s="379" t="str">
        <f t="shared" si="95"/>
        <v xml:space="preserve"> -</v>
      </c>
      <c r="BX156" s="54">
        <f>'[6]2017'!P31</f>
        <v>44000</v>
      </c>
      <c r="BY156" s="60">
        <f>'[6]2017'!Q31</f>
        <v>44000</v>
      </c>
      <c r="BZ156" s="60">
        <f>'[6]2017'!R31</f>
        <v>0</v>
      </c>
      <c r="CA156" s="125">
        <f t="shared" si="96"/>
        <v>1</v>
      </c>
      <c r="CB156" s="379" t="str">
        <f t="shared" si="97"/>
        <v xml:space="preserve"> -</v>
      </c>
      <c r="CC156" s="55">
        <f>'[6]2018'!P31</f>
        <v>370000</v>
      </c>
      <c r="CD156" s="60">
        <f>'[6]2018'!Q31</f>
        <v>0</v>
      </c>
      <c r="CE156" s="60">
        <f>'[6]2018'!R31</f>
        <v>0</v>
      </c>
      <c r="CF156" s="125">
        <f t="shared" si="98"/>
        <v>0</v>
      </c>
      <c r="CG156" s="379" t="str">
        <f t="shared" si="99"/>
        <v xml:space="preserve"> -</v>
      </c>
      <c r="CH156" s="54">
        <f>'[6]2019'!P31</f>
        <v>0</v>
      </c>
      <c r="CI156" s="60">
        <f>'[6]2019'!Q31</f>
        <v>0</v>
      </c>
      <c r="CJ156" s="60">
        <f>'[6]2019'!R31</f>
        <v>0</v>
      </c>
      <c r="CK156" s="125" t="str">
        <f t="shared" si="100"/>
        <v xml:space="preserve"> -</v>
      </c>
      <c r="CL156" s="379" t="str">
        <f t="shared" si="101"/>
        <v xml:space="preserve"> -</v>
      </c>
      <c r="CM156" s="518">
        <f t="shared" si="102"/>
        <v>414000</v>
      </c>
      <c r="CN156" s="519">
        <f t="shared" si="103"/>
        <v>44000</v>
      </c>
      <c r="CO156" s="519">
        <f t="shared" si="104"/>
        <v>0</v>
      </c>
      <c r="CP156" s="505">
        <f t="shared" si="105"/>
        <v>0.10628019323671498</v>
      </c>
      <c r="CQ156" s="379" t="str">
        <f t="shared" si="106"/>
        <v xml:space="preserve"> -</v>
      </c>
      <c r="CR156" s="592" t="s">
        <v>1225</v>
      </c>
      <c r="CS156" s="390" t="s">
        <v>1226</v>
      </c>
      <c r="CT156" s="102" t="str">
        <f>'[1]LÍNEA 1'!AQ156</f>
        <v>Sec. Planeación</v>
      </c>
    </row>
    <row r="157" spans="2:98" ht="30" customHeight="1" x14ac:dyDescent="0.2">
      <c r="B157" s="961"/>
      <c r="C157" s="957"/>
      <c r="D157" s="909"/>
      <c r="E157" s="912"/>
      <c r="F157" s="945"/>
      <c r="G157" s="809"/>
      <c r="H157" s="809"/>
      <c r="I157" s="796"/>
      <c r="J157" s="809"/>
      <c r="K157" s="796"/>
      <c r="L157" s="827"/>
      <c r="M157" s="809"/>
      <c r="N157" s="796"/>
      <c r="O157" s="827"/>
      <c r="P157" s="809"/>
      <c r="Q157" s="796"/>
      <c r="R157" s="827"/>
      <c r="S157" s="809"/>
      <c r="T157" s="796"/>
      <c r="U157" s="850"/>
      <c r="V157" s="832"/>
      <c r="W157" s="797"/>
      <c r="X157" s="809"/>
      <c r="Y157" s="797"/>
      <c r="Z157" s="809"/>
      <c r="AA157" s="797"/>
      <c r="AB157" s="799"/>
      <c r="AC157" s="808"/>
      <c r="AD157" s="772"/>
      <c r="AE157" s="753"/>
      <c r="AF157" s="761"/>
      <c r="AG157" s="753"/>
      <c r="AH157" s="761"/>
      <c r="AI157" s="753"/>
      <c r="AJ157" s="761"/>
      <c r="AK157" s="753"/>
      <c r="AL157" s="761"/>
      <c r="AM157" s="753"/>
      <c r="AN157" s="754"/>
      <c r="AO157" s="915"/>
      <c r="AP157" s="904"/>
      <c r="AQ157" s="27" t="s">
        <v>189</v>
      </c>
      <c r="AR157" s="367">
        <f>'[1]LÍNEA 1'!P157</f>
        <v>2210158</v>
      </c>
      <c r="AS157" s="27" t="s">
        <v>1380</v>
      </c>
      <c r="AT157" s="43">
        <v>0</v>
      </c>
      <c r="AU157" s="85">
        <f>'[1]LÍNEA 1'!S157</f>
        <v>1</v>
      </c>
      <c r="AV157" s="85">
        <f>'[1]LÍNEA 1'!T157</f>
        <v>0</v>
      </c>
      <c r="AW157" s="414">
        <f t="shared" si="107"/>
        <v>0</v>
      </c>
      <c r="AX157" s="85">
        <f>'[1]LÍNEA 1'!U157</f>
        <v>1</v>
      </c>
      <c r="AY157" s="414">
        <f t="shared" si="108"/>
        <v>1</v>
      </c>
      <c r="AZ157" s="85">
        <f>'[1]LÍNEA 1'!V157</f>
        <v>0</v>
      </c>
      <c r="BA157" s="416">
        <f t="shared" si="109"/>
        <v>0</v>
      </c>
      <c r="BB157" s="125">
        <f>'[1]LÍNEA 1'!W157</f>
        <v>0</v>
      </c>
      <c r="BC157" s="423">
        <f t="shared" si="110"/>
        <v>0</v>
      </c>
      <c r="BD157" s="319">
        <f>'[6]2016'!K32</f>
        <v>0</v>
      </c>
      <c r="BE157" s="85">
        <f>'[6]2017'!K32</f>
        <v>0.35</v>
      </c>
      <c r="BF157" s="85">
        <f>'[6]2018'!K32</f>
        <v>0</v>
      </c>
      <c r="BG157" s="71">
        <f>'[6]2019'!K32</f>
        <v>0</v>
      </c>
      <c r="BH157" s="334" t="str">
        <f t="shared" si="83"/>
        <v xml:space="preserve"> -</v>
      </c>
      <c r="BI157" s="454" t="str">
        <f t="shared" si="84"/>
        <v xml:space="preserve"> -</v>
      </c>
      <c r="BJ157" s="335">
        <f t="shared" si="85"/>
        <v>0.35</v>
      </c>
      <c r="BK157" s="454">
        <f t="shared" si="86"/>
        <v>0.35</v>
      </c>
      <c r="BL157" s="335" t="str">
        <f t="shared" si="87"/>
        <v xml:space="preserve"> -</v>
      </c>
      <c r="BM157" s="454" t="str">
        <f t="shared" si="88"/>
        <v xml:space="preserve"> -</v>
      </c>
      <c r="BN157" s="335" t="str">
        <f t="shared" si="89"/>
        <v xml:space="preserve"> -</v>
      </c>
      <c r="BO157" s="454" t="str">
        <f t="shared" si="90"/>
        <v xml:space="preserve"> -</v>
      </c>
      <c r="BP157" s="689">
        <f t="shared" si="116"/>
        <v>0.35</v>
      </c>
      <c r="BQ157" s="454">
        <f t="shared" si="91"/>
        <v>0.35</v>
      </c>
      <c r="BR157" s="637">
        <f t="shared" si="92"/>
        <v>0.35</v>
      </c>
      <c r="BS157" s="54">
        <f>'[6]2016'!P32</f>
        <v>0</v>
      </c>
      <c r="BT157" s="60">
        <f>'[6]2016'!Q32</f>
        <v>0</v>
      </c>
      <c r="BU157" s="60">
        <f>'[6]2016'!R32</f>
        <v>0</v>
      </c>
      <c r="BV157" s="125" t="str">
        <f t="shared" si="94"/>
        <v xml:space="preserve"> -</v>
      </c>
      <c r="BW157" s="379" t="str">
        <f t="shared" si="95"/>
        <v xml:space="preserve"> -</v>
      </c>
      <c r="BX157" s="54">
        <f>'[6]2017'!P32</f>
        <v>62000</v>
      </c>
      <c r="BY157" s="60">
        <f>'[6]2017'!Q32</f>
        <v>61999</v>
      </c>
      <c r="BZ157" s="60">
        <f>'[6]2017'!R32</f>
        <v>0</v>
      </c>
      <c r="CA157" s="125">
        <f t="shared" si="96"/>
        <v>0.99998387096774188</v>
      </c>
      <c r="CB157" s="379" t="str">
        <f t="shared" si="97"/>
        <v xml:space="preserve"> -</v>
      </c>
      <c r="CC157" s="55">
        <f>'[6]2018'!P32</f>
        <v>0</v>
      </c>
      <c r="CD157" s="60">
        <f>'[6]2018'!Q32</f>
        <v>0</v>
      </c>
      <c r="CE157" s="60">
        <f>'[6]2018'!R32</f>
        <v>0</v>
      </c>
      <c r="CF157" s="125" t="str">
        <f t="shared" si="98"/>
        <v xml:space="preserve"> -</v>
      </c>
      <c r="CG157" s="379" t="str">
        <f t="shared" si="99"/>
        <v xml:space="preserve"> -</v>
      </c>
      <c r="CH157" s="54">
        <f>'[6]2019'!P32</f>
        <v>0</v>
      </c>
      <c r="CI157" s="60">
        <f>'[6]2019'!Q32</f>
        <v>0</v>
      </c>
      <c r="CJ157" s="60">
        <f>'[6]2019'!R32</f>
        <v>0</v>
      </c>
      <c r="CK157" s="125" t="str">
        <f t="shared" si="100"/>
        <v xml:space="preserve"> -</v>
      </c>
      <c r="CL157" s="379" t="str">
        <f t="shared" si="101"/>
        <v xml:space="preserve"> -</v>
      </c>
      <c r="CM157" s="516">
        <f t="shared" si="102"/>
        <v>62000</v>
      </c>
      <c r="CN157" s="517">
        <f t="shared" si="103"/>
        <v>61999</v>
      </c>
      <c r="CO157" s="517">
        <f t="shared" si="104"/>
        <v>0</v>
      </c>
      <c r="CP157" s="507">
        <f t="shared" si="105"/>
        <v>0.99998387096774188</v>
      </c>
      <c r="CQ157" s="378" t="str">
        <f t="shared" si="106"/>
        <v xml:space="preserve"> -</v>
      </c>
      <c r="CR157" s="592" t="s">
        <v>1225</v>
      </c>
      <c r="CS157" s="390" t="s">
        <v>1226</v>
      </c>
      <c r="CT157" s="102" t="str">
        <f>'[1]LÍNEA 1'!AQ157</f>
        <v>Sec. Planeación</v>
      </c>
    </row>
    <row r="158" spans="2:98" ht="30" customHeight="1" x14ac:dyDescent="0.2">
      <c r="B158" s="961"/>
      <c r="C158" s="957"/>
      <c r="D158" s="909"/>
      <c r="E158" s="912"/>
      <c r="F158" s="921" t="s">
        <v>236</v>
      </c>
      <c r="G158" s="809">
        <v>0</v>
      </c>
      <c r="H158" s="809">
        <v>10000</v>
      </c>
      <c r="I158" s="811">
        <f>+H158-G158</f>
        <v>10000</v>
      </c>
      <c r="J158" s="809">
        <v>2500</v>
      </c>
      <c r="K158" s="811">
        <f>+J158-G158</f>
        <v>2500</v>
      </c>
      <c r="L158" s="810"/>
      <c r="M158" s="809">
        <v>5000</v>
      </c>
      <c r="N158" s="811">
        <f>+M158-J158</f>
        <v>2500</v>
      </c>
      <c r="O158" s="810"/>
      <c r="P158" s="809">
        <v>7500</v>
      </c>
      <c r="Q158" s="811">
        <f>+P158-M158</f>
        <v>2500</v>
      </c>
      <c r="R158" s="810"/>
      <c r="S158" s="809">
        <v>10000</v>
      </c>
      <c r="T158" s="811">
        <f>+S158-P158</f>
        <v>2500</v>
      </c>
      <c r="U158" s="848"/>
      <c r="V158" s="825"/>
      <c r="W158" s="797">
        <f>+IF(V158=0,0,V158-G158)</f>
        <v>0</v>
      </c>
      <c r="X158" s="809"/>
      <c r="Y158" s="797">
        <f>+IF(X158=0,0,X158-V158)</f>
        <v>0</v>
      </c>
      <c r="Z158" s="809"/>
      <c r="AA158" s="797">
        <f>+IF(Z158=0,0,Z158-X158)</f>
        <v>0</v>
      </c>
      <c r="AB158" s="799"/>
      <c r="AC158" s="806">
        <f>+IF(AB158=0,0,AB158-Z158)</f>
        <v>0</v>
      </c>
      <c r="AD158" s="766">
        <f>+IF(K158=0," -",W158/K158)</f>
        <v>0</v>
      </c>
      <c r="AE158" s="749">
        <f>+IF(K158=0," -",IF(AD158&gt;100%,100%,AD158))</f>
        <v>0</v>
      </c>
      <c r="AF158" s="759">
        <f>+IF(N158=0," -",Y158/N158)</f>
        <v>0</v>
      </c>
      <c r="AG158" s="749">
        <f>+IF(N158=0," -",IF(AF158&gt;100%,100%,AF158))</f>
        <v>0</v>
      </c>
      <c r="AH158" s="759">
        <f>+IF(Q158=0," -",AA158/Q158)</f>
        <v>0</v>
      </c>
      <c r="AI158" s="749">
        <f>+IF(Q158=0," -",IF(AH158&gt;100%,100%,AH158))</f>
        <v>0</v>
      </c>
      <c r="AJ158" s="759">
        <f>+IF(T158=0," -",AC158/T158)</f>
        <v>0</v>
      </c>
      <c r="AK158" s="749">
        <f>+IF(T158=0," -",IF(AJ158&gt;100%,100%,AJ158))</f>
        <v>0</v>
      </c>
      <c r="AL158" s="759">
        <f>+SUM(AC158,AA158,Y158,W158)/I158</f>
        <v>0</v>
      </c>
      <c r="AM158" s="749">
        <f>+IF(AL158&gt;100%,100%,IF(AL158&lt;0%,0%,AL158))</f>
        <v>0</v>
      </c>
      <c r="AN158" s="751"/>
      <c r="AO158" s="915"/>
      <c r="AP158" s="904"/>
      <c r="AQ158" s="27" t="s">
        <v>190</v>
      </c>
      <c r="AR158" s="367">
        <f>'[1]LÍNEA 1'!P158</f>
        <v>2210158</v>
      </c>
      <c r="AS158" s="27" t="s">
        <v>1381</v>
      </c>
      <c r="AT158" s="43">
        <v>0</v>
      </c>
      <c r="AU158" s="85">
        <f>'[1]LÍNEA 1'!S158</f>
        <v>1</v>
      </c>
      <c r="AV158" s="85">
        <f>'[1]LÍNEA 1'!T158</f>
        <v>0</v>
      </c>
      <c r="AW158" s="414">
        <f t="shared" si="107"/>
        <v>0</v>
      </c>
      <c r="AX158" s="85">
        <f>'[1]LÍNEA 1'!U158</f>
        <v>0.6</v>
      </c>
      <c r="AY158" s="414">
        <f t="shared" si="108"/>
        <v>0.6</v>
      </c>
      <c r="AZ158" s="85">
        <f>'[1]LÍNEA 1'!V158</f>
        <v>0.4</v>
      </c>
      <c r="BA158" s="416">
        <f t="shared" si="109"/>
        <v>0.4</v>
      </c>
      <c r="BB158" s="125">
        <f>'[1]LÍNEA 1'!W158</f>
        <v>0</v>
      </c>
      <c r="BC158" s="423">
        <f t="shared" si="110"/>
        <v>0</v>
      </c>
      <c r="BD158" s="319">
        <f>'[6]2016'!K33</f>
        <v>0</v>
      </c>
      <c r="BE158" s="85">
        <f>'[6]2017'!K33</f>
        <v>0</v>
      </c>
      <c r="BF158" s="85">
        <f>'[6]2018'!K33</f>
        <v>0</v>
      </c>
      <c r="BG158" s="71">
        <f>'[6]2019'!K33</f>
        <v>0</v>
      </c>
      <c r="BH158" s="334" t="str">
        <f t="shared" si="83"/>
        <v xml:space="preserve"> -</v>
      </c>
      <c r="BI158" s="454" t="str">
        <f t="shared" si="84"/>
        <v xml:space="preserve"> -</v>
      </c>
      <c r="BJ158" s="335">
        <f t="shared" si="85"/>
        <v>0</v>
      </c>
      <c r="BK158" s="454">
        <f t="shared" si="86"/>
        <v>0</v>
      </c>
      <c r="BL158" s="335">
        <f t="shared" si="87"/>
        <v>0</v>
      </c>
      <c r="BM158" s="454">
        <f t="shared" si="88"/>
        <v>0</v>
      </c>
      <c r="BN158" s="335" t="str">
        <f t="shared" si="89"/>
        <v xml:space="preserve"> -</v>
      </c>
      <c r="BO158" s="454" t="str">
        <f t="shared" si="90"/>
        <v xml:space="preserve"> -</v>
      </c>
      <c r="BP158" s="689">
        <f t="shared" si="116"/>
        <v>0</v>
      </c>
      <c r="BQ158" s="454">
        <f t="shared" si="91"/>
        <v>0</v>
      </c>
      <c r="BR158" s="637">
        <f t="shared" si="92"/>
        <v>0</v>
      </c>
      <c r="BS158" s="54">
        <f>'[6]2016'!P33</f>
        <v>0</v>
      </c>
      <c r="BT158" s="60">
        <f>'[6]2016'!Q33</f>
        <v>0</v>
      </c>
      <c r="BU158" s="60">
        <f>'[6]2016'!R33</f>
        <v>0</v>
      </c>
      <c r="BV158" s="125" t="str">
        <f t="shared" si="94"/>
        <v xml:space="preserve"> -</v>
      </c>
      <c r="BW158" s="379" t="str">
        <f t="shared" si="95"/>
        <v xml:space="preserve"> -</v>
      </c>
      <c r="BX158" s="54">
        <f>'[6]2017'!P33</f>
        <v>0</v>
      </c>
      <c r="BY158" s="60">
        <f>'[6]2017'!Q33</f>
        <v>0</v>
      </c>
      <c r="BZ158" s="60">
        <f>'[6]2017'!R33</f>
        <v>0</v>
      </c>
      <c r="CA158" s="125" t="str">
        <f t="shared" si="96"/>
        <v xml:space="preserve"> -</v>
      </c>
      <c r="CB158" s="379" t="str">
        <f t="shared" si="97"/>
        <v xml:space="preserve"> -</v>
      </c>
      <c r="CC158" s="55">
        <f>'[6]2018'!P33</f>
        <v>0</v>
      </c>
      <c r="CD158" s="60">
        <f>'[6]2018'!Q33</f>
        <v>0</v>
      </c>
      <c r="CE158" s="60">
        <f>'[6]2018'!R33</f>
        <v>0</v>
      </c>
      <c r="CF158" s="125" t="str">
        <f t="shared" si="98"/>
        <v xml:space="preserve"> -</v>
      </c>
      <c r="CG158" s="379" t="str">
        <f t="shared" si="99"/>
        <v xml:space="preserve"> -</v>
      </c>
      <c r="CH158" s="54">
        <f>'[6]2019'!P33</f>
        <v>0</v>
      </c>
      <c r="CI158" s="60">
        <f>'[6]2019'!Q33</f>
        <v>0</v>
      </c>
      <c r="CJ158" s="60">
        <f>'[6]2019'!R33</f>
        <v>0</v>
      </c>
      <c r="CK158" s="125" t="str">
        <f t="shared" si="100"/>
        <v xml:space="preserve"> -</v>
      </c>
      <c r="CL158" s="379" t="str">
        <f t="shared" si="101"/>
        <v xml:space="preserve"> -</v>
      </c>
      <c r="CM158" s="518">
        <f t="shared" si="102"/>
        <v>0</v>
      </c>
      <c r="CN158" s="519">
        <f t="shared" si="103"/>
        <v>0</v>
      </c>
      <c r="CO158" s="519">
        <f t="shared" si="104"/>
        <v>0</v>
      </c>
      <c r="CP158" s="505" t="str">
        <f t="shared" si="105"/>
        <v xml:space="preserve"> -</v>
      </c>
      <c r="CQ158" s="379" t="str">
        <f t="shared" si="106"/>
        <v xml:space="preserve"> -</v>
      </c>
      <c r="CR158" s="592" t="s">
        <v>1225</v>
      </c>
      <c r="CS158" s="390" t="s">
        <v>1226</v>
      </c>
      <c r="CT158" s="102" t="str">
        <f>'[1]LÍNEA 1'!AQ158</f>
        <v>Sec. Planeación</v>
      </c>
    </row>
    <row r="159" spans="2:98" ht="30" customHeight="1" x14ac:dyDescent="0.2">
      <c r="B159" s="961"/>
      <c r="C159" s="957"/>
      <c r="D159" s="909"/>
      <c r="E159" s="912"/>
      <c r="F159" s="921"/>
      <c r="G159" s="809"/>
      <c r="H159" s="809"/>
      <c r="I159" s="851"/>
      <c r="J159" s="809"/>
      <c r="K159" s="851"/>
      <c r="L159" s="852"/>
      <c r="M159" s="809"/>
      <c r="N159" s="851"/>
      <c r="O159" s="852"/>
      <c r="P159" s="809"/>
      <c r="Q159" s="851"/>
      <c r="R159" s="852"/>
      <c r="S159" s="809"/>
      <c r="T159" s="851"/>
      <c r="U159" s="849"/>
      <c r="V159" s="826"/>
      <c r="W159" s="797"/>
      <c r="X159" s="809"/>
      <c r="Y159" s="797"/>
      <c r="Z159" s="809"/>
      <c r="AA159" s="797"/>
      <c r="AB159" s="799"/>
      <c r="AC159" s="807"/>
      <c r="AD159" s="767"/>
      <c r="AE159" s="750"/>
      <c r="AF159" s="760"/>
      <c r="AG159" s="750"/>
      <c r="AH159" s="760"/>
      <c r="AI159" s="750"/>
      <c r="AJ159" s="760"/>
      <c r="AK159" s="750"/>
      <c r="AL159" s="760"/>
      <c r="AM159" s="750"/>
      <c r="AN159" s="752"/>
      <c r="AO159" s="915"/>
      <c r="AP159" s="904"/>
      <c r="AQ159" s="301" t="s">
        <v>191</v>
      </c>
      <c r="AR159" s="277">
        <f>'[1]LÍNEA 1'!P159</f>
        <v>2210906</v>
      </c>
      <c r="AS159" s="301" t="s">
        <v>1382</v>
      </c>
      <c r="AT159" s="40">
        <v>1</v>
      </c>
      <c r="AU159" s="60">
        <f>'[1]LÍNEA 1'!S159</f>
        <v>1</v>
      </c>
      <c r="AV159" s="60">
        <f>'[1]LÍNEA 1'!T159</f>
        <v>1</v>
      </c>
      <c r="AW159" s="414">
        <v>0.25</v>
      </c>
      <c r="AX159" s="60">
        <f>'[1]LÍNEA 1'!U159</f>
        <v>1</v>
      </c>
      <c r="AY159" s="414">
        <v>0.25</v>
      </c>
      <c r="AZ159" s="60">
        <f>'[1]LÍNEA 1'!V159</f>
        <v>1</v>
      </c>
      <c r="BA159" s="416">
        <v>0.25</v>
      </c>
      <c r="BB159" s="47">
        <f>'[1]LÍNEA 1'!W159</f>
        <v>1</v>
      </c>
      <c r="BC159" s="423">
        <v>0.25</v>
      </c>
      <c r="BD159" s="54">
        <f>'[6]2016'!K34</f>
        <v>1</v>
      </c>
      <c r="BE159" s="60">
        <f>'[6]2017'!K34</f>
        <v>1</v>
      </c>
      <c r="BF159" s="60">
        <f>'[6]2018'!K34</f>
        <v>0</v>
      </c>
      <c r="BG159" s="49">
        <f>'[6]2019'!K34</f>
        <v>0</v>
      </c>
      <c r="BH159" s="334">
        <f t="shared" si="83"/>
        <v>1</v>
      </c>
      <c r="BI159" s="454">
        <f t="shared" si="84"/>
        <v>1</v>
      </c>
      <c r="BJ159" s="335">
        <f t="shared" si="85"/>
        <v>1</v>
      </c>
      <c r="BK159" s="454">
        <f t="shared" si="86"/>
        <v>1</v>
      </c>
      <c r="BL159" s="335">
        <f t="shared" si="87"/>
        <v>0</v>
      </c>
      <c r="BM159" s="454">
        <f t="shared" si="88"/>
        <v>0</v>
      </c>
      <c r="BN159" s="335">
        <f t="shared" si="89"/>
        <v>0</v>
      </c>
      <c r="BO159" s="454">
        <f t="shared" si="90"/>
        <v>0</v>
      </c>
      <c r="BP159" s="689">
        <f t="shared" si="93"/>
        <v>0.5</v>
      </c>
      <c r="BQ159" s="454">
        <f t="shared" si="91"/>
        <v>0.5</v>
      </c>
      <c r="BR159" s="637">
        <f t="shared" si="92"/>
        <v>0.5</v>
      </c>
      <c r="BS159" s="54">
        <f>'[6]2016'!P34</f>
        <v>32500</v>
      </c>
      <c r="BT159" s="60">
        <f>'[6]2016'!Q34</f>
        <v>32500</v>
      </c>
      <c r="BU159" s="60">
        <f>'[6]2016'!R34</f>
        <v>0</v>
      </c>
      <c r="BV159" s="125">
        <f t="shared" si="94"/>
        <v>1</v>
      </c>
      <c r="BW159" s="379" t="str">
        <f t="shared" si="95"/>
        <v xml:space="preserve"> -</v>
      </c>
      <c r="BX159" s="54">
        <f>'[6]2017'!P34</f>
        <v>241000</v>
      </c>
      <c r="BY159" s="60">
        <f>'[6]2017'!Q34</f>
        <v>241000</v>
      </c>
      <c r="BZ159" s="60">
        <f>'[6]2017'!R34</f>
        <v>0</v>
      </c>
      <c r="CA159" s="125">
        <f t="shared" si="96"/>
        <v>1</v>
      </c>
      <c r="CB159" s="379" t="str">
        <f t="shared" si="97"/>
        <v xml:space="preserve"> -</v>
      </c>
      <c r="CC159" s="55">
        <f>'[6]2018'!P34</f>
        <v>0</v>
      </c>
      <c r="CD159" s="60">
        <f>'[6]2018'!Q34</f>
        <v>0</v>
      </c>
      <c r="CE159" s="60">
        <f>'[6]2018'!R34</f>
        <v>0</v>
      </c>
      <c r="CF159" s="125" t="str">
        <f t="shared" si="98"/>
        <v xml:space="preserve"> -</v>
      </c>
      <c r="CG159" s="379" t="str">
        <f t="shared" si="99"/>
        <v xml:space="preserve"> -</v>
      </c>
      <c r="CH159" s="54">
        <f>'[6]2019'!P34</f>
        <v>0</v>
      </c>
      <c r="CI159" s="60">
        <f>'[6]2019'!Q34</f>
        <v>0</v>
      </c>
      <c r="CJ159" s="60">
        <f>'[6]2019'!R34</f>
        <v>0</v>
      </c>
      <c r="CK159" s="125" t="str">
        <f t="shared" si="100"/>
        <v xml:space="preserve"> -</v>
      </c>
      <c r="CL159" s="379" t="str">
        <f t="shared" si="101"/>
        <v xml:space="preserve"> -</v>
      </c>
      <c r="CM159" s="516">
        <f t="shared" si="102"/>
        <v>273500</v>
      </c>
      <c r="CN159" s="517">
        <f t="shared" si="103"/>
        <v>273500</v>
      </c>
      <c r="CO159" s="517">
        <f t="shared" si="104"/>
        <v>0</v>
      </c>
      <c r="CP159" s="507">
        <f t="shared" si="105"/>
        <v>1</v>
      </c>
      <c r="CQ159" s="378" t="str">
        <f t="shared" si="106"/>
        <v xml:space="preserve"> -</v>
      </c>
      <c r="CR159" s="592" t="s">
        <v>1225</v>
      </c>
      <c r="CS159" s="390" t="s">
        <v>1226</v>
      </c>
      <c r="CT159" s="102" t="str">
        <f>'[1]LÍNEA 1'!AQ159</f>
        <v>Sec. Planeación</v>
      </c>
    </row>
    <row r="160" spans="2:98" ht="30" customHeight="1" thickBot="1" x14ac:dyDescent="0.25">
      <c r="B160" s="961"/>
      <c r="C160" s="957"/>
      <c r="D160" s="909"/>
      <c r="E160" s="912"/>
      <c r="F160" s="921"/>
      <c r="G160" s="809"/>
      <c r="H160" s="809"/>
      <c r="I160" s="851"/>
      <c r="J160" s="809"/>
      <c r="K160" s="851"/>
      <c r="L160" s="852"/>
      <c r="M160" s="809"/>
      <c r="N160" s="851"/>
      <c r="O160" s="852"/>
      <c r="P160" s="809"/>
      <c r="Q160" s="851"/>
      <c r="R160" s="852"/>
      <c r="S160" s="809"/>
      <c r="T160" s="851"/>
      <c r="U160" s="849"/>
      <c r="V160" s="826"/>
      <c r="W160" s="797"/>
      <c r="X160" s="809"/>
      <c r="Y160" s="797"/>
      <c r="Z160" s="809"/>
      <c r="AA160" s="797"/>
      <c r="AB160" s="799"/>
      <c r="AC160" s="807"/>
      <c r="AD160" s="767"/>
      <c r="AE160" s="750"/>
      <c r="AF160" s="760"/>
      <c r="AG160" s="750"/>
      <c r="AH160" s="760"/>
      <c r="AI160" s="750"/>
      <c r="AJ160" s="760"/>
      <c r="AK160" s="750"/>
      <c r="AL160" s="760"/>
      <c r="AM160" s="750"/>
      <c r="AN160" s="752"/>
      <c r="AO160" s="918"/>
      <c r="AP160" s="907"/>
      <c r="AQ160" s="30" t="s">
        <v>192</v>
      </c>
      <c r="AR160" s="10" t="str">
        <f>'[1]LÍNEA 1'!P160</f>
        <v xml:space="preserve"> -</v>
      </c>
      <c r="AS160" s="30" t="s">
        <v>1383</v>
      </c>
      <c r="AT160" s="45">
        <v>1</v>
      </c>
      <c r="AU160" s="92">
        <f>'[1]LÍNEA 1'!S160</f>
        <v>1</v>
      </c>
      <c r="AV160" s="92">
        <f>'[1]LÍNEA 1'!T160</f>
        <v>0</v>
      </c>
      <c r="AW160" s="424">
        <f t="shared" si="107"/>
        <v>0</v>
      </c>
      <c r="AX160" s="92">
        <f>'[1]LÍNEA 1'!U160</f>
        <v>0</v>
      </c>
      <c r="AY160" s="424">
        <f t="shared" si="108"/>
        <v>0</v>
      </c>
      <c r="AZ160" s="92">
        <f>'[1]LÍNEA 1'!V160</f>
        <v>0</v>
      </c>
      <c r="BA160" s="425">
        <f t="shared" si="109"/>
        <v>0</v>
      </c>
      <c r="BB160" s="51">
        <f>'[1]LÍNEA 1'!W160</f>
        <v>1</v>
      </c>
      <c r="BC160" s="426">
        <f t="shared" si="110"/>
        <v>1</v>
      </c>
      <c r="BD160" s="62">
        <f>'[6]2016'!K35</f>
        <v>0</v>
      </c>
      <c r="BE160" s="92">
        <f>'[6]2017'!K35</f>
        <v>0</v>
      </c>
      <c r="BF160" s="92">
        <f>'[6]2018'!K35</f>
        <v>0</v>
      </c>
      <c r="BG160" s="70">
        <f>'[6]2019'!K35</f>
        <v>0</v>
      </c>
      <c r="BH160" s="332" t="str">
        <f t="shared" si="83"/>
        <v xml:space="preserve"> -</v>
      </c>
      <c r="BI160" s="458" t="str">
        <f t="shared" si="84"/>
        <v xml:space="preserve"> -</v>
      </c>
      <c r="BJ160" s="333" t="str">
        <f t="shared" si="85"/>
        <v xml:space="preserve"> -</v>
      </c>
      <c r="BK160" s="458" t="str">
        <f t="shared" si="86"/>
        <v xml:space="preserve"> -</v>
      </c>
      <c r="BL160" s="333" t="str">
        <f t="shared" si="87"/>
        <v xml:space="preserve"> -</v>
      </c>
      <c r="BM160" s="458" t="str">
        <f t="shared" si="88"/>
        <v xml:space="preserve"> -</v>
      </c>
      <c r="BN160" s="333">
        <f t="shared" si="89"/>
        <v>0</v>
      </c>
      <c r="BO160" s="458">
        <f t="shared" si="90"/>
        <v>0</v>
      </c>
      <c r="BP160" s="690">
        <f t="shared" ref="BP160" si="117">+SUM(BD160:BG160)/AU160</f>
        <v>0</v>
      </c>
      <c r="BQ160" s="458">
        <f t="shared" si="91"/>
        <v>0</v>
      </c>
      <c r="BR160" s="638">
        <f t="shared" si="92"/>
        <v>0</v>
      </c>
      <c r="BS160" s="62">
        <f>'[6]2016'!P35</f>
        <v>0</v>
      </c>
      <c r="BT160" s="92">
        <f>'[6]2016'!Q35</f>
        <v>0</v>
      </c>
      <c r="BU160" s="92">
        <f>'[6]2016'!R35</f>
        <v>0</v>
      </c>
      <c r="BV160" s="148" t="str">
        <f t="shared" si="94"/>
        <v xml:space="preserve"> -</v>
      </c>
      <c r="BW160" s="386" t="str">
        <f t="shared" si="95"/>
        <v xml:space="preserve"> -</v>
      </c>
      <c r="BX160" s="62">
        <f>'[6]2017'!P35</f>
        <v>0</v>
      </c>
      <c r="BY160" s="92">
        <f>'[6]2017'!Q35</f>
        <v>0</v>
      </c>
      <c r="BZ160" s="92">
        <f>'[6]2017'!R35</f>
        <v>0</v>
      </c>
      <c r="CA160" s="148" t="str">
        <f t="shared" si="96"/>
        <v xml:space="preserve"> -</v>
      </c>
      <c r="CB160" s="386" t="str">
        <f t="shared" si="97"/>
        <v xml:space="preserve"> -</v>
      </c>
      <c r="CC160" s="63">
        <f>'[6]2018'!P35</f>
        <v>0</v>
      </c>
      <c r="CD160" s="92">
        <f>'[6]2018'!Q35</f>
        <v>0</v>
      </c>
      <c r="CE160" s="92">
        <f>'[6]2018'!R35</f>
        <v>0</v>
      </c>
      <c r="CF160" s="148" t="str">
        <f t="shared" si="98"/>
        <v xml:space="preserve"> -</v>
      </c>
      <c r="CG160" s="386" t="str">
        <f t="shared" si="99"/>
        <v xml:space="preserve"> -</v>
      </c>
      <c r="CH160" s="62">
        <f>'[6]2019'!P35</f>
        <v>0</v>
      </c>
      <c r="CI160" s="92">
        <f>'[6]2019'!Q35</f>
        <v>0</v>
      </c>
      <c r="CJ160" s="92">
        <f>'[6]2019'!R35</f>
        <v>0</v>
      </c>
      <c r="CK160" s="148" t="str">
        <f t="shared" si="100"/>
        <v xml:space="preserve"> -</v>
      </c>
      <c r="CL160" s="386" t="str">
        <f t="shared" si="101"/>
        <v xml:space="preserve"> -</v>
      </c>
      <c r="CM160" s="524">
        <f t="shared" si="102"/>
        <v>0</v>
      </c>
      <c r="CN160" s="525">
        <f t="shared" si="103"/>
        <v>0</v>
      </c>
      <c r="CO160" s="525">
        <f t="shared" si="104"/>
        <v>0</v>
      </c>
      <c r="CP160" s="506" t="str">
        <f t="shared" si="105"/>
        <v xml:space="preserve"> -</v>
      </c>
      <c r="CQ160" s="386" t="str">
        <f t="shared" si="106"/>
        <v xml:space="preserve"> -</v>
      </c>
      <c r="CR160" s="594" t="s">
        <v>1225</v>
      </c>
      <c r="CS160" s="391" t="s">
        <v>1226</v>
      </c>
      <c r="CT160" s="107" t="str">
        <f>'[1]LÍNEA 1'!AQ160</f>
        <v>Sec. Planeación</v>
      </c>
    </row>
    <row r="161" spans="2:98" ht="30" customHeight="1" x14ac:dyDescent="0.2">
      <c r="B161" s="961"/>
      <c r="C161" s="957"/>
      <c r="D161" s="909"/>
      <c r="E161" s="912"/>
      <c r="F161" s="921"/>
      <c r="G161" s="809"/>
      <c r="H161" s="809"/>
      <c r="I161" s="851"/>
      <c r="J161" s="809"/>
      <c r="K161" s="851"/>
      <c r="L161" s="852"/>
      <c r="M161" s="809"/>
      <c r="N161" s="851"/>
      <c r="O161" s="852"/>
      <c r="P161" s="809"/>
      <c r="Q161" s="851"/>
      <c r="R161" s="852"/>
      <c r="S161" s="809"/>
      <c r="T161" s="851"/>
      <c r="U161" s="849"/>
      <c r="V161" s="826"/>
      <c r="W161" s="797"/>
      <c r="X161" s="809"/>
      <c r="Y161" s="797"/>
      <c r="Z161" s="809"/>
      <c r="AA161" s="797"/>
      <c r="AB161" s="799"/>
      <c r="AC161" s="807"/>
      <c r="AD161" s="767"/>
      <c r="AE161" s="750"/>
      <c r="AF161" s="760"/>
      <c r="AG161" s="750"/>
      <c r="AH161" s="760"/>
      <c r="AI161" s="750"/>
      <c r="AJ161" s="760"/>
      <c r="AK161" s="750"/>
      <c r="AL161" s="760"/>
      <c r="AM161" s="750"/>
      <c r="AN161" s="752"/>
      <c r="AO161" s="919">
        <f>+RESUMEN!J34</f>
        <v>0.38666666666666666</v>
      </c>
      <c r="AP161" s="903" t="s">
        <v>216</v>
      </c>
      <c r="AQ161" s="249" t="s">
        <v>193</v>
      </c>
      <c r="AR161" s="286">
        <f>'[1]LÍNEA 1'!P161</f>
        <v>2210269</v>
      </c>
      <c r="AS161" s="249" t="s">
        <v>1384</v>
      </c>
      <c r="AT161" s="41">
        <v>0</v>
      </c>
      <c r="AU161" s="59">
        <f>'[1]LÍNEA 1'!S161</f>
        <v>1</v>
      </c>
      <c r="AV161" s="59">
        <f>'[1]LÍNEA 1'!T161</f>
        <v>1</v>
      </c>
      <c r="AW161" s="420">
        <v>0.25</v>
      </c>
      <c r="AX161" s="59">
        <f>'[1]LÍNEA 1'!U161</f>
        <v>1</v>
      </c>
      <c r="AY161" s="420">
        <v>0.25</v>
      </c>
      <c r="AZ161" s="59">
        <f>'[1]LÍNEA 1'!V161</f>
        <v>1</v>
      </c>
      <c r="BA161" s="421">
        <v>0.25</v>
      </c>
      <c r="BB161" s="48">
        <f>'[1]LÍNEA 1'!W161</f>
        <v>1</v>
      </c>
      <c r="BC161" s="421">
        <v>0.25</v>
      </c>
      <c r="BD161" s="52">
        <f>'[6]2016'!K36</f>
        <v>1</v>
      </c>
      <c r="BE161" s="90">
        <f>'[7]2017'!K18</f>
        <v>1</v>
      </c>
      <c r="BF161" s="90">
        <f>'[7]2018'!K18</f>
        <v>0</v>
      </c>
      <c r="BG161" s="69">
        <f>'[7]2019'!K18</f>
        <v>0</v>
      </c>
      <c r="BH161" s="459">
        <f t="shared" si="83"/>
        <v>1</v>
      </c>
      <c r="BI161" s="460">
        <f t="shared" si="84"/>
        <v>1</v>
      </c>
      <c r="BJ161" s="461">
        <f t="shared" si="85"/>
        <v>1</v>
      </c>
      <c r="BK161" s="460">
        <f t="shared" si="86"/>
        <v>1</v>
      </c>
      <c r="BL161" s="461">
        <f t="shared" si="87"/>
        <v>0</v>
      </c>
      <c r="BM161" s="460">
        <f t="shared" si="88"/>
        <v>0</v>
      </c>
      <c r="BN161" s="461">
        <f t="shared" si="89"/>
        <v>0</v>
      </c>
      <c r="BO161" s="460">
        <f t="shared" si="90"/>
        <v>0</v>
      </c>
      <c r="BP161" s="691">
        <f t="shared" si="93"/>
        <v>0.5</v>
      </c>
      <c r="BQ161" s="460">
        <f t="shared" si="91"/>
        <v>0.5</v>
      </c>
      <c r="BR161" s="639">
        <f t="shared" si="92"/>
        <v>0.5</v>
      </c>
      <c r="BS161" s="61">
        <f>'[6]2016'!P36</f>
        <v>1000000</v>
      </c>
      <c r="BT161" s="59">
        <f>'[6]2016'!Q36</f>
        <v>241300</v>
      </c>
      <c r="BU161" s="59">
        <f>'[6]2016'!R36</f>
        <v>0</v>
      </c>
      <c r="BV161" s="145">
        <f t="shared" si="94"/>
        <v>0.24129999999999999</v>
      </c>
      <c r="BW161" s="378" t="str">
        <f t="shared" si="95"/>
        <v xml:space="preserve"> -</v>
      </c>
      <c r="BX161" s="58">
        <f>'[7]2017'!P18</f>
        <v>800000</v>
      </c>
      <c r="BY161" s="59">
        <f>'[7]2017'!Q18</f>
        <v>666733</v>
      </c>
      <c r="BZ161" s="59">
        <f>'[7]2017'!R18</f>
        <v>0</v>
      </c>
      <c r="CA161" s="145">
        <f t="shared" si="96"/>
        <v>0.83341624999999997</v>
      </c>
      <c r="CB161" s="378" t="str">
        <f t="shared" si="97"/>
        <v xml:space="preserve"> -</v>
      </c>
      <c r="CC161" s="61">
        <f>'[7]2018'!P18</f>
        <v>400000</v>
      </c>
      <c r="CD161" s="59">
        <f>'[7]2018'!Q18</f>
        <v>0</v>
      </c>
      <c r="CE161" s="59">
        <f>'[7]2018'!R18</f>
        <v>0</v>
      </c>
      <c r="CF161" s="145">
        <f t="shared" si="98"/>
        <v>0</v>
      </c>
      <c r="CG161" s="378" t="str">
        <f t="shared" si="99"/>
        <v xml:space="preserve"> -</v>
      </c>
      <c r="CH161" s="58">
        <f>'[7]2019'!P18</f>
        <v>400000</v>
      </c>
      <c r="CI161" s="59">
        <f>'[7]2019'!Q18</f>
        <v>0</v>
      </c>
      <c r="CJ161" s="59">
        <f>'[7]2019'!R18</f>
        <v>0</v>
      </c>
      <c r="CK161" s="145">
        <f t="shared" si="100"/>
        <v>0</v>
      </c>
      <c r="CL161" s="378" t="str">
        <f t="shared" si="101"/>
        <v xml:space="preserve"> -</v>
      </c>
      <c r="CM161" s="516">
        <f t="shared" si="102"/>
        <v>2600000</v>
      </c>
      <c r="CN161" s="517">
        <f t="shared" si="103"/>
        <v>908033</v>
      </c>
      <c r="CO161" s="517">
        <f t="shared" si="104"/>
        <v>0</v>
      </c>
      <c r="CP161" s="507">
        <f t="shared" si="105"/>
        <v>0.34924346153846153</v>
      </c>
      <c r="CQ161" s="378" t="str">
        <f t="shared" si="106"/>
        <v xml:space="preserve"> -</v>
      </c>
      <c r="CR161" s="595" t="s">
        <v>1225</v>
      </c>
      <c r="CS161" s="373" t="s">
        <v>1226</v>
      </c>
      <c r="CT161" s="101" t="str">
        <f>'[1]LÍNEA 1'!AQ161</f>
        <v>Sec. Infraestructura</v>
      </c>
    </row>
    <row r="162" spans="2:98" ht="30" customHeight="1" thickBot="1" x14ac:dyDescent="0.25">
      <c r="B162" s="961"/>
      <c r="C162" s="957"/>
      <c r="D162" s="909"/>
      <c r="E162" s="912"/>
      <c r="F162" s="921"/>
      <c r="G162" s="809"/>
      <c r="H162" s="809"/>
      <c r="I162" s="851"/>
      <c r="J162" s="809"/>
      <c r="K162" s="851"/>
      <c r="L162" s="852"/>
      <c r="M162" s="809"/>
      <c r="N162" s="851"/>
      <c r="O162" s="852"/>
      <c r="P162" s="809"/>
      <c r="Q162" s="851"/>
      <c r="R162" s="852"/>
      <c r="S162" s="809"/>
      <c r="T162" s="851"/>
      <c r="U162" s="849"/>
      <c r="V162" s="826"/>
      <c r="W162" s="797"/>
      <c r="X162" s="809"/>
      <c r="Y162" s="797"/>
      <c r="Z162" s="809"/>
      <c r="AA162" s="797"/>
      <c r="AB162" s="799"/>
      <c r="AC162" s="807"/>
      <c r="AD162" s="767"/>
      <c r="AE162" s="750"/>
      <c r="AF162" s="760"/>
      <c r="AG162" s="750"/>
      <c r="AH162" s="760"/>
      <c r="AI162" s="750"/>
      <c r="AJ162" s="760"/>
      <c r="AK162" s="750"/>
      <c r="AL162" s="760"/>
      <c r="AM162" s="750"/>
      <c r="AN162" s="752"/>
      <c r="AO162" s="933"/>
      <c r="AP162" s="907"/>
      <c r="AQ162" s="30" t="s">
        <v>194</v>
      </c>
      <c r="AR162" s="10" t="str">
        <f>'[1]LÍNEA 1'!P162</f>
        <v xml:space="preserve"> -</v>
      </c>
      <c r="AS162" s="30" t="s">
        <v>1385</v>
      </c>
      <c r="AT162" s="45">
        <v>0</v>
      </c>
      <c r="AU162" s="92">
        <f>'[1]LÍNEA 1'!S162</f>
        <v>150</v>
      </c>
      <c r="AV162" s="92">
        <f>'[1]LÍNEA 1'!T162</f>
        <v>15</v>
      </c>
      <c r="AW162" s="414">
        <f t="shared" si="107"/>
        <v>0.1</v>
      </c>
      <c r="AX162" s="92">
        <f>'[1]LÍNEA 1'!U162</f>
        <v>60</v>
      </c>
      <c r="AY162" s="414">
        <f t="shared" si="108"/>
        <v>0.4</v>
      </c>
      <c r="AZ162" s="92">
        <f>'[1]LÍNEA 1'!V162</f>
        <v>50</v>
      </c>
      <c r="BA162" s="416">
        <f t="shared" si="109"/>
        <v>0.33333333333333331</v>
      </c>
      <c r="BB162" s="51">
        <f>'[1]LÍNEA 1'!W162</f>
        <v>25</v>
      </c>
      <c r="BC162" s="416">
        <f t="shared" si="110"/>
        <v>0.16666666666666666</v>
      </c>
      <c r="BD162" s="62">
        <f>'[6]2016'!K37</f>
        <v>15</v>
      </c>
      <c r="BE162" s="92">
        <f>'[7]2017'!K19</f>
        <v>26</v>
      </c>
      <c r="BF162" s="92">
        <f>'[7]2018'!K19</f>
        <v>0</v>
      </c>
      <c r="BG162" s="70">
        <f>'[7]2019'!K19</f>
        <v>0</v>
      </c>
      <c r="BH162" s="456">
        <f t="shared" si="83"/>
        <v>1</v>
      </c>
      <c r="BI162" s="457">
        <f t="shared" si="84"/>
        <v>1</v>
      </c>
      <c r="BJ162" s="366">
        <f t="shared" si="85"/>
        <v>0.43333333333333335</v>
      </c>
      <c r="BK162" s="457">
        <f t="shared" si="86"/>
        <v>0.43333333333333335</v>
      </c>
      <c r="BL162" s="366">
        <f t="shared" si="87"/>
        <v>0</v>
      </c>
      <c r="BM162" s="457">
        <f t="shared" si="88"/>
        <v>0</v>
      </c>
      <c r="BN162" s="366">
        <f t="shared" si="89"/>
        <v>0</v>
      </c>
      <c r="BO162" s="457">
        <f t="shared" si="90"/>
        <v>0</v>
      </c>
      <c r="BP162" s="692">
        <f t="shared" ref="BP162:BP166" si="118">+SUM(BD162:BG162)/AU162</f>
        <v>0.27333333333333332</v>
      </c>
      <c r="BQ162" s="457">
        <f t="shared" si="91"/>
        <v>0.27333333333333332</v>
      </c>
      <c r="BR162" s="640">
        <f t="shared" si="92"/>
        <v>0.27333333333333332</v>
      </c>
      <c r="BS162" s="57">
        <f>'[6]2016'!P37</f>
        <v>0</v>
      </c>
      <c r="BT162" s="105">
        <f>'[6]2016'!Q37</f>
        <v>0</v>
      </c>
      <c r="BU162" s="105">
        <f>'[6]2016'!R37</f>
        <v>0</v>
      </c>
      <c r="BV162" s="147" t="str">
        <f t="shared" si="94"/>
        <v xml:space="preserve"> -</v>
      </c>
      <c r="BW162" s="382" t="str">
        <f t="shared" si="95"/>
        <v xml:space="preserve"> -</v>
      </c>
      <c r="BX162" s="56">
        <f>'[7]2017'!P19</f>
        <v>0</v>
      </c>
      <c r="BY162" s="105">
        <f>'[7]2017'!Q19</f>
        <v>0</v>
      </c>
      <c r="BZ162" s="105">
        <f>'[7]2017'!R19</f>
        <v>0</v>
      </c>
      <c r="CA162" s="147" t="str">
        <f t="shared" si="96"/>
        <v xml:space="preserve"> -</v>
      </c>
      <c r="CB162" s="382" t="str">
        <f t="shared" si="97"/>
        <v xml:space="preserve"> -</v>
      </c>
      <c r="CC162" s="57">
        <f>'[7]2018'!P19</f>
        <v>0</v>
      </c>
      <c r="CD162" s="105">
        <f>'[7]2018'!Q19</f>
        <v>0</v>
      </c>
      <c r="CE162" s="105">
        <f>'[7]2018'!R19</f>
        <v>0</v>
      </c>
      <c r="CF162" s="147" t="str">
        <f t="shared" si="98"/>
        <v xml:space="preserve"> -</v>
      </c>
      <c r="CG162" s="382" t="str">
        <f t="shared" si="99"/>
        <v xml:space="preserve"> -</v>
      </c>
      <c r="CH162" s="56">
        <f>'[7]2019'!P19</f>
        <v>0</v>
      </c>
      <c r="CI162" s="105">
        <f>'[7]2019'!Q19</f>
        <v>0</v>
      </c>
      <c r="CJ162" s="105">
        <f>'[7]2019'!R19</f>
        <v>0</v>
      </c>
      <c r="CK162" s="147" t="str">
        <f t="shared" si="100"/>
        <v xml:space="preserve"> -</v>
      </c>
      <c r="CL162" s="382" t="str">
        <f t="shared" si="101"/>
        <v xml:space="preserve"> -</v>
      </c>
      <c r="CM162" s="520">
        <f t="shared" si="102"/>
        <v>0</v>
      </c>
      <c r="CN162" s="521">
        <f t="shared" si="103"/>
        <v>0</v>
      </c>
      <c r="CO162" s="521">
        <f t="shared" si="104"/>
        <v>0</v>
      </c>
      <c r="CP162" s="508" t="str">
        <f t="shared" si="105"/>
        <v xml:space="preserve"> -</v>
      </c>
      <c r="CQ162" s="382" t="str">
        <f t="shared" si="106"/>
        <v xml:space="preserve"> -</v>
      </c>
      <c r="CR162" s="593" t="s">
        <v>1386</v>
      </c>
      <c r="CS162" s="372" t="s">
        <v>1226</v>
      </c>
      <c r="CT162" s="103" t="str">
        <f>'[1]LÍNEA 1'!AQ162</f>
        <v>Sec. Infraestructura</v>
      </c>
    </row>
    <row r="163" spans="2:98" ht="30" customHeight="1" x14ac:dyDescent="0.2">
      <c r="B163" s="961"/>
      <c r="C163" s="957"/>
      <c r="D163" s="909"/>
      <c r="E163" s="912"/>
      <c r="F163" s="921"/>
      <c r="G163" s="809"/>
      <c r="H163" s="809"/>
      <c r="I163" s="796"/>
      <c r="J163" s="809"/>
      <c r="K163" s="796"/>
      <c r="L163" s="827"/>
      <c r="M163" s="809"/>
      <c r="N163" s="796"/>
      <c r="O163" s="827"/>
      <c r="P163" s="809"/>
      <c r="Q163" s="796"/>
      <c r="R163" s="827"/>
      <c r="S163" s="809"/>
      <c r="T163" s="796"/>
      <c r="U163" s="850"/>
      <c r="V163" s="832"/>
      <c r="W163" s="797"/>
      <c r="X163" s="809"/>
      <c r="Y163" s="797"/>
      <c r="Z163" s="809"/>
      <c r="AA163" s="797"/>
      <c r="AB163" s="799"/>
      <c r="AC163" s="808"/>
      <c r="AD163" s="772"/>
      <c r="AE163" s="753"/>
      <c r="AF163" s="761"/>
      <c r="AG163" s="753"/>
      <c r="AH163" s="761"/>
      <c r="AI163" s="753"/>
      <c r="AJ163" s="761"/>
      <c r="AK163" s="753"/>
      <c r="AL163" s="761"/>
      <c r="AM163" s="753"/>
      <c r="AN163" s="754"/>
      <c r="AO163" s="917">
        <f>+RESUMEN!J35</f>
        <v>0.1825</v>
      </c>
      <c r="AP163" s="906" t="s">
        <v>217</v>
      </c>
      <c r="AQ163" s="26" t="s">
        <v>195</v>
      </c>
      <c r="AR163" s="374">
        <f>'[1]LÍNEA 1'!P163</f>
        <v>2210158</v>
      </c>
      <c r="AS163" s="26" t="s">
        <v>1387</v>
      </c>
      <c r="AT163" s="42">
        <v>0</v>
      </c>
      <c r="AU163" s="93">
        <f>'[1]LÍNEA 1'!S163</f>
        <v>1</v>
      </c>
      <c r="AV163" s="93">
        <f>'[1]LÍNEA 1'!T163</f>
        <v>0</v>
      </c>
      <c r="AW163" s="413">
        <f t="shared" si="107"/>
        <v>0</v>
      </c>
      <c r="AX163" s="93">
        <f>'[1]LÍNEA 1'!U163</f>
        <v>1</v>
      </c>
      <c r="AY163" s="413">
        <f t="shared" si="108"/>
        <v>1</v>
      </c>
      <c r="AZ163" s="93">
        <f>'[1]LÍNEA 1'!V163</f>
        <v>0</v>
      </c>
      <c r="BA163" s="415">
        <f t="shared" si="109"/>
        <v>0</v>
      </c>
      <c r="BB163" s="146">
        <f>'[1]LÍNEA 1'!W163</f>
        <v>0</v>
      </c>
      <c r="BC163" s="422">
        <f t="shared" si="110"/>
        <v>0</v>
      </c>
      <c r="BD163" s="315">
        <f>'[6]2016'!K38</f>
        <v>0</v>
      </c>
      <c r="BE163" s="93">
        <f>'[6]2017'!K36</f>
        <v>0.1</v>
      </c>
      <c r="BF163" s="93">
        <f>'[6]2018'!K36</f>
        <v>0</v>
      </c>
      <c r="BG163" s="74">
        <f>'[6]2019'!K36</f>
        <v>0</v>
      </c>
      <c r="BH163" s="330" t="str">
        <f t="shared" si="83"/>
        <v xml:space="preserve"> -</v>
      </c>
      <c r="BI163" s="453" t="str">
        <f t="shared" si="84"/>
        <v xml:space="preserve"> -</v>
      </c>
      <c r="BJ163" s="331">
        <f t="shared" si="85"/>
        <v>0.1</v>
      </c>
      <c r="BK163" s="453">
        <f t="shared" si="86"/>
        <v>0.1</v>
      </c>
      <c r="BL163" s="331" t="str">
        <f t="shared" si="87"/>
        <v xml:space="preserve"> -</v>
      </c>
      <c r="BM163" s="453" t="str">
        <f t="shared" si="88"/>
        <v xml:space="preserve"> -</v>
      </c>
      <c r="BN163" s="331" t="str">
        <f t="shared" si="89"/>
        <v xml:space="preserve"> -</v>
      </c>
      <c r="BO163" s="453" t="str">
        <f t="shared" si="90"/>
        <v xml:space="preserve"> -</v>
      </c>
      <c r="BP163" s="688">
        <f t="shared" si="118"/>
        <v>0.1</v>
      </c>
      <c r="BQ163" s="453">
        <f t="shared" si="91"/>
        <v>0.1</v>
      </c>
      <c r="BR163" s="636">
        <f t="shared" si="92"/>
        <v>0.1</v>
      </c>
      <c r="BS163" s="52">
        <f>'[6]2016'!P38</f>
        <v>0</v>
      </c>
      <c r="BT163" s="90">
        <f>'[6]2016'!Q38</f>
        <v>0</v>
      </c>
      <c r="BU163" s="90">
        <f>'[6]2016'!R38</f>
        <v>0</v>
      </c>
      <c r="BV163" s="146" t="str">
        <f t="shared" si="94"/>
        <v xml:space="preserve"> -</v>
      </c>
      <c r="BW163" s="385" t="str">
        <f t="shared" si="95"/>
        <v xml:space="preserve"> -</v>
      </c>
      <c r="BX163" s="52">
        <f>'[6]2017'!P36</f>
        <v>1035842</v>
      </c>
      <c r="BY163" s="90">
        <f>'[6]2017'!Q36</f>
        <v>1035842</v>
      </c>
      <c r="BZ163" s="90">
        <f>'[6]2017'!R36</f>
        <v>0</v>
      </c>
      <c r="CA163" s="146">
        <f t="shared" si="96"/>
        <v>1</v>
      </c>
      <c r="CB163" s="385" t="str">
        <f t="shared" si="97"/>
        <v xml:space="preserve"> -</v>
      </c>
      <c r="CC163" s="53">
        <f>'[6]2018'!P36</f>
        <v>0</v>
      </c>
      <c r="CD163" s="90">
        <f>'[6]2018'!Q36</f>
        <v>0</v>
      </c>
      <c r="CE163" s="90">
        <f>'[6]2018'!R36</f>
        <v>0</v>
      </c>
      <c r="CF163" s="146" t="str">
        <f t="shared" si="98"/>
        <v xml:space="preserve"> -</v>
      </c>
      <c r="CG163" s="385" t="str">
        <f t="shared" si="99"/>
        <v xml:space="preserve"> -</v>
      </c>
      <c r="CH163" s="52">
        <f>'[6]2019'!P36</f>
        <v>0</v>
      </c>
      <c r="CI163" s="90">
        <f>'[6]2019'!Q36</f>
        <v>0</v>
      </c>
      <c r="CJ163" s="90">
        <f>'[6]2019'!R36</f>
        <v>0</v>
      </c>
      <c r="CK163" s="146" t="str">
        <f t="shared" si="100"/>
        <v xml:space="preserve"> -</v>
      </c>
      <c r="CL163" s="385" t="str">
        <f t="shared" si="101"/>
        <v xml:space="preserve"> -</v>
      </c>
      <c r="CM163" s="522">
        <f t="shared" si="102"/>
        <v>1035842</v>
      </c>
      <c r="CN163" s="523">
        <f t="shared" si="103"/>
        <v>1035842</v>
      </c>
      <c r="CO163" s="523">
        <f t="shared" si="104"/>
        <v>0</v>
      </c>
      <c r="CP163" s="504">
        <f t="shared" si="105"/>
        <v>1</v>
      </c>
      <c r="CQ163" s="385" t="str">
        <f t="shared" si="106"/>
        <v xml:space="preserve"> -</v>
      </c>
      <c r="CR163" s="591" t="s">
        <v>1386</v>
      </c>
      <c r="CS163" s="389" t="s">
        <v>1226</v>
      </c>
      <c r="CT163" s="75" t="str">
        <f>'[1]LÍNEA 1'!AQ163</f>
        <v>Sec. Planeación</v>
      </c>
    </row>
    <row r="164" spans="2:98" ht="30" customHeight="1" x14ac:dyDescent="0.2">
      <c r="B164" s="961"/>
      <c r="C164" s="957"/>
      <c r="D164" s="909"/>
      <c r="E164" s="912"/>
      <c r="F164" s="921" t="s">
        <v>237</v>
      </c>
      <c r="G164" s="828">
        <v>0.3</v>
      </c>
      <c r="H164" s="828">
        <v>1</v>
      </c>
      <c r="I164" s="835">
        <f>+H164-G164</f>
        <v>0.7</v>
      </c>
      <c r="J164" s="828">
        <v>0.3</v>
      </c>
      <c r="K164" s="835">
        <f>+J164-G164</f>
        <v>0</v>
      </c>
      <c r="L164" s="834"/>
      <c r="M164" s="828">
        <v>0.6</v>
      </c>
      <c r="N164" s="835">
        <f>+M164-J164</f>
        <v>0.3</v>
      </c>
      <c r="O164" s="834"/>
      <c r="P164" s="828">
        <v>0.9</v>
      </c>
      <c r="Q164" s="835">
        <f>+P164-M164</f>
        <v>0.30000000000000004</v>
      </c>
      <c r="R164" s="834"/>
      <c r="S164" s="828">
        <v>1</v>
      </c>
      <c r="T164" s="835">
        <f>+S164-P164</f>
        <v>9.9999999999999978E-2</v>
      </c>
      <c r="U164" s="858"/>
      <c r="V164" s="829"/>
      <c r="W164" s="815">
        <f>+IF(V164=0,0,V164-G164)</f>
        <v>0</v>
      </c>
      <c r="X164" s="828"/>
      <c r="Y164" s="815">
        <f>+IF(X164=0,0,X164-V164)</f>
        <v>0</v>
      </c>
      <c r="Z164" s="828"/>
      <c r="AA164" s="815">
        <f>+IF(Z164=0,0,Z164-X164)</f>
        <v>0</v>
      </c>
      <c r="AB164" s="817"/>
      <c r="AC164" s="802">
        <f>+IF(AB164=0,0,AB164-Z164)</f>
        <v>0</v>
      </c>
      <c r="AD164" s="766" t="str">
        <f>+IF(K164=0," -",W164/K164)</f>
        <v xml:space="preserve"> -</v>
      </c>
      <c r="AE164" s="749" t="str">
        <f>+IF(K164=0," -",IF(AD164&gt;100%,100%,AD164))</f>
        <v xml:space="preserve"> -</v>
      </c>
      <c r="AF164" s="759">
        <f>+IF(N164=0," -",Y164/N164)</f>
        <v>0</v>
      </c>
      <c r="AG164" s="749">
        <f>+IF(N164=0," -",IF(AF164&gt;100%,100%,AF164))</f>
        <v>0</v>
      </c>
      <c r="AH164" s="759">
        <f>+IF(Q164=0," -",AA164/Q164)</f>
        <v>0</v>
      </c>
      <c r="AI164" s="749">
        <f>+IF(Q164=0," -",IF(AH164&gt;100%,100%,AH164))</f>
        <v>0</v>
      </c>
      <c r="AJ164" s="759">
        <f>+IF(T164=0," -",AC164/T164)</f>
        <v>0</v>
      </c>
      <c r="AK164" s="749">
        <f>+IF(T164=0," -",IF(AJ164&gt;100%,100%,AJ164))</f>
        <v>0</v>
      </c>
      <c r="AL164" s="759">
        <f>+SUM(AC164,AA164,Y164,W164)/I164</f>
        <v>0</v>
      </c>
      <c r="AM164" s="749">
        <f>+IF(AL164&gt;100%,100%,IF(AL164&lt;0%,0%,AL164))</f>
        <v>0</v>
      </c>
      <c r="AN164" s="751"/>
      <c r="AO164" s="915"/>
      <c r="AP164" s="904"/>
      <c r="AQ164" s="27" t="s">
        <v>196</v>
      </c>
      <c r="AR164" s="367">
        <f>'[1]LÍNEA 1'!P164</f>
        <v>2210158</v>
      </c>
      <c r="AS164" s="27" t="s">
        <v>1388</v>
      </c>
      <c r="AT164" s="43">
        <v>0</v>
      </c>
      <c r="AU164" s="85">
        <f>'[1]LÍNEA 1'!S164</f>
        <v>1</v>
      </c>
      <c r="AV164" s="85">
        <f>'[1]LÍNEA 1'!T164</f>
        <v>0</v>
      </c>
      <c r="AW164" s="414">
        <f t="shared" si="107"/>
        <v>0</v>
      </c>
      <c r="AX164" s="85">
        <f>'[1]LÍNEA 1'!U164</f>
        <v>0</v>
      </c>
      <c r="AY164" s="414">
        <f t="shared" si="108"/>
        <v>0</v>
      </c>
      <c r="AZ164" s="85">
        <f>'[1]LÍNEA 1'!V164</f>
        <v>0.25</v>
      </c>
      <c r="BA164" s="416">
        <f t="shared" si="109"/>
        <v>0.25</v>
      </c>
      <c r="BB164" s="125">
        <f>'[1]LÍNEA 1'!W164</f>
        <v>0.75</v>
      </c>
      <c r="BC164" s="423">
        <f t="shared" si="110"/>
        <v>0.75</v>
      </c>
      <c r="BD164" s="319">
        <f>'[6]2016'!K39</f>
        <v>0</v>
      </c>
      <c r="BE164" s="85">
        <f>'[6]2017'!K37</f>
        <v>0</v>
      </c>
      <c r="BF164" s="85">
        <f>'[6]2018'!K37</f>
        <v>0</v>
      </c>
      <c r="BG164" s="71">
        <f>'[6]2019'!K37</f>
        <v>0</v>
      </c>
      <c r="BH164" s="334" t="str">
        <f t="shared" si="83"/>
        <v xml:space="preserve"> -</v>
      </c>
      <c r="BI164" s="454" t="str">
        <f t="shared" si="84"/>
        <v xml:space="preserve"> -</v>
      </c>
      <c r="BJ164" s="335" t="str">
        <f t="shared" si="85"/>
        <v xml:space="preserve"> -</v>
      </c>
      <c r="BK164" s="454" t="str">
        <f t="shared" si="86"/>
        <v xml:space="preserve"> -</v>
      </c>
      <c r="BL164" s="335">
        <f t="shared" si="87"/>
        <v>0</v>
      </c>
      <c r="BM164" s="454">
        <f t="shared" si="88"/>
        <v>0</v>
      </c>
      <c r="BN164" s="335">
        <f t="shared" si="89"/>
        <v>0</v>
      </c>
      <c r="BO164" s="454">
        <f t="shared" si="90"/>
        <v>0</v>
      </c>
      <c r="BP164" s="689">
        <f t="shared" si="118"/>
        <v>0</v>
      </c>
      <c r="BQ164" s="454">
        <f t="shared" si="91"/>
        <v>0</v>
      </c>
      <c r="BR164" s="637">
        <f t="shared" si="92"/>
        <v>0</v>
      </c>
      <c r="BS164" s="54">
        <f>'[6]2016'!P39</f>
        <v>0</v>
      </c>
      <c r="BT164" s="60">
        <f>'[6]2016'!Q39</f>
        <v>0</v>
      </c>
      <c r="BU164" s="60">
        <f>'[6]2016'!R39</f>
        <v>0</v>
      </c>
      <c r="BV164" s="125" t="str">
        <f t="shared" si="94"/>
        <v xml:space="preserve"> -</v>
      </c>
      <c r="BW164" s="379" t="str">
        <f t="shared" si="95"/>
        <v xml:space="preserve"> -</v>
      </c>
      <c r="BX164" s="54">
        <f>'[6]2017'!P37</f>
        <v>0</v>
      </c>
      <c r="BY164" s="60">
        <f>'[6]2017'!Q37</f>
        <v>0</v>
      </c>
      <c r="BZ164" s="60">
        <f>'[6]2017'!R37</f>
        <v>0</v>
      </c>
      <c r="CA164" s="125" t="str">
        <f t="shared" si="96"/>
        <v xml:space="preserve"> -</v>
      </c>
      <c r="CB164" s="379" t="str">
        <f t="shared" si="97"/>
        <v xml:space="preserve"> -</v>
      </c>
      <c r="CC164" s="55">
        <f>'[6]2018'!P37</f>
        <v>100000</v>
      </c>
      <c r="CD164" s="60">
        <f>'[6]2018'!Q37</f>
        <v>0</v>
      </c>
      <c r="CE164" s="60">
        <f>'[6]2018'!R37</f>
        <v>0</v>
      </c>
      <c r="CF164" s="125">
        <f t="shared" si="98"/>
        <v>0</v>
      </c>
      <c r="CG164" s="379" t="str">
        <f t="shared" si="99"/>
        <v xml:space="preserve"> -</v>
      </c>
      <c r="CH164" s="54">
        <f>'[6]2019'!P37</f>
        <v>100000</v>
      </c>
      <c r="CI164" s="60">
        <f>'[6]2019'!Q37</f>
        <v>0</v>
      </c>
      <c r="CJ164" s="60">
        <f>'[6]2019'!R37</f>
        <v>0</v>
      </c>
      <c r="CK164" s="125">
        <f t="shared" si="100"/>
        <v>0</v>
      </c>
      <c r="CL164" s="379" t="str">
        <f t="shared" si="101"/>
        <v xml:space="preserve"> -</v>
      </c>
      <c r="CM164" s="518">
        <f t="shared" si="102"/>
        <v>200000</v>
      </c>
      <c r="CN164" s="519">
        <f t="shared" si="103"/>
        <v>0</v>
      </c>
      <c r="CO164" s="519">
        <f t="shared" si="104"/>
        <v>0</v>
      </c>
      <c r="CP164" s="505">
        <f t="shared" si="105"/>
        <v>0</v>
      </c>
      <c r="CQ164" s="379" t="str">
        <f t="shared" si="106"/>
        <v xml:space="preserve"> -</v>
      </c>
      <c r="CR164" s="592" t="s">
        <v>1386</v>
      </c>
      <c r="CS164" s="390" t="s">
        <v>1226</v>
      </c>
      <c r="CT164" s="102" t="str">
        <f>'[1]LÍNEA 1'!AQ164</f>
        <v>Sec. Planeación</v>
      </c>
    </row>
    <row r="165" spans="2:98" ht="45" customHeight="1" x14ac:dyDescent="0.2">
      <c r="B165" s="961"/>
      <c r="C165" s="957"/>
      <c r="D165" s="909"/>
      <c r="E165" s="912"/>
      <c r="F165" s="921"/>
      <c r="G165" s="828"/>
      <c r="H165" s="828"/>
      <c r="I165" s="863"/>
      <c r="J165" s="828"/>
      <c r="K165" s="863"/>
      <c r="L165" s="864"/>
      <c r="M165" s="828"/>
      <c r="N165" s="863"/>
      <c r="O165" s="864"/>
      <c r="P165" s="828"/>
      <c r="Q165" s="863"/>
      <c r="R165" s="864"/>
      <c r="S165" s="828"/>
      <c r="T165" s="863"/>
      <c r="U165" s="859"/>
      <c r="V165" s="830"/>
      <c r="W165" s="815"/>
      <c r="X165" s="828"/>
      <c r="Y165" s="815"/>
      <c r="Z165" s="828"/>
      <c r="AA165" s="815"/>
      <c r="AB165" s="817"/>
      <c r="AC165" s="803"/>
      <c r="AD165" s="767"/>
      <c r="AE165" s="750"/>
      <c r="AF165" s="760"/>
      <c r="AG165" s="750"/>
      <c r="AH165" s="760"/>
      <c r="AI165" s="750"/>
      <c r="AJ165" s="760"/>
      <c r="AK165" s="750"/>
      <c r="AL165" s="760"/>
      <c r="AM165" s="750"/>
      <c r="AN165" s="752"/>
      <c r="AO165" s="915"/>
      <c r="AP165" s="904"/>
      <c r="AQ165" s="27" t="s">
        <v>197</v>
      </c>
      <c r="AR165" s="367">
        <f>'[1]LÍNEA 1'!P165</f>
        <v>2210270</v>
      </c>
      <c r="AS165" s="27" t="s">
        <v>1389</v>
      </c>
      <c r="AT165" s="43">
        <v>0</v>
      </c>
      <c r="AU165" s="85">
        <f>'[1]LÍNEA 1'!S165</f>
        <v>1</v>
      </c>
      <c r="AV165" s="85">
        <f>'[1]LÍNEA 1'!T165</f>
        <v>0</v>
      </c>
      <c r="AW165" s="414">
        <f t="shared" si="107"/>
        <v>0</v>
      </c>
      <c r="AX165" s="85">
        <f>'[1]LÍNEA 1'!U165</f>
        <v>1</v>
      </c>
      <c r="AY165" s="414">
        <f t="shared" si="108"/>
        <v>1</v>
      </c>
      <c r="AZ165" s="85">
        <f>'[1]LÍNEA 1'!V165</f>
        <v>0</v>
      </c>
      <c r="BA165" s="416">
        <f t="shared" si="109"/>
        <v>0</v>
      </c>
      <c r="BB165" s="125">
        <f>'[1]LÍNEA 1'!W165</f>
        <v>0</v>
      </c>
      <c r="BC165" s="423">
        <f t="shared" si="110"/>
        <v>0</v>
      </c>
      <c r="BD165" s="319">
        <f>'[6]2016'!$K$40</f>
        <v>0</v>
      </c>
      <c r="BE165" s="85">
        <f>'[7]2017'!$K$20</f>
        <v>0</v>
      </c>
      <c r="BF165" s="85">
        <f>'[7]2018'!$K$20</f>
        <v>0</v>
      </c>
      <c r="BG165" s="71">
        <f>'[7]2019'!$K$20</f>
        <v>0</v>
      </c>
      <c r="BH165" s="334" t="str">
        <f t="shared" si="83"/>
        <v xml:space="preserve"> -</v>
      </c>
      <c r="BI165" s="454" t="str">
        <f t="shared" si="84"/>
        <v xml:space="preserve"> -</v>
      </c>
      <c r="BJ165" s="335">
        <f t="shared" si="85"/>
        <v>0</v>
      </c>
      <c r="BK165" s="454">
        <f t="shared" si="86"/>
        <v>0</v>
      </c>
      <c r="BL165" s="335" t="str">
        <f t="shared" si="87"/>
        <v xml:space="preserve"> -</v>
      </c>
      <c r="BM165" s="454" t="str">
        <f t="shared" si="88"/>
        <v xml:space="preserve"> -</v>
      </c>
      <c r="BN165" s="335" t="str">
        <f t="shared" si="89"/>
        <v xml:space="preserve"> -</v>
      </c>
      <c r="BO165" s="454" t="str">
        <f t="shared" si="90"/>
        <v xml:space="preserve"> -</v>
      </c>
      <c r="BP165" s="689">
        <f t="shared" si="118"/>
        <v>0</v>
      </c>
      <c r="BQ165" s="454">
        <f t="shared" si="91"/>
        <v>0</v>
      </c>
      <c r="BR165" s="637">
        <f t="shared" si="92"/>
        <v>0</v>
      </c>
      <c r="BS165" s="54">
        <f>'[6]2016'!P40</f>
        <v>0</v>
      </c>
      <c r="BT165" s="60">
        <f>'[6]2016'!Q40</f>
        <v>0</v>
      </c>
      <c r="BU165" s="60">
        <f>'[6]2016'!R40</f>
        <v>0</v>
      </c>
      <c r="BV165" s="125" t="str">
        <f t="shared" si="94"/>
        <v xml:space="preserve"> -</v>
      </c>
      <c r="BW165" s="379" t="str">
        <f t="shared" si="95"/>
        <v xml:space="preserve"> -</v>
      </c>
      <c r="BX165" s="54">
        <f>'[7]2017'!P20</f>
        <v>0</v>
      </c>
      <c r="BY165" s="60">
        <f>'[7]2017'!Q20</f>
        <v>0</v>
      </c>
      <c r="BZ165" s="60">
        <f>'[7]2017'!R20</f>
        <v>0</v>
      </c>
      <c r="CA165" s="125" t="str">
        <f t="shared" si="96"/>
        <v xml:space="preserve"> -</v>
      </c>
      <c r="CB165" s="379" t="str">
        <f t="shared" si="97"/>
        <v xml:space="preserve"> -</v>
      </c>
      <c r="CC165" s="55">
        <f>'[7]2018'!P20</f>
        <v>0</v>
      </c>
      <c r="CD165" s="60">
        <f>'[7]2018'!Q20</f>
        <v>0</v>
      </c>
      <c r="CE165" s="60">
        <f>'[7]2018'!R20</f>
        <v>0</v>
      </c>
      <c r="CF165" s="125" t="str">
        <f t="shared" si="98"/>
        <v xml:space="preserve"> -</v>
      </c>
      <c r="CG165" s="379" t="str">
        <f t="shared" si="99"/>
        <v xml:space="preserve"> -</v>
      </c>
      <c r="CH165" s="54">
        <f>'[7]2019'!P20</f>
        <v>0</v>
      </c>
      <c r="CI165" s="60">
        <f>'[7]2019'!Q20</f>
        <v>0</v>
      </c>
      <c r="CJ165" s="60">
        <f>'[7]2019'!R20</f>
        <v>0</v>
      </c>
      <c r="CK165" s="125" t="str">
        <f t="shared" si="100"/>
        <v xml:space="preserve"> -</v>
      </c>
      <c r="CL165" s="379" t="str">
        <f t="shared" si="101"/>
        <v xml:space="preserve"> -</v>
      </c>
      <c r="CM165" s="516">
        <f t="shared" si="102"/>
        <v>0</v>
      </c>
      <c r="CN165" s="517">
        <f t="shared" si="103"/>
        <v>0</v>
      </c>
      <c r="CO165" s="517">
        <f t="shared" si="104"/>
        <v>0</v>
      </c>
      <c r="CP165" s="507" t="str">
        <f t="shared" si="105"/>
        <v xml:space="preserve"> -</v>
      </c>
      <c r="CQ165" s="378" t="str">
        <f t="shared" si="106"/>
        <v xml:space="preserve"> -</v>
      </c>
      <c r="CR165" s="592" t="s">
        <v>1386</v>
      </c>
      <c r="CS165" s="390" t="s">
        <v>1341</v>
      </c>
      <c r="CT165" s="102" t="str">
        <f>'[1]LÍNEA 1'!AQ165</f>
        <v>Sec. Infraestructura</v>
      </c>
    </row>
    <row r="166" spans="2:98" ht="30" customHeight="1" x14ac:dyDescent="0.2">
      <c r="B166" s="961"/>
      <c r="C166" s="957"/>
      <c r="D166" s="909"/>
      <c r="E166" s="912"/>
      <c r="F166" s="921"/>
      <c r="G166" s="828"/>
      <c r="H166" s="828"/>
      <c r="I166" s="863"/>
      <c r="J166" s="828"/>
      <c r="K166" s="863"/>
      <c r="L166" s="864"/>
      <c r="M166" s="828"/>
      <c r="N166" s="863"/>
      <c r="O166" s="864"/>
      <c r="P166" s="828"/>
      <c r="Q166" s="863"/>
      <c r="R166" s="864"/>
      <c r="S166" s="828"/>
      <c r="T166" s="863"/>
      <c r="U166" s="859"/>
      <c r="V166" s="830"/>
      <c r="W166" s="815"/>
      <c r="X166" s="828"/>
      <c r="Y166" s="815"/>
      <c r="Z166" s="828"/>
      <c r="AA166" s="815"/>
      <c r="AB166" s="817"/>
      <c r="AC166" s="803"/>
      <c r="AD166" s="767"/>
      <c r="AE166" s="750"/>
      <c r="AF166" s="760"/>
      <c r="AG166" s="750"/>
      <c r="AH166" s="760"/>
      <c r="AI166" s="750"/>
      <c r="AJ166" s="760"/>
      <c r="AK166" s="750"/>
      <c r="AL166" s="760"/>
      <c r="AM166" s="750"/>
      <c r="AN166" s="752"/>
      <c r="AO166" s="915"/>
      <c r="AP166" s="904"/>
      <c r="AQ166" s="27" t="s">
        <v>198</v>
      </c>
      <c r="AR166" s="367">
        <f>'[1]LÍNEA 1'!P166</f>
        <v>2210158</v>
      </c>
      <c r="AS166" s="27" t="s">
        <v>1390</v>
      </c>
      <c r="AT166" s="43">
        <v>0</v>
      </c>
      <c r="AU166" s="85">
        <f>'[1]LÍNEA 1'!S166</f>
        <v>1</v>
      </c>
      <c r="AV166" s="85">
        <f>'[1]LÍNEA 1'!T166</f>
        <v>0</v>
      </c>
      <c r="AW166" s="414">
        <f t="shared" si="107"/>
        <v>0</v>
      </c>
      <c r="AX166" s="85">
        <f>'[1]LÍNEA 1'!U166</f>
        <v>1</v>
      </c>
      <c r="AY166" s="414">
        <f t="shared" si="108"/>
        <v>1</v>
      </c>
      <c r="AZ166" s="85">
        <f>'[1]LÍNEA 1'!V166</f>
        <v>0</v>
      </c>
      <c r="BA166" s="416">
        <f t="shared" si="109"/>
        <v>0</v>
      </c>
      <c r="BB166" s="125">
        <f>'[1]LÍNEA 1'!W166</f>
        <v>0</v>
      </c>
      <c r="BC166" s="423">
        <f t="shared" si="110"/>
        <v>0</v>
      </c>
      <c r="BD166" s="319">
        <f>'[6]2016'!$K$41</f>
        <v>0</v>
      </c>
      <c r="BE166" s="85">
        <f>'[6]2017'!$K$38</f>
        <v>0.01</v>
      </c>
      <c r="BF166" s="85">
        <f>'[6]2018'!$K$38</f>
        <v>0</v>
      </c>
      <c r="BG166" s="71">
        <f>'[6]2019'!$K$38</f>
        <v>0</v>
      </c>
      <c r="BH166" s="334" t="str">
        <f t="shared" si="83"/>
        <v xml:space="preserve"> -</v>
      </c>
      <c r="BI166" s="454" t="str">
        <f t="shared" si="84"/>
        <v xml:space="preserve"> -</v>
      </c>
      <c r="BJ166" s="335">
        <f t="shared" si="85"/>
        <v>0.01</v>
      </c>
      <c r="BK166" s="454">
        <f t="shared" si="86"/>
        <v>0.01</v>
      </c>
      <c r="BL166" s="335" t="str">
        <f t="shared" si="87"/>
        <v xml:space="preserve"> -</v>
      </c>
      <c r="BM166" s="454" t="str">
        <f t="shared" si="88"/>
        <v xml:space="preserve"> -</v>
      </c>
      <c r="BN166" s="335" t="str">
        <f t="shared" si="89"/>
        <v xml:space="preserve"> -</v>
      </c>
      <c r="BO166" s="454" t="str">
        <f t="shared" si="90"/>
        <v xml:space="preserve"> -</v>
      </c>
      <c r="BP166" s="689">
        <f t="shared" si="118"/>
        <v>0.01</v>
      </c>
      <c r="BQ166" s="454">
        <f t="shared" si="91"/>
        <v>0.01</v>
      </c>
      <c r="BR166" s="637">
        <f t="shared" si="92"/>
        <v>0.01</v>
      </c>
      <c r="BS166" s="54">
        <f>'[6]2016'!P41</f>
        <v>0</v>
      </c>
      <c r="BT166" s="60">
        <f>'[6]2016'!Q41</f>
        <v>0</v>
      </c>
      <c r="BU166" s="60">
        <f>'[6]2016'!R41</f>
        <v>0</v>
      </c>
      <c r="BV166" s="125" t="str">
        <f t="shared" si="94"/>
        <v xml:space="preserve"> -</v>
      </c>
      <c r="BW166" s="379" t="str">
        <f t="shared" si="95"/>
        <v xml:space="preserve"> -</v>
      </c>
      <c r="BX166" s="54">
        <f>'[6]2017'!P38</f>
        <v>1014000</v>
      </c>
      <c r="BY166" s="60">
        <f>'[6]2017'!Q38</f>
        <v>1014000</v>
      </c>
      <c r="BZ166" s="60">
        <f>'[6]2017'!R38</f>
        <v>0</v>
      </c>
      <c r="CA166" s="125">
        <f t="shared" si="96"/>
        <v>1</v>
      </c>
      <c r="CB166" s="379" t="str">
        <f t="shared" si="97"/>
        <v xml:space="preserve"> -</v>
      </c>
      <c r="CC166" s="55">
        <f>'[6]2018'!P38</f>
        <v>0</v>
      </c>
      <c r="CD166" s="60">
        <f>'[6]2018'!Q38</f>
        <v>0</v>
      </c>
      <c r="CE166" s="60">
        <f>'[6]2018'!R38</f>
        <v>0</v>
      </c>
      <c r="CF166" s="125" t="str">
        <f t="shared" si="98"/>
        <v xml:space="preserve"> -</v>
      </c>
      <c r="CG166" s="379" t="str">
        <f t="shared" si="99"/>
        <v xml:space="preserve"> -</v>
      </c>
      <c r="CH166" s="54">
        <f>'[6]2019'!P38</f>
        <v>0</v>
      </c>
      <c r="CI166" s="60">
        <f>'[6]2019'!Q38</f>
        <v>0</v>
      </c>
      <c r="CJ166" s="60">
        <f>'[6]2019'!R38</f>
        <v>0</v>
      </c>
      <c r="CK166" s="125" t="str">
        <f t="shared" si="100"/>
        <v xml:space="preserve"> -</v>
      </c>
      <c r="CL166" s="379" t="str">
        <f t="shared" si="101"/>
        <v xml:space="preserve"> -</v>
      </c>
      <c r="CM166" s="518">
        <f t="shared" si="102"/>
        <v>1014000</v>
      </c>
      <c r="CN166" s="519">
        <f t="shared" si="103"/>
        <v>1014000</v>
      </c>
      <c r="CO166" s="519">
        <f t="shared" si="104"/>
        <v>0</v>
      </c>
      <c r="CP166" s="505">
        <f t="shared" si="105"/>
        <v>1</v>
      </c>
      <c r="CQ166" s="379" t="str">
        <f t="shared" si="106"/>
        <v xml:space="preserve"> -</v>
      </c>
      <c r="CR166" s="592" t="s">
        <v>1386</v>
      </c>
      <c r="CS166" s="390" t="s">
        <v>1226</v>
      </c>
      <c r="CT166" s="102" t="str">
        <f>'[1]LÍNEA 1'!AQ166</f>
        <v>Sec. Planeación</v>
      </c>
    </row>
    <row r="167" spans="2:98" ht="45" customHeight="1" x14ac:dyDescent="0.2">
      <c r="B167" s="961"/>
      <c r="C167" s="957"/>
      <c r="D167" s="909"/>
      <c r="E167" s="912"/>
      <c r="F167" s="921"/>
      <c r="G167" s="828"/>
      <c r="H167" s="828"/>
      <c r="I167" s="863"/>
      <c r="J167" s="828"/>
      <c r="K167" s="863"/>
      <c r="L167" s="864"/>
      <c r="M167" s="828"/>
      <c r="N167" s="863"/>
      <c r="O167" s="864"/>
      <c r="P167" s="828"/>
      <c r="Q167" s="863"/>
      <c r="R167" s="864"/>
      <c r="S167" s="828"/>
      <c r="T167" s="863"/>
      <c r="U167" s="859"/>
      <c r="V167" s="830"/>
      <c r="W167" s="815"/>
      <c r="X167" s="828"/>
      <c r="Y167" s="815"/>
      <c r="Z167" s="828"/>
      <c r="AA167" s="815"/>
      <c r="AB167" s="817"/>
      <c r="AC167" s="803"/>
      <c r="AD167" s="767"/>
      <c r="AE167" s="750"/>
      <c r="AF167" s="760"/>
      <c r="AG167" s="750"/>
      <c r="AH167" s="760"/>
      <c r="AI167" s="750"/>
      <c r="AJ167" s="760"/>
      <c r="AK167" s="750"/>
      <c r="AL167" s="760"/>
      <c r="AM167" s="750"/>
      <c r="AN167" s="752"/>
      <c r="AO167" s="915"/>
      <c r="AP167" s="904"/>
      <c r="AQ167" s="301" t="s">
        <v>199</v>
      </c>
      <c r="AR167" s="277" t="str">
        <f>'[1]LÍNEA 1'!P167</f>
        <v xml:space="preserve"> -</v>
      </c>
      <c r="AS167" s="301" t="s">
        <v>1391</v>
      </c>
      <c r="AT167" s="43">
        <v>1</v>
      </c>
      <c r="AU167" s="85">
        <f>'[1]LÍNEA 1'!S167</f>
        <v>1</v>
      </c>
      <c r="AV167" s="85">
        <f>'[1]LÍNEA 1'!T167</f>
        <v>1</v>
      </c>
      <c r="AW167" s="414">
        <v>0.25</v>
      </c>
      <c r="AX167" s="85">
        <f>'[1]LÍNEA 1'!U167</f>
        <v>1</v>
      </c>
      <c r="AY167" s="414">
        <v>0.25</v>
      </c>
      <c r="AZ167" s="85">
        <f>'[1]LÍNEA 1'!V167</f>
        <v>1</v>
      </c>
      <c r="BA167" s="416">
        <v>0.25</v>
      </c>
      <c r="BB167" s="125">
        <f>'[1]LÍNEA 1'!W167</f>
        <v>1</v>
      </c>
      <c r="BC167" s="423">
        <v>0.25</v>
      </c>
      <c r="BD167" s="319">
        <f>'[7]2016'!$K$19</f>
        <v>1</v>
      </c>
      <c r="BE167" s="85">
        <f>'[7]2017'!$K$21</f>
        <v>1</v>
      </c>
      <c r="BF167" s="85">
        <f>'[7]2018'!$K$21</f>
        <v>0</v>
      </c>
      <c r="BG167" s="71">
        <f>'[7]2019'!$K$21</f>
        <v>0</v>
      </c>
      <c r="BH167" s="334">
        <f t="shared" si="83"/>
        <v>1</v>
      </c>
      <c r="BI167" s="454">
        <f t="shared" si="84"/>
        <v>1</v>
      </c>
      <c r="BJ167" s="335">
        <f t="shared" si="85"/>
        <v>1</v>
      </c>
      <c r="BK167" s="454">
        <f t="shared" si="86"/>
        <v>1</v>
      </c>
      <c r="BL167" s="335">
        <f t="shared" si="87"/>
        <v>0</v>
      </c>
      <c r="BM167" s="454">
        <f t="shared" si="88"/>
        <v>0</v>
      </c>
      <c r="BN167" s="335">
        <f t="shared" si="89"/>
        <v>0</v>
      </c>
      <c r="BO167" s="454">
        <f t="shared" si="90"/>
        <v>0</v>
      </c>
      <c r="BP167" s="689">
        <f t="shared" si="93"/>
        <v>0.5</v>
      </c>
      <c r="BQ167" s="454">
        <f t="shared" si="91"/>
        <v>0.5</v>
      </c>
      <c r="BR167" s="637">
        <f t="shared" si="92"/>
        <v>0.5</v>
      </c>
      <c r="BS167" s="54">
        <f>'[7]2016'!P19</f>
        <v>385956</v>
      </c>
      <c r="BT167" s="60">
        <f>'[7]2016'!Q19</f>
        <v>302350</v>
      </c>
      <c r="BU167" s="60">
        <f>'[7]2016'!R19</f>
        <v>0</v>
      </c>
      <c r="BV167" s="125">
        <f t="shared" si="94"/>
        <v>0.7833794525800869</v>
      </c>
      <c r="BW167" s="379" t="str">
        <f t="shared" si="95"/>
        <v xml:space="preserve"> -</v>
      </c>
      <c r="BX167" s="54">
        <f>'[7]2017'!P21</f>
        <v>952777</v>
      </c>
      <c r="BY167" s="60">
        <f>'[7]2017'!Q21</f>
        <v>884596</v>
      </c>
      <c r="BZ167" s="60">
        <f>'[7]2017'!R21</f>
        <v>0</v>
      </c>
      <c r="CA167" s="125">
        <f t="shared" si="96"/>
        <v>0.92843970834728373</v>
      </c>
      <c r="CB167" s="379" t="str">
        <f t="shared" si="97"/>
        <v xml:space="preserve"> -</v>
      </c>
      <c r="CC167" s="55">
        <f>'[7]2018'!P21</f>
        <v>0</v>
      </c>
      <c r="CD167" s="60">
        <f>'[7]2018'!Q21</f>
        <v>0</v>
      </c>
      <c r="CE167" s="60">
        <f>'[7]2018'!R21</f>
        <v>0</v>
      </c>
      <c r="CF167" s="125" t="str">
        <f t="shared" si="98"/>
        <v xml:space="preserve"> -</v>
      </c>
      <c r="CG167" s="379" t="str">
        <f t="shared" si="99"/>
        <v xml:space="preserve"> -</v>
      </c>
      <c r="CH167" s="54">
        <f>'[7]2019'!P21</f>
        <v>0</v>
      </c>
      <c r="CI167" s="60">
        <f>'[7]2019'!Q21</f>
        <v>0</v>
      </c>
      <c r="CJ167" s="60">
        <f>'[7]2019'!R21</f>
        <v>0</v>
      </c>
      <c r="CK167" s="125" t="str">
        <f t="shared" si="100"/>
        <v xml:space="preserve"> -</v>
      </c>
      <c r="CL167" s="379" t="str">
        <f t="shared" si="101"/>
        <v xml:space="preserve"> -</v>
      </c>
      <c r="CM167" s="516">
        <f t="shared" si="102"/>
        <v>1338733</v>
      </c>
      <c r="CN167" s="517">
        <f t="shared" si="103"/>
        <v>1186946</v>
      </c>
      <c r="CO167" s="517">
        <f t="shared" si="104"/>
        <v>0</v>
      </c>
      <c r="CP167" s="507">
        <f t="shared" si="105"/>
        <v>0.88661891504878121</v>
      </c>
      <c r="CQ167" s="378" t="str">
        <f t="shared" si="106"/>
        <v xml:space="preserve"> -</v>
      </c>
      <c r="CR167" s="592" t="s">
        <v>1225</v>
      </c>
      <c r="CS167" s="390" t="s">
        <v>1226</v>
      </c>
      <c r="CT167" s="102" t="str">
        <f>'[1]LÍNEA 1'!AQ167</f>
        <v>Sec. Infraestructura</v>
      </c>
    </row>
    <row r="168" spans="2:98" ht="30" customHeight="1" x14ac:dyDescent="0.2">
      <c r="B168" s="961"/>
      <c r="C168" s="957"/>
      <c r="D168" s="909"/>
      <c r="E168" s="912"/>
      <c r="F168" s="921"/>
      <c r="G168" s="828"/>
      <c r="H168" s="828"/>
      <c r="I168" s="863"/>
      <c r="J168" s="828"/>
      <c r="K168" s="863"/>
      <c r="L168" s="864"/>
      <c r="M168" s="828"/>
      <c r="N168" s="863"/>
      <c r="O168" s="864"/>
      <c r="P168" s="828"/>
      <c r="Q168" s="863"/>
      <c r="R168" s="864"/>
      <c r="S168" s="828"/>
      <c r="T168" s="863"/>
      <c r="U168" s="859"/>
      <c r="V168" s="830"/>
      <c r="W168" s="815"/>
      <c r="X168" s="828"/>
      <c r="Y168" s="815"/>
      <c r="Z168" s="828"/>
      <c r="AA168" s="815"/>
      <c r="AB168" s="817"/>
      <c r="AC168" s="803"/>
      <c r="AD168" s="767"/>
      <c r="AE168" s="750"/>
      <c r="AF168" s="760"/>
      <c r="AG168" s="750"/>
      <c r="AH168" s="760"/>
      <c r="AI168" s="750"/>
      <c r="AJ168" s="760"/>
      <c r="AK168" s="750"/>
      <c r="AL168" s="760"/>
      <c r="AM168" s="750"/>
      <c r="AN168" s="752"/>
      <c r="AO168" s="915"/>
      <c r="AP168" s="904"/>
      <c r="AQ168" s="27" t="s">
        <v>200</v>
      </c>
      <c r="AR168" s="367" t="str">
        <f>'[1]LÍNEA 1'!P168</f>
        <v xml:space="preserve"> -</v>
      </c>
      <c r="AS168" s="27" t="s">
        <v>1392</v>
      </c>
      <c r="AT168" s="78">
        <v>1</v>
      </c>
      <c r="AU168" s="88">
        <f>'[1]LÍNEA 1'!S168</f>
        <v>1</v>
      </c>
      <c r="AV168" s="88">
        <f>'[1]LÍNEA 1'!T168</f>
        <v>1</v>
      </c>
      <c r="AW168" s="414">
        <f t="shared" si="107"/>
        <v>1</v>
      </c>
      <c r="AX168" s="88">
        <f>'[1]LÍNEA 1'!U168</f>
        <v>0</v>
      </c>
      <c r="AY168" s="414">
        <f t="shared" si="108"/>
        <v>0</v>
      </c>
      <c r="AZ168" s="88">
        <f>'[1]LÍNEA 1'!V168</f>
        <v>0</v>
      </c>
      <c r="BA168" s="416">
        <f t="shared" si="109"/>
        <v>0</v>
      </c>
      <c r="BB168" s="311">
        <f>'[1]LÍNEA 1'!W168</f>
        <v>0</v>
      </c>
      <c r="BC168" s="423">
        <f t="shared" si="110"/>
        <v>0</v>
      </c>
      <c r="BD168" s="320">
        <f>'[16]2016'!$K$14</f>
        <v>1</v>
      </c>
      <c r="BE168" s="88">
        <f>'[16]2017'!$K$14</f>
        <v>0</v>
      </c>
      <c r="BF168" s="88">
        <f>'[16]2018'!$K$14</f>
        <v>0</v>
      </c>
      <c r="BG168" s="79">
        <f>'[16]2019'!$K$14</f>
        <v>0</v>
      </c>
      <c r="BH168" s="334">
        <f t="shared" si="83"/>
        <v>1</v>
      </c>
      <c r="BI168" s="454">
        <f t="shared" si="84"/>
        <v>1</v>
      </c>
      <c r="BJ168" s="335" t="str">
        <f t="shared" si="85"/>
        <v xml:space="preserve"> -</v>
      </c>
      <c r="BK168" s="454" t="str">
        <f t="shared" si="86"/>
        <v xml:space="preserve"> -</v>
      </c>
      <c r="BL168" s="335" t="str">
        <f t="shared" si="87"/>
        <v xml:space="preserve"> -</v>
      </c>
      <c r="BM168" s="454" t="str">
        <f t="shared" si="88"/>
        <v xml:space="preserve"> -</v>
      </c>
      <c r="BN168" s="335" t="str">
        <f t="shared" si="89"/>
        <v xml:space="preserve"> -</v>
      </c>
      <c r="BO168" s="454" t="str">
        <f t="shared" si="90"/>
        <v xml:space="preserve"> -</v>
      </c>
      <c r="BP168" s="689">
        <f t="shared" si="93"/>
        <v>0.25</v>
      </c>
      <c r="BQ168" s="454">
        <f t="shared" si="91"/>
        <v>0.25</v>
      </c>
      <c r="BR168" s="637">
        <f t="shared" si="92"/>
        <v>0.25</v>
      </c>
      <c r="BS168" s="54">
        <f>'[16]2016'!P14</f>
        <v>0</v>
      </c>
      <c r="BT168" s="60">
        <f>'[16]2016'!Q14</f>
        <v>0</v>
      </c>
      <c r="BU168" s="60">
        <f>'[16]2016'!R14</f>
        <v>0</v>
      </c>
      <c r="BV168" s="125" t="str">
        <f t="shared" si="94"/>
        <v xml:space="preserve"> -</v>
      </c>
      <c r="BW168" s="379" t="str">
        <f t="shared" si="95"/>
        <v xml:space="preserve"> -</v>
      </c>
      <c r="BX168" s="54">
        <f>'[16]2017'!P14</f>
        <v>0</v>
      </c>
      <c r="BY168" s="60">
        <f>'[16]2017'!Q14</f>
        <v>0</v>
      </c>
      <c r="BZ168" s="60">
        <f>'[16]2017'!R14</f>
        <v>0</v>
      </c>
      <c r="CA168" s="125" t="str">
        <f t="shared" si="96"/>
        <v xml:space="preserve"> -</v>
      </c>
      <c r="CB168" s="379" t="str">
        <f t="shared" si="97"/>
        <v xml:space="preserve"> -</v>
      </c>
      <c r="CC168" s="55">
        <f>'[16]2018'!P14</f>
        <v>0</v>
      </c>
      <c r="CD168" s="60">
        <f>'[16]2018'!Q14</f>
        <v>0</v>
      </c>
      <c r="CE168" s="60">
        <f>'[16]2018'!R14</f>
        <v>0</v>
      </c>
      <c r="CF168" s="125" t="str">
        <f t="shared" si="98"/>
        <v xml:space="preserve"> -</v>
      </c>
      <c r="CG168" s="379" t="str">
        <f t="shared" si="99"/>
        <v xml:space="preserve"> -</v>
      </c>
      <c r="CH168" s="54">
        <f>'[16]2019'!P14</f>
        <v>0</v>
      </c>
      <c r="CI168" s="60">
        <f>'[16]2019'!Q14</f>
        <v>0</v>
      </c>
      <c r="CJ168" s="60">
        <f>'[16]2019'!R14</f>
        <v>0</v>
      </c>
      <c r="CK168" s="125" t="str">
        <f t="shared" si="100"/>
        <v xml:space="preserve"> -</v>
      </c>
      <c r="CL168" s="379" t="str">
        <f t="shared" si="101"/>
        <v xml:space="preserve"> -</v>
      </c>
      <c r="CM168" s="518">
        <f t="shared" si="102"/>
        <v>0</v>
      </c>
      <c r="CN168" s="519">
        <f t="shared" si="103"/>
        <v>0</v>
      </c>
      <c r="CO168" s="519">
        <f t="shared" si="104"/>
        <v>0</v>
      </c>
      <c r="CP168" s="505" t="str">
        <f t="shared" si="105"/>
        <v xml:space="preserve"> -</v>
      </c>
      <c r="CQ168" s="379" t="str">
        <f t="shared" si="106"/>
        <v xml:space="preserve"> -</v>
      </c>
      <c r="CR168" s="592" t="s">
        <v>1386</v>
      </c>
      <c r="CS168" s="390" t="s">
        <v>1226</v>
      </c>
      <c r="CT168" s="102" t="str">
        <f>'[1]LÍNEA 1'!AQ168</f>
        <v>Dir. Tránsito</v>
      </c>
    </row>
    <row r="169" spans="2:98" ht="30" customHeight="1" x14ac:dyDescent="0.2">
      <c r="B169" s="961"/>
      <c r="C169" s="957"/>
      <c r="D169" s="909"/>
      <c r="E169" s="912"/>
      <c r="F169" s="921"/>
      <c r="G169" s="828"/>
      <c r="H169" s="828"/>
      <c r="I169" s="814"/>
      <c r="J169" s="828"/>
      <c r="K169" s="814"/>
      <c r="L169" s="840"/>
      <c r="M169" s="828"/>
      <c r="N169" s="814"/>
      <c r="O169" s="840"/>
      <c r="P169" s="828"/>
      <c r="Q169" s="814"/>
      <c r="R169" s="840"/>
      <c r="S169" s="828"/>
      <c r="T169" s="814"/>
      <c r="U169" s="862"/>
      <c r="V169" s="831"/>
      <c r="W169" s="815"/>
      <c r="X169" s="828"/>
      <c r="Y169" s="815"/>
      <c r="Z169" s="828"/>
      <c r="AA169" s="815"/>
      <c r="AB169" s="817"/>
      <c r="AC169" s="804"/>
      <c r="AD169" s="772"/>
      <c r="AE169" s="753"/>
      <c r="AF169" s="761"/>
      <c r="AG169" s="753"/>
      <c r="AH169" s="761"/>
      <c r="AI169" s="753"/>
      <c r="AJ169" s="761"/>
      <c r="AK169" s="753"/>
      <c r="AL169" s="761"/>
      <c r="AM169" s="753"/>
      <c r="AN169" s="754"/>
      <c r="AO169" s="915"/>
      <c r="AP169" s="904"/>
      <c r="AQ169" s="301" t="s">
        <v>201</v>
      </c>
      <c r="AR169" s="262">
        <f>'[1]LÍNEA 1'!P169</f>
        <v>21032501</v>
      </c>
      <c r="AS169" s="301" t="s">
        <v>1393</v>
      </c>
      <c r="AT169" s="78">
        <v>0.01</v>
      </c>
      <c r="AU169" s="88">
        <f>'[1]LÍNEA 1'!S169</f>
        <v>1</v>
      </c>
      <c r="AV169" s="88">
        <f>'[1]LÍNEA 1'!T169</f>
        <v>1</v>
      </c>
      <c r="AW169" s="414">
        <v>0.25</v>
      </c>
      <c r="AX169" s="88">
        <f>'[1]LÍNEA 1'!U169</f>
        <v>1</v>
      </c>
      <c r="AY169" s="414">
        <v>0.25</v>
      </c>
      <c r="AZ169" s="88">
        <f>'[1]LÍNEA 1'!V169</f>
        <v>1</v>
      </c>
      <c r="BA169" s="416">
        <v>0.25</v>
      </c>
      <c r="BB169" s="311">
        <f>'[1]LÍNEA 1'!W169</f>
        <v>1</v>
      </c>
      <c r="BC169" s="423">
        <v>0.25</v>
      </c>
      <c r="BD169" s="729">
        <f>'[21]2016'!$K$12</f>
        <v>0.4</v>
      </c>
      <c r="BE169" s="88">
        <f>'[21]2017'!$K$12</f>
        <v>1</v>
      </c>
      <c r="BF169" s="88">
        <f>'[21]2018'!$K$12</f>
        <v>0</v>
      </c>
      <c r="BG169" s="79">
        <f>'[21]2019'!$K$12</f>
        <v>0</v>
      </c>
      <c r="BH169" s="334">
        <f t="shared" si="83"/>
        <v>0.4</v>
      </c>
      <c r="BI169" s="454">
        <f t="shared" si="84"/>
        <v>0.4</v>
      </c>
      <c r="BJ169" s="335">
        <f t="shared" si="85"/>
        <v>1</v>
      </c>
      <c r="BK169" s="454">
        <f t="shared" si="86"/>
        <v>1</v>
      </c>
      <c r="BL169" s="335">
        <f t="shared" si="87"/>
        <v>0</v>
      </c>
      <c r="BM169" s="454">
        <f t="shared" si="88"/>
        <v>0</v>
      </c>
      <c r="BN169" s="335">
        <f t="shared" si="89"/>
        <v>0</v>
      </c>
      <c r="BO169" s="454">
        <f t="shared" si="90"/>
        <v>0</v>
      </c>
      <c r="BP169" s="689">
        <f t="shared" si="93"/>
        <v>0.35</v>
      </c>
      <c r="BQ169" s="454">
        <f t="shared" si="91"/>
        <v>0.35</v>
      </c>
      <c r="BR169" s="637">
        <f t="shared" si="92"/>
        <v>0.35</v>
      </c>
      <c r="BS169" s="54">
        <f>'[21]2016'!P12</f>
        <v>0</v>
      </c>
      <c r="BT169" s="60">
        <f>'[21]2016'!Q12</f>
        <v>0</v>
      </c>
      <c r="BU169" s="60">
        <f>'[21]2016'!R12</f>
        <v>0</v>
      </c>
      <c r="BV169" s="125" t="str">
        <f t="shared" si="94"/>
        <v xml:space="preserve"> -</v>
      </c>
      <c r="BW169" s="379" t="str">
        <f t="shared" si="95"/>
        <v xml:space="preserve"> -</v>
      </c>
      <c r="BX169" s="54">
        <f>'[21]2017'!P12</f>
        <v>0</v>
      </c>
      <c r="BY169" s="60">
        <f>'[21]2017'!Q12</f>
        <v>0</v>
      </c>
      <c r="BZ169" s="60">
        <f>'[21]2017'!R12</f>
        <v>0</v>
      </c>
      <c r="CA169" s="125" t="str">
        <f t="shared" si="96"/>
        <v xml:space="preserve"> -</v>
      </c>
      <c r="CB169" s="379" t="str">
        <f t="shared" si="97"/>
        <v xml:space="preserve"> -</v>
      </c>
      <c r="CC169" s="55">
        <f>'[21]2018'!P12</f>
        <v>50000</v>
      </c>
      <c r="CD169" s="60">
        <f>'[21]2018'!Q12</f>
        <v>0</v>
      </c>
      <c r="CE169" s="60">
        <f>'[21]2018'!R12</f>
        <v>0</v>
      </c>
      <c r="CF169" s="125">
        <f t="shared" si="98"/>
        <v>0</v>
      </c>
      <c r="CG169" s="379" t="str">
        <f t="shared" si="99"/>
        <v xml:space="preserve"> -</v>
      </c>
      <c r="CH169" s="54">
        <f>'[21]2019'!P12</f>
        <v>50000</v>
      </c>
      <c r="CI169" s="60">
        <f>'[21]2019'!Q12</f>
        <v>0</v>
      </c>
      <c r="CJ169" s="60">
        <f>'[21]2019'!R12</f>
        <v>0</v>
      </c>
      <c r="CK169" s="125">
        <f t="shared" si="100"/>
        <v>0</v>
      </c>
      <c r="CL169" s="379" t="str">
        <f t="shared" si="101"/>
        <v xml:space="preserve"> -</v>
      </c>
      <c r="CM169" s="516">
        <f t="shared" si="102"/>
        <v>100000</v>
      </c>
      <c r="CN169" s="517">
        <f t="shared" si="103"/>
        <v>0</v>
      </c>
      <c r="CO169" s="517">
        <f t="shared" si="104"/>
        <v>0</v>
      </c>
      <c r="CP169" s="507">
        <f t="shared" si="105"/>
        <v>0</v>
      </c>
      <c r="CQ169" s="378" t="str">
        <f t="shared" si="106"/>
        <v xml:space="preserve"> -</v>
      </c>
      <c r="CR169" s="592" t="s">
        <v>1386</v>
      </c>
      <c r="CS169" s="390" t="s">
        <v>1394</v>
      </c>
      <c r="CT169" s="102" t="str">
        <f>'[1]LÍNEA 1'!AQ169</f>
        <v>METROLÍNEA</v>
      </c>
    </row>
    <row r="170" spans="2:98" ht="45" customHeight="1" thickBot="1" x14ac:dyDescent="0.25">
      <c r="B170" s="961"/>
      <c r="C170" s="957"/>
      <c r="D170" s="909"/>
      <c r="E170" s="912"/>
      <c r="F170" s="921" t="s">
        <v>238</v>
      </c>
      <c r="G170" s="809">
        <v>0</v>
      </c>
      <c r="H170" s="809">
        <v>20</v>
      </c>
      <c r="I170" s="811">
        <f>+H170-G170</f>
        <v>20</v>
      </c>
      <c r="J170" s="809">
        <v>2</v>
      </c>
      <c r="K170" s="811">
        <f>+J170-G170</f>
        <v>2</v>
      </c>
      <c r="L170" s="810"/>
      <c r="M170" s="809">
        <v>8</v>
      </c>
      <c r="N170" s="811">
        <f>+M170-J170</f>
        <v>6</v>
      </c>
      <c r="O170" s="810"/>
      <c r="P170" s="809">
        <v>14</v>
      </c>
      <c r="Q170" s="811">
        <f>+P170-M170</f>
        <v>6</v>
      </c>
      <c r="R170" s="810"/>
      <c r="S170" s="809">
        <v>20</v>
      </c>
      <c r="T170" s="811">
        <f>+S170-P170</f>
        <v>6</v>
      </c>
      <c r="U170" s="848"/>
      <c r="V170" s="825"/>
      <c r="W170" s="797">
        <f>+IF(V170=0,0,V170-G170)</f>
        <v>0</v>
      </c>
      <c r="X170" s="809"/>
      <c r="Y170" s="797">
        <f>+IF(X170=0,0,X170-V170)</f>
        <v>0</v>
      </c>
      <c r="Z170" s="809"/>
      <c r="AA170" s="797">
        <f>+IF(Z170=0,0,Z170-X170)</f>
        <v>0</v>
      </c>
      <c r="AB170" s="799"/>
      <c r="AC170" s="806">
        <f>+IF(AB170=0,0,AB170-Z170)</f>
        <v>0</v>
      </c>
      <c r="AD170" s="766">
        <f>+IF(K170=0," -",W170/K170)</f>
        <v>0</v>
      </c>
      <c r="AE170" s="749">
        <f>+IF(K170=0," -",IF(AD170&gt;100%,100%,AD170))</f>
        <v>0</v>
      </c>
      <c r="AF170" s="759">
        <f>+IF(N170=0," -",Y170/N170)</f>
        <v>0</v>
      </c>
      <c r="AG170" s="749">
        <f>+IF(N170=0," -",IF(AF170&gt;100%,100%,AF170))</f>
        <v>0</v>
      </c>
      <c r="AH170" s="759">
        <f>+IF(Q170=0," -",AA170/Q170)</f>
        <v>0</v>
      </c>
      <c r="AI170" s="749">
        <f>+IF(Q170=0," -",IF(AH170&gt;100%,100%,AH170))</f>
        <v>0</v>
      </c>
      <c r="AJ170" s="759">
        <f>+IF(T170=0," -",AC170/T170)</f>
        <v>0</v>
      </c>
      <c r="AK170" s="749">
        <f>+IF(T170=0," -",IF(AJ170&gt;100%,100%,AJ170))</f>
        <v>0</v>
      </c>
      <c r="AL170" s="759">
        <f>+SUM(AC170,AA170,Y170,W170)/I170</f>
        <v>0</v>
      </c>
      <c r="AM170" s="749">
        <f>+IF(AL170&gt;100%,100%,IF(AL170&lt;0%,0%,AL170))</f>
        <v>0</v>
      </c>
      <c r="AN170" s="751"/>
      <c r="AO170" s="918"/>
      <c r="AP170" s="907"/>
      <c r="AQ170" s="303" t="s">
        <v>202</v>
      </c>
      <c r="AR170" s="427" t="str">
        <f>'[1]LÍNEA 1'!P170</f>
        <v>0542900401</v>
      </c>
      <c r="AS170" s="303" t="s">
        <v>1395</v>
      </c>
      <c r="AT170" s="179">
        <v>0</v>
      </c>
      <c r="AU170" s="187">
        <f>'[1]LÍNEA 1'!S170</f>
        <v>1</v>
      </c>
      <c r="AV170" s="187">
        <f>'[1]LÍNEA 1'!T170</f>
        <v>1</v>
      </c>
      <c r="AW170" s="424">
        <v>0.25</v>
      </c>
      <c r="AX170" s="187">
        <f>'[1]LÍNEA 1'!U170</f>
        <v>1</v>
      </c>
      <c r="AY170" s="424">
        <v>0.25</v>
      </c>
      <c r="AZ170" s="187">
        <f>'[1]LÍNEA 1'!V170</f>
        <v>1</v>
      </c>
      <c r="BA170" s="425">
        <v>0.25</v>
      </c>
      <c r="BB170" s="357">
        <f>'[1]LÍNEA 1'!W170</f>
        <v>1</v>
      </c>
      <c r="BC170" s="426">
        <v>0.25</v>
      </c>
      <c r="BD170" s="321">
        <f>'[22]2016'!$K$12</f>
        <v>1</v>
      </c>
      <c r="BE170" s="187">
        <f>'[22]2017'!$K$12</f>
        <v>0</v>
      </c>
      <c r="BF170" s="187">
        <f>'[22]2018'!$K$12</f>
        <v>0</v>
      </c>
      <c r="BG170" s="180">
        <f>'[22]2019'!$K$12</f>
        <v>0</v>
      </c>
      <c r="BH170" s="332">
        <f t="shared" si="83"/>
        <v>1</v>
      </c>
      <c r="BI170" s="458">
        <f t="shared" si="84"/>
        <v>1</v>
      </c>
      <c r="BJ170" s="333">
        <f t="shared" si="85"/>
        <v>0</v>
      </c>
      <c r="BK170" s="458">
        <f t="shared" si="86"/>
        <v>0</v>
      </c>
      <c r="BL170" s="333">
        <f t="shared" si="87"/>
        <v>0</v>
      </c>
      <c r="BM170" s="458">
        <f t="shared" si="88"/>
        <v>0</v>
      </c>
      <c r="BN170" s="333">
        <f t="shared" si="89"/>
        <v>0</v>
      </c>
      <c r="BO170" s="458">
        <f t="shared" si="90"/>
        <v>0</v>
      </c>
      <c r="BP170" s="690">
        <f t="shared" si="93"/>
        <v>0.25</v>
      </c>
      <c r="BQ170" s="458">
        <f t="shared" si="91"/>
        <v>0.25</v>
      </c>
      <c r="BR170" s="638">
        <f t="shared" si="92"/>
        <v>0.25</v>
      </c>
      <c r="BS170" s="62">
        <f>'[22]2016'!P12</f>
        <v>0</v>
      </c>
      <c r="BT170" s="92">
        <f>'[22]2016'!Q12</f>
        <v>0</v>
      </c>
      <c r="BU170" s="92">
        <f>'[22]2016'!R12</f>
        <v>0</v>
      </c>
      <c r="BV170" s="148" t="str">
        <f t="shared" si="94"/>
        <v xml:space="preserve"> -</v>
      </c>
      <c r="BW170" s="386" t="str">
        <f t="shared" si="95"/>
        <v xml:space="preserve"> -</v>
      </c>
      <c r="BX170" s="62">
        <f>'[22]2017'!P12</f>
        <v>0</v>
      </c>
      <c r="BY170" s="92">
        <f>'[22]2017'!Q12</f>
        <v>0</v>
      </c>
      <c r="BZ170" s="92">
        <f>'[22]2017'!R12</f>
        <v>0</v>
      </c>
      <c r="CA170" s="148" t="str">
        <f t="shared" si="96"/>
        <v xml:space="preserve"> -</v>
      </c>
      <c r="CB170" s="386" t="str">
        <f t="shared" si="97"/>
        <v xml:space="preserve"> -</v>
      </c>
      <c r="CC170" s="63">
        <f>'[22]2018'!P12</f>
        <v>0</v>
      </c>
      <c r="CD170" s="92">
        <f>'[22]2018'!Q12</f>
        <v>0</v>
      </c>
      <c r="CE170" s="92">
        <f>'[22]2018'!R12</f>
        <v>0</v>
      </c>
      <c r="CF170" s="148" t="str">
        <f t="shared" si="98"/>
        <v xml:space="preserve"> -</v>
      </c>
      <c r="CG170" s="386" t="str">
        <f t="shared" si="99"/>
        <v xml:space="preserve"> -</v>
      </c>
      <c r="CH170" s="62">
        <f>'[22]2019'!P12</f>
        <v>0</v>
      </c>
      <c r="CI170" s="92">
        <f>'[22]2019'!Q12</f>
        <v>0</v>
      </c>
      <c r="CJ170" s="92">
        <f>'[22]2019'!R12</f>
        <v>0</v>
      </c>
      <c r="CK170" s="148" t="str">
        <f t="shared" si="100"/>
        <v xml:space="preserve"> -</v>
      </c>
      <c r="CL170" s="386" t="str">
        <f t="shared" si="101"/>
        <v xml:space="preserve"> -</v>
      </c>
      <c r="CM170" s="524">
        <f t="shared" si="102"/>
        <v>0</v>
      </c>
      <c r="CN170" s="525">
        <f t="shared" si="103"/>
        <v>0</v>
      </c>
      <c r="CO170" s="525">
        <f t="shared" si="104"/>
        <v>0</v>
      </c>
      <c r="CP170" s="506" t="str">
        <f t="shared" si="105"/>
        <v xml:space="preserve"> -</v>
      </c>
      <c r="CQ170" s="386" t="str">
        <f t="shared" si="106"/>
        <v xml:space="preserve"> -</v>
      </c>
      <c r="CR170" s="594" t="s">
        <v>1386</v>
      </c>
      <c r="CS170" s="391" t="s">
        <v>1226</v>
      </c>
      <c r="CT170" s="107" t="str">
        <f>'[1]LÍNEA 1'!AQ170</f>
        <v>IMEBU</v>
      </c>
    </row>
    <row r="171" spans="2:98" ht="45" customHeight="1" x14ac:dyDescent="0.2">
      <c r="B171" s="961"/>
      <c r="C171" s="957"/>
      <c r="D171" s="909"/>
      <c r="E171" s="912"/>
      <c r="F171" s="921"/>
      <c r="G171" s="809"/>
      <c r="H171" s="809"/>
      <c r="I171" s="851"/>
      <c r="J171" s="809"/>
      <c r="K171" s="851"/>
      <c r="L171" s="852"/>
      <c r="M171" s="809"/>
      <c r="N171" s="851"/>
      <c r="O171" s="852"/>
      <c r="P171" s="809"/>
      <c r="Q171" s="851"/>
      <c r="R171" s="852"/>
      <c r="S171" s="809"/>
      <c r="T171" s="851"/>
      <c r="U171" s="849"/>
      <c r="V171" s="826"/>
      <c r="W171" s="797"/>
      <c r="X171" s="809"/>
      <c r="Y171" s="797"/>
      <c r="Z171" s="809"/>
      <c r="AA171" s="797"/>
      <c r="AB171" s="799"/>
      <c r="AC171" s="807"/>
      <c r="AD171" s="767"/>
      <c r="AE171" s="750"/>
      <c r="AF171" s="760"/>
      <c r="AG171" s="750"/>
      <c r="AH171" s="760"/>
      <c r="AI171" s="750"/>
      <c r="AJ171" s="760"/>
      <c r="AK171" s="750"/>
      <c r="AL171" s="760"/>
      <c r="AM171" s="750"/>
      <c r="AN171" s="752"/>
      <c r="AO171" s="919">
        <f>+RESUMEN!J36</f>
        <v>6.9999999999999993E-2</v>
      </c>
      <c r="AP171" s="903" t="s">
        <v>218</v>
      </c>
      <c r="AQ171" s="28" t="s">
        <v>203</v>
      </c>
      <c r="AR171" s="370">
        <f>'[1]LÍNEA 1'!P171</f>
        <v>2210159</v>
      </c>
      <c r="AS171" s="28" t="s">
        <v>1396</v>
      </c>
      <c r="AT171" s="67">
        <v>0</v>
      </c>
      <c r="AU171" s="114">
        <f>'[1]LÍNEA 1'!S171</f>
        <v>1</v>
      </c>
      <c r="AV171" s="114">
        <f>'[1]LÍNEA 1'!T171</f>
        <v>0.1</v>
      </c>
      <c r="AW171" s="420">
        <f t="shared" si="107"/>
        <v>0.1</v>
      </c>
      <c r="AX171" s="114">
        <f>'[1]LÍNEA 1'!U171</f>
        <v>0.9</v>
      </c>
      <c r="AY171" s="420">
        <f t="shared" si="108"/>
        <v>0.9</v>
      </c>
      <c r="AZ171" s="114">
        <f>'[1]LÍNEA 1'!V171</f>
        <v>0</v>
      </c>
      <c r="BA171" s="421">
        <f t="shared" si="109"/>
        <v>0</v>
      </c>
      <c r="BB171" s="145">
        <f>'[1]LÍNEA 1'!W171</f>
        <v>0</v>
      </c>
      <c r="BC171" s="421">
        <f t="shared" si="110"/>
        <v>0</v>
      </c>
      <c r="BD171" s="315">
        <f>'[6]2016'!K42</f>
        <v>0.15</v>
      </c>
      <c r="BE171" s="93">
        <f>'[6]2017'!K39</f>
        <v>0</v>
      </c>
      <c r="BF171" s="93">
        <f>'[6]2018'!K39</f>
        <v>0</v>
      </c>
      <c r="BG171" s="74">
        <f>'[6]2019'!K39</f>
        <v>0</v>
      </c>
      <c r="BH171" s="459">
        <f t="shared" si="83"/>
        <v>1.4999999999999998</v>
      </c>
      <c r="BI171" s="460">
        <f t="shared" si="84"/>
        <v>1</v>
      </c>
      <c r="BJ171" s="461">
        <f t="shared" si="85"/>
        <v>0</v>
      </c>
      <c r="BK171" s="460">
        <f t="shared" si="86"/>
        <v>0</v>
      </c>
      <c r="BL171" s="461" t="str">
        <f t="shared" si="87"/>
        <v xml:space="preserve"> -</v>
      </c>
      <c r="BM171" s="460" t="str">
        <f t="shared" si="88"/>
        <v xml:space="preserve"> -</v>
      </c>
      <c r="BN171" s="461" t="str">
        <f t="shared" si="89"/>
        <v xml:space="preserve"> -</v>
      </c>
      <c r="BO171" s="460" t="str">
        <f t="shared" si="90"/>
        <v xml:space="preserve"> -</v>
      </c>
      <c r="BP171" s="691">
        <f t="shared" ref="BP171:BP173" si="119">+SUM(BD171:BG171)/AU171</f>
        <v>0.15</v>
      </c>
      <c r="BQ171" s="460">
        <f t="shared" si="91"/>
        <v>0.15</v>
      </c>
      <c r="BR171" s="639">
        <f t="shared" si="92"/>
        <v>0.15</v>
      </c>
      <c r="BS171" s="61">
        <f>'[6]2016'!P42</f>
        <v>36750</v>
      </c>
      <c r="BT171" s="59">
        <f>'[6]2016'!Q42</f>
        <v>36750</v>
      </c>
      <c r="BU171" s="59">
        <f>'[6]2016'!R42</f>
        <v>0</v>
      </c>
      <c r="BV171" s="145">
        <f t="shared" si="94"/>
        <v>1</v>
      </c>
      <c r="BW171" s="378" t="str">
        <f t="shared" si="95"/>
        <v xml:space="preserve"> -</v>
      </c>
      <c r="BX171" s="58">
        <f>'[6]2017'!P39</f>
        <v>0</v>
      </c>
      <c r="BY171" s="59">
        <f>'[6]2017'!Q39</f>
        <v>0</v>
      </c>
      <c r="BZ171" s="59">
        <f>'[6]2017'!R39</f>
        <v>0</v>
      </c>
      <c r="CA171" s="145" t="str">
        <f t="shared" si="96"/>
        <v xml:space="preserve"> -</v>
      </c>
      <c r="CB171" s="378" t="str">
        <f t="shared" si="97"/>
        <v xml:space="preserve"> -</v>
      </c>
      <c r="CC171" s="61">
        <f>'[6]2018'!P39</f>
        <v>0</v>
      </c>
      <c r="CD171" s="59">
        <f>'[6]2018'!Q39</f>
        <v>0</v>
      </c>
      <c r="CE171" s="59">
        <f>'[6]2018'!R39</f>
        <v>0</v>
      </c>
      <c r="CF171" s="145" t="str">
        <f t="shared" si="98"/>
        <v xml:space="preserve"> -</v>
      </c>
      <c r="CG171" s="378" t="str">
        <f t="shared" si="99"/>
        <v xml:space="preserve"> -</v>
      </c>
      <c r="CH171" s="58">
        <f>'[6]2019'!P39</f>
        <v>0</v>
      </c>
      <c r="CI171" s="59">
        <f>'[6]2019'!Q39</f>
        <v>0</v>
      </c>
      <c r="CJ171" s="59">
        <f>'[6]2019'!R39</f>
        <v>0</v>
      </c>
      <c r="CK171" s="145" t="str">
        <f t="shared" si="100"/>
        <v xml:space="preserve"> -</v>
      </c>
      <c r="CL171" s="378" t="str">
        <f t="shared" si="101"/>
        <v xml:space="preserve"> -</v>
      </c>
      <c r="CM171" s="516">
        <f t="shared" si="102"/>
        <v>36750</v>
      </c>
      <c r="CN171" s="517">
        <f t="shared" si="103"/>
        <v>36750</v>
      </c>
      <c r="CO171" s="517">
        <f t="shared" si="104"/>
        <v>0</v>
      </c>
      <c r="CP171" s="507">
        <f t="shared" si="105"/>
        <v>1</v>
      </c>
      <c r="CQ171" s="378" t="str">
        <f t="shared" si="106"/>
        <v xml:space="preserve"> -</v>
      </c>
      <c r="CR171" s="595" t="s">
        <v>1386</v>
      </c>
      <c r="CS171" s="373" t="s">
        <v>1226</v>
      </c>
      <c r="CT171" s="101" t="str">
        <f>'[1]LÍNEA 1'!AQ171</f>
        <v>Sec. Planeación</v>
      </c>
    </row>
    <row r="172" spans="2:98" ht="45" customHeight="1" x14ac:dyDescent="0.2">
      <c r="B172" s="961"/>
      <c r="C172" s="957"/>
      <c r="D172" s="909"/>
      <c r="E172" s="912"/>
      <c r="F172" s="921"/>
      <c r="G172" s="809"/>
      <c r="H172" s="809"/>
      <c r="I172" s="851"/>
      <c r="J172" s="809"/>
      <c r="K172" s="851"/>
      <c r="L172" s="852"/>
      <c r="M172" s="809"/>
      <c r="N172" s="851"/>
      <c r="O172" s="852"/>
      <c r="P172" s="809"/>
      <c r="Q172" s="851"/>
      <c r="R172" s="852"/>
      <c r="S172" s="809"/>
      <c r="T172" s="851"/>
      <c r="U172" s="849"/>
      <c r="V172" s="826"/>
      <c r="W172" s="797"/>
      <c r="X172" s="809"/>
      <c r="Y172" s="797"/>
      <c r="Z172" s="809"/>
      <c r="AA172" s="797"/>
      <c r="AB172" s="799"/>
      <c r="AC172" s="807"/>
      <c r="AD172" s="767"/>
      <c r="AE172" s="750"/>
      <c r="AF172" s="760"/>
      <c r="AG172" s="750"/>
      <c r="AH172" s="760"/>
      <c r="AI172" s="750"/>
      <c r="AJ172" s="760"/>
      <c r="AK172" s="750"/>
      <c r="AL172" s="760"/>
      <c r="AM172" s="750"/>
      <c r="AN172" s="752"/>
      <c r="AO172" s="901"/>
      <c r="AP172" s="904"/>
      <c r="AQ172" s="27" t="s">
        <v>204</v>
      </c>
      <c r="AR172" s="9">
        <f>'[1]LÍNEA 1'!P172</f>
        <v>2210159</v>
      </c>
      <c r="AS172" s="27" t="s">
        <v>1397</v>
      </c>
      <c r="AT172" s="43">
        <v>0</v>
      </c>
      <c r="AU172" s="85">
        <f>'[1]LÍNEA 1'!S172</f>
        <v>1</v>
      </c>
      <c r="AV172" s="85">
        <f>'[1]LÍNEA 1'!T172</f>
        <v>0.1</v>
      </c>
      <c r="AW172" s="414">
        <f t="shared" si="107"/>
        <v>0.1</v>
      </c>
      <c r="AX172" s="85">
        <f>'[1]LÍNEA 1'!U172</f>
        <v>0.9</v>
      </c>
      <c r="AY172" s="414">
        <f t="shared" si="108"/>
        <v>0.9</v>
      </c>
      <c r="AZ172" s="85">
        <f>'[1]LÍNEA 1'!V172</f>
        <v>0</v>
      </c>
      <c r="BA172" s="416">
        <f t="shared" si="109"/>
        <v>0</v>
      </c>
      <c r="BB172" s="125">
        <f>'[1]LÍNEA 1'!W172</f>
        <v>0</v>
      </c>
      <c r="BC172" s="416">
        <f t="shared" si="110"/>
        <v>0</v>
      </c>
      <c r="BD172" s="319">
        <f>'[6]2016'!K43</f>
        <v>0.15</v>
      </c>
      <c r="BE172" s="85">
        <f>'[6]2017'!K40</f>
        <v>0</v>
      </c>
      <c r="BF172" s="85">
        <f>'[6]2018'!K40</f>
        <v>0</v>
      </c>
      <c r="BG172" s="71">
        <f>'[6]2019'!K40</f>
        <v>0</v>
      </c>
      <c r="BH172" s="334">
        <f t="shared" si="83"/>
        <v>1.4999999999999998</v>
      </c>
      <c r="BI172" s="454">
        <f t="shared" si="84"/>
        <v>1</v>
      </c>
      <c r="BJ172" s="335">
        <f t="shared" si="85"/>
        <v>0</v>
      </c>
      <c r="BK172" s="454">
        <f t="shared" si="86"/>
        <v>0</v>
      </c>
      <c r="BL172" s="335" t="str">
        <f t="shared" si="87"/>
        <v xml:space="preserve"> -</v>
      </c>
      <c r="BM172" s="454" t="str">
        <f t="shared" si="88"/>
        <v xml:space="preserve"> -</v>
      </c>
      <c r="BN172" s="335" t="str">
        <f t="shared" si="89"/>
        <v xml:space="preserve"> -</v>
      </c>
      <c r="BO172" s="454" t="str">
        <f t="shared" si="90"/>
        <v xml:space="preserve"> -</v>
      </c>
      <c r="BP172" s="689">
        <f t="shared" si="119"/>
        <v>0.15</v>
      </c>
      <c r="BQ172" s="454">
        <f t="shared" si="91"/>
        <v>0.15</v>
      </c>
      <c r="BR172" s="637">
        <f t="shared" si="92"/>
        <v>0.15</v>
      </c>
      <c r="BS172" s="55">
        <f>'[6]2016'!P43</f>
        <v>0</v>
      </c>
      <c r="BT172" s="60">
        <f>'[6]2016'!Q43</f>
        <v>0</v>
      </c>
      <c r="BU172" s="60">
        <f>'[6]2016'!R43</f>
        <v>0</v>
      </c>
      <c r="BV172" s="125" t="str">
        <f t="shared" si="94"/>
        <v xml:space="preserve"> -</v>
      </c>
      <c r="BW172" s="379" t="str">
        <f t="shared" si="95"/>
        <v xml:space="preserve"> -</v>
      </c>
      <c r="BX172" s="54">
        <f>'[6]2017'!P40</f>
        <v>0</v>
      </c>
      <c r="BY172" s="60">
        <f>'[6]2017'!Q40</f>
        <v>0</v>
      </c>
      <c r="BZ172" s="60">
        <f>'[6]2017'!R40</f>
        <v>0</v>
      </c>
      <c r="CA172" s="125" t="str">
        <f t="shared" si="96"/>
        <v xml:space="preserve"> -</v>
      </c>
      <c r="CB172" s="379" t="str">
        <f t="shared" si="97"/>
        <v xml:space="preserve"> -</v>
      </c>
      <c r="CC172" s="55">
        <f>'[6]2018'!P40</f>
        <v>0</v>
      </c>
      <c r="CD172" s="60">
        <f>'[6]2018'!Q40</f>
        <v>0</v>
      </c>
      <c r="CE172" s="60">
        <f>'[6]2018'!R40</f>
        <v>0</v>
      </c>
      <c r="CF172" s="125" t="str">
        <f t="shared" si="98"/>
        <v xml:space="preserve"> -</v>
      </c>
      <c r="CG172" s="379" t="str">
        <f t="shared" si="99"/>
        <v xml:space="preserve"> -</v>
      </c>
      <c r="CH172" s="54">
        <f>'[6]2019'!P40</f>
        <v>0</v>
      </c>
      <c r="CI172" s="60">
        <f>'[6]2019'!Q40</f>
        <v>0</v>
      </c>
      <c r="CJ172" s="60">
        <f>'[6]2019'!R40</f>
        <v>0</v>
      </c>
      <c r="CK172" s="125" t="str">
        <f t="shared" si="100"/>
        <v xml:space="preserve"> -</v>
      </c>
      <c r="CL172" s="379" t="str">
        <f t="shared" si="101"/>
        <v xml:space="preserve"> -</v>
      </c>
      <c r="CM172" s="518">
        <f t="shared" si="102"/>
        <v>0</v>
      </c>
      <c r="CN172" s="519">
        <f t="shared" si="103"/>
        <v>0</v>
      </c>
      <c r="CO172" s="519">
        <f t="shared" si="104"/>
        <v>0</v>
      </c>
      <c r="CP172" s="505" t="str">
        <f t="shared" si="105"/>
        <v xml:space="preserve"> -</v>
      </c>
      <c r="CQ172" s="379" t="str">
        <f t="shared" si="106"/>
        <v xml:space="preserve"> -</v>
      </c>
      <c r="CR172" s="592" t="s">
        <v>1386</v>
      </c>
      <c r="CS172" s="99" t="s">
        <v>1226</v>
      </c>
      <c r="CT172" s="102" t="str">
        <f>'[1]LÍNEA 1'!AQ172</f>
        <v>Sec. Planeación</v>
      </c>
    </row>
    <row r="173" spans="2:98" ht="30" customHeight="1" x14ac:dyDescent="0.2">
      <c r="B173" s="961"/>
      <c r="C173" s="957"/>
      <c r="D173" s="909"/>
      <c r="E173" s="912"/>
      <c r="F173" s="921"/>
      <c r="G173" s="809"/>
      <c r="H173" s="809"/>
      <c r="I173" s="851"/>
      <c r="J173" s="809"/>
      <c r="K173" s="851"/>
      <c r="L173" s="852"/>
      <c r="M173" s="809"/>
      <c r="N173" s="851"/>
      <c r="O173" s="852"/>
      <c r="P173" s="809"/>
      <c r="Q173" s="851"/>
      <c r="R173" s="852"/>
      <c r="S173" s="809"/>
      <c r="T173" s="851"/>
      <c r="U173" s="849"/>
      <c r="V173" s="826"/>
      <c r="W173" s="797"/>
      <c r="X173" s="809"/>
      <c r="Y173" s="797"/>
      <c r="Z173" s="809"/>
      <c r="AA173" s="797"/>
      <c r="AB173" s="799"/>
      <c r="AC173" s="807"/>
      <c r="AD173" s="767"/>
      <c r="AE173" s="750"/>
      <c r="AF173" s="760"/>
      <c r="AG173" s="750"/>
      <c r="AH173" s="760"/>
      <c r="AI173" s="750"/>
      <c r="AJ173" s="760"/>
      <c r="AK173" s="750"/>
      <c r="AL173" s="760"/>
      <c r="AM173" s="750"/>
      <c r="AN173" s="752"/>
      <c r="AO173" s="901"/>
      <c r="AP173" s="904"/>
      <c r="AQ173" s="27" t="s">
        <v>205</v>
      </c>
      <c r="AR173" s="9">
        <f>'[1]LÍNEA 1'!P173</f>
        <v>2210159</v>
      </c>
      <c r="AS173" s="27" t="s">
        <v>1398</v>
      </c>
      <c r="AT173" s="40">
        <v>0</v>
      </c>
      <c r="AU173" s="60">
        <f>'[1]LÍNEA 1'!S173</f>
        <v>10</v>
      </c>
      <c r="AV173" s="60">
        <f>'[1]LÍNEA 1'!T173</f>
        <v>1</v>
      </c>
      <c r="AW173" s="414">
        <f t="shared" si="107"/>
        <v>0.1</v>
      </c>
      <c r="AX173" s="60">
        <f>'[1]LÍNEA 1'!U173</f>
        <v>3</v>
      </c>
      <c r="AY173" s="414">
        <f t="shared" si="108"/>
        <v>0.3</v>
      </c>
      <c r="AZ173" s="60">
        <f>'[1]LÍNEA 1'!V173</f>
        <v>4</v>
      </c>
      <c r="BA173" s="416">
        <f t="shared" si="109"/>
        <v>0.4</v>
      </c>
      <c r="BB173" s="47">
        <f>'[1]LÍNEA 1'!W173</f>
        <v>2</v>
      </c>
      <c r="BC173" s="416">
        <f t="shared" si="110"/>
        <v>0.2</v>
      </c>
      <c r="BD173" s="54">
        <f>'[6]2016'!K44</f>
        <v>0.5</v>
      </c>
      <c r="BE173" s="60">
        <f>'[6]2017'!K41</f>
        <v>0</v>
      </c>
      <c r="BF173" s="60">
        <f>'[6]2018'!K41</f>
        <v>0</v>
      </c>
      <c r="BG173" s="49">
        <f>'[6]2019'!K41</f>
        <v>0</v>
      </c>
      <c r="BH173" s="334">
        <f t="shared" si="83"/>
        <v>0.5</v>
      </c>
      <c r="BI173" s="454">
        <f t="shared" si="84"/>
        <v>0.5</v>
      </c>
      <c r="BJ173" s="335">
        <f t="shared" si="85"/>
        <v>0</v>
      </c>
      <c r="BK173" s="454">
        <f t="shared" si="86"/>
        <v>0</v>
      </c>
      <c r="BL173" s="335">
        <f t="shared" si="87"/>
        <v>0</v>
      </c>
      <c r="BM173" s="454">
        <f t="shared" si="88"/>
        <v>0</v>
      </c>
      <c r="BN173" s="335">
        <f t="shared" si="89"/>
        <v>0</v>
      </c>
      <c r="BO173" s="454">
        <f t="shared" si="90"/>
        <v>0</v>
      </c>
      <c r="BP173" s="689">
        <f t="shared" si="119"/>
        <v>0.05</v>
      </c>
      <c r="BQ173" s="454">
        <f t="shared" si="91"/>
        <v>0.05</v>
      </c>
      <c r="BR173" s="637">
        <f t="shared" si="92"/>
        <v>0.05</v>
      </c>
      <c r="BS173" s="55">
        <f>'[6]2016'!P44</f>
        <v>0</v>
      </c>
      <c r="BT173" s="60">
        <f>'[6]2016'!Q44</f>
        <v>0</v>
      </c>
      <c r="BU173" s="60">
        <f>'[6]2016'!R44</f>
        <v>0</v>
      </c>
      <c r="BV173" s="125" t="str">
        <f t="shared" si="94"/>
        <v xml:space="preserve"> -</v>
      </c>
      <c r="BW173" s="379" t="str">
        <f t="shared" si="95"/>
        <v xml:space="preserve"> -</v>
      </c>
      <c r="BX173" s="54">
        <f>'[6]2017'!P41</f>
        <v>0</v>
      </c>
      <c r="BY173" s="60">
        <f>'[6]2017'!Q41</f>
        <v>0</v>
      </c>
      <c r="BZ173" s="60">
        <f>'[6]2017'!R41</f>
        <v>0</v>
      </c>
      <c r="CA173" s="125" t="str">
        <f t="shared" si="96"/>
        <v xml:space="preserve"> -</v>
      </c>
      <c r="CB173" s="379" t="str">
        <f t="shared" si="97"/>
        <v xml:space="preserve"> -</v>
      </c>
      <c r="CC173" s="55">
        <f>'[6]2018'!P41</f>
        <v>125000</v>
      </c>
      <c r="CD173" s="60">
        <f>'[6]2018'!Q41</f>
        <v>0</v>
      </c>
      <c r="CE173" s="60">
        <f>'[6]2018'!R41</f>
        <v>0</v>
      </c>
      <c r="CF173" s="125">
        <f t="shared" si="98"/>
        <v>0</v>
      </c>
      <c r="CG173" s="379" t="str">
        <f t="shared" si="99"/>
        <v xml:space="preserve"> -</v>
      </c>
      <c r="CH173" s="54">
        <f>'[6]2019'!P41</f>
        <v>80000</v>
      </c>
      <c r="CI173" s="60">
        <f>'[6]2019'!Q41</f>
        <v>0</v>
      </c>
      <c r="CJ173" s="60">
        <f>'[6]2019'!R41</f>
        <v>0</v>
      </c>
      <c r="CK173" s="125">
        <f t="shared" si="100"/>
        <v>0</v>
      </c>
      <c r="CL173" s="379" t="str">
        <f t="shared" si="101"/>
        <v xml:space="preserve"> -</v>
      </c>
      <c r="CM173" s="516">
        <f t="shared" si="102"/>
        <v>205000</v>
      </c>
      <c r="CN173" s="517">
        <f t="shared" si="103"/>
        <v>0</v>
      </c>
      <c r="CO173" s="517">
        <f t="shared" si="104"/>
        <v>0</v>
      </c>
      <c r="CP173" s="507">
        <f t="shared" si="105"/>
        <v>0</v>
      </c>
      <c r="CQ173" s="378" t="str">
        <f t="shared" si="106"/>
        <v xml:space="preserve"> -</v>
      </c>
      <c r="CR173" s="592" t="s">
        <v>1386</v>
      </c>
      <c r="CS173" s="99" t="s">
        <v>1226</v>
      </c>
      <c r="CT173" s="102" t="str">
        <f>'[1]LÍNEA 1'!AQ173</f>
        <v>Sec. Planeación</v>
      </c>
    </row>
    <row r="174" spans="2:98" ht="45.75" customHeight="1" x14ac:dyDescent="0.2">
      <c r="B174" s="961"/>
      <c r="C174" s="957"/>
      <c r="D174" s="909"/>
      <c r="E174" s="912"/>
      <c r="F174" s="921"/>
      <c r="G174" s="809"/>
      <c r="H174" s="809"/>
      <c r="I174" s="851"/>
      <c r="J174" s="809"/>
      <c r="K174" s="851"/>
      <c r="L174" s="852"/>
      <c r="M174" s="809"/>
      <c r="N174" s="851"/>
      <c r="O174" s="852"/>
      <c r="P174" s="809"/>
      <c r="Q174" s="851"/>
      <c r="R174" s="852"/>
      <c r="S174" s="809"/>
      <c r="T174" s="851"/>
      <c r="U174" s="849"/>
      <c r="V174" s="826"/>
      <c r="W174" s="797"/>
      <c r="X174" s="809"/>
      <c r="Y174" s="797"/>
      <c r="Z174" s="809"/>
      <c r="AA174" s="797"/>
      <c r="AB174" s="799"/>
      <c r="AC174" s="807"/>
      <c r="AD174" s="767"/>
      <c r="AE174" s="750"/>
      <c r="AF174" s="760"/>
      <c r="AG174" s="750"/>
      <c r="AH174" s="760"/>
      <c r="AI174" s="750"/>
      <c r="AJ174" s="760"/>
      <c r="AK174" s="750"/>
      <c r="AL174" s="760"/>
      <c r="AM174" s="750"/>
      <c r="AN174" s="752"/>
      <c r="AO174" s="901"/>
      <c r="AP174" s="904"/>
      <c r="AQ174" s="449" t="s">
        <v>206</v>
      </c>
      <c r="AR174" s="448" t="str">
        <f>'[1]LÍNEA 1'!P174</f>
        <v xml:space="preserve"> -</v>
      </c>
      <c r="AS174" s="449" t="s">
        <v>1399</v>
      </c>
      <c r="AT174" s="40">
        <v>0</v>
      </c>
      <c r="AU174" s="60">
        <f>'[1]LÍNEA 1'!S174</f>
        <v>1</v>
      </c>
      <c r="AV174" s="60">
        <f>'[1]LÍNEA 1'!T174</f>
        <v>0</v>
      </c>
      <c r="AW174" s="414">
        <f t="shared" si="107"/>
        <v>0</v>
      </c>
      <c r="AX174" s="60">
        <f>'[1]LÍNEA 1'!U174</f>
        <v>1</v>
      </c>
      <c r="AY174" s="414">
        <v>0.33</v>
      </c>
      <c r="AZ174" s="60">
        <f>'[1]LÍNEA 1'!V174</f>
        <v>1</v>
      </c>
      <c r="BA174" s="416">
        <v>0.33</v>
      </c>
      <c r="BB174" s="47">
        <f>'[1]LÍNEA 1'!W174</f>
        <v>1</v>
      </c>
      <c r="BC174" s="416">
        <v>0.34</v>
      </c>
      <c r="BD174" s="54">
        <f>'[6]2016'!K45</f>
        <v>0</v>
      </c>
      <c r="BE174" s="60">
        <f>'[6]2017'!K42</f>
        <v>0</v>
      </c>
      <c r="BF174" s="60">
        <f>'[6]2018'!K42</f>
        <v>0</v>
      </c>
      <c r="BG174" s="49">
        <f>'[6]2019'!K42</f>
        <v>0</v>
      </c>
      <c r="BH174" s="334" t="str">
        <f t="shared" si="83"/>
        <v xml:space="preserve"> -</v>
      </c>
      <c r="BI174" s="454" t="str">
        <f t="shared" si="84"/>
        <v xml:space="preserve"> -</v>
      </c>
      <c r="BJ174" s="335">
        <f t="shared" si="85"/>
        <v>0</v>
      </c>
      <c r="BK174" s="454">
        <f t="shared" si="86"/>
        <v>0</v>
      </c>
      <c r="BL174" s="335">
        <f t="shared" si="87"/>
        <v>0</v>
      </c>
      <c r="BM174" s="454">
        <f t="shared" si="88"/>
        <v>0</v>
      </c>
      <c r="BN174" s="335">
        <f t="shared" si="89"/>
        <v>0</v>
      </c>
      <c r="BO174" s="454">
        <f t="shared" si="90"/>
        <v>0</v>
      </c>
      <c r="BP174" s="689">
        <f>+AVERAGE(BE174:BG174)/AU174</f>
        <v>0</v>
      </c>
      <c r="BQ174" s="454">
        <f t="shared" si="91"/>
        <v>0</v>
      </c>
      <c r="BR174" s="637">
        <f t="shared" si="92"/>
        <v>0</v>
      </c>
      <c r="BS174" s="55">
        <f>'[6]2016'!P45</f>
        <v>0</v>
      </c>
      <c r="BT174" s="60">
        <f>'[6]2016'!Q45</f>
        <v>0</v>
      </c>
      <c r="BU174" s="60">
        <f>'[6]2016'!R45</f>
        <v>0</v>
      </c>
      <c r="BV174" s="125" t="str">
        <f t="shared" si="94"/>
        <v xml:space="preserve"> -</v>
      </c>
      <c r="BW174" s="379" t="str">
        <f t="shared" si="95"/>
        <v xml:space="preserve"> -</v>
      </c>
      <c r="BX174" s="54">
        <f>'[6]2017'!P42</f>
        <v>0</v>
      </c>
      <c r="BY174" s="60">
        <f>'[6]2017'!Q42</f>
        <v>0</v>
      </c>
      <c r="BZ174" s="60">
        <f>'[6]2017'!R42</f>
        <v>0</v>
      </c>
      <c r="CA174" s="125" t="str">
        <f t="shared" si="96"/>
        <v xml:space="preserve"> -</v>
      </c>
      <c r="CB174" s="379" t="str">
        <f t="shared" si="97"/>
        <v xml:space="preserve"> -</v>
      </c>
      <c r="CC174" s="55">
        <f>'[6]2018'!P42</f>
        <v>0</v>
      </c>
      <c r="CD174" s="60">
        <f>'[6]2018'!Q42</f>
        <v>0</v>
      </c>
      <c r="CE174" s="60">
        <f>'[6]2018'!R42</f>
        <v>0</v>
      </c>
      <c r="CF174" s="125" t="str">
        <f t="shared" si="98"/>
        <v xml:space="preserve"> -</v>
      </c>
      <c r="CG174" s="379" t="str">
        <f t="shared" si="99"/>
        <v xml:space="preserve"> -</v>
      </c>
      <c r="CH174" s="54">
        <f>'[6]2019'!P42</f>
        <v>0</v>
      </c>
      <c r="CI174" s="60">
        <f>'[6]2019'!Q42</f>
        <v>0</v>
      </c>
      <c r="CJ174" s="60">
        <f>'[6]2019'!R42</f>
        <v>0</v>
      </c>
      <c r="CK174" s="125" t="str">
        <f t="shared" si="100"/>
        <v xml:space="preserve"> -</v>
      </c>
      <c r="CL174" s="379" t="str">
        <f t="shared" si="101"/>
        <v xml:space="preserve"> -</v>
      </c>
      <c r="CM174" s="518">
        <f t="shared" si="102"/>
        <v>0</v>
      </c>
      <c r="CN174" s="519">
        <f t="shared" si="103"/>
        <v>0</v>
      </c>
      <c r="CO174" s="519">
        <f t="shared" si="104"/>
        <v>0</v>
      </c>
      <c r="CP174" s="505" t="str">
        <f t="shared" si="105"/>
        <v xml:space="preserve"> -</v>
      </c>
      <c r="CQ174" s="379" t="str">
        <f t="shared" si="106"/>
        <v xml:space="preserve"> -</v>
      </c>
      <c r="CR174" s="592" t="s">
        <v>1386</v>
      </c>
      <c r="CS174" s="99" t="s">
        <v>1400</v>
      </c>
      <c r="CT174" s="102" t="str">
        <f>'[1]LÍNEA 1'!AQ174</f>
        <v>Sec. Planeación</v>
      </c>
    </row>
    <row r="175" spans="2:98" ht="59.1" customHeight="1" thickBot="1" x14ac:dyDescent="0.25">
      <c r="B175" s="961"/>
      <c r="C175" s="957"/>
      <c r="D175" s="909"/>
      <c r="E175" s="912"/>
      <c r="F175" s="921"/>
      <c r="G175" s="809"/>
      <c r="H175" s="809"/>
      <c r="I175" s="796"/>
      <c r="J175" s="809"/>
      <c r="K175" s="796"/>
      <c r="L175" s="827"/>
      <c r="M175" s="809"/>
      <c r="N175" s="796"/>
      <c r="O175" s="827"/>
      <c r="P175" s="809"/>
      <c r="Q175" s="796"/>
      <c r="R175" s="827"/>
      <c r="S175" s="809"/>
      <c r="T175" s="796"/>
      <c r="U175" s="850"/>
      <c r="V175" s="826"/>
      <c r="W175" s="797"/>
      <c r="X175" s="809"/>
      <c r="Y175" s="797"/>
      <c r="Z175" s="809"/>
      <c r="AA175" s="797"/>
      <c r="AB175" s="799"/>
      <c r="AC175" s="807"/>
      <c r="AD175" s="767"/>
      <c r="AE175" s="750"/>
      <c r="AF175" s="760"/>
      <c r="AG175" s="750"/>
      <c r="AH175" s="760"/>
      <c r="AI175" s="750"/>
      <c r="AJ175" s="760"/>
      <c r="AK175" s="750"/>
      <c r="AL175" s="760"/>
      <c r="AM175" s="750"/>
      <c r="AN175" s="752"/>
      <c r="AO175" s="933"/>
      <c r="AP175" s="907"/>
      <c r="AQ175" s="30" t="s">
        <v>207</v>
      </c>
      <c r="AR175" s="10" t="str">
        <f>'[1]LÍNEA 1'!P175</f>
        <v xml:space="preserve"> -</v>
      </c>
      <c r="AS175" s="30" t="s">
        <v>1401</v>
      </c>
      <c r="AT175" s="45">
        <v>0</v>
      </c>
      <c r="AU175" s="92">
        <f>'[1]LÍNEA 1'!S175</f>
        <v>20</v>
      </c>
      <c r="AV175" s="92">
        <f>'[1]LÍNEA 1'!T175</f>
        <v>0</v>
      </c>
      <c r="AW175" s="414">
        <f t="shared" si="107"/>
        <v>0</v>
      </c>
      <c r="AX175" s="92">
        <f>'[1]LÍNEA 1'!U175</f>
        <v>7</v>
      </c>
      <c r="AY175" s="414">
        <f t="shared" si="108"/>
        <v>0.35</v>
      </c>
      <c r="AZ175" s="92">
        <f>'[1]LÍNEA 1'!V175</f>
        <v>7</v>
      </c>
      <c r="BA175" s="416">
        <f t="shared" si="109"/>
        <v>0.35</v>
      </c>
      <c r="BB175" s="51">
        <f>'[1]LÍNEA 1'!W175</f>
        <v>6</v>
      </c>
      <c r="BC175" s="416">
        <f t="shared" si="110"/>
        <v>0.3</v>
      </c>
      <c r="BD175" s="62">
        <f>'[6]2016'!K46</f>
        <v>0</v>
      </c>
      <c r="BE175" s="92">
        <f>'[6]2017'!K43</f>
        <v>0</v>
      </c>
      <c r="BF175" s="92">
        <f>'[6]2018'!K43</f>
        <v>0</v>
      </c>
      <c r="BG175" s="70">
        <f>'[6]2019'!K43</f>
        <v>0</v>
      </c>
      <c r="BH175" s="456" t="str">
        <f t="shared" si="83"/>
        <v xml:space="preserve"> -</v>
      </c>
      <c r="BI175" s="457" t="str">
        <f t="shared" si="84"/>
        <v xml:space="preserve"> -</v>
      </c>
      <c r="BJ175" s="366">
        <f t="shared" si="85"/>
        <v>0</v>
      </c>
      <c r="BK175" s="457">
        <f t="shared" si="86"/>
        <v>0</v>
      </c>
      <c r="BL175" s="366">
        <f t="shared" si="87"/>
        <v>0</v>
      </c>
      <c r="BM175" s="457">
        <f t="shared" si="88"/>
        <v>0</v>
      </c>
      <c r="BN175" s="366">
        <f t="shared" si="89"/>
        <v>0</v>
      </c>
      <c r="BO175" s="457">
        <f t="shared" si="90"/>
        <v>0</v>
      </c>
      <c r="BP175" s="692">
        <f t="shared" ref="BP175:BP177" si="120">+SUM(BD175:BG175)/AU175</f>
        <v>0</v>
      </c>
      <c r="BQ175" s="457">
        <f t="shared" si="91"/>
        <v>0</v>
      </c>
      <c r="BR175" s="640">
        <f t="shared" si="92"/>
        <v>0</v>
      </c>
      <c r="BS175" s="57">
        <f>'[6]2016'!P46</f>
        <v>0</v>
      </c>
      <c r="BT175" s="105">
        <f>'[6]2016'!Q46</f>
        <v>0</v>
      </c>
      <c r="BU175" s="105">
        <f>'[6]2016'!R46</f>
        <v>0</v>
      </c>
      <c r="BV175" s="147" t="str">
        <f t="shared" si="94"/>
        <v xml:space="preserve"> -</v>
      </c>
      <c r="BW175" s="382" t="str">
        <f t="shared" si="95"/>
        <v xml:space="preserve"> -</v>
      </c>
      <c r="BX175" s="56">
        <f>'[6]2017'!P43</f>
        <v>0</v>
      </c>
      <c r="BY175" s="105">
        <f>'[6]2017'!Q43</f>
        <v>0</v>
      </c>
      <c r="BZ175" s="105">
        <f>'[6]2017'!R43</f>
        <v>0</v>
      </c>
      <c r="CA175" s="147" t="str">
        <f t="shared" si="96"/>
        <v xml:space="preserve"> -</v>
      </c>
      <c r="CB175" s="382" t="str">
        <f t="shared" si="97"/>
        <v xml:space="preserve"> -</v>
      </c>
      <c r="CC175" s="57">
        <f>'[6]2018'!P43</f>
        <v>0</v>
      </c>
      <c r="CD175" s="105">
        <f>'[6]2018'!Q43</f>
        <v>0</v>
      </c>
      <c r="CE175" s="105">
        <f>'[6]2018'!R43</f>
        <v>0</v>
      </c>
      <c r="CF175" s="147" t="str">
        <f t="shared" si="98"/>
        <v xml:space="preserve"> -</v>
      </c>
      <c r="CG175" s="382" t="str">
        <f t="shared" si="99"/>
        <v xml:space="preserve"> -</v>
      </c>
      <c r="CH175" s="56">
        <f>'[6]2019'!P43</f>
        <v>0</v>
      </c>
      <c r="CI175" s="105">
        <f>'[6]2019'!Q43</f>
        <v>0</v>
      </c>
      <c r="CJ175" s="105">
        <f>'[6]2019'!R43</f>
        <v>0</v>
      </c>
      <c r="CK175" s="147" t="str">
        <f t="shared" si="100"/>
        <v xml:space="preserve"> -</v>
      </c>
      <c r="CL175" s="382" t="str">
        <f t="shared" si="101"/>
        <v xml:space="preserve"> -</v>
      </c>
      <c r="CM175" s="529">
        <f t="shared" si="102"/>
        <v>0</v>
      </c>
      <c r="CN175" s="530">
        <f t="shared" si="103"/>
        <v>0</v>
      </c>
      <c r="CO175" s="530">
        <f t="shared" si="104"/>
        <v>0</v>
      </c>
      <c r="CP175" s="515" t="str">
        <f t="shared" si="105"/>
        <v xml:space="preserve"> -</v>
      </c>
      <c r="CQ175" s="384" t="str">
        <f t="shared" si="106"/>
        <v xml:space="preserve"> -</v>
      </c>
      <c r="CR175" s="593" t="s">
        <v>1225</v>
      </c>
      <c r="CS175" s="372" t="s">
        <v>1400</v>
      </c>
      <c r="CT175" s="103" t="str">
        <f>'[1]LÍNEA 1'!AQ175</f>
        <v>Sec. Planeación</v>
      </c>
    </row>
    <row r="176" spans="2:98" ht="45" customHeight="1" x14ac:dyDescent="0.2">
      <c r="B176" s="961"/>
      <c r="C176" s="957"/>
      <c r="D176" s="909"/>
      <c r="E176" s="912"/>
      <c r="F176" s="921" t="s">
        <v>239</v>
      </c>
      <c r="G176" s="809">
        <v>0</v>
      </c>
      <c r="H176" s="809">
        <v>10</v>
      </c>
      <c r="I176" s="811">
        <f>+H176-G176</f>
        <v>10</v>
      </c>
      <c r="J176" s="809">
        <v>1</v>
      </c>
      <c r="K176" s="811">
        <f>+J176-G176</f>
        <v>1</v>
      </c>
      <c r="L176" s="810"/>
      <c r="M176" s="809">
        <v>4</v>
      </c>
      <c r="N176" s="811">
        <f>+M176-J176</f>
        <v>3</v>
      </c>
      <c r="O176" s="810"/>
      <c r="P176" s="809">
        <v>7</v>
      </c>
      <c r="Q176" s="811">
        <f>+P176-M176</f>
        <v>3</v>
      </c>
      <c r="R176" s="810"/>
      <c r="S176" s="809">
        <v>10</v>
      </c>
      <c r="T176" s="811">
        <f>+S176-P176</f>
        <v>3</v>
      </c>
      <c r="U176" s="865"/>
      <c r="V176" s="823"/>
      <c r="W176" s="797">
        <f>+IF(V176=0,0,V176-G176)</f>
        <v>0</v>
      </c>
      <c r="X176" s="809"/>
      <c r="Y176" s="797">
        <f>+IF(X176=0,0,X176-V176)</f>
        <v>0</v>
      </c>
      <c r="Z176" s="809"/>
      <c r="AA176" s="797">
        <f>+IF(Z176=0,0,Z176-X176)</f>
        <v>0</v>
      </c>
      <c r="AB176" s="799"/>
      <c r="AC176" s="821">
        <f>+IF(AB176=0,0,AB176-Z176)</f>
        <v>0</v>
      </c>
      <c r="AD176" s="768">
        <f>+IF(K176=0," -",W176/K176)</f>
        <v>0</v>
      </c>
      <c r="AE176" s="762">
        <f>+IF(K176=0," -",IF(AD176&gt;100%,100%,AD176))</f>
        <v>0</v>
      </c>
      <c r="AF176" s="770">
        <f>+IF(N176=0," -",Y176/N176)</f>
        <v>0</v>
      </c>
      <c r="AG176" s="762">
        <f>+IF(N176=0," -",IF(AF176&gt;100%,100%,AF176))</f>
        <v>0</v>
      </c>
      <c r="AH176" s="770">
        <f>+IF(Q176=0," -",AA176/Q176)</f>
        <v>0</v>
      </c>
      <c r="AI176" s="762">
        <f>+IF(Q176=0," -",IF(AH176&gt;100%,100%,AH176))</f>
        <v>0</v>
      </c>
      <c r="AJ176" s="770">
        <f>+IF(T176=0," -",AC176/T176)</f>
        <v>0</v>
      </c>
      <c r="AK176" s="762">
        <f>+IF(T176=0," -",IF(AJ176&gt;100%,100%,AJ176))</f>
        <v>0</v>
      </c>
      <c r="AL176" s="770">
        <f>+SUM(AC176,AA176,Y176,W176)/I176</f>
        <v>0</v>
      </c>
      <c r="AM176" s="762">
        <f>+IF(AL176&gt;100%,100%,IF(AL176&lt;0%,0%,AL176))</f>
        <v>0</v>
      </c>
      <c r="AN176" s="764"/>
      <c r="AO176" s="917">
        <f>+RESUMEN!J37</f>
        <v>0.22222222222222221</v>
      </c>
      <c r="AP176" s="906" t="s">
        <v>219</v>
      </c>
      <c r="AQ176" s="26" t="s">
        <v>208</v>
      </c>
      <c r="AR176" s="374" t="str">
        <f>'[1]LÍNEA 1'!P176</f>
        <v xml:space="preserve"> -</v>
      </c>
      <c r="AS176" s="26" t="s">
        <v>1402</v>
      </c>
      <c r="AT176" s="39">
        <v>0</v>
      </c>
      <c r="AU176" s="90">
        <f>'[1]LÍNEA 1'!S176</f>
        <v>1</v>
      </c>
      <c r="AV176" s="90">
        <f>'[1]LÍNEA 1'!T176</f>
        <v>0</v>
      </c>
      <c r="AW176" s="413">
        <f t="shared" si="107"/>
        <v>0</v>
      </c>
      <c r="AX176" s="90">
        <f>'[1]LÍNEA 1'!U176</f>
        <v>0</v>
      </c>
      <c r="AY176" s="413">
        <f t="shared" si="108"/>
        <v>0</v>
      </c>
      <c r="AZ176" s="90">
        <f>'[1]LÍNEA 1'!V176</f>
        <v>1</v>
      </c>
      <c r="BA176" s="415">
        <f t="shared" si="109"/>
        <v>1</v>
      </c>
      <c r="BB176" s="46">
        <f>'[1]LÍNEA 1'!W176</f>
        <v>0</v>
      </c>
      <c r="BC176" s="422">
        <f t="shared" si="110"/>
        <v>0</v>
      </c>
      <c r="BD176" s="52">
        <f>'[6]2016'!K47</f>
        <v>0</v>
      </c>
      <c r="BE176" s="90">
        <f>'[6]2017'!K44</f>
        <v>0</v>
      </c>
      <c r="BF176" s="90">
        <f>'[6]2018'!K44</f>
        <v>0</v>
      </c>
      <c r="BG176" s="69">
        <f>'[6]2019'!K44</f>
        <v>0</v>
      </c>
      <c r="BH176" s="330" t="str">
        <f t="shared" si="83"/>
        <v xml:space="preserve"> -</v>
      </c>
      <c r="BI176" s="453" t="str">
        <f t="shared" si="84"/>
        <v xml:space="preserve"> -</v>
      </c>
      <c r="BJ176" s="331" t="str">
        <f t="shared" si="85"/>
        <v xml:space="preserve"> -</v>
      </c>
      <c r="BK176" s="453" t="str">
        <f t="shared" si="86"/>
        <v xml:space="preserve"> -</v>
      </c>
      <c r="BL176" s="331">
        <f t="shared" si="87"/>
        <v>0</v>
      </c>
      <c r="BM176" s="453">
        <f t="shared" si="88"/>
        <v>0</v>
      </c>
      <c r="BN176" s="331" t="str">
        <f t="shared" si="89"/>
        <v xml:space="preserve"> -</v>
      </c>
      <c r="BO176" s="453" t="str">
        <f t="shared" si="90"/>
        <v xml:space="preserve"> -</v>
      </c>
      <c r="BP176" s="688">
        <f t="shared" si="120"/>
        <v>0</v>
      </c>
      <c r="BQ176" s="453">
        <f t="shared" si="91"/>
        <v>0</v>
      </c>
      <c r="BR176" s="636">
        <f t="shared" si="92"/>
        <v>0</v>
      </c>
      <c r="BS176" s="52">
        <f>'[6]2016'!P47</f>
        <v>0</v>
      </c>
      <c r="BT176" s="90">
        <f>'[6]2016'!Q47</f>
        <v>0</v>
      </c>
      <c r="BU176" s="90">
        <f>'[6]2016'!R47</f>
        <v>0</v>
      </c>
      <c r="BV176" s="146" t="str">
        <f t="shared" si="94"/>
        <v xml:space="preserve"> -</v>
      </c>
      <c r="BW176" s="385" t="str">
        <f t="shared" si="95"/>
        <v xml:space="preserve"> -</v>
      </c>
      <c r="BX176" s="52">
        <f>'[6]2017'!P44</f>
        <v>0</v>
      </c>
      <c r="BY176" s="90">
        <f>'[6]2017'!Q44</f>
        <v>0</v>
      </c>
      <c r="BZ176" s="90">
        <f>'[6]2017'!R44</f>
        <v>0</v>
      </c>
      <c r="CA176" s="146" t="str">
        <f t="shared" si="96"/>
        <v xml:space="preserve"> -</v>
      </c>
      <c r="CB176" s="385" t="str">
        <f t="shared" si="97"/>
        <v xml:space="preserve"> -</v>
      </c>
      <c r="CC176" s="53">
        <f>'[6]2018'!P44</f>
        <v>0</v>
      </c>
      <c r="CD176" s="90">
        <f>'[6]2018'!Q44</f>
        <v>0</v>
      </c>
      <c r="CE176" s="90">
        <f>'[6]2018'!R44</f>
        <v>0</v>
      </c>
      <c r="CF176" s="146" t="str">
        <f t="shared" si="98"/>
        <v xml:space="preserve"> -</v>
      </c>
      <c r="CG176" s="385" t="str">
        <f t="shared" si="99"/>
        <v xml:space="preserve"> -</v>
      </c>
      <c r="CH176" s="52">
        <f>'[6]2019'!P44</f>
        <v>0</v>
      </c>
      <c r="CI176" s="90">
        <f>'[6]2019'!Q44</f>
        <v>0</v>
      </c>
      <c r="CJ176" s="90">
        <f>'[6]2019'!R44</f>
        <v>0</v>
      </c>
      <c r="CK176" s="146" t="str">
        <f t="shared" si="100"/>
        <v xml:space="preserve"> -</v>
      </c>
      <c r="CL176" s="385" t="str">
        <f t="shared" si="101"/>
        <v xml:space="preserve"> -</v>
      </c>
      <c r="CM176" s="522">
        <f t="shared" si="102"/>
        <v>0</v>
      </c>
      <c r="CN176" s="523">
        <f t="shared" si="103"/>
        <v>0</v>
      </c>
      <c r="CO176" s="523">
        <f t="shared" si="104"/>
        <v>0</v>
      </c>
      <c r="CP176" s="504" t="str">
        <f t="shared" si="105"/>
        <v xml:space="preserve"> -</v>
      </c>
      <c r="CQ176" s="385" t="str">
        <f t="shared" si="106"/>
        <v xml:space="preserve"> -</v>
      </c>
      <c r="CR176" s="591" t="s">
        <v>1386</v>
      </c>
      <c r="CS176" s="389" t="s">
        <v>1261</v>
      </c>
      <c r="CT176" s="75" t="str">
        <f>'[1]LÍNEA 1'!AQ176</f>
        <v>Sec. Planeación</v>
      </c>
    </row>
    <row r="177" spans="2:98" ht="59.1" customHeight="1" x14ac:dyDescent="0.2">
      <c r="B177" s="961"/>
      <c r="C177" s="957"/>
      <c r="D177" s="909"/>
      <c r="E177" s="912"/>
      <c r="F177" s="921"/>
      <c r="G177" s="809"/>
      <c r="H177" s="809"/>
      <c r="I177" s="851"/>
      <c r="J177" s="809"/>
      <c r="K177" s="851"/>
      <c r="L177" s="852"/>
      <c r="M177" s="809"/>
      <c r="N177" s="851"/>
      <c r="O177" s="852"/>
      <c r="P177" s="809"/>
      <c r="Q177" s="851"/>
      <c r="R177" s="852"/>
      <c r="S177" s="809"/>
      <c r="T177" s="851"/>
      <c r="U177" s="866"/>
      <c r="V177" s="823"/>
      <c r="W177" s="797"/>
      <c r="X177" s="809"/>
      <c r="Y177" s="797"/>
      <c r="Z177" s="809"/>
      <c r="AA177" s="797"/>
      <c r="AB177" s="799"/>
      <c r="AC177" s="821"/>
      <c r="AD177" s="768"/>
      <c r="AE177" s="762"/>
      <c r="AF177" s="770"/>
      <c r="AG177" s="762"/>
      <c r="AH177" s="770"/>
      <c r="AI177" s="762"/>
      <c r="AJ177" s="770"/>
      <c r="AK177" s="762"/>
      <c r="AL177" s="770"/>
      <c r="AM177" s="762"/>
      <c r="AN177" s="764"/>
      <c r="AO177" s="915"/>
      <c r="AP177" s="904"/>
      <c r="AQ177" s="27" t="s">
        <v>209</v>
      </c>
      <c r="AR177" s="367">
        <f>'[1]LÍNEA 1'!P177</f>
        <v>0</v>
      </c>
      <c r="AS177" s="27" t="s">
        <v>1403</v>
      </c>
      <c r="AT177" s="40">
        <v>0</v>
      </c>
      <c r="AU177" s="60">
        <f>'[1]LÍNEA 1'!S177</f>
        <v>1</v>
      </c>
      <c r="AV177" s="60">
        <f>'[1]LÍNEA 1'!T177</f>
        <v>0</v>
      </c>
      <c r="AW177" s="414">
        <f t="shared" si="107"/>
        <v>0</v>
      </c>
      <c r="AX177" s="60">
        <f>'[1]LÍNEA 1'!U177</f>
        <v>1</v>
      </c>
      <c r="AY177" s="414">
        <f t="shared" si="108"/>
        <v>1</v>
      </c>
      <c r="AZ177" s="60">
        <f>'[1]LÍNEA 1'!V177</f>
        <v>0</v>
      </c>
      <c r="BA177" s="416">
        <f t="shared" si="109"/>
        <v>0</v>
      </c>
      <c r="BB177" s="47">
        <f>'[1]LÍNEA 1'!W177</f>
        <v>0</v>
      </c>
      <c r="BC177" s="423">
        <f t="shared" si="110"/>
        <v>0</v>
      </c>
      <c r="BD177" s="54">
        <f>'[13]2016'!K17</f>
        <v>0.25</v>
      </c>
      <c r="BE177" s="60">
        <f>'[13]2017'!K17</f>
        <v>1</v>
      </c>
      <c r="BF177" s="60">
        <f>'[13]2018'!K17</f>
        <v>0</v>
      </c>
      <c r="BG177" s="49">
        <f>'[13]2019'!K17</f>
        <v>0</v>
      </c>
      <c r="BH177" s="334" t="str">
        <f t="shared" si="83"/>
        <v xml:space="preserve"> -</v>
      </c>
      <c r="BI177" s="454" t="str">
        <f t="shared" si="84"/>
        <v xml:space="preserve"> -</v>
      </c>
      <c r="BJ177" s="335">
        <f t="shared" si="85"/>
        <v>1</v>
      </c>
      <c r="BK177" s="454">
        <f t="shared" si="86"/>
        <v>1</v>
      </c>
      <c r="BL177" s="335" t="str">
        <f t="shared" si="87"/>
        <v xml:space="preserve"> -</v>
      </c>
      <c r="BM177" s="454" t="str">
        <f t="shared" si="88"/>
        <v xml:space="preserve"> -</v>
      </c>
      <c r="BN177" s="335" t="str">
        <f t="shared" si="89"/>
        <v xml:space="preserve"> -</v>
      </c>
      <c r="BO177" s="454" t="str">
        <f t="shared" si="90"/>
        <v xml:space="preserve"> -</v>
      </c>
      <c r="BP177" s="689">
        <f t="shared" si="120"/>
        <v>1.25</v>
      </c>
      <c r="BQ177" s="454">
        <f t="shared" si="91"/>
        <v>1</v>
      </c>
      <c r="BR177" s="637">
        <f t="shared" si="92"/>
        <v>1</v>
      </c>
      <c r="BS177" s="54">
        <f>'[13]2016'!P17</f>
        <v>505440</v>
      </c>
      <c r="BT177" s="60">
        <f>'[13]2016'!Q17</f>
        <v>505440</v>
      </c>
      <c r="BU177" s="60">
        <f>'[13]2016'!R17</f>
        <v>0</v>
      </c>
      <c r="BV177" s="125">
        <f t="shared" si="94"/>
        <v>1</v>
      </c>
      <c r="BW177" s="379" t="str">
        <f t="shared" si="95"/>
        <v xml:space="preserve"> -</v>
      </c>
      <c r="BX177" s="54">
        <f>'[13]2017'!P17</f>
        <v>2502720</v>
      </c>
      <c r="BY177" s="60">
        <f>'[13]2017'!Q17</f>
        <v>2502720</v>
      </c>
      <c r="BZ177" s="60">
        <f>'[13]2017'!R17</f>
        <v>0</v>
      </c>
      <c r="CA177" s="125">
        <f t="shared" si="96"/>
        <v>1</v>
      </c>
      <c r="CB177" s="379" t="str">
        <f t="shared" si="97"/>
        <v xml:space="preserve"> -</v>
      </c>
      <c r="CC177" s="55">
        <f>'[13]2018'!P17</f>
        <v>0</v>
      </c>
      <c r="CD177" s="60">
        <f>'[13]2018'!Q17</f>
        <v>0</v>
      </c>
      <c r="CE177" s="60">
        <f>'[13]2018'!R17</f>
        <v>0</v>
      </c>
      <c r="CF177" s="125" t="str">
        <f t="shared" si="98"/>
        <v xml:space="preserve"> -</v>
      </c>
      <c r="CG177" s="379" t="str">
        <f t="shared" si="99"/>
        <v xml:space="preserve"> -</v>
      </c>
      <c r="CH177" s="54">
        <f>'[13]2019'!P17</f>
        <v>0</v>
      </c>
      <c r="CI177" s="60">
        <f>'[13]2019'!Q17</f>
        <v>0</v>
      </c>
      <c r="CJ177" s="60">
        <f>'[13]2019'!R17</f>
        <v>0</v>
      </c>
      <c r="CK177" s="125" t="str">
        <f t="shared" si="100"/>
        <v xml:space="preserve"> -</v>
      </c>
      <c r="CL177" s="379" t="str">
        <f t="shared" si="101"/>
        <v xml:space="preserve"> -</v>
      </c>
      <c r="CM177" s="516">
        <f t="shared" si="102"/>
        <v>3008160</v>
      </c>
      <c r="CN177" s="517">
        <f t="shared" si="103"/>
        <v>3008160</v>
      </c>
      <c r="CO177" s="517">
        <f t="shared" si="104"/>
        <v>0</v>
      </c>
      <c r="CP177" s="507">
        <f t="shared" si="105"/>
        <v>1</v>
      </c>
      <c r="CQ177" s="378" t="str">
        <f t="shared" si="106"/>
        <v xml:space="preserve"> -</v>
      </c>
      <c r="CR177" s="592" t="s">
        <v>1386</v>
      </c>
      <c r="CS177" s="390" t="s">
        <v>1341</v>
      </c>
      <c r="CT177" s="102" t="str">
        <f>'[1]LÍNEA 1'!AQ177</f>
        <v>AMB</v>
      </c>
    </row>
    <row r="178" spans="2:98" ht="59.1" customHeight="1" x14ac:dyDescent="0.2">
      <c r="B178" s="961"/>
      <c r="C178" s="957"/>
      <c r="D178" s="909"/>
      <c r="E178" s="912"/>
      <c r="F178" s="921"/>
      <c r="G178" s="809"/>
      <c r="H178" s="809"/>
      <c r="I178" s="851"/>
      <c r="J178" s="809"/>
      <c r="K178" s="851"/>
      <c r="L178" s="852"/>
      <c r="M178" s="809"/>
      <c r="N178" s="851"/>
      <c r="O178" s="852"/>
      <c r="P178" s="809"/>
      <c r="Q178" s="851"/>
      <c r="R178" s="852"/>
      <c r="S178" s="809"/>
      <c r="T178" s="851"/>
      <c r="U178" s="866"/>
      <c r="V178" s="823"/>
      <c r="W178" s="797"/>
      <c r="X178" s="809"/>
      <c r="Y178" s="797"/>
      <c r="Z178" s="809"/>
      <c r="AA178" s="797"/>
      <c r="AB178" s="799"/>
      <c r="AC178" s="821"/>
      <c r="AD178" s="768"/>
      <c r="AE178" s="762"/>
      <c r="AF178" s="770"/>
      <c r="AG178" s="762"/>
      <c r="AH178" s="770"/>
      <c r="AI178" s="762"/>
      <c r="AJ178" s="770"/>
      <c r="AK178" s="762"/>
      <c r="AL178" s="770"/>
      <c r="AM178" s="762"/>
      <c r="AN178" s="764"/>
      <c r="AO178" s="915"/>
      <c r="AP178" s="904"/>
      <c r="AQ178" s="301" t="s">
        <v>210</v>
      </c>
      <c r="AR178" s="277" t="str">
        <f>'[1]LÍNEA 1'!P178</f>
        <v xml:space="preserve"> -</v>
      </c>
      <c r="AS178" s="301" t="s">
        <v>1404</v>
      </c>
      <c r="AT178" s="40">
        <v>0</v>
      </c>
      <c r="AU178" s="60">
        <f>'[1]LÍNEA 1'!S178</f>
        <v>1</v>
      </c>
      <c r="AV178" s="60">
        <f>'[1]LÍNEA 1'!T178</f>
        <v>0</v>
      </c>
      <c r="AW178" s="414">
        <v>0</v>
      </c>
      <c r="AX178" s="60">
        <f>'[1]LÍNEA 1'!U178</f>
        <v>1</v>
      </c>
      <c r="AY178" s="414">
        <v>0.33</v>
      </c>
      <c r="AZ178" s="60">
        <f>'[1]LÍNEA 1'!V178</f>
        <v>1</v>
      </c>
      <c r="BA178" s="416">
        <v>0.33</v>
      </c>
      <c r="BB178" s="47">
        <f>'[1]LÍNEA 1'!W178</f>
        <v>1</v>
      </c>
      <c r="BC178" s="423">
        <v>0.34</v>
      </c>
      <c r="BD178" s="54">
        <f>'[13]2016'!K18</f>
        <v>0.25</v>
      </c>
      <c r="BE178" s="60">
        <f>'[13]2017'!K18</f>
        <v>1</v>
      </c>
      <c r="BF178" s="60">
        <f>'[13]2018'!K18</f>
        <v>0</v>
      </c>
      <c r="BG178" s="49">
        <f>'[13]2019'!K18</f>
        <v>0</v>
      </c>
      <c r="BH178" s="334" t="str">
        <f t="shared" si="83"/>
        <v xml:space="preserve"> -</v>
      </c>
      <c r="BI178" s="454" t="str">
        <f t="shared" si="84"/>
        <v xml:space="preserve"> -</v>
      </c>
      <c r="BJ178" s="335">
        <f t="shared" si="85"/>
        <v>1</v>
      </c>
      <c r="BK178" s="454">
        <f t="shared" si="86"/>
        <v>1</v>
      </c>
      <c r="BL178" s="335">
        <f t="shared" si="87"/>
        <v>0</v>
      </c>
      <c r="BM178" s="454">
        <f t="shared" si="88"/>
        <v>0</v>
      </c>
      <c r="BN178" s="335">
        <f t="shared" si="89"/>
        <v>0</v>
      </c>
      <c r="BO178" s="454">
        <f t="shared" si="90"/>
        <v>0</v>
      </c>
      <c r="BP178" s="689">
        <f>+AVERAGE(BE178:BG178)/AU178</f>
        <v>0.33333333333333331</v>
      </c>
      <c r="BQ178" s="454">
        <f t="shared" si="91"/>
        <v>0.33333333333333331</v>
      </c>
      <c r="BR178" s="637">
        <f t="shared" si="92"/>
        <v>0.33333333333333331</v>
      </c>
      <c r="BS178" s="54">
        <f>'[13]2016'!P18</f>
        <v>505440</v>
      </c>
      <c r="BT178" s="60">
        <f>'[13]2016'!Q18</f>
        <v>505440</v>
      </c>
      <c r="BU178" s="60">
        <f>'[13]2016'!R18</f>
        <v>0</v>
      </c>
      <c r="BV178" s="125">
        <f t="shared" si="94"/>
        <v>1</v>
      </c>
      <c r="BW178" s="379" t="str">
        <f t="shared" si="95"/>
        <v xml:space="preserve"> -</v>
      </c>
      <c r="BX178" s="54">
        <f>'[13]2017'!P18</f>
        <v>2502720</v>
      </c>
      <c r="BY178" s="60">
        <f>'[13]2017'!Q18</f>
        <v>2502720</v>
      </c>
      <c r="BZ178" s="60">
        <f>'[13]2017'!R18</f>
        <v>0</v>
      </c>
      <c r="CA178" s="125">
        <f t="shared" si="96"/>
        <v>1</v>
      </c>
      <c r="CB178" s="379" t="str">
        <f t="shared" si="97"/>
        <v xml:space="preserve"> -</v>
      </c>
      <c r="CC178" s="55">
        <f>'[13]2018'!P18</f>
        <v>0</v>
      </c>
      <c r="CD178" s="60">
        <f>'[13]2018'!Q18</f>
        <v>0</v>
      </c>
      <c r="CE178" s="60">
        <f>'[13]2018'!R18</f>
        <v>0</v>
      </c>
      <c r="CF178" s="125" t="str">
        <f t="shared" si="98"/>
        <v xml:space="preserve"> -</v>
      </c>
      <c r="CG178" s="379" t="str">
        <f t="shared" si="99"/>
        <v xml:space="preserve"> -</v>
      </c>
      <c r="CH178" s="54">
        <f>'[13]2019'!P18</f>
        <v>0</v>
      </c>
      <c r="CI178" s="60">
        <f>'[13]2019'!Q18</f>
        <v>0</v>
      </c>
      <c r="CJ178" s="60">
        <f>'[13]2019'!R18</f>
        <v>0</v>
      </c>
      <c r="CK178" s="125" t="str">
        <f t="shared" si="100"/>
        <v xml:space="preserve"> -</v>
      </c>
      <c r="CL178" s="379" t="str">
        <f t="shared" si="101"/>
        <v xml:space="preserve"> -</v>
      </c>
      <c r="CM178" s="518">
        <f t="shared" si="102"/>
        <v>3008160</v>
      </c>
      <c r="CN178" s="519">
        <f t="shared" si="103"/>
        <v>3008160</v>
      </c>
      <c r="CO178" s="519">
        <f t="shared" si="104"/>
        <v>0</v>
      </c>
      <c r="CP178" s="505">
        <f t="shared" si="105"/>
        <v>1</v>
      </c>
      <c r="CQ178" s="379" t="str">
        <f t="shared" si="106"/>
        <v xml:space="preserve"> -</v>
      </c>
      <c r="CR178" s="592" t="s">
        <v>1386</v>
      </c>
      <c r="CS178" s="390" t="s">
        <v>1226</v>
      </c>
      <c r="CT178" s="102" t="str">
        <f>'[1]LÍNEA 1'!AQ178</f>
        <v>AMB</v>
      </c>
    </row>
    <row r="179" spans="2:98" ht="30" customHeight="1" x14ac:dyDescent="0.2">
      <c r="B179" s="961"/>
      <c r="C179" s="957"/>
      <c r="D179" s="909"/>
      <c r="E179" s="912"/>
      <c r="F179" s="921"/>
      <c r="G179" s="809"/>
      <c r="H179" s="809"/>
      <c r="I179" s="851"/>
      <c r="J179" s="809"/>
      <c r="K179" s="851"/>
      <c r="L179" s="852"/>
      <c r="M179" s="809"/>
      <c r="N179" s="851"/>
      <c r="O179" s="852"/>
      <c r="P179" s="809"/>
      <c r="Q179" s="851"/>
      <c r="R179" s="852"/>
      <c r="S179" s="809"/>
      <c r="T179" s="851"/>
      <c r="U179" s="866"/>
      <c r="V179" s="823"/>
      <c r="W179" s="797"/>
      <c r="X179" s="809"/>
      <c r="Y179" s="797"/>
      <c r="Z179" s="809"/>
      <c r="AA179" s="797"/>
      <c r="AB179" s="799"/>
      <c r="AC179" s="821"/>
      <c r="AD179" s="768"/>
      <c r="AE179" s="762"/>
      <c r="AF179" s="770"/>
      <c r="AG179" s="762"/>
      <c r="AH179" s="770"/>
      <c r="AI179" s="762"/>
      <c r="AJ179" s="770"/>
      <c r="AK179" s="762"/>
      <c r="AL179" s="770"/>
      <c r="AM179" s="762"/>
      <c r="AN179" s="764"/>
      <c r="AO179" s="915"/>
      <c r="AP179" s="904"/>
      <c r="AQ179" s="449" t="s">
        <v>211</v>
      </c>
      <c r="AR179" s="448" t="str">
        <f>'[1]LÍNEA 1'!P179</f>
        <v xml:space="preserve"> -</v>
      </c>
      <c r="AS179" s="449" t="s">
        <v>1405</v>
      </c>
      <c r="AT179" s="40">
        <v>0</v>
      </c>
      <c r="AU179" s="60">
        <f>'[1]LÍNEA 1'!S179</f>
        <v>1</v>
      </c>
      <c r="AV179" s="60">
        <f>'[1]LÍNEA 1'!T179</f>
        <v>0</v>
      </c>
      <c r="AW179" s="414">
        <f t="shared" si="107"/>
        <v>0</v>
      </c>
      <c r="AX179" s="60">
        <f>'[1]LÍNEA 1'!U179</f>
        <v>1</v>
      </c>
      <c r="AY179" s="414">
        <v>0.33</v>
      </c>
      <c r="AZ179" s="60">
        <f>'[1]LÍNEA 1'!V179</f>
        <v>1</v>
      </c>
      <c r="BA179" s="416">
        <v>0.33</v>
      </c>
      <c r="BB179" s="47">
        <f>'[1]LÍNEA 1'!W179</f>
        <v>1</v>
      </c>
      <c r="BC179" s="423">
        <v>0.34</v>
      </c>
      <c r="BD179" s="54">
        <f>'[13]2016'!K19</f>
        <v>0</v>
      </c>
      <c r="BE179" s="60">
        <f>'[13]2017'!K19</f>
        <v>0</v>
      </c>
      <c r="BF179" s="60">
        <f>'[13]2018'!K19</f>
        <v>0</v>
      </c>
      <c r="BG179" s="49">
        <f>'[13]2019'!K19</f>
        <v>0</v>
      </c>
      <c r="BH179" s="334" t="str">
        <f t="shared" si="83"/>
        <v xml:space="preserve"> -</v>
      </c>
      <c r="BI179" s="454" t="str">
        <f t="shared" si="84"/>
        <v xml:space="preserve"> -</v>
      </c>
      <c r="BJ179" s="335">
        <f t="shared" si="85"/>
        <v>0</v>
      </c>
      <c r="BK179" s="454">
        <f t="shared" si="86"/>
        <v>0</v>
      </c>
      <c r="BL179" s="335">
        <f t="shared" si="87"/>
        <v>0</v>
      </c>
      <c r="BM179" s="454">
        <f t="shared" si="88"/>
        <v>0</v>
      </c>
      <c r="BN179" s="335">
        <f t="shared" si="89"/>
        <v>0</v>
      </c>
      <c r="BO179" s="454">
        <f t="shared" si="90"/>
        <v>0</v>
      </c>
      <c r="BP179" s="689">
        <f>+AVERAGE(BE179:BG179)/AU179</f>
        <v>0</v>
      </c>
      <c r="BQ179" s="454">
        <f t="shared" si="91"/>
        <v>0</v>
      </c>
      <c r="BR179" s="637">
        <f t="shared" si="92"/>
        <v>0</v>
      </c>
      <c r="BS179" s="54">
        <f>'[13]2016'!P19</f>
        <v>0</v>
      </c>
      <c r="BT179" s="60">
        <f>'[13]2016'!Q19</f>
        <v>0</v>
      </c>
      <c r="BU179" s="60">
        <f>'[13]2016'!R19</f>
        <v>0</v>
      </c>
      <c r="BV179" s="125" t="str">
        <f t="shared" si="94"/>
        <v xml:space="preserve"> -</v>
      </c>
      <c r="BW179" s="379" t="str">
        <f t="shared" si="95"/>
        <v xml:space="preserve"> -</v>
      </c>
      <c r="BX179" s="54">
        <f>'[13]2017'!P19</f>
        <v>0</v>
      </c>
      <c r="BY179" s="60">
        <f>'[13]2017'!Q19</f>
        <v>0</v>
      </c>
      <c r="BZ179" s="60">
        <f>'[13]2017'!R19</f>
        <v>0</v>
      </c>
      <c r="CA179" s="125" t="str">
        <f t="shared" si="96"/>
        <v xml:space="preserve"> -</v>
      </c>
      <c r="CB179" s="379" t="str">
        <f t="shared" si="97"/>
        <v xml:space="preserve"> -</v>
      </c>
      <c r="CC179" s="55">
        <f>'[13]2018'!P19</f>
        <v>0</v>
      </c>
      <c r="CD179" s="60">
        <f>'[13]2018'!Q19</f>
        <v>0</v>
      </c>
      <c r="CE179" s="60">
        <f>'[13]2018'!R19</f>
        <v>0</v>
      </c>
      <c r="CF179" s="125" t="str">
        <f t="shared" si="98"/>
        <v xml:space="preserve"> -</v>
      </c>
      <c r="CG179" s="379" t="str">
        <f t="shared" si="99"/>
        <v xml:space="preserve"> -</v>
      </c>
      <c r="CH179" s="54">
        <f>'[13]2019'!P19</f>
        <v>0</v>
      </c>
      <c r="CI179" s="60">
        <f>'[13]2019'!Q19</f>
        <v>0</v>
      </c>
      <c r="CJ179" s="60">
        <f>'[13]2019'!R19</f>
        <v>0</v>
      </c>
      <c r="CK179" s="125" t="str">
        <f t="shared" si="100"/>
        <v xml:space="preserve"> -</v>
      </c>
      <c r="CL179" s="379" t="str">
        <f t="shared" si="101"/>
        <v xml:space="preserve"> -</v>
      </c>
      <c r="CM179" s="516">
        <f t="shared" si="102"/>
        <v>0</v>
      </c>
      <c r="CN179" s="517">
        <f t="shared" si="103"/>
        <v>0</v>
      </c>
      <c r="CO179" s="517">
        <f t="shared" si="104"/>
        <v>0</v>
      </c>
      <c r="CP179" s="507" t="str">
        <f t="shared" si="105"/>
        <v xml:space="preserve"> -</v>
      </c>
      <c r="CQ179" s="378" t="str">
        <f t="shared" si="106"/>
        <v xml:space="preserve"> -</v>
      </c>
      <c r="CR179" s="592" t="s">
        <v>1386</v>
      </c>
      <c r="CS179" s="390" t="s">
        <v>1226</v>
      </c>
      <c r="CT179" s="102" t="str">
        <f>'[1]LÍNEA 1'!AQ179</f>
        <v>AMB</v>
      </c>
    </row>
    <row r="180" spans="2:98" ht="45" customHeight="1" x14ac:dyDescent="0.2">
      <c r="B180" s="961"/>
      <c r="C180" s="957"/>
      <c r="D180" s="909"/>
      <c r="E180" s="912"/>
      <c r="F180" s="921"/>
      <c r="G180" s="809"/>
      <c r="H180" s="809"/>
      <c r="I180" s="851"/>
      <c r="J180" s="809"/>
      <c r="K180" s="851"/>
      <c r="L180" s="852"/>
      <c r="M180" s="809"/>
      <c r="N180" s="851"/>
      <c r="O180" s="852"/>
      <c r="P180" s="809"/>
      <c r="Q180" s="851"/>
      <c r="R180" s="852"/>
      <c r="S180" s="809"/>
      <c r="T180" s="851"/>
      <c r="U180" s="866"/>
      <c r="V180" s="823"/>
      <c r="W180" s="797"/>
      <c r="X180" s="809"/>
      <c r="Y180" s="797"/>
      <c r="Z180" s="809"/>
      <c r="AA180" s="797"/>
      <c r="AB180" s="799"/>
      <c r="AC180" s="821"/>
      <c r="AD180" s="768"/>
      <c r="AE180" s="762"/>
      <c r="AF180" s="770"/>
      <c r="AG180" s="762"/>
      <c r="AH180" s="770"/>
      <c r="AI180" s="762"/>
      <c r="AJ180" s="770"/>
      <c r="AK180" s="762"/>
      <c r="AL180" s="770"/>
      <c r="AM180" s="762"/>
      <c r="AN180" s="764"/>
      <c r="AO180" s="915"/>
      <c r="AP180" s="904"/>
      <c r="AQ180" s="27" t="s">
        <v>212</v>
      </c>
      <c r="AR180" s="367" t="str">
        <f>'[1]LÍNEA 1'!P180</f>
        <v xml:space="preserve"> -</v>
      </c>
      <c r="AS180" s="27" t="s">
        <v>1406</v>
      </c>
      <c r="AT180" s="40">
        <v>0</v>
      </c>
      <c r="AU180" s="60">
        <f>'[1]LÍNEA 1'!S180</f>
        <v>8</v>
      </c>
      <c r="AV180" s="60">
        <f>'[1]LÍNEA 1'!T180</f>
        <v>0</v>
      </c>
      <c r="AW180" s="414">
        <f t="shared" si="107"/>
        <v>0</v>
      </c>
      <c r="AX180" s="60">
        <f>'[1]LÍNEA 1'!U180</f>
        <v>2</v>
      </c>
      <c r="AY180" s="414">
        <f t="shared" si="108"/>
        <v>0.25</v>
      </c>
      <c r="AZ180" s="60">
        <f>'[1]LÍNEA 1'!V180</f>
        <v>3</v>
      </c>
      <c r="BA180" s="416">
        <f t="shared" si="109"/>
        <v>0.375</v>
      </c>
      <c r="BB180" s="47">
        <f>'[1]LÍNEA 1'!W180</f>
        <v>3</v>
      </c>
      <c r="BC180" s="423">
        <f t="shared" si="110"/>
        <v>0.375</v>
      </c>
      <c r="BD180" s="54">
        <f>'[13]2016'!K20</f>
        <v>0</v>
      </c>
      <c r="BE180" s="60">
        <f>'[13]2017'!K20</f>
        <v>0</v>
      </c>
      <c r="BF180" s="60">
        <f>'[13]2018'!K20</f>
        <v>0</v>
      </c>
      <c r="BG180" s="49">
        <f>'[13]2019'!K20</f>
        <v>0</v>
      </c>
      <c r="BH180" s="334" t="str">
        <f t="shared" si="83"/>
        <v xml:space="preserve"> -</v>
      </c>
      <c r="BI180" s="454" t="str">
        <f t="shared" si="84"/>
        <v xml:space="preserve"> -</v>
      </c>
      <c r="BJ180" s="335">
        <f t="shared" si="85"/>
        <v>0</v>
      </c>
      <c r="BK180" s="454">
        <f t="shared" si="86"/>
        <v>0</v>
      </c>
      <c r="BL180" s="335">
        <f t="shared" si="87"/>
        <v>0</v>
      </c>
      <c r="BM180" s="454">
        <f t="shared" si="88"/>
        <v>0</v>
      </c>
      <c r="BN180" s="335">
        <f t="shared" si="89"/>
        <v>0</v>
      </c>
      <c r="BO180" s="454">
        <f t="shared" si="90"/>
        <v>0</v>
      </c>
      <c r="BP180" s="689">
        <f t="shared" ref="BP180:BP181" si="121">+SUM(BD180:BG180)/AU180</f>
        <v>0</v>
      </c>
      <c r="BQ180" s="454">
        <f t="shared" si="91"/>
        <v>0</v>
      </c>
      <c r="BR180" s="637">
        <f t="shared" si="92"/>
        <v>0</v>
      </c>
      <c r="BS180" s="54">
        <f>'[13]2016'!P20</f>
        <v>0</v>
      </c>
      <c r="BT180" s="60">
        <f>'[13]2016'!Q20</f>
        <v>0</v>
      </c>
      <c r="BU180" s="60">
        <f>'[13]2016'!R20</f>
        <v>0</v>
      </c>
      <c r="BV180" s="125" t="str">
        <f t="shared" si="94"/>
        <v xml:space="preserve"> -</v>
      </c>
      <c r="BW180" s="379" t="str">
        <f t="shared" si="95"/>
        <v xml:space="preserve"> -</v>
      </c>
      <c r="BX180" s="54">
        <f>'[13]2017'!P20</f>
        <v>5000</v>
      </c>
      <c r="BY180" s="60">
        <f>'[13]2017'!Q20</f>
        <v>0</v>
      </c>
      <c r="BZ180" s="60">
        <f>'[13]2017'!R20</f>
        <v>0</v>
      </c>
      <c r="CA180" s="125">
        <f t="shared" si="96"/>
        <v>0</v>
      </c>
      <c r="CB180" s="379" t="str">
        <f t="shared" si="97"/>
        <v xml:space="preserve"> -</v>
      </c>
      <c r="CC180" s="55">
        <f>'[13]2018'!P20</f>
        <v>0</v>
      </c>
      <c r="CD180" s="60">
        <f>'[13]2018'!Q20</f>
        <v>0</v>
      </c>
      <c r="CE180" s="60">
        <f>'[13]2018'!R20</f>
        <v>0</v>
      </c>
      <c r="CF180" s="125" t="str">
        <f t="shared" si="98"/>
        <v xml:space="preserve"> -</v>
      </c>
      <c r="CG180" s="379" t="str">
        <f t="shared" si="99"/>
        <v xml:space="preserve"> -</v>
      </c>
      <c r="CH180" s="54">
        <f>'[13]2019'!P20</f>
        <v>0</v>
      </c>
      <c r="CI180" s="60">
        <f>'[13]2019'!Q20</f>
        <v>0</v>
      </c>
      <c r="CJ180" s="60">
        <f>'[13]2019'!R20</f>
        <v>0</v>
      </c>
      <c r="CK180" s="125" t="str">
        <f t="shared" si="100"/>
        <v xml:space="preserve"> -</v>
      </c>
      <c r="CL180" s="379" t="str">
        <f t="shared" si="101"/>
        <v xml:space="preserve"> -</v>
      </c>
      <c r="CM180" s="518">
        <f t="shared" si="102"/>
        <v>5000</v>
      </c>
      <c r="CN180" s="519">
        <f t="shared" si="103"/>
        <v>0</v>
      </c>
      <c r="CO180" s="519">
        <f t="shared" si="104"/>
        <v>0</v>
      </c>
      <c r="CP180" s="505">
        <f t="shared" si="105"/>
        <v>0</v>
      </c>
      <c r="CQ180" s="379" t="str">
        <f t="shared" si="106"/>
        <v xml:space="preserve"> -</v>
      </c>
      <c r="CR180" s="592" t="s">
        <v>1225</v>
      </c>
      <c r="CS180" s="390" t="s">
        <v>1361</v>
      </c>
      <c r="CT180" s="102" t="str">
        <f>'[1]LÍNEA 1'!AQ180</f>
        <v>AMB</v>
      </c>
    </row>
    <row r="181" spans="2:98" ht="45" customHeight="1" thickBot="1" x14ac:dyDescent="0.25">
      <c r="B181" s="961"/>
      <c r="C181" s="957"/>
      <c r="D181" s="910"/>
      <c r="E181" s="913"/>
      <c r="F181" s="922"/>
      <c r="G181" s="819"/>
      <c r="H181" s="819"/>
      <c r="I181" s="853"/>
      <c r="J181" s="819"/>
      <c r="K181" s="853"/>
      <c r="L181" s="861"/>
      <c r="M181" s="819"/>
      <c r="N181" s="853"/>
      <c r="O181" s="861"/>
      <c r="P181" s="819"/>
      <c r="Q181" s="853"/>
      <c r="R181" s="861"/>
      <c r="S181" s="819"/>
      <c r="T181" s="853"/>
      <c r="U181" s="867"/>
      <c r="V181" s="824"/>
      <c r="W181" s="805"/>
      <c r="X181" s="819"/>
      <c r="Y181" s="805"/>
      <c r="Z181" s="819"/>
      <c r="AA181" s="805"/>
      <c r="AB181" s="820"/>
      <c r="AC181" s="822"/>
      <c r="AD181" s="769"/>
      <c r="AE181" s="763"/>
      <c r="AF181" s="771"/>
      <c r="AG181" s="763"/>
      <c r="AH181" s="771"/>
      <c r="AI181" s="763"/>
      <c r="AJ181" s="771"/>
      <c r="AK181" s="763"/>
      <c r="AL181" s="771"/>
      <c r="AM181" s="763"/>
      <c r="AN181" s="765"/>
      <c r="AO181" s="918"/>
      <c r="AP181" s="907"/>
      <c r="AQ181" s="30" t="s">
        <v>213</v>
      </c>
      <c r="AR181" s="10" t="str">
        <f>'[1]LÍNEA 1'!P181</f>
        <v xml:space="preserve"> -</v>
      </c>
      <c r="AS181" s="30" t="s">
        <v>1407</v>
      </c>
      <c r="AT181" s="45">
        <v>0</v>
      </c>
      <c r="AU181" s="92">
        <f>'[1]LÍNEA 1'!S181</f>
        <v>8</v>
      </c>
      <c r="AV181" s="92">
        <f>'[1]LÍNEA 1'!T181</f>
        <v>0</v>
      </c>
      <c r="AW181" s="424">
        <f t="shared" si="107"/>
        <v>0</v>
      </c>
      <c r="AX181" s="92">
        <f>'[1]LÍNEA 1'!U181</f>
        <v>2</v>
      </c>
      <c r="AY181" s="424">
        <f t="shared" si="108"/>
        <v>0.25</v>
      </c>
      <c r="AZ181" s="92">
        <f>'[1]LÍNEA 1'!V181</f>
        <v>3</v>
      </c>
      <c r="BA181" s="425">
        <f t="shared" si="109"/>
        <v>0.375</v>
      </c>
      <c r="BB181" s="51">
        <f>'[1]LÍNEA 1'!W181</f>
        <v>3</v>
      </c>
      <c r="BC181" s="426">
        <f t="shared" si="110"/>
        <v>0.375</v>
      </c>
      <c r="BD181" s="62">
        <f>'[13]2016'!K21</f>
        <v>0</v>
      </c>
      <c r="BE181" s="92">
        <f>'[13]2017'!K21</f>
        <v>0</v>
      </c>
      <c r="BF181" s="92">
        <f>'[13]2018'!K21</f>
        <v>0</v>
      </c>
      <c r="BG181" s="70">
        <f>'[13]2019'!K21</f>
        <v>0</v>
      </c>
      <c r="BH181" s="332" t="str">
        <f t="shared" si="83"/>
        <v xml:space="preserve"> -</v>
      </c>
      <c r="BI181" s="458" t="str">
        <f t="shared" si="84"/>
        <v xml:space="preserve"> -</v>
      </c>
      <c r="BJ181" s="333">
        <f t="shared" si="85"/>
        <v>0</v>
      </c>
      <c r="BK181" s="458">
        <f t="shared" si="86"/>
        <v>0</v>
      </c>
      <c r="BL181" s="333">
        <f t="shared" si="87"/>
        <v>0</v>
      </c>
      <c r="BM181" s="458">
        <f t="shared" si="88"/>
        <v>0</v>
      </c>
      <c r="BN181" s="333">
        <f t="shared" si="89"/>
        <v>0</v>
      </c>
      <c r="BO181" s="458">
        <f t="shared" si="90"/>
        <v>0</v>
      </c>
      <c r="BP181" s="690">
        <f t="shared" si="121"/>
        <v>0</v>
      </c>
      <c r="BQ181" s="458">
        <f t="shared" si="91"/>
        <v>0</v>
      </c>
      <c r="BR181" s="638">
        <f t="shared" si="92"/>
        <v>0</v>
      </c>
      <c r="BS181" s="62">
        <f>'[13]2016'!P21</f>
        <v>0</v>
      </c>
      <c r="BT181" s="92">
        <f>'[13]2016'!Q21</f>
        <v>0</v>
      </c>
      <c r="BU181" s="92">
        <f>'[13]2016'!R21</f>
        <v>0</v>
      </c>
      <c r="BV181" s="148" t="str">
        <f t="shared" si="94"/>
        <v xml:space="preserve"> -</v>
      </c>
      <c r="BW181" s="386" t="str">
        <f t="shared" si="95"/>
        <v xml:space="preserve"> -</v>
      </c>
      <c r="BX181" s="62">
        <f>'[13]2017'!P21</f>
        <v>5000</v>
      </c>
      <c r="BY181" s="92">
        <f>'[13]2017'!Q21</f>
        <v>0</v>
      </c>
      <c r="BZ181" s="92">
        <f>'[13]2017'!R21</f>
        <v>0</v>
      </c>
      <c r="CA181" s="148">
        <f t="shared" si="96"/>
        <v>0</v>
      </c>
      <c r="CB181" s="386" t="str">
        <f t="shared" si="97"/>
        <v xml:space="preserve"> -</v>
      </c>
      <c r="CC181" s="63">
        <f>'[13]2018'!P21</f>
        <v>0</v>
      </c>
      <c r="CD181" s="92">
        <f>'[13]2018'!Q21</f>
        <v>0</v>
      </c>
      <c r="CE181" s="92">
        <f>'[13]2018'!R21</f>
        <v>0</v>
      </c>
      <c r="CF181" s="148" t="str">
        <f t="shared" si="98"/>
        <v xml:space="preserve"> -</v>
      </c>
      <c r="CG181" s="386" t="str">
        <f t="shared" si="99"/>
        <v xml:space="preserve"> -</v>
      </c>
      <c r="CH181" s="62">
        <f>'[13]2019'!P21</f>
        <v>0</v>
      </c>
      <c r="CI181" s="92">
        <f>'[13]2019'!Q21</f>
        <v>0</v>
      </c>
      <c r="CJ181" s="92">
        <f>'[13]2019'!R21</f>
        <v>0</v>
      </c>
      <c r="CK181" s="148" t="str">
        <f t="shared" si="100"/>
        <v xml:space="preserve"> -</v>
      </c>
      <c r="CL181" s="386" t="str">
        <f t="shared" si="101"/>
        <v xml:space="preserve"> -</v>
      </c>
      <c r="CM181" s="527">
        <f t="shared" si="102"/>
        <v>5000</v>
      </c>
      <c r="CN181" s="528">
        <f t="shared" si="103"/>
        <v>0</v>
      </c>
      <c r="CO181" s="528">
        <f t="shared" si="104"/>
        <v>0</v>
      </c>
      <c r="CP181" s="514">
        <f t="shared" si="105"/>
        <v>0</v>
      </c>
      <c r="CQ181" s="388" t="str">
        <f t="shared" si="106"/>
        <v xml:space="preserve"> -</v>
      </c>
      <c r="CR181" s="594" t="s">
        <v>1225</v>
      </c>
      <c r="CS181" s="391" t="s">
        <v>1361</v>
      </c>
      <c r="CT181" s="103" t="str">
        <f>'[1]LÍNEA 1'!AQ181</f>
        <v>AMB</v>
      </c>
    </row>
    <row r="182" spans="2:98" ht="15.95" customHeight="1" thickBot="1" x14ac:dyDescent="0.25">
      <c r="B182" s="962"/>
      <c r="C182" s="959"/>
      <c r="D182" s="34"/>
      <c r="E182" s="34"/>
      <c r="F182" s="35"/>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5"/>
      <c r="AR182" s="34"/>
      <c r="AS182" s="35"/>
      <c r="AT182" s="34"/>
      <c r="AU182" s="34"/>
      <c r="AV182" s="34"/>
      <c r="AW182" s="447">
        <f>+AVERAGE(AW152:AW181)</f>
        <v>0.14666666666666661</v>
      </c>
      <c r="AX182" s="447"/>
      <c r="AY182" s="447">
        <f t="shared" ref="AY182:BC182" si="122">+AVERAGE(AY152:AY181)</f>
        <v>0.4313333333333334</v>
      </c>
      <c r="AZ182" s="447"/>
      <c r="BA182" s="447">
        <f t="shared" si="122"/>
        <v>0.21577777777777779</v>
      </c>
      <c r="BB182" s="447"/>
      <c r="BC182" s="447">
        <f t="shared" si="122"/>
        <v>0.2062222222222222</v>
      </c>
      <c r="BD182" s="34"/>
      <c r="BE182" s="34"/>
      <c r="BF182" s="34"/>
      <c r="BG182" s="34"/>
      <c r="BH182" s="34"/>
      <c r="BI182" s="447">
        <f t="shared" ref="BI182:BO182" si="123">+AVERAGE(BI152:BI181)</f>
        <v>0.9</v>
      </c>
      <c r="BJ182" s="447"/>
      <c r="BK182" s="447">
        <f t="shared" si="123"/>
        <v>0.36773333333333336</v>
      </c>
      <c r="BL182" s="447"/>
      <c r="BM182" s="447">
        <f t="shared" si="123"/>
        <v>0</v>
      </c>
      <c r="BN182" s="447"/>
      <c r="BO182" s="447">
        <f t="shared" si="123"/>
        <v>0</v>
      </c>
      <c r="BP182" s="447"/>
      <c r="BQ182" s="447">
        <f>+AVERAGE(BQ152:BQ181)</f>
        <v>0.25888888888888884</v>
      </c>
      <c r="BR182" s="642"/>
      <c r="BS182" s="36"/>
      <c r="BT182" s="36"/>
      <c r="BU182" s="36"/>
      <c r="BV182" s="36"/>
      <c r="BW182" s="37"/>
      <c r="BX182" s="36"/>
      <c r="BY182" s="36"/>
      <c r="BZ182" s="36"/>
      <c r="CA182" s="36"/>
      <c r="CB182" s="37"/>
      <c r="CC182" s="36"/>
      <c r="CD182" s="36"/>
      <c r="CE182" s="36"/>
      <c r="CF182" s="36"/>
      <c r="CG182" s="37"/>
      <c r="CH182" s="36"/>
      <c r="CI182" s="36"/>
      <c r="CJ182" s="36"/>
      <c r="CK182" s="36"/>
      <c r="CL182" s="209"/>
      <c r="CM182" s="84"/>
      <c r="CN182" s="84"/>
      <c r="CO182" s="84"/>
      <c r="CP182" s="84"/>
      <c r="CQ182" s="84"/>
      <c r="CR182" s="596"/>
      <c r="CS182" s="83"/>
      <c r="CT182" s="598"/>
    </row>
    <row r="183" spans="2:98" ht="15.95" customHeight="1" thickBot="1" x14ac:dyDescent="0.25">
      <c r="B183" s="224"/>
      <c r="C183" s="20"/>
      <c r="D183" s="21"/>
      <c r="E183" s="21"/>
      <c r="F183" s="22"/>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2"/>
      <c r="AR183" s="21"/>
      <c r="AS183" s="22"/>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643"/>
      <c r="BS183" s="23"/>
      <c r="BT183" s="23"/>
      <c r="BU183" s="23"/>
      <c r="BV183" s="23"/>
      <c r="BW183" s="24"/>
      <c r="BX183" s="23"/>
      <c r="BY183" s="23"/>
      <c r="BZ183" s="23"/>
      <c r="CA183" s="23"/>
      <c r="CB183" s="24"/>
      <c r="CC183" s="23"/>
      <c r="CD183" s="23"/>
      <c r="CE183" s="23"/>
      <c r="CF183" s="23"/>
      <c r="CG183" s="24"/>
      <c r="CH183" s="23"/>
      <c r="CI183" s="23"/>
      <c r="CJ183" s="23"/>
      <c r="CK183" s="23"/>
      <c r="CL183" s="210"/>
      <c r="CM183" s="210"/>
      <c r="CN183" s="210"/>
      <c r="CO183" s="210"/>
      <c r="CP183" s="210"/>
      <c r="CQ183" s="210"/>
      <c r="CR183" s="597"/>
      <c r="CS183" s="23"/>
      <c r="CT183" s="599"/>
    </row>
    <row r="184" spans="2:98" ht="15" customHeight="1" x14ac:dyDescent="0.35"/>
    <row r="185" spans="2:98" ht="15" customHeight="1" thickBot="1" x14ac:dyDescent="0.4"/>
    <row r="186" spans="2:98" ht="20.100000000000001" customHeight="1" thickBot="1" x14ac:dyDescent="0.4">
      <c r="BD186" s="578">
        <v>2016</v>
      </c>
      <c r="BE186" s="579">
        <v>2017</v>
      </c>
      <c r="BF186" s="579">
        <v>2018</v>
      </c>
      <c r="BG186" s="579">
        <v>2019</v>
      </c>
      <c r="BH186" s="632" t="s">
        <v>1222</v>
      </c>
      <c r="BI186" s="680"/>
    </row>
    <row r="187" spans="2:98" ht="18" customHeight="1" x14ac:dyDescent="0.35">
      <c r="AZ187" s="963" t="s">
        <v>1204</v>
      </c>
      <c r="BA187" s="964"/>
      <c r="BB187" s="964"/>
      <c r="BC187" s="965"/>
      <c r="BD187" s="576">
        <f>+AVERAGE(BI30:BI31,BI67:BI68,BI75,BI78:BI81,BI85:BI93)</f>
        <v>1</v>
      </c>
      <c r="BE187" s="577">
        <f>+AVERAGE(BK30:BK31,BK67:BK68,BK75,BK78:BK81,BK85:BK93)</f>
        <v>0.39999999999999997</v>
      </c>
      <c r="BF187" s="577">
        <f>+AVERAGE(BM30:BM31,BM67:BM68,BM75,BM78:BM81,BM85:BM93)</f>
        <v>0</v>
      </c>
      <c r="BG187" s="577">
        <f>+AVERAGE(BO30:BO31,BO67:BO68,BO75,BO78:BO81,BO85:BO93)</f>
        <v>0</v>
      </c>
      <c r="BH187" s="686">
        <f>+AVERAGE(BQ30:BQ31,BQ67:BQ68,BQ75,BQ78:BQ81,BQ85:BQ93)</f>
        <v>0.20879629629629631</v>
      </c>
      <c r="BI187" s="681"/>
    </row>
    <row r="188" spans="2:98" ht="18" customHeight="1" x14ac:dyDescent="0.35">
      <c r="AZ188" s="950" t="s">
        <v>97</v>
      </c>
      <c r="BA188" s="951"/>
      <c r="BB188" s="951"/>
      <c r="BC188" s="952"/>
      <c r="BD188" s="573" t="e">
        <f>+AVERAGE(BI57:BI60,BI177:BI181)</f>
        <v>#DIV/0!</v>
      </c>
      <c r="BE188" s="572">
        <f>+AVERAGE(BK57:BK60,BK177:BK181)</f>
        <v>0.22222222222222221</v>
      </c>
      <c r="BF188" s="572">
        <f>+AVERAGE(BM57:BM60,BM177:BM181)</f>
        <v>0</v>
      </c>
      <c r="BG188" s="572">
        <f>+AVERAGE(BO57:BO60,BO177:BO181)</f>
        <v>0</v>
      </c>
      <c r="BH188" s="679">
        <f>+AVERAGE(BQ57:BQ60,BQ177:BQ181)</f>
        <v>0.14814814814814814</v>
      </c>
      <c r="BI188" s="681"/>
    </row>
    <row r="189" spans="2:98" ht="18" customHeight="1" x14ac:dyDescent="0.35">
      <c r="AZ189" s="950" t="s">
        <v>156</v>
      </c>
      <c r="BA189" s="951"/>
      <c r="BB189" s="951"/>
      <c r="BC189" s="952"/>
      <c r="BD189" s="573" t="str">
        <f>+BI97</f>
        <v xml:space="preserve"> -</v>
      </c>
      <c r="BE189" s="572">
        <f>+BK97</f>
        <v>1</v>
      </c>
      <c r="BF189" s="572">
        <f>+BM97</f>
        <v>0</v>
      </c>
      <c r="BG189" s="572">
        <f>+BO97</f>
        <v>0</v>
      </c>
      <c r="BH189" s="679">
        <f>+BQ97</f>
        <v>0.33333333333333331</v>
      </c>
      <c r="BI189" s="681"/>
    </row>
    <row r="190" spans="2:98" ht="18" customHeight="1" x14ac:dyDescent="0.35">
      <c r="AZ190" s="950" t="s">
        <v>1205</v>
      </c>
      <c r="BA190" s="951"/>
      <c r="BB190" s="951"/>
      <c r="BC190" s="952"/>
      <c r="BD190" s="573">
        <f>+BI132</f>
        <v>1</v>
      </c>
      <c r="BE190" s="572">
        <f>+BK132</f>
        <v>1</v>
      </c>
      <c r="BF190" s="572">
        <f>+BM132</f>
        <v>0</v>
      </c>
      <c r="BG190" s="572">
        <f>+BO132</f>
        <v>0</v>
      </c>
      <c r="BH190" s="679">
        <f>+BQ132</f>
        <v>0.5</v>
      </c>
      <c r="BI190" s="681"/>
    </row>
    <row r="191" spans="2:98" ht="18" customHeight="1" x14ac:dyDescent="0.35">
      <c r="AZ191" s="950" t="s">
        <v>1206</v>
      </c>
      <c r="BA191" s="951"/>
      <c r="BB191" s="951"/>
      <c r="BC191" s="952"/>
      <c r="BD191" s="573">
        <f>+AVERAGE(BI130:BI131)</f>
        <v>1</v>
      </c>
      <c r="BE191" s="572">
        <f>+AVERAGE(BK130:BK131)</f>
        <v>0.5</v>
      </c>
      <c r="BF191" s="572">
        <f>+AVERAGE(BM130:BM131)</f>
        <v>0</v>
      </c>
      <c r="BG191" s="572">
        <f>+AVERAGE(BO130:BO131)</f>
        <v>0</v>
      </c>
      <c r="BH191" s="679">
        <f>+AVERAGE(BQ130:BQ131)</f>
        <v>0.4375</v>
      </c>
      <c r="BI191" s="681"/>
    </row>
    <row r="192" spans="2:98" ht="18" customHeight="1" x14ac:dyDescent="0.35">
      <c r="AZ192" s="950" t="s">
        <v>157</v>
      </c>
      <c r="BA192" s="951"/>
      <c r="BB192" s="951"/>
      <c r="BC192" s="952"/>
      <c r="BD192" s="573">
        <f>+AVERAGE(BI118:BI119)</f>
        <v>0.85</v>
      </c>
      <c r="BE192" s="572">
        <f>+AVERAGE(BK118:BK119)</f>
        <v>0.374</v>
      </c>
      <c r="BF192" s="572">
        <f>+AVERAGE(BM118:BM119)</f>
        <v>0</v>
      </c>
      <c r="BG192" s="572">
        <f>+AVERAGE(BO118:BO119)</f>
        <v>0</v>
      </c>
      <c r="BH192" s="679">
        <f>+AVERAGE(BQ118:BQ119)</f>
        <v>0.153</v>
      </c>
      <c r="BI192" s="681"/>
    </row>
    <row r="193" spans="52:61" ht="18" customHeight="1" x14ac:dyDescent="0.35">
      <c r="AZ193" s="950" t="s">
        <v>1207</v>
      </c>
      <c r="BA193" s="951"/>
      <c r="BB193" s="951"/>
      <c r="BC193" s="952"/>
      <c r="BD193" s="573">
        <f>+AVERAGE(BI12,BI18,BI25:BI29,BI35:BI43,BI96)</f>
        <v>0.69230769230769229</v>
      </c>
      <c r="BE193" s="572">
        <f>+AVERAGE(BK12,BK18,BK25:BK29,BK35:BK43,BK96)</f>
        <v>0.36624999999999996</v>
      </c>
      <c r="BF193" s="572">
        <f>+AVERAGE(BM12,BM18,BM25:BM29,BM35:BM43,BM96)</f>
        <v>0</v>
      </c>
      <c r="BG193" s="572">
        <f>+AVERAGE(BO12,BO18,BO25:BO29,BO35:BO43,BO96)</f>
        <v>0</v>
      </c>
      <c r="BH193" s="679">
        <f>+AVERAGE(BQ12,BQ18,BQ25:BQ29,BQ35:BQ43,BQ96)</f>
        <v>0.38813725490196083</v>
      </c>
      <c r="BI193" s="681"/>
    </row>
    <row r="194" spans="52:61" ht="18" customHeight="1" x14ac:dyDescent="0.35">
      <c r="AZ194" s="950" t="s">
        <v>1208</v>
      </c>
      <c r="BA194" s="951"/>
      <c r="BB194" s="951"/>
      <c r="BC194" s="952"/>
      <c r="BD194" s="573">
        <f>+BI13</f>
        <v>1</v>
      </c>
      <c r="BE194" s="572">
        <f>+BK13</f>
        <v>0</v>
      </c>
      <c r="BF194" s="572">
        <f>+BM13</f>
        <v>0</v>
      </c>
      <c r="BG194" s="572">
        <f>+BO13</f>
        <v>0</v>
      </c>
      <c r="BH194" s="679">
        <f>+BQ13</f>
        <v>8.5714285714285715E-2</v>
      </c>
      <c r="BI194" s="681"/>
    </row>
    <row r="195" spans="52:61" ht="18" customHeight="1" x14ac:dyDescent="0.35">
      <c r="AZ195" s="950" t="s">
        <v>1209</v>
      </c>
      <c r="BA195" s="951"/>
      <c r="BB195" s="951"/>
      <c r="BC195" s="952"/>
      <c r="BD195" s="573">
        <f>+AVERAGE(BI16,BI55,BI94,BI113:BI117)</f>
        <v>0.82857142857142851</v>
      </c>
      <c r="BE195" s="572">
        <f>+AVERAGE(BK16,BK55,BK94,BK113:BK117)</f>
        <v>0.37499999999999994</v>
      </c>
      <c r="BF195" s="572">
        <f>+AVERAGE(BM16,BM55,BM94,BM113:BM117)</f>
        <v>0</v>
      </c>
      <c r="BG195" s="572">
        <f>+AVERAGE(BO16,BO55,BO94,BO113:BO117)</f>
        <v>0</v>
      </c>
      <c r="BH195" s="679">
        <f>+AVERAGE(BQ16,BQ55,BQ94,BQ113:BQ117)</f>
        <v>0.3970238095238095</v>
      </c>
      <c r="BI195" s="681"/>
    </row>
    <row r="196" spans="52:61" ht="18" customHeight="1" x14ac:dyDescent="0.35">
      <c r="AZ196" s="950" t="s">
        <v>96</v>
      </c>
      <c r="BA196" s="951"/>
      <c r="BB196" s="951"/>
      <c r="BC196" s="952"/>
      <c r="BD196" s="573">
        <f>+AVERAGE(BI56,BI110:BI112)</f>
        <v>0</v>
      </c>
      <c r="BE196" s="572">
        <f>+AVERAGE(BK56,BK110:BK112)</f>
        <v>0</v>
      </c>
      <c r="BF196" s="572">
        <f>+AVERAGE(BM56,BM110:BM112)</f>
        <v>0</v>
      </c>
      <c r="BG196" s="572">
        <f>+AVERAGE(BO56,BO110:BO112)</f>
        <v>0</v>
      </c>
      <c r="BH196" s="679">
        <f>+AVERAGE(BQ56,BQ110:BQ112)</f>
        <v>0</v>
      </c>
      <c r="BI196" s="681"/>
    </row>
    <row r="197" spans="52:61" ht="18" customHeight="1" x14ac:dyDescent="0.35">
      <c r="AZ197" s="950" t="s">
        <v>214</v>
      </c>
      <c r="BA197" s="951"/>
      <c r="BB197" s="951"/>
      <c r="BC197" s="952"/>
      <c r="BD197" s="573">
        <f>+BI170</f>
        <v>1</v>
      </c>
      <c r="BE197" s="572">
        <f>+BK170</f>
        <v>0</v>
      </c>
      <c r="BF197" s="572">
        <f>+BM170</f>
        <v>0</v>
      </c>
      <c r="BG197" s="572">
        <f>+BO170</f>
        <v>0</v>
      </c>
      <c r="BH197" s="679">
        <f>+BQ170</f>
        <v>0.25</v>
      </c>
      <c r="BI197" s="681"/>
    </row>
    <row r="198" spans="52:61" ht="18" customHeight="1" x14ac:dyDescent="0.35">
      <c r="AZ198" s="950" t="s">
        <v>1210</v>
      </c>
      <c r="BA198" s="951"/>
      <c r="BB198" s="951"/>
      <c r="BC198" s="952"/>
      <c r="BD198" s="573">
        <f>+AVERAGE(BI19,BI45,BI120,BI145,BI167)</f>
        <v>0.66666666666666663</v>
      </c>
      <c r="BE198" s="572">
        <f>+AVERAGE(BK19,BK45,BK120,BK145,BK167)</f>
        <v>0.5</v>
      </c>
      <c r="BF198" s="572">
        <f>+AVERAGE(BM19,BM45,BM120,BM145,BM167)</f>
        <v>0</v>
      </c>
      <c r="BG198" s="572">
        <f>+AVERAGE(BO19,BO45,BO120,BO145,BO167)</f>
        <v>0</v>
      </c>
      <c r="BH198" s="679">
        <f>+AVERAGE(BQ19,BQ45,BQ120,BQ145,BQ167)</f>
        <v>0.2</v>
      </c>
      <c r="BI198" s="681"/>
    </row>
    <row r="199" spans="52:61" ht="18" customHeight="1" x14ac:dyDescent="0.35">
      <c r="AZ199" s="950" t="s">
        <v>1211</v>
      </c>
      <c r="BA199" s="951"/>
      <c r="BB199" s="951"/>
      <c r="BC199" s="952"/>
      <c r="BD199" s="573">
        <f>+AVERAGE(BI11,BI32,BI121:BI129)</f>
        <v>0.95</v>
      </c>
      <c r="BE199" s="572">
        <f>+AVERAGE(BK11,BK32,BK121:BK129)</f>
        <v>0.16694444444444445</v>
      </c>
      <c r="BF199" s="572">
        <f>+AVERAGE(BM11,BM32,BM121:BM129)</f>
        <v>0</v>
      </c>
      <c r="BG199" s="572">
        <f>+AVERAGE(BO11,BO32,BO121:BO129)</f>
        <v>0</v>
      </c>
      <c r="BH199" s="679">
        <f>+AVERAGE(BQ11,BQ32,BQ121:BQ129)</f>
        <v>0.15057575757575756</v>
      </c>
      <c r="BI199" s="681"/>
    </row>
    <row r="200" spans="52:61" ht="18" customHeight="1" x14ac:dyDescent="0.35">
      <c r="AZ200" s="950" t="s">
        <v>1212</v>
      </c>
      <c r="BA200" s="951"/>
      <c r="BB200" s="951"/>
      <c r="BC200" s="952"/>
      <c r="BD200" s="573">
        <f>+AVERAGE(BI62:BI66,BI82:BI84,BI133:BI135)</f>
        <v>0.84499999999999997</v>
      </c>
      <c r="BE200" s="572">
        <f>+AVERAGE(BK62:BK66,BK82:BK84,BK133:BK135)</f>
        <v>0.78</v>
      </c>
      <c r="BF200" s="572">
        <f>+AVERAGE(BM62:BM66,BM82:BM84,BM133:BM135)</f>
        <v>0</v>
      </c>
      <c r="BG200" s="572">
        <f>+AVERAGE(BO62:BO66,BO82:BO84,BO133:BO135)</f>
        <v>0</v>
      </c>
      <c r="BH200" s="679">
        <f>+AVERAGE(BQ62:BQ66,BQ82:BQ84,BQ133:BQ135)</f>
        <v>0.48901515151515151</v>
      </c>
      <c r="BI200" s="681"/>
    </row>
    <row r="201" spans="52:61" ht="18" customHeight="1" x14ac:dyDescent="0.35">
      <c r="AZ201" s="950" t="s">
        <v>1213</v>
      </c>
      <c r="BA201" s="951"/>
      <c r="BB201" s="951"/>
      <c r="BC201" s="952"/>
      <c r="BD201" s="573">
        <f>+BI169</f>
        <v>0.4</v>
      </c>
      <c r="BE201" s="572">
        <f>+BK169</f>
        <v>1</v>
      </c>
      <c r="BF201" s="572">
        <f>+BM169</f>
        <v>0</v>
      </c>
      <c r="BG201" s="572">
        <f>+BO169</f>
        <v>0</v>
      </c>
      <c r="BH201" s="679">
        <f>+BQ169</f>
        <v>0.35</v>
      </c>
      <c r="BI201" s="681"/>
    </row>
    <row r="202" spans="52:61" ht="18" customHeight="1" x14ac:dyDescent="0.35">
      <c r="AZ202" s="950" t="s">
        <v>1214</v>
      </c>
      <c r="BA202" s="951"/>
      <c r="BB202" s="951"/>
      <c r="BC202" s="952"/>
      <c r="BD202" s="573">
        <f>+AVERAGE(BI17,BI44,BI71,BI95,BI100:BI108,BI152:BI166,BI171:BI176)</f>
        <v>0.95294117647058818</v>
      </c>
      <c r="BE202" s="572">
        <f>+AVERAGE(BK17,BK44,BK71,BK95,BK100:BK108,BK152:BK166,BK171:BK176)</f>
        <v>0.37595238095238093</v>
      </c>
      <c r="BF202" s="572">
        <f>+AVERAGE(BM17,BM44,BM71,BM95,BM100:BM108,BM152:BM166,BM171:BM176)</f>
        <v>0</v>
      </c>
      <c r="BG202" s="572">
        <f>+AVERAGE(BO17,BO44,BO71,BO95,BO100:BO108,BO152:BO166,BO171:BO176)</f>
        <v>0</v>
      </c>
      <c r="BH202" s="679">
        <f>+AVERAGE(BQ17,BQ44,BQ71,BQ95,BQ100:BQ108,BQ152:BQ166,BQ171:BQ176)</f>
        <v>0.2377450980392157</v>
      </c>
      <c r="BI202" s="681"/>
    </row>
    <row r="203" spans="52:61" ht="18" customHeight="1" x14ac:dyDescent="0.35">
      <c r="AZ203" s="950" t="s">
        <v>1215</v>
      </c>
      <c r="BA203" s="951"/>
      <c r="BB203" s="951"/>
      <c r="BC203" s="952"/>
      <c r="BD203" s="573">
        <f>+AVERAGE(BI20:BI24,BI61,BI76)</f>
        <v>1</v>
      </c>
      <c r="BE203" s="572">
        <f>+AVERAGE(BK20:BK24,BK61,BK76)</f>
        <v>0.8571428571428571</v>
      </c>
      <c r="BF203" s="572">
        <f>+AVERAGE(BM20:BM24,BM61,BM76)</f>
        <v>0</v>
      </c>
      <c r="BG203" s="572">
        <f>+AVERAGE(BO20:BO24,BO61,BO76)</f>
        <v>0</v>
      </c>
      <c r="BH203" s="679">
        <f>+AVERAGE(BQ20:BQ24,BQ61,BQ76)</f>
        <v>0.5357142857142857</v>
      </c>
      <c r="BI203" s="681"/>
    </row>
    <row r="204" spans="52:61" ht="18" customHeight="1" x14ac:dyDescent="0.35">
      <c r="AZ204" s="950" t="s">
        <v>1216</v>
      </c>
      <c r="BA204" s="951"/>
      <c r="BB204" s="951"/>
      <c r="BC204" s="952"/>
      <c r="BD204" s="573" t="str">
        <f>+BI109</f>
        <v xml:space="preserve"> -</v>
      </c>
      <c r="BE204" s="572">
        <f>+BK109</f>
        <v>0</v>
      </c>
      <c r="BF204" s="572">
        <f>+BM109</f>
        <v>0</v>
      </c>
      <c r="BG204" s="572">
        <f>+BO109</f>
        <v>0</v>
      </c>
      <c r="BH204" s="679">
        <f>+BQ109</f>
        <v>0</v>
      </c>
      <c r="BI204" s="681"/>
    </row>
    <row r="205" spans="52:61" ht="18" customHeight="1" x14ac:dyDescent="0.35">
      <c r="AZ205" s="950" t="s">
        <v>1217</v>
      </c>
      <c r="BA205" s="951"/>
      <c r="BB205" s="951"/>
      <c r="BC205" s="952"/>
      <c r="BD205" s="573">
        <f>+AVERAGE(BI33:BI34,BI46,BI48:BI70,BI72:BI74,BI98,BI137:BI144,BI146:BI150)</f>
        <v>0.9572222222222222</v>
      </c>
      <c r="BE205" s="572">
        <f>+AVERAGE(BK33:BK34,BK46,BK48:BK70,BK72:BK74,BK98,BK137:BK144,BK146:BK150)</f>
        <v>0.65212500000000007</v>
      </c>
      <c r="BF205" s="572">
        <f>+AVERAGE(BM33:BM34,BM46,BM48:BM70,BM72:BM74,BM98,BM137:BM144,BM146:BM150)</f>
        <v>0</v>
      </c>
      <c r="BG205" s="572">
        <f>+AVERAGE(BO33:BO34,BO46,BO48:BO70,BO72:BO74,BO98,BO137:BO144,BO146:BO150)</f>
        <v>0</v>
      </c>
      <c r="BH205" s="679">
        <f>+AVERAGE(BQ33:BQ34,BQ46,BQ48:BQ70,BQ72:BQ74,BQ98,BQ137:BQ144,BQ146:BQ150)</f>
        <v>0.37023233665559252</v>
      </c>
      <c r="BI205" s="681"/>
    </row>
    <row r="206" spans="52:61" ht="18" customHeight="1" x14ac:dyDescent="0.35">
      <c r="AZ206" s="950" t="s">
        <v>1218</v>
      </c>
      <c r="BA206" s="951"/>
      <c r="BB206" s="951"/>
      <c r="BC206" s="952"/>
      <c r="BD206" s="573">
        <f>+AVERAGE(BI99,BI168)</f>
        <v>1</v>
      </c>
      <c r="BE206" s="572">
        <f>+AVERAGE(BK99,BK168)</f>
        <v>1</v>
      </c>
      <c r="BF206" s="572">
        <f>+AVERAGE(BM99,BM168)</f>
        <v>0</v>
      </c>
      <c r="BG206" s="572">
        <f>+AVERAGE(BO99,BO168)</f>
        <v>0</v>
      </c>
      <c r="BH206" s="679">
        <f>+AVERAGE(BQ99,BQ168)</f>
        <v>0.375</v>
      </c>
      <c r="BI206" s="681"/>
    </row>
    <row r="207" spans="52:61" ht="18" customHeight="1" thickBot="1" x14ac:dyDescent="0.4">
      <c r="AZ207" s="947" t="s">
        <v>95</v>
      </c>
      <c r="BA207" s="948"/>
      <c r="BB207" s="948"/>
      <c r="BC207" s="949"/>
      <c r="BD207" s="574">
        <f>+BI47</f>
        <v>1</v>
      </c>
      <c r="BE207" s="575">
        <f>+BK47</f>
        <v>1</v>
      </c>
      <c r="BF207" s="575">
        <f>+BM47</f>
        <v>0</v>
      </c>
      <c r="BG207" s="575">
        <f>+BO47</f>
        <v>0</v>
      </c>
      <c r="BH207" s="676">
        <f>+BQ47</f>
        <v>0.5</v>
      </c>
      <c r="BI207" s="681"/>
    </row>
  </sheetData>
  <autoFilter ref="A10:CT182">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796">
    <mergeCell ref="AZ196:BC196"/>
    <mergeCell ref="AZ195:BC195"/>
    <mergeCell ref="AZ194:BC194"/>
    <mergeCell ref="AZ193:BC193"/>
    <mergeCell ref="AZ192:BC192"/>
    <mergeCell ref="AZ190:BC190"/>
    <mergeCell ref="AZ189:BC189"/>
    <mergeCell ref="AZ188:BC188"/>
    <mergeCell ref="AZ187:BC187"/>
    <mergeCell ref="AZ191:BC191"/>
    <mergeCell ref="AZ205:BC205"/>
    <mergeCell ref="AZ204:BC204"/>
    <mergeCell ref="AZ203:BC203"/>
    <mergeCell ref="AZ202:BC202"/>
    <mergeCell ref="AZ201:BC201"/>
    <mergeCell ref="AZ200:BC200"/>
    <mergeCell ref="AZ199:BC199"/>
    <mergeCell ref="AZ198:BC198"/>
    <mergeCell ref="AZ197:BC197"/>
    <mergeCell ref="AZ207:BC207"/>
    <mergeCell ref="AZ206:BC206"/>
    <mergeCell ref="BN10:BO10"/>
    <mergeCell ref="CM9:CQ9"/>
    <mergeCell ref="CR8:CR10"/>
    <mergeCell ref="C11:C182"/>
    <mergeCell ref="B11:B182"/>
    <mergeCell ref="G176:G181"/>
    <mergeCell ref="H176:H181"/>
    <mergeCell ref="J176:J181"/>
    <mergeCell ref="M176:M181"/>
    <mergeCell ref="G164:G169"/>
    <mergeCell ref="H164:H169"/>
    <mergeCell ref="J164:J169"/>
    <mergeCell ref="M164:M169"/>
    <mergeCell ref="F170:F175"/>
    <mergeCell ref="F176:F181"/>
    <mergeCell ref="G152:G157"/>
    <mergeCell ref="H152:H157"/>
    <mergeCell ref="J152:J157"/>
    <mergeCell ref="M152:M157"/>
    <mergeCell ref="G158:G163"/>
    <mergeCell ref="H158:H163"/>
    <mergeCell ref="J158:J163"/>
    <mergeCell ref="G170:G175"/>
    <mergeCell ref="H170:H175"/>
    <mergeCell ref="J170:J175"/>
    <mergeCell ref="M170:M175"/>
    <mergeCell ref="P170:P175"/>
    <mergeCell ref="S170:S175"/>
    <mergeCell ref="P164:P169"/>
    <mergeCell ref="S164:S169"/>
    <mergeCell ref="L170:L175"/>
    <mergeCell ref="K170:K175"/>
    <mergeCell ref="I170:I175"/>
    <mergeCell ref="F164:F169"/>
    <mergeCell ref="P152:P157"/>
    <mergeCell ref="S152:S157"/>
    <mergeCell ref="P158:P163"/>
    <mergeCell ref="S158:S163"/>
    <mergeCell ref="J147:J150"/>
    <mergeCell ref="L147:L150"/>
    <mergeCell ref="K147:K150"/>
    <mergeCell ref="I147:I150"/>
    <mergeCell ref="O147:O150"/>
    <mergeCell ref="Q147:Q150"/>
    <mergeCell ref="R147:R150"/>
    <mergeCell ref="L164:L169"/>
    <mergeCell ref="K164:K169"/>
    <mergeCell ref="I164:I169"/>
    <mergeCell ref="M147:M150"/>
    <mergeCell ref="M158:M163"/>
    <mergeCell ref="F137:F141"/>
    <mergeCell ref="F142:F146"/>
    <mergeCell ref="G137:G141"/>
    <mergeCell ref="H137:H141"/>
    <mergeCell ref="J137:J141"/>
    <mergeCell ref="P147:P150"/>
    <mergeCell ref="S147:S150"/>
    <mergeCell ref="F152:F157"/>
    <mergeCell ref="F158:F163"/>
    <mergeCell ref="F147:F150"/>
    <mergeCell ref="G147:G150"/>
    <mergeCell ref="H147:H150"/>
    <mergeCell ref="J142:J146"/>
    <mergeCell ref="M142:M146"/>
    <mergeCell ref="P142:P146"/>
    <mergeCell ref="L158:L163"/>
    <mergeCell ref="K158:K163"/>
    <mergeCell ref="I158:I163"/>
    <mergeCell ref="M137:M141"/>
    <mergeCell ref="I152:I157"/>
    <mergeCell ref="K152:K157"/>
    <mergeCell ref="L152:L157"/>
    <mergeCell ref="N152:N157"/>
    <mergeCell ref="O152:O157"/>
    <mergeCell ref="G117:G125"/>
    <mergeCell ref="H117:H125"/>
    <mergeCell ref="J117:J125"/>
    <mergeCell ref="M117:M125"/>
    <mergeCell ref="P117:P125"/>
    <mergeCell ref="S117:S125"/>
    <mergeCell ref="I142:I146"/>
    <mergeCell ref="I137:I141"/>
    <mergeCell ref="P137:P141"/>
    <mergeCell ref="S137:S141"/>
    <mergeCell ref="G142:G146"/>
    <mergeCell ref="H142:H146"/>
    <mergeCell ref="S142:S146"/>
    <mergeCell ref="G126:G135"/>
    <mergeCell ref="H126:H135"/>
    <mergeCell ref="S126:S135"/>
    <mergeCell ref="F78:F87"/>
    <mergeCell ref="G78:G87"/>
    <mergeCell ref="H78:H87"/>
    <mergeCell ref="J78:J87"/>
    <mergeCell ref="M78:M87"/>
    <mergeCell ref="P78:P87"/>
    <mergeCell ref="S78:S87"/>
    <mergeCell ref="F64:F76"/>
    <mergeCell ref="G64:G76"/>
    <mergeCell ref="J64:J76"/>
    <mergeCell ref="M64:M76"/>
    <mergeCell ref="P64:P76"/>
    <mergeCell ref="H64:H76"/>
    <mergeCell ref="F25:F37"/>
    <mergeCell ref="G25:G37"/>
    <mergeCell ref="H25:H37"/>
    <mergeCell ref="J25:J37"/>
    <mergeCell ref="M25:M37"/>
    <mergeCell ref="P25:P37"/>
    <mergeCell ref="S25:S37"/>
    <mergeCell ref="Q11:Q24"/>
    <mergeCell ref="F51:F63"/>
    <mergeCell ref="G51:G63"/>
    <mergeCell ref="H51:H63"/>
    <mergeCell ref="J51:J63"/>
    <mergeCell ref="M51:M63"/>
    <mergeCell ref="P51:P63"/>
    <mergeCell ref="F11:F24"/>
    <mergeCell ref="G11:G24"/>
    <mergeCell ref="F38:F50"/>
    <mergeCell ref="G38:G50"/>
    <mergeCell ref="H38:H50"/>
    <mergeCell ref="J38:J50"/>
    <mergeCell ref="H11:H24"/>
    <mergeCell ref="J11:J24"/>
    <mergeCell ref="M11:M24"/>
    <mergeCell ref="P11:P24"/>
    <mergeCell ref="I25:I37"/>
    <mergeCell ref="N51:N63"/>
    <mergeCell ref="L51:L63"/>
    <mergeCell ref="K51:K63"/>
    <mergeCell ref="I51:I63"/>
    <mergeCell ref="O51:O63"/>
    <mergeCell ref="N64:N76"/>
    <mergeCell ref="L64:L76"/>
    <mergeCell ref="K64:K76"/>
    <mergeCell ref="I64:I76"/>
    <mergeCell ref="S88:S97"/>
    <mergeCell ref="F98:F107"/>
    <mergeCell ref="G98:G107"/>
    <mergeCell ref="H98:H107"/>
    <mergeCell ref="J98:J107"/>
    <mergeCell ref="M98:M107"/>
    <mergeCell ref="P98:P107"/>
    <mergeCell ref="F88:F97"/>
    <mergeCell ref="G88:G97"/>
    <mergeCell ref="H88:H97"/>
    <mergeCell ref="O98:O107"/>
    <mergeCell ref="N98:N107"/>
    <mergeCell ref="L98:L107"/>
    <mergeCell ref="K98:K107"/>
    <mergeCell ref="I98:I107"/>
    <mergeCell ref="J88:J97"/>
    <mergeCell ref="M88:M97"/>
    <mergeCell ref="P88:P97"/>
    <mergeCell ref="AP152:AP160"/>
    <mergeCell ref="AO152:AO160"/>
    <mergeCell ref="E152:E181"/>
    <mergeCell ref="D152:D181"/>
    <mergeCell ref="S98:S107"/>
    <mergeCell ref="F108:F116"/>
    <mergeCell ref="G108:G116"/>
    <mergeCell ref="H108:H116"/>
    <mergeCell ref="J108:J116"/>
    <mergeCell ref="M108:M116"/>
    <mergeCell ref="E137:E150"/>
    <mergeCell ref="D137:D150"/>
    <mergeCell ref="AP176:AP181"/>
    <mergeCell ref="AO176:AO181"/>
    <mergeCell ref="AP171:AP175"/>
    <mergeCell ref="AO171:AO175"/>
    <mergeCell ref="AP163:AP170"/>
    <mergeCell ref="AO163:AO170"/>
    <mergeCell ref="AP161:AP162"/>
    <mergeCell ref="AO161:AO162"/>
    <mergeCell ref="AP148:AP150"/>
    <mergeCell ref="AO148:AO150"/>
    <mergeCell ref="AO146:AO147"/>
    <mergeCell ref="AP146:AP147"/>
    <mergeCell ref="AO137:AO140"/>
    <mergeCell ref="AO141:AO145"/>
    <mergeCell ref="AP141:AP145"/>
    <mergeCell ref="AP137:AP140"/>
    <mergeCell ref="AO82:AO84"/>
    <mergeCell ref="AP82:AP84"/>
    <mergeCell ref="AO78:AO81"/>
    <mergeCell ref="AP78:AP81"/>
    <mergeCell ref="E78:E135"/>
    <mergeCell ref="K78:K87"/>
    <mergeCell ref="I78:I87"/>
    <mergeCell ref="I88:I97"/>
    <mergeCell ref="O88:O97"/>
    <mergeCell ref="N88:N97"/>
    <mergeCell ref="L88:L97"/>
    <mergeCell ref="K88:K97"/>
    <mergeCell ref="U88:U97"/>
    <mergeCell ref="T88:T97"/>
    <mergeCell ref="R88:R97"/>
    <mergeCell ref="Q88:Q97"/>
    <mergeCell ref="U98:U107"/>
    <mergeCell ref="T98:T107"/>
    <mergeCell ref="R98:R107"/>
    <mergeCell ref="Q98:Q107"/>
    <mergeCell ref="D78:D135"/>
    <mergeCell ref="P108:P116"/>
    <mergeCell ref="S108:S116"/>
    <mergeCell ref="F117:F125"/>
    <mergeCell ref="F126:F135"/>
    <mergeCell ref="AP113:AP117"/>
    <mergeCell ref="AO113:AO117"/>
    <mergeCell ref="AP100:AP112"/>
    <mergeCell ref="AO100:AO112"/>
    <mergeCell ref="AO85:AO99"/>
    <mergeCell ref="AP85:AP99"/>
    <mergeCell ref="AP130:AP135"/>
    <mergeCell ref="AO130:AO135"/>
    <mergeCell ref="AP121:AP129"/>
    <mergeCell ref="AO121:AO129"/>
    <mergeCell ref="AP118:AP120"/>
    <mergeCell ref="AO118:AO120"/>
    <mergeCell ref="U78:U87"/>
    <mergeCell ref="T78:T87"/>
    <mergeCell ref="R78:R87"/>
    <mergeCell ref="Q78:Q87"/>
    <mergeCell ref="O78:O87"/>
    <mergeCell ref="N78:N87"/>
    <mergeCell ref="L78:L87"/>
    <mergeCell ref="AO11:AO13"/>
    <mergeCell ref="AP20:AP34"/>
    <mergeCell ref="AP14:AP19"/>
    <mergeCell ref="AP11:AP13"/>
    <mergeCell ref="D11:D76"/>
    <mergeCell ref="E11:E76"/>
    <mergeCell ref="AP48:AP56"/>
    <mergeCell ref="AO48:AO56"/>
    <mergeCell ref="AP35:AP47"/>
    <mergeCell ref="AO35:AO47"/>
    <mergeCell ref="AO20:AO34"/>
    <mergeCell ref="AO14:AO19"/>
    <mergeCell ref="AO72:AO76"/>
    <mergeCell ref="AP72:AP76"/>
    <mergeCell ref="AP61:AP71"/>
    <mergeCell ref="AO61:AO71"/>
    <mergeCell ref="AP57:AP60"/>
    <mergeCell ref="AO57:AO60"/>
    <mergeCell ref="L11:L24"/>
    <mergeCell ref="K11:K24"/>
    <mergeCell ref="I11:I24"/>
    <mergeCell ref="U11:U24"/>
    <mergeCell ref="T11:T24"/>
    <mergeCell ref="R11:R24"/>
    <mergeCell ref="B3:CT3"/>
    <mergeCell ref="B4:CT4"/>
    <mergeCell ref="B5:CT5"/>
    <mergeCell ref="B8:B10"/>
    <mergeCell ref="C8:C10"/>
    <mergeCell ref="D8:D10"/>
    <mergeCell ref="E8:E10"/>
    <mergeCell ref="F8:F10"/>
    <mergeCell ref="G8:G10"/>
    <mergeCell ref="AO8:AO10"/>
    <mergeCell ref="AP8:AP10"/>
    <mergeCell ref="AQ8:AQ10"/>
    <mergeCell ref="AR8:AR10"/>
    <mergeCell ref="BS8:CL8"/>
    <mergeCell ref="CS8:CS10"/>
    <mergeCell ref="BS9:BW9"/>
    <mergeCell ref="BX9:CB9"/>
    <mergeCell ref="CC9:CG9"/>
    <mergeCell ref="CH9:CL9"/>
    <mergeCell ref="H8:I10"/>
    <mergeCell ref="BH10:BI10"/>
    <mergeCell ref="BJ10:BK10"/>
    <mergeCell ref="BL10:BM10"/>
    <mergeCell ref="J8:U9"/>
    <mergeCell ref="U25:U37"/>
    <mergeCell ref="T25:T37"/>
    <mergeCell ref="R25:R37"/>
    <mergeCell ref="Q25:Q37"/>
    <mergeCell ref="O25:O37"/>
    <mergeCell ref="N25:N37"/>
    <mergeCell ref="L25:L37"/>
    <mergeCell ref="K25:K37"/>
    <mergeCell ref="S11:S24"/>
    <mergeCell ref="O11:O24"/>
    <mergeCell ref="N11:N24"/>
    <mergeCell ref="U38:U50"/>
    <mergeCell ref="T38:T50"/>
    <mergeCell ref="R38:R50"/>
    <mergeCell ref="Q38:Q50"/>
    <mergeCell ref="O38:O50"/>
    <mergeCell ref="N38:N50"/>
    <mergeCell ref="L38:L50"/>
    <mergeCell ref="K38:K50"/>
    <mergeCell ref="I38:I50"/>
    <mergeCell ref="S38:S50"/>
    <mergeCell ref="M38:M50"/>
    <mergeCell ref="P38:P50"/>
    <mergeCell ref="U51:U63"/>
    <mergeCell ref="T51:T63"/>
    <mergeCell ref="R51:R63"/>
    <mergeCell ref="Q51:Q63"/>
    <mergeCell ref="U64:U76"/>
    <mergeCell ref="T64:T76"/>
    <mergeCell ref="R64:R76"/>
    <mergeCell ref="Q64:Q76"/>
    <mergeCell ref="O64:O76"/>
    <mergeCell ref="S51:S63"/>
    <mergeCell ref="S64:S76"/>
    <mergeCell ref="U108:U116"/>
    <mergeCell ref="T108:T116"/>
    <mergeCell ref="R108:R116"/>
    <mergeCell ref="Q108:Q116"/>
    <mergeCell ref="O108:O116"/>
    <mergeCell ref="N108:N116"/>
    <mergeCell ref="L108:L116"/>
    <mergeCell ref="K108:K116"/>
    <mergeCell ref="I108:I116"/>
    <mergeCell ref="U117:U125"/>
    <mergeCell ref="T117:T125"/>
    <mergeCell ref="R117:R125"/>
    <mergeCell ref="Q117:Q125"/>
    <mergeCell ref="O117:O125"/>
    <mergeCell ref="N117:N125"/>
    <mergeCell ref="L117:L125"/>
    <mergeCell ref="K117:K125"/>
    <mergeCell ref="I117:I125"/>
    <mergeCell ref="T126:T135"/>
    <mergeCell ref="R126:R135"/>
    <mergeCell ref="Q126:Q135"/>
    <mergeCell ref="O126:O135"/>
    <mergeCell ref="N126:N135"/>
    <mergeCell ref="L126:L135"/>
    <mergeCell ref="K126:K135"/>
    <mergeCell ref="I126:I135"/>
    <mergeCell ref="J126:J135"/>
    <mergeCell ref="M126:M135"/>
    <mergeCell ref="P126:P135"/>
    <mergeCell ref="U137:U141"/>
    <mergeCell ref="T137:T141"/>
    <mergeCell ref="R137:R141"/>
    <mergeCell ref="Q137:Q141"/>
    <mergeCell ref="O137:O141"/>
    <mergeCell ref="N137:N141"/>
    <mergeCell ref="L137:L141"/>
    <mergeCell ref="K137:K141"/>
    <mergeCell ref="L142:L146"/>
    <mergeCell ref="K142:K146"/>
    <mergeCell ref="L176:L181"/>
    <mergeCell ref="K176:K181"/>
    <mergeCell ref="I176:I181"/>
    <mergeCell ref="U164:U169"/>
    <mergeCell ref="T164:T169"/>
    <mergeCell ref="R164:R169"/>
    <mergeCell ref="Q164:Q169"/>
    <mergeCell ref="O164:O169"/>
    <mergeCell ref="N164:N169"/>
    <mergeCell ref="U170:U175"/>
    <mergeCell ref="T170:T175"/>
    <mergeCell ref="R170:R175"/>
    <mergeCell ref="Q170:Q175"/>
    <mergeCell ref="O170:O175"/>
    <mergeCell ref="N170:N175"/>
    <mergeCell ref="P176:P181"/>
    <mergeCell ref="S176:S181"/>
    <mergeCell ref="U176:U181"/>
    <mergeCell ref="T176:T181"/>
    <mergeCell ref="R176:R181"/>
    <mergeCell ref="Q176:Q181"/>
    <mergeCell ref="O176:O181"/>
    <mergeCell ref="N176:N181"/>
    <mergeCell ref="U158:U163"/>
    <mergeCell ref="T158:T163"/>
    <mergeCell ref="R158:R163"/>
    <mergeCell ref="Q158:Q163"/>
    <mergeCell ref="O158:O163"/>
    <mergeCell ref="N158:N163"/>
    <mergeCell ref="J10:L10"/>
    <mergeCell ref="M10:O10"/>
    <mergeCell ref="P10:R10"/>
    <mergeCell ref="S10:U10"/>
    <mergeCell ref="T147:T150"/>
    <mergeCell ref="U147:U150"/>
    <mergeCell ref="U142:U146"/>
    <mergeCell ref="T142:T146"/>
    <mergeCell ref="R142:R146"/>
    <mergeCell ref="Q142:Q146"/>
    <mergeCell ref="O142:O146"/>
    <mergeCell ref="N147:N150"/>
    <mergeCell ref="N142:N146"/>
    <mergeCell ref="U152:U157"/>
    <mergeCell ref="T152:T157"/>
    <mergeCell ref="R152:R157"/>
    <mergeCell ref="Q152:Q157"/>
    <mergeCell ref="U126:U135"/>
    <mergeCell ref="V11:V24"/>
    <mergeCell ref="W11:W24"/>
    <mergeCell ref="X11:X24"/>
    <mergeCell ref="Y11:Y24"/>
    <mergeCell ref="Z11:Z24"/>
    <mergeCell ref="W51:W63"/>
    <mergeCell ref="V51:V63"/>
    <mergeCell ref="X51:X63"/>
    <mergeCell ref="Y51:Y63"/>
    <mergeCell ref="Z51:Z63"/>
    <mergeCell ref="AA51:AA63"/>
    <mergeCell ref="AB51:AB63"/>
    <mergeCell ref="AC51:AC63"/>
    <mergeCell ref="V25:V37"/>
    <mergeCell ref="W25:W37"/>
    <mergeCell ref="W38:W50"/>
    <mergeCell ref="V38:V50"/>
    <mergeCell ref="X38:X50"/>
    <mergeCell ref="Y38:Y50"/>
    <mergeCell ref="Z38:Z50"/>
    <mergeCell ref="AA38:AA50"/>
    <mergeCell ref="AB38:AB50"/>
    <mergeCell ref="X25:X37"/>
    <mergeCell ref="Y25:Y37"/>
    <mergeCell ref="Z25:Z37"/>
    <mergeCell ref="AA25:AA37"/>
    <mergeCell ref="AB25:AB37"/>
    <mergeCell ref="AC25:AC37"/>
    <mergeCell ref="W64:W76"/>
    <mergeCell ref="V64:V76"/>
    <mergeCell ref="X64:X76"/>
    <mergeCell ref="Y64:Y76"/>
    <mergeCell ref="Z64:Z76"/>
    <mergeCell ref="AA64:AA76"/>
    <mergeCell ref="AB64:AB76"/>
    <mergeCell ref="AC64:AC76"/>
    <mergeCell ref="V78:V87"/>
    <mergeCell ref="W78:W87"/>
    <mergeCell ref="X78:X87"/>
    <mergeCell ref="Y78:Y87"/>
    <mergeCell ref="Z78:Z87"/>
    <mergeCell ref="AA78:AA87"/>
    <mergeCell ref="AB78:AB87"/>
    <mergeCell ref="AC78:AC87"/>
    <mergeCell ref="W88:W97"/>
    <mergeCell ref="V88:V97"/>
    <mergeCell ref="X88:X97"/>
    <mergeCell ref="Y88:Y97"/>
    <mergeCell ref="Z88:Z97"/>
    <mergeCell ref="AA88:AA97"/>
    <mergeCell ref="AB88:AB97"/>
    <mergeCell ref="AC88:AC97"/>
    <mergeCell ref="W108:W116"/>
    <mergeCell ref="W98:W107"/>
    <mergeCell ref="V108:V116"/>
    <mergeCell ref="V98:V107"/>
    <mergeCell ref="X98:X107"/>
    <mergeCell ref="Y98:Y107"/>
    <mergeCell ref="Z98:Z107"/>
    <mergeCell ref="AA98:AA107"/>
    <mergeCell ref="AB98:AB107"/>
    <mergeCell ref="AC98:AC107"/>
    <mergeCell ref="X108:X116"/>
    <mergeCell ref="Y108:Y116"/>
    <mergeCell ref="Z108:Z116"/>
    <mergeCell ref="AA108:AA116"/>
    <mergeCell ref="AB108:AB116"/>
    <mergeCell ref="AC108:AC116"/>
    <mergeCell ref="W126:W135"/>
    <mergeCell ref="W117:W125"/>
    <mergeCell ref="V126:V135"/>
    <mergeCell ref="V117:V125"/>
    <mergeCell ref="X117:X125"/>
    <mergeCell ref="Y117:Y125"/>
    <mergeCell ref="Z117:Z125"/>
    <mergeCell ref="AA117:AA125"/>
    <mergeCell ref="AB117:AB125"/>
    <mergeCell ref="V164:V169"/>
    <mergeCell ref="W158:W163"/>
    <mergeCell ref="V158:V163"/>
    <mergeCell ref="W152:W157"/>
    <mergeCell ref="V152:V157"/>
    <mergeCell ref="AC152:AC157"/>
    <mergeCell ref="AC158:AC163"/>
    <mergeCell ref="AC164:AC169"/>
    <mergeCell ref="AC117:AC125"/>
    <mergeCell ref="X126:X135"/>
    <mergeCell ref="Y126:Y135"/>
    <mergeCell ref="Z126:Z135"/>
    <mergeCell ref="AA126:AA135"/>
    <mergeCell ref="AB126:AB135"/>
    <mergeCell ref="AC126:AC135"/>
    <mergeCell ref="W147:W150"/>
    <mergeCell ref="V147:V150"/>
    <mergeCell ref="V142:V146"/>
    <mergeCell ref="W142:W146"/>
    <mergeCell ref="W137:W141"/>
    <mergeCell ref="V137:V141"/>
    <mergeCell ref="X137:X141"/>
    <mergeCell ref="Y137:Y141"/>
    <mergeCell ref="Z137:Z141"/>
    <mergeCell ref="V176:V181"/>
    <mergeCell ref="W170:W175"/>
    <mergeCell ref="V170:V175"/>
    <mergeCell ref="X152:X157"/>
    <mergeCell ref="Y152:Y157"/>
    <mergeCell ref="Z152:Z157"/>
    <mergeCell ref="AA152:AA157"/>
    <mergeCell ref="AB152:AB157"/>
    <mergeCell ref="X158:X163"/>
    <mergeCell ref="Y158:Y163"/>
    <mergeCell ref="Z158:Z163"/>
    <mergeCell ref="AA158:AA163"/>
    <mergeCell ref="AB158:AB163"/>
    <mergeCell ref="X164:X169"/>
    <mergeCell ref="Y164:Y169"/>
    <mergeCell ref="Z164:Z169"/>
    <mergeCell ref="AA164:AA169"/>
    <mergeCell ref="AB164:AB169"/>
    <mergeCell ref="X170:X175"/>
    <mergeCell ref="Y170:Y175"/>
    <mergeCell ref="Z170:Z175"/>
    <mergeCell ref="AA170:AA175"/>
    <mergeCell ref="AB170:AB175"/>
    <mergeCell ref="W164:W169"/>
    <mergeCell ref="W176:W181"/>
    <mergeCell ref="AC142:AC146"/>
    <mergeCell ref="X147:X150"/>
    <mergeCell ref="Y147:Y150"/>
    <mergeCell ref="Z147:Z150"/>
    <mergeCell ref="AA147:AA150"/>
    <mergeCell ref="AB147:AB150"/>
    <mergeCell ref="AC147:AC150"/>
    <mergeCell ref="AA137:AA141"/>
    <mergeCell ref="AB137:AB141"/>
    <mergeCell ref="AC137:AC141"/>
    <mergeCell ref="X142:X146"/>
    <mergeCell ref="Y142:Y146"/>
    <mergeCell ref="Z142:Z146"/>
    <mergeCell ref="AA142:AA146"/>
    <mergeCell ref="AB142:AB146"/>
    <mergeCell ref="AC170:AC175"/>
    <mergeCell ref="X176:X181"/>
    <mergeCell ref="Y176:Y181"/>
    <mergeCell ref="Z176:Z181"/>
    <mergeCell ref="AA176:AA181"/>
    <mergeCell ref="AB176:AB181"/>
    <mergeCell ref="AC176:AC181"/>
    <mergeCell ref="AK38:AK50"/>
    <mergeCell ref="AD8:AN9"/>
    <mergeCell ref="V10:W10"/>
    <mergeCell ref="X10:Y10"/>
    <mergeCell ref="Z10:AA10"/>
    <mergeCell ref="AB10:AC10"/>
    <mergeCell ref="AJ10:AK10"/>
    <mergeCell ref="AH10:AI10"/>
    <mergeCell ref="AF10:AG10"/>
    <mergeCell ref="AD10:AE10"/>
    <mergeCell ref="V8:AC9"/>
    <mergeCell ref="AL10:AN10"/>
    <mergeCell ref="AD11:AD24"/>
    <mergeCell ref="AE11:AE24"/>
    <mergeCell ref="AF11:AF24"/>
    <mergeCell ref="AG11:AG24"/>
    <mergeCell ref="AH11:AH24"/>
    <mergeCell ref="AI11:AI24"/>
    <mergeCell ref="AJ11:AJ24"/>
    <mergeCell ref="AK11:AK24"/>
    <mergeCell ref="AA11:AA24"/>
    <mergeCell ref="AB11:AB24"/>
    <mergeCell ref="AC11:AC24"/>
    <mergeCell ref="AC38:AC50"/>
    <mergeCell ref="AL38:AL50"/>
    <mergeCell ref="AM38:AM50"/>
    <mergeCell ref="AN38:AN50"/>
    <mergeCell ref="AL11:AL24"/>
    <mergeCell ref="AM11:AM24"/>
    <mergeCell ref="AN11:AN24"/>
    <mergeCell ref="AD25:AD37"/>
    <mergeCell ref="AE25:AE37"/>
    <mergeCell ref="AF25:AF37"/>
    <mergeCell ref="AG25:AG37"/>
    <mergeCell ref="AH25:AH37"/>
    <mergeCell ref="AI25:AI37"/>
    <mergeCell ref="AJ25:AJ37"/>
    <mergeCell ref="AK25:AK37"/>
    <mergeCell ref="AL25:AL37"/>
    <mergeCell ref="AM25:AM37"/>
    <mergeCell ref="AN25:AN37"/>
    <mergeCell ref="AD38:AD50"/>
    <mergeCell ref="AE38:AE50"/>
    <mergeCell ref="AF38:AF50"/>
    <mergeCell ref="AG38:AG50"/>
    <mergeCell ref="AH38:AH50"/>
    <mergeCell ref="AI38:AI50"/>
    <mergeCell ref="AJ38:AJ50"/>
    <mergeCell ref="AM51:AM63"/>
    <mergeCell ref="AN51:AN63"/>
    <mergeCell ref="AD64:AD76"/>
    <mergeCell ref="AE64:AE76"/>
    <mergeCell ref="AF64:AF76"/>
    <mergeCell ref="AG64:AG76"/>
    <mergeCell ref="AH64:AH76"/>
    <mergeCell ref="AI64:AI76"/>
    <mergeCell ref="AJ64:AJ76"/>
    <mergeCell ref="AK64:AK76"/>
    <mergeCell ref="AL64:AL76"/>
    <mergeCell ref="AM64:AM76"/>
    <mergeCell ref="AN64:AN76"/>
    <mergeCell ref="AD51:AD63"/>
    <mergeCell ref="AE51:AE63"/>
    <mergeCell ref="AF51:AF63"/>
    <mergeCell ref="AG51:AG63"/>
    <mergeCell ref="AH51:AH63"/>
    <mergeCell ref="AI51:AI63"/>
    <mergeCell ref="AJ51:AJ63"/>
    <mergeCell ref="AK51:AK63"/>
    <mergeCell ref="AL51:AL63"/>
    <mergeCell ref="AM78:AM87"/>
    <mergeCell ref="AN78:AN87"/>
    <mergeCell ref="AD88:AD97"/>
    <mergeCell ref="AE88:AE97"/>
    <mergeCell ref="AF88:AF97"/>
    <mergeCell ref="AG88:AG97"/>
    <mergeCell ref="AH88:AH97"/>
    <mergeCell ref="AI88:AI97"/>
    <mergeCell ref="AJ88:AJ97"/>
    <mergeCell ref="AK88:AK97"/>
    <mergeCell ref="AL88:AL97"/>
    <mergeCell ref="AM88:AM97"/>
    <mergeCell ref="AN88:AN97"/>
    <mergeCell ref="AD78:AD87"/>
    <mergeCell ref="AE78:AE87"/>
    <mergeCell ref="AF78:AF87"/>
    <mergeCell ref="AG78:AG87"/>
    <mergeCell ref="AH78:AH87"/>
    <mergeCell ref="AI78:AI87"/>
    <mergeCell ref="AJ78:AJ87"/>
    <mergeCell ref="AK78:AK87"/>
    <mergeCell ref="AL78:AL87"/>
    <mergeCell ref="AM98:AM107"/>
    <mergeCell ref="AN98:AN107"/>
    <mergeCell ref="AD108:AD116"/>
    <mergeCell ref="AE108:AE116"/>
    <mergeCell ref="AF108:AF116"/>
    <mergeCell ref="AG108:AG116"/>
    <mergeCell ref="AH108:AH116"/>
    <mergeCell ref="AI108:AI116"/>
    <mergeCell ref="AJ108:AJ116"/>
    <mergeCell ref="AK108:AK116"/>
    <mergeCell ref="AL108:AL116"/>
    <mergeCell ref="AM108:AM116"/>
    <mergeCell ref="AN108:AN116"/>
    <mergeCell ref="AD98:AD107"/>
    <mergeCell ref="AE98:AE107"/>
    <mergeCell ref="AF98:AF107"/>
    <mergeCell ref="AG98:AG107"/>
    <mergeCell ref="AH98:AH107"/>
    <mergeCell ref="AI98:AI107"/>
    <mergeCell ref="AJ98:AJ107"/>
    <mergeCell ref="AK98:AK107"/>
    <mergeCell ref="AL98:AL107"/>
    <mergeCell ref="AM126:AM135"/>
    <mergeCell ref="AN126:AN135"/>
    <mergeCell ref="AD117:AD125"/>
    <mergeCell ref="AE117:AE125"/>
    <mergeCell ref="AF117:AF125"/>
    <mergeCell ref="AG117:AG125"/>
    <mergeCell ref="AH117:AH125"/>
    <mergeCell ref="AI117:AI125"/>
    <mergeCell ref="AJ117:AJ125"/>
    <mergeCell ref="AK117:AK125"/>
    <mergeCell ref="AL117:AL125"/>
    <mergeCell ref="AD126:AD135"/>
    <mergeCell ref="AE126:AE135"/>
    <mergeCell ref="AF126:AF135"/>
    <mergeCell ref="AG126:AG135"/>
    <mergeCell ref="AH126:AH135"/>
    <mergeCell ref="AI126:AI135"/>
    <mergeCell ref="AJ126:AJ135"/>
    <mergeCell ref="AK126:AK135"/>
    <mergeCell ref="AL126:AL135"/>
    <mergeCell ref="AD137:AD141"/>
    <mergeCell ref="AE137:AE141"/>
    <mergeCell ref="AF137:AF141"/>
    <mergeCell ref="AG137:AG141"/>
    <mergeCell ref="AH137:AH141"/>
    <mergeCell ref="AI137:AI141"/>
    <mergeCell ref="AJ137:AJ141"/>
    <mergeCell ref="AK137:AK141"/>
    <mergeCell ref="AL137:AL141"/>
    <mergeCell ref="AD142:AD146"/>
    <mergeCell ref="AE142:AE146"/>
    <mergeCell ref="AF142:AF146"/>
    <mergeCell ref="AG142:AG146"/>
    <mergeCell ref="AH142:AH146"/>
    <mergeCell ref="AI142:AI146"/>
    <mergeCell ref="AJ142:AJ146"/>
    <mergeCell ref="AK142:AK146"/>
    <mergeCell ref="AL142:AL146"/>
    <mergeCell ref="AD147:AD150"/>
    <mergeCell ref="AE147:AE150"/>
    <mergeCell ref="AF147:AF150"/>
    <mergeCell ref="AG147:AG150"/>
    <mergeCell ref="AH147:AH150"/>
    <mergeCell ref="AI147:AI150"/>
    <mergeCell ref="AJ147:AJ150"/>
    <mergeCell ref="AK147:AK150"/>
    <mergeCell ref="AL147:AL150"/>
    <mergeCell ref="AD152:AD157"/>
    <mergeCell ref="AE152:AE157"/>
    <mergeCell ref="AF152:AF157"/>
    <mergeCell ref="AG152:AG157"/>
    <mergeCell ref="AH152:AH157"/>
    <mergeCell ref="AI152:AI157"/>
    <mergeCell ref="AJ152:AJ157"/>
    <mergeCell ref="AK152:AK157"/>
    <mergeCell ref="AL152:AL157"/>
    <mergeCell ref="AD158:AD163"/>
    <mergeCell ref="AE158:AE163"/>
    <mergeCell ref="AF158:AF163"/>
    <mergeCell ref="AG158:AG163"/>
    <mergeCell ref="AH158:AH163"/>
    <mergeCell ref="AI158:AI163"/>
    <mergeCell ref="AJ158:AJ163"/>
    <mergeCell ref="AK158:AK163"/>
    <mergeCell ref="AL158:AL163"/>
    <mergeCell ref="AD164:AD169"/>
    <mergeCell ref="AE164:AE169"/>
    <mergeCell ref="AF164:AF169"/>
    <mergeCell ref="AG164:AG169"/>
    <mergeCell ref="AH164:AH169"/>
    <mergeCell ref="AI164:AI169"/>
    <mergeCell ref="AJ164:AJ169"/>
    <mergeCell ref="AK164:AK169"/>
    <mergeCell ref="AL164:AL169"/>
    <mergeCell ref="AM176:AM181"/>
    <mergeCell ref="AN176:AN181"/>
    <mergeCell ref="AD170:AD175"/>
    <mergeCell ref="AE170:AE175"/>
    <mergeCell ref="AF170:AF175"/>
    <mergeCell ref="AG170:AG175"/>
    <mergeCell ref="AH170:AH175"/>
    <mergeCell ref="AI170:AI175"/>
    <mergeCell ref="AJ170:AJ175"/>
    <mergeCell ref="AK170:AK175"/>
    <mergeCell ref="AL170:AL175"/>
    <mergeCell ref="AD176:AD181"/>
    <mergeCell ref="AE176:AE181"/>
    <mergeCell ref="AF176:AF181"/>
    <mergeCell ref="AG176:AG181"/>
    <mergeCell ref="AH176:AH181"/>
    <mergeCell ref="AI176:AI181"/>
    <mergeCell ref="AJ176:AJ181"/>
    <mergeCell ref="AK176:AK181"/>
    <mergeCell ref="AL176:AL181"/>
    <mergeCell ref="AS8:BC9"/>
    <mergeCell ref="BB10:BC10"/>
    <mergeCell ref="AV10:AW10"/>
    <mergeCell ref="AX10:AY10"/>
    <mergeCell ref="AZ10:BA10"/>
    <mergeCell ref="BD8:BG9"/>
    <mergeCell ref="BH8:BR9"/>
    <mergeCell ref="BP10:BR10"/>
    <mergeCell ref="AM170:AM175"/>
    <mergeCell ref="AN170:AN175"/>
    <mergeCell ref="AM158:AM163"/>
    <mergeCell ref="AN158:AN163"/>
    <mergeCell ref="AM164:AM169"/>
    <mergeCell ref="AN164:AN169"/>
    <mergeCell ref="AM147:AM150"/>
    <mergeCell ref="AN147:AN150"/>
    <mergeCell ref="AM152:AM157"/>
    <mergeCell ref="AN152:AN157"/>
    <mergeCell ref="AM137:AM141"/>
    <mergeCell ref="AN137:AN141"/>
    <mergeCell ref="AM142:AM146"/>
    <mergeCell ref="AN142:AN146"/>
    <mergeCell ref="AM117:AM125"/>
    <mergeCell ref="AN117:AN125"/>
  </mergeCells>
  <conditionalFormatting sqref="BR1:BR1048576">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179"/>
  <sheetViews>
    <sheetView topLeftCell="AU7" workbookViewId="0">
      <pane ySplit="4" topLeftCell="A12" activePane="bottomLeft" state="frozen"/>
      <selection activeCell="A7" sqref="A7"/>
      <selection pane="bottomLeft" activeCell="BG19" sqref="BG19"/>
    </sheetView>
  </sheetViews>
  <sheetFormatPr baseColWidth="10" defaultColWidth="10.75" defaultRowHeight="27" x14ac:dyDescent="0.35"/>
  <cols>
    <col min="1" max="1" width="2.375" style="2" customWidth="1"/>
    <col min="2" max="2" width="10.75" style="2"/>
    <col min="3" max="3" width="18.875" style="2" customWidth="1"/>
    <col min="4" max="4" width="11" style="2" customWidth="1"/>
    <col min="5" max="5" width="19.75" style="2" customWidth="1"/>
    <col min="6" max="6" width="20.875" style="2" customWidth="1"/>
    <col min="7" max="7" width="10.75" style="2"/>
    <col min="8" max="8" width="13.625" style="2" customWidth="1"/>
    <col min="9" max="9" width="6.75" style="202" hidden="1" customWidth="1"/>
    <col min="10" max="10" width="10.75" style="2"/>
    <col min="11" max="12" width="6.75" style="202" hidden="1" customWidth="1"/>
    <col min="13" max="13" width="10.75" style="2"/>
    <col min="14" max="15" width="6.75" style="202" hidden="1" customWidth="1"/>
    <col min="16" max="16" width="10.75" style="2"/>
    <col min="17" max="18" width="6.75" style="202" hidden="1" customWidth="1"/>
    <col min="19" max="19" width="10.75" style="2"/>
    <col min="20" max="21" width="6.75" style="202" hidden="1" customWidth="1"/>
    <col min="22" max="22" width="12.75" style="202" customWidth="1"/>
    <col min="23" max="23" width="6.75" style="202" hidden="1" customWidth="1"/>
    <col min="24" max="24" width="12.75" style="202" customWidth="1"/>
    <col min="25" max="25" width="6.75" style="202" hidden="1" customWidth="1"/>
    <col min="26" max="26" width="12.75" style="202" customWidth="1"/>
    <col min="27" max="27" width="6.75" style="202" hidden="1" customWidth="1"/>
    <col min="28" max="28" width="12.75" style="202" customWidth="1"/>
    <col min="29" max="29" width="6.75" style="202" hidden="1" customWidth="1"/>
    <col min="30" max="30" width="10.75" style="202" customWidth="1"/>
    <col min="31" max="31" width="6.75" style="202" hidden="1" customWidth="1"/>
    <col min="32" max="32" width="10.75" style="202" customWidth="1"/>
    <col min="33" max="33" width="6.75" style="202" hidden="1" customWidth="1"/>
    <col min="34" max="34" width="10.75" style="202" customWidth="1"/>
    <col min="35" max="35" width="6.75" style="202" hidden="1" customWidth="1"/>
    <col min="36" max="36" width="10.75" style="202" customWidth="1"/>
    <col min="37" max="37" width="6.75" style="202" hidden="1" customWidth="1"/>
    <col min="38" max="38" width="12.75" style="202" customWidth="1"/>
    <col min="39" max="39" width="6.75" style="202" customWidth="1"/>
    <col min="40" max="40" width="8.75" style="202" customWidth="1"/>
    <col min="41" max="41" width="10.75" style="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customWidth="1"/>
    <col min="50" max="50" width="11.875" style="2" customWidth="1"/>
    <col min="51" max="51" width="6.75" style="202" customWidth="1"/>
    <col min="52" max="52" width="11.875" style="2" customWidth="1"/>
    <col min="53" max="53" width="6.75" style="202" customWidth="1"/>
    <col min="54" max="54" width="11.875" style="2" customWidth="1"/>
    <col min="55" max="55" width="6.75" style="202"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644" customWidth="1"/>
    <col min="71" max="73" width="16.25" style="2" customWidth="1"/>
    <col min="74" max="74" width="14.75" style="202" customWidth="1"/>
    <col min="75" max="75" width="14.75" style="2" customWidth="1"/>
    <col min="76" max="78" width="16.25" style="2" customWidth="1"/>
    <col min="79" max="79" width="14.75" style="202" customWidth="1"/>
    <col min="80" max="80" width="14.75" style="2" customWidth="1"/>
    <col min="81" max="83" width="16.25" style="2" customWidth="1"/>
    <col min="84" max="84" width="14.75" style="202" customWidth="1"/>
    <col min="85" max="85" width="14.75" style="2" customWidth="1"/>
    <col min="86" max="88" width="16.25" style="2" customWidth="1"/>
    <col min="89" max="89" width="14.75" style="202" customWidth="1"/>
    <col min="90" max="90" width="14.75" style="2" customWidth="1"/>
    <col min="91" max="93" width="16.25" style="202" customWidth="1"/>
    <col min="94" max="94" width="14.75" style="202" customWidth="1"/>
    <col min="95" max="95" width="14.75" style="2" customWidth="1"/>
    <col min="96" max="96" width="30.75" style="2" customWidth="1"/>
    <col min="97" max="97" width="21.25" style="2" customWidth="1"/>
    <col min="98" max="98" width="20.75" style="2" customWidth="1"/>
    <col min="99" max="16384" width="10.75" style="2"/>
  </cols>
  <sheetData>
    <row r="1" spans="2:98" ht="27.75"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33"/>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2:98" ht="27.75" x14ac:dyDescent="0.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633"/>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22</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4">
      <c r="B6" s="3"/>
      <c r="C6" s="3"/>
      <c r="D6" s="3"/>
      <c r="E6" s="3"/>
      <c r="F6" s="3"/>
      <c r="G6" s="3"/>
      <c r="H6" s="3"/>
      <c r="I6" s="306"/>
      <c r="J6" s="3"/>
      <c r="K6" s="306"/>
      <c r="L6" s="306"/>
      <c r="M6" s="3"/>
      <c r="N6" s="306"/>
      <c r="O6" s="306"/>
      <c r="P6" s="3"/>
      <c r="Q6" s="306"/>
      <c r="R6" s="306"/>
      <c r="S6" s="3"/>
      <c r="T6" s="306"/>
      <c r="U6" s="306"/>
      <c r="V6" s="306"/>
      <c r="W6" s="306"/>
      <c r="X6" s="306"/>
      <c r="Y6" s="306"/>
      <c r="Z6" s="306"/>
      <c r="AA6" s="306"/>
      <c r="AB6" s="306"/>
      <c r="AC6" s="306"/>
      <c r="AD6" s="306"/>
      <c r="AE6" s="306"/>
      <c r="AF6" s="306"/>
      <c r="AG6" s="306"/>
      <c r="AH6" s="306"/>
      <c r="AI6" s="306"/>
      <c r="AJ6" s="306"/>
      <c r="AK6" s="306"/>
      <c r="AL6" s="306"/>
      <c r="AM6" s="306"/>
      <c r="AN6" s="306"/>
      <c r="AO6" s="3"/>
      <c r="AP6" s="3"/>
      <c r="AQ6" s="3"/>
      <c r="AR6" s="3"/>
      <c r="AS6" s="3"/>
      <c r="AT6" s="3"/>
      <c r="AU6" s="3"/>
      <c r="AV6" s="3"/>
      <c r="AW6" s="306"/>
      <c r="AX6" s="3"/>
      <c r="AY6" s="306"/>
      <c r="AZ6" s="3"/>
      <c r="BA6" s="306"/>
      <c r="BB6" s="3"/>
      <c r="BC6" s="306"/>
      <c r="BD6" s="306"/>
      <c r="BE6" s="306"/>
      <c r="BF6" s="306"/>
      <c r="BG6" s="306"/>
      <c r="BH6" s="306"/>
      <c r="BI6" s="306"/>
      <c r="BJ6" s="306"/>
      <c r="BK6" s="306"/>
      <c r="BL6" s="306"/>
      <c r="BM6" s="306"/>
      <c r="BN6" s="306"/>
      <c r="BO6" s="306"/>
      <c r="BP6" s="306"/>
      <c r="BQ6" s="306"/>
      <c r="BR6" s="634"/>
      <c r="BS6" s="3"/>
      <c r="BT6" s="3"/>
      <c r="BU6" s="3"/>
      <c r="BV6" s="306"/>
      <c r="BW6" s="3"/>
      <c r="BX6" s="3"/>
      <c r="BY6" s="3"/>
      <c r="BZ6" s="3"/>
      <c r="CA6" s="306"/>
      <c r="CB6" s="3"/>
      <c r="CC6" s="3"/>
      <c r="CD6" s="3"/>
      <c r="CE6" s="3"/>
      <c r="CF6" s="306"/>
      <c r="CG6" s="3"/>
      <c r="CH6" s="3"/>
      <c r="CI6" s="3"/>
      <c r="CJ6" s="3"/>
      <c r="CK6" s="306"/>
      <c r="CL6" s="3"/>
      <c r="CM6" s="306"/>
      <c r="CN6" s="306"/>
      <c r="CO6" s="306"/>
      <c r="CP6" s="306"/>
      <c r="CQ6" s="3"/>
      <c r="CR6" s="3"/>
      <c r="CS6" s="3"/>
      <c r="CT6" s="3"/>
    </row>
    <row r="7" spans="2:98" ht="14.25" customHeight="1" thickBot="1" x14ac:dyDescent="0.4">
      <c r="B7" s="4"/>
      <c r="C7" s="4"/>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635"/>
      <c r="BS7" s="8"/>
      <c r="BT7" s="8"/>
      <c r="BU7" s="4"/>
      <c r="BV7" s="4"/>
      <c r="BW7" s="4"/>
      <c r="BX7" s="8"/>
      <c r="BY7" s="8"/>
      <c r="BZ7" s="8"/>
      <c r="CA7" s="8"/>
      <c r="CB7" s="4"/>
      <c r="CC7" s="8"/>
      <c r="CD7" s="8"/>
      <c r="CE7" s="8"/>
      <c r="CF7" s="8"/>
      <c r="CG7" s="4"/>
      <c r="CH7" s="8"/>
      <c r="CI7" s="8"/>
      <c r="CJ7" s="8"/>
      <c r="CK7" s="8"/>
      <c r="CL7" s="4"/>
      <c r="CM7" s="4"/>
      <c r="CN7" s="4"/>
      <c r="CO7" s="4"/>
      <c r="CP7" s="4"/>
      <c r="CQ7" s="4"/>
      <c r="CR7" s="4"/>
      <c r="CS7" s="4"/>
    </row>
    <row r="8" spans="2:98" ht="15" customHeight="1" thickBot="1" x14ac:dyDescent="0.25">
      <c r="B8" s="884" t="s">
        <v>8</v>
      </c>
      <c r="C8" s="884" t="s">
        <v>13</v>
      </c>
      <c r="D8" s="884" t="s">
        <v>8</v>
      </c>
      <c r="E8" s="884" t="s">
        <v>14</v>
      </c>
      <c r="F8" s="886" t="s">
        <v>9</v>
      </c>
      <c r="G8" s="731" t="s">
        <v>10</v>
      </c>
      <c r="H8" s="730" t="s">
        <v>1</v>
      </c>
      <c r="I8" s="886"/>
      <c r="J8" s="730" t="s">
        <v>1190</v>
      </c>
      <c r="K8" s="731"/>
      <c r="L8" s="731"/>
      <c r="M8" s="731"/>
      <c r="N8" s="731"/>
      <c r="O8" s="731"/>
      <c r="P8" s="731"/>
      <c r="Q8" s="731"/>
      <c r="R8" s="731"/>
      <c r="S8" s="731"/>
      <c r="T8" s="731"/>
      <c r="U8" s="738"/>
      <c r="V8" s="786" t="s">
        <v>1191</v>
      </c>
      <c r="W8" s="787"/>
      <c r="X8" s="787"/>
      <c r="Y8" s="787"/>
      <c r="Z8" s="787"/>
      <c r="AA8" s="787"/>
      <c r="AB8" s="787"/>
      <c r="AC8" s="788"/>
      <c r="AD8" s="777" t="s">
        <v>1192</v>
      </c>
      <c r="AE8" s="778"/>
      <c r="AF8" s="778"/>
      <c r="AG8" s="778"/>
      <c r="AH8" s="778"/>
      <c r="AI8" s="778"/>
      <c r="AJ8" s="778"/>
      <c r="AK8" s="778"/>
      <c r="AL8" s="778"/>
      <c r="AM8" s="778"/>
      <c r="AN8" s="779"/>
      <c r="AO8" s="737" t="s">
        <v>8</v>
      </c>
      <c r="AP8" s="889" t="s">
        <v>3</v>
      </c>
      <c r="AQ8" s="889" t="s">
        <v>11</v>
      </c>
      <c r="AR8" s="889" t="s">
        <v>15</v>
      </c>
      <c r="AS8" s="730" t="s">
        <v>4</v>
      </c>
      <c r="AT8" s="731"/>
      <c r="AU8" s="731"/>
      <c r="AV8" s="731"/>
      <c r="AW8" s="731"/>
      <c r="AX8" s="731"/>
      <c r="AY8" s="731"/>
      <c r="AZ8" s="731"/>
      <c r="BA8" s="731"/>
      <c r="BB8" s="731"/>
      <c r="BC8" s="738"/>
      <c r="BD8" s="737" t="s">
        <v>1191</v>
      </c>
      <c r="BE8" s="731"/>
      <c r="BF8" s="731"/>
      <c r="BG8" s="738"/>
      <c r="BH8" s="741" t="s">
        <v>1192</v>
      </c>
      <c r="BI8" s="742"/>
      <c r="BJ8" s="742"/>
      <c r="BK8" s="742"/>
      <c r="BL8" s="742"/>
      <c r="BM8" s="742"/>
      <c r="BN8" s="742"/>
      <c r="BO8" s="742"/>
      <c r="BP8" s="742"/>
      <c r="BQ8" s="742"/>
      <c r="BR8" s="743"/>
      <c r="BS8" s="1010" t="s">
        <v>1203</v>
      </c>
      <c r="BT8" s="891"/>
      <c r="BU8" s="891"/>
      <c r="BV8" s="891"/>
      <c r="BW8" s="891"/>
      <c r="BX8" s="891"/>
      <c r="BY8" s="891"/>
      <c r="BZ8" s="891"/>
      <c r="CA8" s="891"/>
      <c r="CB8" s="891"/>
      <c r="CC8" s="891"/>
      <c r="CD8" s="891"/>
      <c r="CE8" s="891"/>
      <c r="CF8" s="891"/>
      <c r="CG8" s="891"/>
      <c r="CH8" s="891"/>
      <c r="CI8" s="891"/>
      <c r="CJ8" s="891"/>
      <c r="CK8" s="891"/>
      <c r="CL8" s="891"/>
      <c r="CM8" s="1011"/>
      <c r="CN8" s="1011"/>
      <c r="CO8" s="1011"/>
      <c r="CP8" s="1011"/>
      <c r="CQ8" s="1012"/>
      <c r="CR8" s="966" t="s">
        <v>1220</v>
      </c>
      <c r="CS8" s="1013" t="s">
        <v>12</v>
      </c>
    </row>
    <row r="9" spans="2:98" ht="15" customHeight="1" thickBot="1" x14ac:dyDescent="0.25">
      <c r="B9" s="885"/>
      <c r="C9" s="885"/>
      <c r="D9" s="885"/>
      <c r="E9" s="885"/>
      <c r="F9" s="887"/>
      <c r="G9" s="888"/>
      <c r="H9" s="896"/>
      <c r="I9" s="887"/>
      <c r="J9" s="896"/>
      <c r="K9" s="888"/>
      <c r="L9" s="888"/>
      <c r="M9" s="888"/>
      <c r="N9" s="888"/>
      <c r="O9" s="888"/>
      <c r="P9" s="888"/>
      <c r="Q9" s="888"/>
      <c r="R9" s="888"/>
      <c r="S9" s="888"/>
      <c r="T9" s="888"/>
      <c r="U9" s="892"/>
      <c r="V9" s="789"/>
      <c r="W9" s="790"/>
      <c r="X9" s="790"/>
      <c r="Y9" s="790"/>
      <c r="Z9" s="790"/>
      <c r="AA9" s="790"/>
      <c r="AB9" s="790"/>
      <c r="AC9" s="791"/>
      <c r="AD9" s="780"/>
      <c r="AE9" s="781"/>
      <c r="AF9" s="781"/>
      <c r="AG9" s="781"/>
      <c r="AH9" s="781"/>
      <c r="AI9" s="781"/>
      <c r="AJ9" s="781"/>
      <c r="AK9" s="781"/>
      <c r="AL9" s="781"/>
      <c r="AM9" s="781"/>
      <c r="AN9" s="782"/>
      <c r="AO9" s="1009"/>
      <c r="AP9" s="890"/>
      <c r="AQ9" s="890"/>
      <c r="AR9" s="890"/>
      <c r="AS9" s="732"/>
      <c r="AT9" s="733"/>
      <c r="AU9" s="733"/>
      <c r="AV9" s="733"/>
      <c r="AW9" s="733"/>
      <c r="AX9" s="733"/>
      <c r="AY9" s="733"/>
      <c r="AZ9" s="733"/>
      <c r="BA9" s="733"/>
      <c r="BB9" s="733"/>
      <c r="BC9" s="740"/>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1055" t="s">
        <v>932</v>
      </c>
      <c r="CN9" s="1056"/>
      <c r="CO9" s="1056"/>
      <c r="CP9" s="1056"/>
      <c r="CQ9" s="1057"/>
      <c r="CR9" s="967"/>
      <c r="CS9" s="1014"/>
    </row>
    <row r="10" spans="2:98" ht="30" customHeight="1" thickBot="1" x14ac:dyDescent="0.25">
      <c r="B10" s="1008"/>
      <c r="C10" s="1008"/>
      <c r="D10" s="885"/>
      <c r="E10" s="885"/>
      <c r="F10" s="887"/>
      <c r="G10" s="888"/>
      <c r="H10" s="897"/>
      <c r="I10" s="898"/>
      <c r="J10" s="734">
        <v>2016</v>
      </c>
      <c r="K10" s="735"/>
      <c r="L10" s="736"/>
      <c r="M10" s="734">
        <v>2017</v>
      </c>
      <c r="N10" s="735"/>
      <c r="O10" s="736"/>
      <c r="P10" s="734">
        <v>2018</v>
      </c>
      <c r="Q10" s="735"/>
      <c r="R10" s="736"/>
      <c r="S10" s="734">
        <v>2019</v>
      </c>
      <c r="T10" s="735"/>
      <c r="U10" s="1015"/>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1009"/>
      <c r="AP10" s="890"/>
      <c r="AQ10" s="890"/>
      <c r="AR10" s="890"/>
      <c r="AS10" s="31" t="s">
        <v>5</v>
      </c>
      <c r="AT10" s="31" t="s">
        <v>10</v>
      </c>
      <c r="AU10" s="31" t="s">
        <v>6</v>
      </c>
      <c r="AV10" s="734">
        <v>2016</v>
      </c>
      <c r="AW10" s="736"/>
      <c r="AX10" s="734">
        <v>2017</v>
      </c>
      <c r="AY10" s="736"/>
      <c r="AZ10" s="734">
        <v>2018</v>
      </c>
      <c r="BA10" s="736"/>
      <c r="BB10" s="734">
        <v>2019</v>
      </c>
      <c r="BC10" s="1015"/>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75" t="s">
        <v>1187</v>
      </c>
      <c r="BT10" s="376" t="s">
        <v>1188</v>
      </c>
      <c r="BU10" s="376" t="s">
        <v>1189</v>
      </c>
      <c r="BV10" s="371" t="s">
        <v>1193</v>
      </c>
      <c r="BW10" s="377" t="s">
        <v>1194</v>
      </c>
      <c r="BX10" s="375" t="s">
        <v>1187</v>
      </c>
      <c r="BY10" s="376" t="s">
        <v>1188</v>
      </c>
      <c r="BZ10" s="376" t="s">
        <v>1189</v>
      </c>
      <c r="CA10" s="371" t="s">
        <v>1193</v>
      </c>
      <c r="CB10" s="377" t="s">
        <v>1194</v>
      </c>
      <c r="CC10" s="375" t="s">
        <v>1187</v>
      </c>
      <c r="CD10" s="376" t="s">
        <v>1188</v>
      </c>
      <c r="CE10" s="376" t="s">
        <v>1189</v>
      </c>
      <c r="CF10" s="371" t="s">
        <v>1193</v>
      </c>
      <c r="CG10" s="377" t="s">
        <v>1194</v>
      </c>
      <c r="CH10" s="375" t="s">
        <v>1187</v>
      </c>
      <c r="CI10" s="376" t="s">
        <v>1188</v>
      </c>
      <c r="CJ10" s="376" t="s">
        <v>1189</v>
      </c>
      <c r="CK10" s="371" t="s">
        <v>1193</v>
      </c>
      <c r="CL10" s="377" t="s">
        <v>1194</v>
      </c>
      <c r="CM10" s="375" t="s">
        <v>1187</v>
      </c>
      <c r="CN10" s="376" t="s">
        <v>1188</v>
      </c>
      <c r="CO10" s="376" t="s">
        <v>1189</v>
      </c>
      <c r="CP10" s="371" t="s">
        <v>1193</v>
      </c>
      <c r="CQ10" s="377" t="s">
        <v>1194</v>
      </c>
      <c r="CR10" s="968"/>
      <c r="CS10" s="896"/>
      <c r="CT10" s="33" t="s">
        <v>7</v>
      </c>
    </row>
    <row r="11" spans="2:98" ht="30" customHeight="1" x14ac:dyDescent="0.2">
      <c r="B11" s="960">
        <f>+RESUMEN!J38</f>
        <v>0.2775934172785276</v>
      </c>
      <c r="C11" s="969" t="s">
        <v>689</v>
      </c>
      <c r="D11" s="982">
        <f>+RESUMEN!J39</f>
        <v>0.22693452380952384</v>
      </c>
      <c r="E11" s="911" t="s">
        <v>308</v>
      </c>
      <c r="F11" s="944" t="s">
        <v>305</v>
      </c>
      <c r="G11" s="1001">
        <v>1.2999999999999999E-2</v>
      </c>
      <c r="H11" s="1001">
        <v>1.2E-2</v>
      </c>
      <c r="I11" s="1006">
        <f>+H11-G11</f>
        <v>-9.9999999999999915E-4</v>
      </c>
      <c r="J11" s="1001">
        <v>1.2999999999999999E-2</v>
      </c>
      <c r="K11" s="1006">
        <f>+J11-G11</f>
        <v>0</v>
      </c>
      <c r="L11" s="1001"/>
      <c r="M11" s="1001">
        <v>1.2999999999999999E-2</v>
      </c>
      <c r="N11" s="1006">
        <f>+M11-J11</f>
        <v>0</v>
      </c>
      <c r="O11" s="1001"/>
      <c r="P11" s="1001">
        <v>1.2999999999999999E-2</v>
      </c>
      <c r="Q11" s="1006">
        <f>+P11-M11</f>
        <v>0</v>
      </c>
      <c r="R11" s="1001"/>
      <c r="S11" s="1001">
        <v>1.2E-2</v>
      </c>
      <c r="T11" s="1006">
        <f>+S11-P11</f>
        <v>-9.9999999999999915E-4</v>
      </c>
      <c r="U11" s="1020"/>
      <c r="V11" s="1004"/>
      <c r="W11" s="1006">
        <f>+IF(V11=0,0,V11-G11)</f>
        <v>0</v>
      </c>
      <c r="X11" s="1001"/>
      <c r="Y11" s="1006">
        <f>+IF(X11=0,0,X11-V11)</f>
        <v>0</v>
      </c>
      <c r="Z11" s="1001"/>
      <c r="AA11" s="1006">
        <f>+IF(Z11=0,0,Z11-X11)</f>
        <v>0</v>
      </c>
      <c r="AB11" s="1016"/>
      <c r="AC11" s="1018">
        <f>+IF(AB11=0,0,AB11-Z11)</f>
        <v>0</v>
      </c>
      <c r="AD11" s="987" t="str">
        <f>+IF(K11=0," -",W11/K11)</f>
        <v xml:space="preserve"> -</v>
      </c>
      <c r="AE11" s="986" t="str">
        <f>+IF(K11=0," -",IF(AD11&gt;100%,100%,AD11))</f>
        <v xml:space="preserve"> -</v>
      </c>
      <c r="AF11" s="985" t="str">
        <f>+IF(N11=0," -",Y11/N11)</f>
        <v xml:space="preserve"> -</v>
      </c>
      <c r="AG11" s="986" t="str">
        <f>+IF(N11=0," -",IF(AF11&gt;100%,100%,AF11))</f>
        <v xml:space="preserve"> -</v>
      </c>
      <c r="AH11" s="985" t="str">
        <f>+IF(Q11=0," -",AA11/Q11)</f>
        <v xml:space="preserve"> -</v>
      </c>
      <c r="AI11" s="986" t="str">
        <f>+IF(Q11=0," -",IF(AH11&gt;100%,100%,AH11))</f>
        <v xml:space="preserve"> -</v>
      </c>
      <c r="AJ11" s="985">
        <f>+IF(T11=0," -",AC11/T11)</f>
        <v>0</v>
      </c>
      <c r="AK11" s="986">
        <f>+IF(T11=0," -",IF(AJ11&gt;100%,100%,AJ11))</f>
        <v>0</v>
      </c>
      <c r="AL11" s="985">
        <f>+SUM(AC11,AA11,Y11,W11)/I11</f>
        <v>0</v>
      </c>
      <c r="AM11" s="986">
        <f>+IF(AL11&gt;100%,100%,IF(AL11&lt;0%,0%,AL11))</f>
        <v>0</v>
      </c>
      <c r="AN11" s="1022"/>
      <c r="AO11" s="917">
        <f>+RESUMEN!J40</f>
        <v>0.57291666666666663</v>
      </c>
      <c r="AP11" s="906" t="s">
        <v>297</v>
      </c>
      <c r="AQ11" s="120" t="s">
        <v>244</v>
      </c>
      <c r="AR11" s="38">
        <f>'[1]LÍNEA 2'!P11</f>
        <v>2210713</v>
      </c>
      <c r="AS11" s="26" t="s">
        <v>1408</v>
      </c>
      <c r="AT11" s="39">
        <v>9</v>
      </c>
      <c r="AU11" s="90">
        <f>'[1]LÍNEA 2'!S11</f>
        <v>16</v>
      </c>
      <c r="AV11" s="90">
        <f>'[1]LÍNEA 2'!T11</f>
        <v>4</v>
      </c>
      <c r="AW11" s="413">
        <f>+AV11/AU11</f>
        <v>0.25</v>
      </c>
      <c r="AX11" s="90">
        <f>'[1]LÍNEA 2'!U11</f>
        <v>4</v>
      </c>
      <c r="AY11" s="413">
        <f>+AX11/AU11</f>
        <v>0.25</v>
      </c>
      <c r="AZ11" s="90">
        <f>'[1]LÍNEA 2'!V11</f>
        <v>4</v>
      </c>
      <c r="BA11" s="415">
        <f>+AZ11/AU11</f>
        <v>0.25</v>
      </c>
      <c r="BB11" s="46">
        <f>'[1]LÍNEA 2'!W11</f>
        <v>4</v>
      </c>
      <c r="BC11" s="415">
        <f>+BB11/AU11</f>
        <v>0.25</v>
      </c>
      <c r="BD11" s="52">
        <f>'[3]2016'!K31</f>
        <v>8</v>
      </c>
      <c r="BE11" s="53">
        <f>'[3]2017'!K32</f>
        <v>1</v>
      </c>
      <c r="BF11" s="53">
        <f>'[3]2018'!K32</f>
        <v>0</v>
      </c>
      <c r="BG11" s="342">
        <f>'[3]2019'!K32</f>
        <v>0</v>
      </c>
      <c r="BH11" s="330">
        <f>IF(AV11=0," -",BD11/AV11)</f>
        <v>2</v>
      </c>
      <c r="BI11" s="453">
        <f>IF(AV11=0," -",IF(BH11&gt;100%,100%,BH11))</f>
        <v>1</v>
      </c>
      <c r="BJ11" s="331">
        <f>IF(AX11=0," -",BE11/AX11)</f>
        <v>0.25</v>
      </c>
      <c r="BK11" s="453">
        <f>IF(AX11=0," -",IF(BJ11&gt;100%,100%,BJ11))</f>
        <v>0.25</v>
      </c>
      <c r="BL11" s="331">
        <f>IF(AZ11=0," -",BF11/AZ11)</f>
        <v>0</v>
      </c>
      <c r="BM11" s="453">
        <f>IF(AZ11=0," -",IF(BL11&gt;100%,100%,BL11))</f>
        <v>0</v>
      </c>
      <c r="BN11" s="331">
        <f>IF(BB11=0," -",BG11/BB11)</f>
        <v>0</v>
      </c>
      <c r="BO11" s="453">
        <f>IF(BB11=0," -",IF(BN11&gt;100%,100%,BN11))</f>
        <v>0</v>
      </c>
      <c r="BP11" s="660">
        <f>+SUM(BD11:BG11)/AU11</f>
        <v>0.5625</v>
      </c>
      <c r="BQ11" s="655">
        <f>+IF(BP11&gt;100%,100%,BP11)</f>
        <v>0.5625</v>
      </c>
      <c r="BR11" s="645">
        <f>+BQ11</f>
        <v>0.5625</v>
      </c>
      <c r="BS11" s="61">
        <f>'[3]2016'!P31</f>
        <v>188000</v>
      </c>
      <c r="BT11" s="59">
        <f>'[3]2016'!Q31</f>
        <v>18535</v>
      </c>
      <c r="BU11" s="59">
        <f>'[3]2016'!R31</f>
        <v>0</v>
      </c>
      <c r="BV11" s="145">
        <f>IF(BS11=0," -",BT11/BS11)</f>
        <v>9.8590425531914896E-2</v>
      </c>
      <c r="BW11" s="378" t="str">
        <f>IF(BU11=0," -",IF(BT11=0,100%,BU11/BT11))</f>
        <v xml:space="preserve"> -</v>
      </c>
      <c r="BX11" s="61">
        <f>'[3]2017'!P32</f>
        <v>86000</v>
      </c>
      <c r="BY11" s="59">
        <f>'[3]2017'!Q32</f>
        <v>0</v>
      </c>
      <c r="BZ11" s="59">
        <f>'[3]2017'!R32</f>
        <v>0</v>
      </c>
      <c r="CA11" s="145">
        <f>IF(BX11=0," -",BY11/BX11)</f>
        <v>0</v>
      </c>
      <c r="CB11" s="378" t="str">
        <f>IF(BZ11=0," -",IF(BY11=0,100%,BZ11/BY11))</f>
        <v xml:space="preserve"> -</v>
      </c>
      <c r="CC11" s="58">
        <f>'[3]2018'!P32</f>
        <v>40000</v>
      </c>
      <c r="CD11" s="59">
        <f>'[3]2018'!Q32</f>
        <v>0</v>
      </c>
      <c r="CE11" s="59">
        <f>'[3]2018'!R32</f>
        <v>0</v>
      </c>
      <c r="CF11" s="145">
        <f>IF(CC11=0," -",CD11/CC11)</f>
        <v>0</v>
      </c>
      <c r="CG11" s="378" t="str">
        <f>IF(CE11=0," -",IF(CD11=0,100%,CE11/CD11))</f>
        <v xml:space="preserve"> -</v>
      </c>
      <c r="CH11" s="61">
        <f>'[3]2019'!P32</f>
        <v>40000</v>
      </c>
      <c r="CI11" s="59">
        <f>'[3]2019'!Q32</f>
        <v>0</v>
      </c>
      <c r="CJ11" s="59">
        <f>'[3]2019'!R32</f>
        <v>0</v>
      </c>
      <c r="CK11" s="145">
        <f>IF(CH11=0," -",CI11/CH11)</f>
        <v>0</v>
      </c>
      <c r="CL11" s="378" t="str">
        <f>IF(CJ11=0," -",IF(CI11=0,100%,CJ11/CI11))</f>
        <v xml:space="preserve"> -</v>
      </c>
      <c r="CM11" s="516">
        <f t="shared" ref="CM11:CO12" si="0">+BS11+BX11+CC11+CH11</f>
        <v>354000</v>
      </c>
      <c r="CN11" s="517">
        <f t="shared" si="0"/>
        <v>18535</v>
      </c>
      <c r="CO11" s="517">
        <f t="shared" si="0"/>
        <v>0</v>
      </c>
      <c r="CP11" s="507">
        <f>IF(CM11=0," -",CN11/CM11)</f>
        <v>5.2358757062146891E-2</v>
      </c>
      <c r="CQ11" s="378" t="str">
        <f>IF(CO11=0," -",IF(CN11=0,100%,CO11/CN11))</f>
        <v xml:space="preserve"> -</v>
      </c>
      <c r="CR11" s="591" t="s">
        <v>1409</v>
      </c>
      <c r="CS11" s="98" t="s">
        <v>1400</v>
      </c>
      <c r="CT11" s="101" t="str">
        <f>'[1]LÍNEA 2'!AQ11</f>
        <v>Sec. Desarrollo Social</v>
      </c>
    </row>
    <row r="12" spans="2:98" ht="30" customHeight="1" x14ac:dyDescent="0.2">
      <c r="B12" s="961"/>
      <c r="C12" s="958"/>
      <c r="D12" s="983"/>
      <c r="E12" s="912"/>
      <c r="F12" s="945"/>
      <c r="G12" s="970"/>
      <c r="H12" s="970"/>
      <c r="I12" s="1007"/>
      <c r="J12" s="970"/>
      <c r="K12" s="1007"/>
      <c r="L12" s="970"/>
      <c r="M12" s="970"/>
      <c r="N12" s="1007"/>
      <c r="O12" s="970"/>
      <c r="P12" s="970"/>
      <c r="Q12" s="1007"/>
      <c r="R12" s="970"/>
      <c r="S12" s="970"/>
      <c r="T12" s="1007"/>
      <c r="U12" s="1021"/>
      <c r="V12" s="1005"/>
      <c r="W12" s="1007"/>
      <c r="X12" s="970"/>
      <c r="Y12" s="1007"/>
      <c r="Z12" s="970"/>
      <c r="AA12" s="1007"/>
      <c r="AB12" s="1017"/>
      <c r="AC12" s="1019"/>
      <c r="AD12" s="988"/>
      <c r="AE12" s="762"/>
      <c r="AF12" s="770"/>
      <c r="AG12" s="762"/>
      <c r="AH12" s="770"/>
      <c r="AI12" s="762"/>
      <c r="AJ12" s="770"/>
      <c r="AK12" s="762"/>
      <c r="AL12" s="770"/>
      <c r="AM12" s="762"/>
      <c r="AN12" s="1023"/>
      <c r="AO12" s="915"/>
      <c r="AP12" s="904"/>
      <c r="AQ12" s="237" t="s">
        <v>245</v>
      </c>
      <c r="AR12" s="232">
        <f>'[1]LÍNEA 2'!P12</f>
        <v>2210713</v>
      </c>
      <c r="AS12" s="231" t="s">
        <v>1410</v>
      </c>
      <c r="AT12" s="40">
        <v>321</v>
      </c>
      <c r="AU12" s="60">
        <f>'[1]LÍNEA 2'!S12</f>
        <v>500</v>
      </c>
      <c r="AV12" s="60">
        <f>'[1]LÍNEA 2'!T12</f>
        <v>500</v>
      </c>
      <c r="AW12" s="414">
        <v>0.25</v>
      </c>
      <c r="AX12" s="60">
        <f>'[1]LÍNEA 2'!U12</f>
        <v>500</v>
      </c>
      <c r="AY12" s="414">
        <v>0.25</v>
      </c>
      <c r="AZ12" s="60">
        <f>'[1]LÍNEA 2'!V12</f>
        <v>500</v>
      </c>
      <c r="BA12" s="416">
        <v>0.25</v>
      </c>
      <c r="BB12" s="47">
        <f>'[1]LÍNEA 2'!W12</f>
        <v>500</v>
      </c>
      <c r="BC12" s="416">
        <v>0.25</v>
      </c>
      <c r="BD12" s="54">
        <f>'[3]2016'!K32</f>
        <v>5346</v>
      </c>
      <c r="BE12" s="55">
        <f>'[3]2017'!K33</f>
        <v>191</v>
      </c>
      <c r="BF12" s="55">
        <f>'[3]2018'!K33</f>
        <v>0</v>
      </c>
      <c r="BG12" s="343">
        <f>'[3]2019'!K33</f>
        <v>0</v>
      </c>
      <c r="BH12" s="334">
        <f t="shared" ref="BH12:BH75" si="1">IF(AV12=0," -",BD12/AV12)</f>
        <v>10.692</v>
      </c>
      <c r="BI12" s="454">
        <f t="shared" ref="BI12:BI75" si="2">IF(AV12=0," -",IF(BH12&gt;100%,100%,BH12))</f>
        <v>1</v>
      </c>
      <c r="BJ12" s="335">
        <f t="shared" ref="BJ12:BJ75" si="3">IF(AX12=0," -",BE12/AX12)</f>
        <v>0.38200000000000001</v>
      </c>
      <c r="BK12" s="454">
        <f t="shared" ref="BK12:BK75" si="4">IF(AX12=0," -",IF(BJ12&gt;100%,100%,BJ12))</f>
        <v>0.38200000000000001</v>
      </c>
      <c r="BL12" s="335">
        <f t="shared" ref="BL12:BL75" si="5">IF(AZ12=0," -",BF12/AZ12)</f>
        <v>0</v>
      </c>
      <c r="BM12" s="454">
        <f t="shared" ref="BM12:BM75" si="6">IF(AZ12=0," -",IF(BL12&gt;100%,100%,BL12))</f>
        <v>0</v>
      </c>
      <c r="BN12" s="335">
        <f t="shared" ref="BN12:BN75" si="7">IF(BB12=0," -",BG12/BB12)</f>
        <v>0</v>
      </c>
      <c r="BO12" s="454">
        <f t="shared" ref="BO12:BO75" si="8">IF(BB12=0," -",IF(BN12&gt;100%,100%,BN12))</f>
        <v>0</v>
      </c>
      <c r="BP12" s="661">
        <f t="shared" ref="BP12:BP74" si="9">+AVERAGE(BD12:BG12)/AU12</f>
        <v>2.7685</v>
      </c>
      <c r="BQ12" s="656">
        <f t="shared" ref="BQ12:BQ75" si="10">+IF(BP12&gt;100%,100%,BP12)</f>
        <v>1</v>
      </c>
      <c r="BR12" s="646">
        <f t="shared" ref="BR12:BR75" si="11">+BQ12</f>
        <v>1</v>
      </c>
      <c r="BS12" s="55">
        <f>'[3]2016'!P32</f>
        <v>433000</v>
      </c>
      <c r="BT12" s="60">
        <f>'[3]2016'!Q32</f>
        <v>350000</v>
      </c>
      <c r="BU12" s="60">
        <f>'[3]2016'!R32</f>
        <v>0</v>
      </c>
      <c r="BV12" s="125">
        <f>IF(BS12=0," -",BT12/BS12)</f>
        <v>0.80831408775981528</v>
      </c>
      <c r="BW12" s="379" t="str">
        <f>IF(BU12=0," -",IF(BT12=0,100%,BU12/BT12))</f>
        <v xml:space="preserve"> -</v>
      </c>
      <c r="BX12" s="55">
        <f>'[3]2017'!P33</f>
        <v>910000</v>
      </c>
      <c r="BY12" s="60">
        <f>'[3]2017'!Q33</f>
        <v>902885</v>
      </c>
      <c r="BZ12" s="60">
        <f>'[3]2017'!R33</f>
        <v>0</v>
      </c>
      <c r="CA12" s="125">
        <f>IF(BX12=0," -",BY12/BX12)</f>
        <v>0.99218131868131865</v>
      </c>
      <c r="CB12" s="379" t="str">
        <f>IF(BZ12=0," -",IF(BY12=0,100%,BZ12/BY12))</f>
        <v xml:space="preserve"> -</v>
      </c>
      <c r="CC12" s="54">
        <f>'[3]2018'!P33</f>
        <v>622500</v>
      </c>
      <c r="CD12" s="60">
        <f>'[3]2018'!Q33</f>
        <v>0</v>
      </c>
      <c r="CE12" s="60">
        <f>'[3]2018'!R33</f>
        <v>0</v>
      </c>
      <c r="CF12" s="125">
        <f>IF(CC12=0," -",CD12/CC12)</f>
        <v>0</v>
      </c>
      <c r="CG12" s="379" t="str">
        <f>IF(CE12=0," -",IF(CD12=0,100%,CE12/CD12))</f>
        <v xml:space="preserve"> -</v>
      </c>
      <c r="CH12" s="55">
        <f>'[3]2019'!P33</f>
        <v>646012</v>
      </c>
      <c r="CI12" s="60">
        <f>'[3]2019'!Q33</f>
        <v>0</v>
      </c>
      <c r="CJ12" s="60">
        <f>'[3]2019'!R33</f>
        <v>0</v>
      </c>
      <c r="CK12" s="125">
        <f>IF(CH12=0," -",CI12/CH12)</f>
        <v>0</v>
      </c>
      <c r="CL12" s="379" t="str">
        <f>IF(CJ12=0," -",IF(CI12=0,100%,CJ12/CI12))</f>
        <v xml:space="preserve"> -</v>
      </c>
      <c r="CM12" s="518">
        <f t="shared" si="0"/>
        <v>2611512</v>
      </c>
      <c r="CN12" s="519">
        <f t="shared" si="0"/>
        <v>1252885</v>
      </c>
      <c r="CO12" s="519">
        <f t="shared" si="0"/>
        <v>0</v>
      </c>
      <c r="CP12" s="505">
        <f>IF(CM12=0," -",CN12/CM12)</f>
        <v>0.47975464022374775</v>
      </c>
      <c r="CQ12" s="379" t="str">
        <f>IF(CO12=0," -",IF(CN12=0,100%,CO12/CN12))</f>
        <v xml:space="preserve"> -</v>
      </c>
      <c r="CR12" s="592" t="s">
        <v>1409</v>
      </c>
      <c r="CS12" s="99" t="s">
        <v>1400</v>
      </c>
      <c r="CT12" s="102" t="str">
        <f>'[1]LÍNEA 2'!AQ12</f>
        <v>Sec. Desarrollo Social</v>
      </c>
    </row>
    <row r="13" spans="2:98" ht="30" customHeight="1" x14ac:dyDescent="0.2">
      <c r="B13" s="961"/>
      <c r="C13" s="958"/>
      <c r="D13" s="983"/>
      <c r="E13" s="912"/>
      <c r="F13" s="945"/>
      <c r="G13" s="970"/>
      <c r="H13" s="970"/>
      <c r="I13" s="1007"/>
      <c r="J13" s="970"/>
      <c r="K13" s="1007"/>
      <c r="L13" s="970"/>
      <c r="M13" s="970"/>
      <c r="N13" s="1007"/>
      <c r="O13" s="970"/>
      <c r="P13" s="970"/>
      <c r="Q13" s="1007"/>
      <c r="R13" s="970"/>
      <c r="S13" s="970"/>
      <c r="T13" s="1007"/>
      <c r="U13" s="1021"/>
      <c r="V13" s="1005"/>
      <c r="W13" s="1007"/>
      <c r="X13" s="970"/>
      <c r="Y13" s="1007"/>
      <c r="Z13" s="970"/>
      <c r="AA13" s="1007"/>
      <c r="AB13" s="1017"/>
      <c r="AC13" s="1019"/>
      <c r="AD13" s="988"/>
      <c r="AE13" s="762"/>
      <c r="AF13" s="770"/>
      <c r="AG13" s="762"/>
      <c r="AH13" s="770"/>
      <c r="AI13" s="762"/>
      <c r="AJ13" s="770"/>
      <c r="AK13" s="762"/>
      <c r="AL13" s="770"/>
      <c r="AM13" s="762"/>
      <c r="AN13" s="1023"/>
      <c r="AO13" s="915"/>
      <c r="AP13" s="904"/>
      <c r="AQ13" s="237" t="s">
        <v>246</v>
      </c>
      <c r="AR13" s="232">
        <f>'[1]LÍNEA 2'!P13</f>
        <v>2210092</v>
      </c>
      <c r="AS13" s="231" t="s">
        <v>1411</v>
      </c>
      <c r="AT13" s="43">
        <v>0.41</v>
      </c>
      <c r="AU13" s="85">
        <f>'[1]LÍNEA 2'!S13</f>
        <v>1</v>
      </c>
      <c r="AV13" s="85">
        <f>'[1]LÍNEA 2'!T13</f>
        <v>1</v>
      </c>
      <c r="AW13" s="414">
        <v>0.25</v>
      </c>
      <c r="AX13" s="85">
        <f>'[1]LÍNEA 2'!U13</f>
        <v>1</v>
      </c>
      <c r="AY13" s="414">
        <v>0.25</v>
      </c>
      <c r="AZ13" s="85">
        <f>'[1]LÍNEA 2'!V13</f>
        <v>1</v>
      </c>
      <c r="BA13" s="416">
        <v>0.25</v>
      </c>
      <c r="BB13" s="125">
        <f>'[1]LÍNEA 2'!W13</f>
        <v>1</v>
      </c>
      <c r="BC13" s="416">
        <v>0.25</v>
      </c>
      <c r="BD13" s="319">
        <f>'[3]2016'!K33</f>
        <v>0.5</v>
      </c>
      <c r="BE13" s="314">
        <f>'[3]2017'!K34</f>
        <v>1</v>
      </c>
      <c r="BF13" s="314">
        <f>'[3]2018'!K34</f>
        <v>0</v>
      </c>
      <c r="BG13" s="344">
        <f>'[3]2019'!K34</f>
        <v>0</v>
      </c>
      <c r="BH13" s="334">
        <f t="shared" si="1"/>
        <v>0.5</v>
      </c>
      <c r="BI13" s="454">
        <f t="shared" si="2"/>
        <v>0.5</v>
      </c>
      <c r="BJ13" s="335">
        <f t="shared" si="3"/>
        <v>1</v>
      </c>
      <c r="BK13" s="454">
        <f t="shared" si="4"/>
        <v>1</v>
      </c>
      <c r="BL13" s="335">
        <f t="shared" si="5"/>
        <v>0</v>
      </c>
      <c r="BM13" s="454">
        <f t="shared" si="6"/>
        <v>0</v>
      </c>
      <c r="BN13" s="335">
        <f t="shared" si="7"/>
        <v>0</v>
      </c>
      <c r="BO13" s="454">
        <f t="shared" si="8"/>
        <v>0</v>
      </c>
      <c r="BP13" s="661">
        <f t="shared" si="9"/>
        <v>0.375</v>
      </c>
      <c r="BQ13" s="656">
        <f t="shared" si="10"/>
        <v>0.375</v>
      </c>
      <c r="BR13" s="646">
        <f t="shared" si="11"/>
        <v>0.375</v>
      </c>
      <c r="BS13" s="55">
        <f>'[3]2016'!P33</f>
        <v>26000</v>
      </c>
      <c r="BT13" s="60">
        <f>'[3]2016'!Q33</f>
        <v>7500</v>
      </c>
      <c r="BU13" s="60">
        <f>'[3]2016'!R33</f>
        <v>0</v>
      </c>
      <c r="BV13" s="125">
        <f t="shared" ref="BV13:BV76" si="12">IF(BS13=0," -",BT13/BS13)</f>
        <v>0.28846153846153844</v>
      </c>
      <c r="BW13" s="379" t="str">
        <f t="shared" ref="BW13:BW76" si="13">IF(BU13=0," -",IF(BT13=0,100%,BU13/BT13))</f>
        <v xml:space="preserve"> -</v>
      </c>
      <c r="BX13" s="55">
        <f>'[3]2017'!P34</f>
        <v>50000</v>
      </c>
      <c r="BY13" s="60">
        <f>'[3]2017'!Q34</f>
        <v>35000</v>
      </c>
      <c r="BZ13" s="60">
        <f>'[3]2017'!R34</f>
        <v>0</v>
      </c>
      <c r="CA13" s="125">
        <f t="shared" ref="CA13:CA76" si="14">IF(BX13=0," -",BY13/BX13)</f>
        <v>0.7</v>
      </c>
      <c r="CB13" s="379" t="str">
        <f t="shared" ref="CB13:CB76" si="15">IF(BZ13=0," -",IF(BY13=0,100%,BZ13/BY13))</f>
        <v xml:space="preserve"> -</v>
      </c>
      <c r="CC13" s="54">
        <f>'[3]2018'!P34</f>
        <v>30000</v>
      </c>
      <c r="CD13" s="60">
        <f>'[3]2018'!Q34</f>
        <v>0</v>
      </c>
      <c r="CE13" s="60">
        <f>'[3]2018'!R34</f>
        <v>0</v>
      </c>
      <c r="CF13" s="125">
        <f t="shared" ref="CF13:CF76" si="16">IF(CC13=0," -",CD13/CC13)</f>
        <v>0</v>
      </c>
      <c r="CG13" s="379" t="str">
        <f t="shared" ref="CG13:CG76" si="17">IF(CE13=0," -",IF(CD13=0,100%,CE13/CD13))</f>
        <v xml:space="preserve"> -</v>
      </c>
      <c r="CH13" s="55">
        <f>'[3]2019'!P34</f>
        <v>30000</v>
      </c>
      <c r="CI13" s="60">
        <f>'[3]2019'!Q34</f>
        <v>0</v>
      </c>
      <c r="CJ13" s="60">
        <f>'[3]2019'!R34</f>
        <v>0</v>
      </c>
      <c r="CK13" s="125">
        <f t="shared" ref="CK13:CK76" si="18">IF(CH13=0," -",CI13/CH13)</f>
        <v>0</v>
      </c>
      <c r="CL13" s="379" t="str">
        <f t="shared" ref="CL13:CL76" si="19">IF(CJ13=0," -",IF(CI13=0,100%,CJ13/CI13))</f>
        <v xml:space="preserve"> -</v>
      </c>
      <c r="CM13" s="518">
        <f t="shared" ref="CM13:CM76" si="20">+BS13+BX13+CC13+CH13</f>
        <v>136000</v>
      </c>
      <c r="CN13" s="519">
        <f t="shared" ref="CN13:CN76" si="21">+BT13+BY13+CD13+CI13</f>
        <v>42500</v>
      </c>
      <c r="CO13" s="519">
        <f t="shared" ref="CO13:CO76" si="22">+BU13+BZ13+CE13+CJ13</f>
        <v>0</v>
      </c>
      <c r="CP13" s="505">
        <f t="shared" ref="CP13:CP76" si="23">IF(CM13=0," -",CN13/CM13)</f>
        <v>0.3125</v>
      </c>
      <c r="CQ13" s="379" t="str">
        <f t="shared" ref="CQ13:CQ76" si="24">IF(CO13=0," -",IF(CN13=0,100%,CO13/CN13))</f>
        <v xml:space="preserve"> -</v>
      </c>
      <c r="CR13" s="592" t="s">
        <v>1409</v>
      </c>
      <c r="CS13" s="99" t="s">
        <v>1400</v>
      </c>
      <c r="CT13" s="102" t="str">
        <f>'[1]LÍNEA 2'!AQ13</f>
        <v>Sec. Desarrollo Social</v>
      </c>
    </row>
    <row r="14" spans="2:98" ht="30" customHeight="1" x14ac:dyDescent="0.2">
      <c r="B14" s="961"/>
      <c r="C14" s="958"/>
      <c r="D14" s="983"/>
      <c r="E14" s="912"/>
      <c r="F14" s="945"/>
      <c r="G14" s="970"/>
      <c r="H14" s="970"/>
      <c r="I14" s="1007"/>
      <c r="J14" s="970"/>
      <c r="K14" s="1007"/>
      <c r="L14" s="970"/>
      <c r="M14" s="970"/>
      <c r="N14" s="1007"/>
      <c r="O14" s="970"/>
      <c r="P14" s="970"/>
      <c r="Q14" s="1007"/>
      <c r="R14" s="970"/>
      <c r="S14" s="970"/>
      <c r="T14" s="1007"/>
      <c r="U14" s="1021"/>
      <c r="V14" s="1005"/>
      <c r="W14" s="1007"/>
      <c r="X14" s="970"/>
      <c r="Y14" s="1007"/>
      <c r="Z14" s="970"/>
      <c r="AA14" s="1007"/>
      <c r="AB14" s="1017"/>
      <c r="AC14" s="1019"/>
      <c r="AD14" s="988"/>
      <c r="AE14" s="762"/>
      <c r="AF14" s="770"/>
      <c r="AG14" s="762"/>
      <c r="AH14" s="770"/>
      <c r="AI14" s="762"/>
      <c r="AJ14" s="770"/>
      <c r="AK14" s="762"/>
      <c r="AL14" s="770"/>
      <c r="AM14" s="762"/>
      <c r="AN14" s="1023"/>
      <c r="AO14" s="915"/>
      <c r="AP14" s="904"/>
      <c r="AQ14" s="237" t="s">
        <v>247</v>
      </c>
      <c r="AR14" s="232">
        <f>'[1]LÍNEA 2'!P14</f>
        <v>2210713</v>
      </c>
      <c r="AS14" s="231" t="s">
        <v>1412</v>
      </c>
      <c r="AT14" s="40">
        <v>1</v>
      </c>
      <c r="AU14" s="60">
        <f>'[1]LÍNEA 2'!S14</f>
        <v>1</v>
      </c>
      <c r="AV14" s="60">
        <f>'[1]LÍNEA 2'!T14</f>
        <v>1</v>
      </c>
      <c r="AW14" s="414">
        <v>0.25</v>
      </c>
      <c r="AX14" s="60">
        <f>'[1]LÍNEA 2'!U14</f>
        <v>1</v>
      </c>
      <c r="AY14" s="414">
        <v>0.25</v>
      </c>
      <c r="AZ14" s="60">
        <f>'[1]LÍNEA 2'!V14</f>
        <v>1</v>
      </c>
      <c r="BA14" s="416">
        <v>0.25</v>
      </c>
      <c r="BB14" s="47">
        <f>'[1]LÍNEA 2'!W14</f>
        <v>1</v>
      </c>
      <c r="BC14" s="416">
        <v>0.25</v>
      </c>
      <c r="BD14" s="54">
        <f>'[3]2016'!K34</f>
        <v>1</v>
      </c>
      <c r="BE14" s="55">
        <f>'[3]2017'!K35</f>
        <v>1</v>
      </c>
      <c r="BF14" s="55">
        <f>'[3]2018'!K35</f>
        <v>0</v>
      </c>
      <c r="BG14" s="343">
        <f>'[3]2019'!K35</f>
        <v>0</v>
      </c>
      <c r="BH14" s="334">
        <f t="shared" si="1"/>
        <v>1</v>
      </c>
      <c r="BI14" s="454">
        <f t="shared" si="2"/>
        <v>1</v>
      </c>
      <c r="BJ14" s="335">
        <f t="shared" si="3"/>
        <v>1</v>
      </c>
      <c r="BK14" s="454">
        <f t="shared" si="4"/>
        <v>1</v>
      </c>
      <c r="BL14" s="335">
        <f t="shared" si="5"/>
        <v>0</v>
      </c>
      <c r="BM14" s="454">
        <f t="shared" si="6"/>
        <v>0</v>
      </c>
      <c r="BN14" s="335">
        <f t="shared" si="7"/>
        <v>0</v>
      </c>
      <c r="BO14" s="454">
        <f t="shared" si="8"/>
        <v>0</v>
      </c>
      <c r="BP14" s="661">
        <f t="shared" si="9"/>
        <v>0.5</v>
      </c>
      <c r="BQ14" s="656">
        <f t="shared" si="10"/>
        <v>0.5</v>
      </c>
      <c r="BR14" s="646">
        <f t="shared" si="11"/>
        <v>0.5</v>
      </c>
      <c r="BS14" s="55">
        <f>'[3]2016'!P34</f>
        <v>149000</v>
      </c>
      <c r="BT14" s="60">
        <f>'[3]2016'!Q34</f>
        <v>133715</v>
      </c>
      <c r="BU14" s="60">
        <f>'[3]2016'!R34</f>
        <v>0</v>
      </c>
      <c r="BV14" s="125">
        <f t="shared" si="12"/>
        <v>0.89741610738255029</v>
      </c>
      <c r="BW14" s="379" t="str">
        <f t="shared" si="13"/>
        <v xml:space="preserve"> -</v>
      </c>
      <c r="BX14" s="55">
        <f>'[3]2017'!P35</f>
        <v>121400</v>
      </c>
      <c r="BY14" s="60">
        <f>'[3]2017'!Q35</f>
        <v>75525</v>
      </c>
      <c r="BZ14" s="60">
        <f>'[3]2017'!R35</f>
        <v>0</v>
      </c>
      <c r="CA14" s="125">
        <f t="shared" si="14"/>
        <v>0.62211696869851729</v>
      </c>
      <c r="CB14" s="379" t="str">
        <f t="shared" si="15"/>
        <v xml:space="preserve"> -</v>
      </c>
      <c r="CC14" s="54">
        <f>'[3]2018'!P35</f>
        <v>25000</v>
      </c>
      <c r="CD14" s="60">
        <f>'[3]2018'!Q35</f>
        <v>0</v>
      </c>
      <c r="CE14" s="60">
        <f>'[3]2018'!R35</f>
        <v>0</v>
      </c>
      <c r="CF14" s="125">
        <f t="shared" si="16"/>
        <v>0</v>
      </c>
      <c r="CG14" s="379" t="str">
        <f t="shared" si="17"/>
        <v xml:space="preserve"> -</v>
      </c>
      <c r="CH14" s="55">
        <f>'[3]2019'!P35</f>
        <v>25000</v>
      </c>
      <c r="CI14" s="60">
        <f>'[3]2019'!Q35</f>
        <v>0</v>
      </c>
      <c r="CJ14" s="60">
        <f>'[3]2019'!R35</f>
        <v>0</v>
      </c>
      <c r="CK14" s="125">
        <f t="shared" si="18"/>
        <v>0</v>
      </c>
      <c r="CL14" s="379" t="str">
        <f t="shared" si="19"/>
        <v xml:space="preserve"> -</v>
      </c>
      <c r="CM14" s="518">
        <f t="shared" si="20"/>
        <v>320400</v>
      </c>
      <c r="CN14" s="519">
        <f t="shared" si="21"/>
        <v>209240</v>
      </c>
      <c r="CO14" s="519">
        <f t="shared" si="22"/>
        <v>0</v>
      </c>
      <c r="CP14" s="505">
        <f t="shared" si="23"/>
        <v>0.65305867665418227</v>
      </c>
      <c r="CQ14" s="379" t="str">
        <f t="shared" si="24"/>
        <v xml:space="preserve"> -</v>
      </c>
      <c r="CR14" s="592" t="s">
        <v>1409</v>
      </c>
      <c r="CS14" s="99" t="s">
        <v>1400</v>
      </c>
      <c r="CT14" s="102" t="str">
        <f>'[1]LÍNEA 2'!AQ14</f>
        <v>Sec. Desarrollo Social</v>
      </c>
    </row>
    <row r="15" spans="2:98" ht="30" customHeight="1" x14ac:dyDescent="0.2">
      <c r="B15" s="961"/>
      <c r="C15" s="958"/>
      <c r="D15" s="983"/>
      <c r="E15" s="912"/>
      <c r="F15" s="945"/>
      <c r="G15" s="970"/>
      <c r="H15" s="970"/>
      <c r="I15" s="1007"/>
      <c r="J15" s="970"/>
      <c r="K15" s="1007"/>
      <c r="L15" s="970"/>
      <c r="M15" s="970"/>
      <c r="N15" s="1007"/>
      <c r="O15" s="970"/>
      <c r="P15" s="970"/>
      <c r="Q15" s="1007"/>
      <c r="R15" s="970"/>
      <c r="S15" s="970"/>
      <c r="T15" s="1007"/>
      <c r="U15" s="1021"/>
      <c r="V15" s="1005"/>
      <c r="W15" s="1007"/>
      <c r="X15" s="970"/>
      <c r="Y15" s="1007"/>
      <c r="Z15" s="970"/>
      <c r="AA15" s="1007"/>
      <c r="AB15" s="1017"/>
      <c r="AC15" s="1019"/>
      <c r="AD15" s="988"/>
      <c r="AE15" s="762"/>
      <c r="AF15" s="770"/>
      <c r="AG15" s="762"/>
      <c r="AH15" s="770"/>
      <c r="AI15" s="762"/>
      <c r="AJ15" s="770"/>
      <c r="AK15" s="762"/>
      <c r="AL15" s="770"/>
      <c r="AM15" s="762"/>
      <c r="AN15" s="1023"/>
      <c r="AO15" s="915"/>
      <c r="AP15" s="904"/>
      <c r="AQ15" s="237" t="s">
        <v>248</v>
      </c>
      <c r="AR15" s="232">
        <f>'[1]LÍNEA 2'!P15</f>
        <v>2210713</v>
      </c>
      <c r="AS15" s="231" t="s">
        <v>1413</v>
      </c>
      <c r="AT15" s="40">
        <v>1</v>
      </c>
      <c r="AU15" s="60">
        <f>'[1]LÍNEA 2'!S15</f>
        <v>1</v>
      </c>
      <c r="AV15" s="60">
        <f>'[1]LÍNEA 2'!T15</f>
        <v>1</v>
      </c>
      <c r="AW15" s="414">
        <v>0.25</v>
      </c>
      <c r="AX15" s="60">
        <f>'[1]LÍNEA 2'!U15</f>
        <v>1</v>
      </c>
      <c r="AY15" s="414">
        <v>0.25</v>
      </c>
      <c r="AZ15" s="60">
        <f>'[1]LÍNEA 2'!V15</f>
        <v>1</v>
      </c>
      <c r="BA15" s="416">
        <v>0.25</v>
      </c>
      <c r="BB15" s="47">
        <f>'[1]LÍNEA 2'!W15</f>
        <v>1</v>
      </c>
      <c r="BC15" s="416">
        <v>0.25</v>
      </c>
      <c r="BD15" s="54">
        <f>'[3]2016'!K35</f>
        <v>1</v>
      </c>
      <c r="BE15" s="55">
        <f>'[3]2017'!K36</f>
        <v>1</v>
      </c>
      <c r="BF15" s="55">
        <f>'[3]2018'!K36</f>
        <v>0</v>
      </c>
      <c r="BG15" s="343">
        <f>'[3]2019'!K36</f>
        <v>0</v>
      </c>
      <c r="BH15" s="334">
        <f t="shared" si="1"/>
        <v>1</v>
      </c>
      <c r="BI15" s="454">
        <f t="shared" si="2"/>
        <v>1</v>
      </c>
      <c r="BJ15" s="335">
        <f t="shared" si="3"/>
        <v>1</v>
      </c>
      <c r="BK15" s="454">
        <f t="shared" si="4"/>
        <v>1</v>
      </c>
      <c r="BL15" s="335">
        <f t="shared" si="5"/>
        <v>0</v>
      </c>
      <c r="BM15" s="454">
        <f t="shared" si="6"/>
        <v>0</v>
      </c>
      <c r="BN15" s="335">
        <f t="shared" si="7"/>
        <v>0</v>
      </c>
      <c r="BO15" s="454">
        <f t="shared" si="8"/>
        <v>0</v>
      </c>
      <c r="BP15" s="661">
        <f t="shared" si="9"/>
        <v>0.5</v>
      </c>
      <c r="BQ15" s="656">
        <f t="shared" si="10"/>
        <v>0.5</v>
      </c>
      <c r="BR15" s="646">
        <f t="shared" si="11"/>
        <v>0.5</v>
      </c>
      <c r="BS15" s="55">
        <f>'[3]2016'!P35</f>
        <v>80000</v>
      </c>
      <c r="BT15" s="60">
        <f>'[3]2016'!Q35</f>
        <v>77900</v>
      </c>
      <c r="BU15" s="60">
        <f>'[3]2016'!R35</f>
        <v>0</v>
      </c>
      <c r="BV15" s="125">
        <f t="shared" si="12"/>
        <v>0.97375</v>
      </c>
      <c r="BW15" s="379" t="str">
        <f t="shared" si="13"/>
        <v xml:space="preserve"> -</v>
      </c>
      <c r="BX15" s="55">
        <f>'[3]2017'!P36</f>
        <v>50000</v>
      </c>
      <c r="BY15" s="60">
        <f>'[3]2017'!Q36</f>
        <v>40350</v>
      </c>
      <c r="BZ15" s="60">
        <f>'[3]2017'!R36</f>
        <v>0</v>
      </c>
      <c r="CA15" s="125">
        <f t="shared" si="14"/>
        <v>0.80700000000000005</v>
      </c>
      <c r="CB15" s="379" t="str">
        <f t="shared" si="15"/>
        <v xml:space="preserve"> -</v>
      </c>
      <c r="CC15" s="54">
        <f>'[3]2018'!P36</f>
        <v>0</v>
      </c>
      <c r="CD15" s="60">
        <f>'[3]2018'!Q36</f>
        <v>0</v>
      </c>
      <c r="CE15" s="60">
        <f>'[3]2018'!R36</f>
        <v>0</v>
      </c>
      <c r="CF15" s="125" t="str">
        <f t="shared" si="16"/>
        <v xml:space="preserve"> -</v>
      </c>
      <c r="CG15" s="379" t="str">
        <f t="shared" si="17"/>
        <v xml:space="preserve"> -</v>
      </c>
      <c r="CH15" s="55">
        <f>'[3]2019'!P36</f>
        <v>0</v>
      </c>
      <c r="CI15" s="60">
        <f>'[3]2019'!Q36</f>
        <v>0</v>
      </c>
      <c r="CJ15" s="60">
        <f>'[3]2019'!R36</f>
        <v>0</v>
      </c>
      <c r="CK15" s="125" t="str">
        <f t="shared" si="18"/>
        <v xml:space="preserve"> -</v>
      </c>
      <c r="CL15" s="379" t="str">
        <f t="shared" si="19"/>
        <v xml:space="preserve"> -</v>
      </c>
      <c r="CM15" s="518">
        <f t="shared" si="20"/>
        <v>130000</v>
      </c>
      <c r="CN15" s="519">
        <f t="shared" si="21"/>
        <v>118250</v>
      </c>
      <c r="CO15" s="519">
        <f t="shared" si="22"/>
        <v>0</v>
      </c>
      <c r="CP15" s="505">
        <f t="shared" si="23"/>
        <v>0.9096153846153846</v>
      </c>
      <c r="CQ15" s="379" t="str">
        <f t="shared" si="24"/>
        <v xml:space="preserve"> -</v>
      </c>
      <c r="CR15" s="592" t="s">
        <v>1409</v>
      </c>
      <c r="CS15" s="99" t="s">
        <v>1400</v>
      </c>
      <c r="CT15" s="102" t="str">
        <f>'[1]LÍNEA 2'!AQ15</f>
        <v>Sec. Desarrollo Social</v>
      </c>
    </row>
    <row r="16" spans="2:98" ht="30" customHeight="1" thickBot="1" x14ac:dyDescent="0.25">
      <c r="B16" s="961"/>
      <c r="C16" s="958"/>
      <c r="D16" s="983"/>
      <c r="E16" s="912"/>
      <c r="F16" s="945"/>
      <c r="G16" s="970"/>
      <c r="H16" s="970"/>
      <c r="I16" s="1007"/>
      <c r="J16" s="970"/>
      <c r="K16" s="1007"/>
      <c r="L16" s="970"/>
      <c r="M16" s="970"/>
      <c r="N16" s="1007"/>
      <c r="O16" s="970"/>
      <c r="P16" s="970"/>
      <c r="Q16" s="1007"/>
      <c r="R16" s="970"/>
      <c r="S16" s="970"/>
      <c r="T16" s="1007"/>
      <c r="U16" s="1021"/>
      <c r="V16" s="1005"/>
      <c r="W16" s="1007"/>
      <c r="X16" s="970"/>
      <c r="Y16" s="1007"/>
      <c r="Z16" s="970"/>
      <c r="AA16" s="1007"/>
      <c r="AB16" s="1017"/>
      <c r="AC16" s="1019"/>
      <c r="AD16" s="988"/>
      <c r="AE16" s="762"/>
      <c r="AF16" s="770"/>
      <c r="AG16" s="762"/>
      <c r="AH16" s="770"/>
      <c r="AI16" s="762"/>
      <c r="AJ16" s="770"/>
      <c r="AK16" s="762"/>
      <c r="AL16" s="770"/>
      <c r="AM16" s="762"/>
      <c r="AN16" s="1023"/>
      <c r="AO16" s="916"/>
      <c r="AP16" s="905"/>
      <c r="AQ16" s="240" t="s">
        <v>249</v>
      </c>
      <c r="AR16" s="278">
        <f>'[1]LÍNEA 2'!P16</f>
        <v>2210713</v>
      </c>
      <c r="AS16" s="251" t="s">
        <v>1414</v>
      </c>
      <c r="AT16" s="44">
        <v>1</v>
      </c>
      <c r="AU16" s="105">
        <f>'[1]LÍNEA 2'!S16</f>
        <v>1</v>
      </c>
      <c r="AV16" s="105">
        <f>'[1]LÍNEA 2'!T16</f>
        <v>1</v>
      </c>
      <c r="AW16" s="417">
        <v>0.25</v>
      </c>
      <c r="AX16" s="105">
        <f>'[1]LÍNEA 2'!U16</f>
        <v>1</v>
      </c>
      <c r="AY16" s="417">
        <v>0.25</v>
      </c>
      <c r="AZ16" s="105">
        <f>'[1]LÍNEA 2'!V16</f>
        <v>1</v>
      </c>
      <c r="BA16" s="418">
        <v>0.25</v>
      </c>
      <c r="BB16" s="50">
        <f>'[1]LÍNEA 2'!W16</f>
        <v>1</v>
      </c>
      <c r="BC16" s="418">
        <v>0.25</v>
      </c>
      <c r="BD16" s="62">
        <f>'[3]2016'!K36</f>
        <v>1</v>
      </c>
      <c r="BE16" s="63">
        <f>'[3]2017'!K37</f>
        <v>1</v>
      </c>
      <c r="BF16" s="63">
        <f>'[3]2018'!K37</f>
        <v>0</v>
      </c>
      <c r="BG16" s="345">
        <f>'[3]2019'!K37</f>
        <v>0</v>
      </c>
      <c r="BH16" s="332">
        <f t="shared" si="1"/>
        <v>1</v>
      </c>
      <c r="BI16" s="458">
        <f t="shared" si="2"/>
        <v>1</v>
      </c>
      <c r="BJ16" s="333">
        <f t="shared" si="3"/>
        <v>1</v>
      </c>
      <c r="BK16" s="458">
        <f t="shared" si="4"/>
        <v>1</v>
      </c>
      <c r="BL16" s="333">
        <f t="shared" si="5"/>
        <v>0</v>
      </c>
      <c r="BM16" s="458">
        <f t="shared" si="6"/>
        <v>0</v>
      </c>
      <c r="BN16" s="333">
        <f t="shared" si="7"/>
        <v>0</v>
      </c>
      <c r="BO16" s="458">
        <f t="shared" si="8"/>
        <v>0</v>
      </c>
      <c r="BP16" s="662">
        <f t="shared" si="9"/>
        <v>0.5</v>
      </c>
      <c r="BQ16" s="657">
        <f t="shared" si="10"/>
        <v>0.5</v>
      </c>
      <c r="BR16" s="647">
        <f t="shared" si="11"/>
        <v>0.5</v>
      </c>
      <c r="BS16" s="57">
        <f>'[3]2016'!P36</f>
        <v>20000</v>
      </c>
      <c r="BT16" s="105">
        <f>'[3]2016'!Q36</f>
        <v>15000</v>
      </c>
      <c r="BU16" s="105">
        <f>'[3]2016'!R36</f>
        <v>0</v>
      </c>
      <c r="BV16" s="147">
        <f t="shared" si="12"/>
        <v>0.75</v>
      </c>
      <c r="BW16" s="382" t="str">
        <f t="shared" si="13"/>
        <v xml:space="preserve"> -</v>
      </c>
      <c r="BX16" s="57">
        <f>'[3]2017'!P37</f>
        <v>20000</v>
      </c>
      <c r="BY16" s="105">
        <f>'[3]2017'!Q37</f>
        <v>20000</v>
      </c>
      <c r="BZ16" s="105">
        <f>'[3]2017'!R37</f>
        <v>0</v>
      </c>
      <c r="CA16" s="147">
        <f t="shared" si="14"/>
        <v>1</v>
      </c>
      <c r="CB16" s="382" t="str">
        <f t="shared" si="15"/>
        <v xml:space="preserve"> -</v>
      </c>
      <c r="CC16" s="56">
        <f>'[3]2018'!P37</f>
        <v>27300</v>
      </c>
      <c r="CD16" s="105">
        <f>'[3]2018'!Q37</f>
        <v>0</v>
      </c>
      <c r="CE16" s="105">
        <f>'[3]2018'!R37</f>
        <v>0</v>
      </c>
      <c r="CF16" s="147">
        <f t="shared" si="16"/>
        <v>0</v>
      </c>
      <c r="CG16" s="382" t="str">
        <f t="shared" si="17"/>
        <v xml:space="preserve"> -</v>
      </c>
      <c r="CH16" s="57">
        <f>'[3]2019'!P37</f>
        <v>28529</v>
      </c>
      <c r="CI16" s="105">
        <f>'[3]2019'!Q37</f>
        <v>0</v>
      </c>
      <c r="CJ16" s="105">
        <f>'[3]2019'!R37</f>
        <v>0</v>
      </c>
      <c r="CK16" s="147">
        <f t="shared" si="18"/>
        <v>0</v>
      </c>
      <c r="CL16" s="382" t="str">
        <f t="shared" si="19"/>
        <v xml:space="preserve"> -</v>
      </c>
      <c r="CM16" s="520">
        <f t="shared" si="20"/>
        <v>95829</v>
      </c>
      <c r="CN16" s="521">
        <f t="shared" si="21"/>
        <v>35000</v>
      </c>
      <c r="CO16" s="521">
        <f t="shared" si="22"/>
        <v>0</v>
      </c>
      <c r="CP16" s="508">
        <f t="shared" si="23"/>
        <v>0.36523390622880336</v>
      </c>
      <c r="CQ16" s="382" t="str">
        <f t="shared" si="24"/>
        <v xml:space="preserve"> -</v>
      </c>
      <c r="CR16" s="594" t="s">
        <v>1409</v>
      </c>
      <c r="CS16" s="100" t="s">
        <v>1400</v>
      </c>
      <c r="CT16" s="103" t="str">
        <f>'[1]LÍNEA 2'!AQ16</f>
        <v>Sec. Desarrollo Social</v>
      </c>
    </row>
    <row r="17" spans="2:98" ht="45.75" customHeight="1" x14ac:dyDescent="0.2">
      <c r="B17" s="961"/>
      <c r="C17" s="958"/>
      <c r="D17" s="983"/>
      <c r="E17" s="912"/>
      <c r="F17" s="945"/>
      <c r="G17" s="970"/>
      <c r="H17" s="970"/>
      <c r="I17" s="1007"/>
      <c r="J17" s="970"/>
      <c r="K17" s="1007"/>
      <c r="L17" s="970"/>
      <c r="M17" s="970"/>
      <c r="N17" s="1007"/>
      <c r="O17" s="970"/>
      <c r="P17" s="970"/>
      <c r="Q17" s="1007"/>
      <c r="R17" s="970"/>
      <c r="S17" s="970"/>
      <c r="T17" s="1007"/>
      <c r="U17" s="1021"/>
      <c r="V17" s="1005"/>
      <c r="W17" s="1007"/>
      <c r="X17" s="970"/>
      <c r="Y17" s="1007"/>
      <c r="Z17" s="970"/>
      <c r="AA17" s="1007"/>
      <c r="AB17" s="1017"/>
      <c r="AC17" s="1019"/>
      <c r="AD17" s="988"/>
      <c r="AE17" s="762"/>
      <c r="AF17" s="770"/>
      <c r="AG17" s="762"/>
      <c r="AH17" s="770"/>
      <c r="AI17" s="762"/>
      <c r="AJ17" s="770"/>
      <c r="AK17" s="762"/>
      <c r="AL17" s="770"/>
      <c r="AM17" s="762"/>
      <c r="AN17" s="1023"/>
      <c r="AO17" s="917">
        <f>+RESUMEN!J41</f>
        <v>0.3314732142857143</v>
      </c>
      <c r="AP17" s="906" t="s">
        <v>425</v>
      </c>
      <c r="AQ17" s="238" t="s">
        <v>250</v>
      </c>
      <c r="AR17" s="276">
        <f>'[1]LÍNEA 2'!P17</f>
        <v>2210709</v>
      </c>
      <c r="AS17" s="246" t="s">
        <v>1415</v>
      </c>
      <c r="AT17" s="39">
        <v>0</v>
      </c>
      <c r="AU17" s="90">
        <f>'[1]LÍNEA 2'!S17</f>
        <v>200</v>
      </c>
      <c r="AV17" s="90">
        <f>'[1]LÍNEA 2'!T17</f>
        <v>200</v>
      </c>
      <c r="AW17" s="413">
        <v>0.25</v>
      </c>
      <c r="AX17" s="90">
        <f>'[1]LÍNEA 2'!U17</f>
        <v>200</v>
      </c>
      <c r="AY17" s="413">
        <v>0.25</v>
      </c>
      <c r="AZ17" s="90">
        <f>'[1]LÍNEA 2'!V17</f>
        <v>200</v>
      </c>
      <c r="BA17" s="415">
        <v>0.25</v>
      </c>
      <c r="BB17" s="46">
        <f>'[1]LÍNEA 2'!W17</f>
        <v>200</v>
      </c>
      <c r="BC17" s="422">
        <v>0.25</v>
      </c>
      <c r="BD17" s="52">
        <f>'[3]2016'!K37</f>
        <v>186</v>
      </c>
      <c r="BE17" s="53">
        <f>'[3]2017'!K38</f>
        <v>195</v>
      </c>
      <c r="BF17" s="53">
        <f>'[3]2018'!K38</f>
        <v>0</v>
      </c>
      <c r="BG17" s="342">
        <f>'[3]2019'!K38</f>
        <v>0</v>
      </c>
      <c r="BH17" s="459">
        <f t="shared" si="1"/>
        <v>0.93</v>
      </c>
      <c r="BI17" s="460">
        <f t="shared" si="2"/>
        <v>0.93</v>
      </c>
      <c r="BJ17" s="461">
        <f t="shared" si="3"/>
        <v>0.97499999999999998</v>
      </c>
      <c r="BK17" s="460">
        <f t="shared" si="4"/>
        <v>0.97499999999999998</v>
      </c>
      <c r="BL17" s="461">
        <f t="shared" si="5"/>
        <v>0</v>
      </c>
      <c r="BM17" s="460">
        <f t="shared" si="6"/>
        <v>0</v>
      </c>
      <c r="BN17" s="461">
        <f t="shared" si="7"/>
        <v>0</v>
      </c>
      <c r="BO17" s="460">
        <f t="shared" si="8"/>
        <v>0</v>
      </c>
      <c r="BP17" s="663">
        <f t="shared" si="9"/>
        <v>0.47625000000000001</v>
      </c>
      <c r="BQ17" s="658">
        <f t="shared" si="10"/>
        <v>0.47625000000000001</v>
      </c>
      <c r="BR17" s="648">
        <f t="shared" si="11"/>
        <v>0.47625000000000001</v>
      </c>
      <c r="BS17" s="52">
        <f>'[3]2016'!P37</f>
        <v>516700</v>
      </c>
      <c r="BT17" s="90">
        <f>'[3]2016'!Q37</f>
        <v>273200</v>
      </c>
      <c r="BU17" s="90">
        <f>'[3]2016'!R37</f>
        <v>46400</v>
      </c>
      <c r="BV17" s="146">
        <f t="shared" si="12"/>
        <v>0.52874008128507843</v>
      </c>
      <c r="BW17" s="385">
        <f t="shared" si="13"/>
        <v>0.1698389458272328</v>
      </c>
      <c r="BX17" s="53">
        <f>'[3]2017'!P38</f>
        <v>660000</v>
      </c>
      <c r="BY17" s="90">
        <f>'[3]2017'!Q38</f>
        <v>512000</v>
      </c>
      <c r="BZ17" s="90">
        <f>'[3]2017'!R38</f>
        <v>0</v>
      </c>
      <c r="CA17" s="146">
        <f t="shared" si="14"/>
        <v>0.77575757575757576</v>
      </c>
      <c r="CB17" s="385" t="str">
        <f t="shared" si="15"/>
        <v xml:space="preserve"> -</v>
      </c>
      <c r="CC17" s="52">
        <f>'[3]2018'!P38</f>
        <v>1095000</v>
      </c>
      <c r="CD17" s="90">
        <f>'[3]2018'!Q38</f>
        <v>0</v>
      </c>
      <c r="CE17" s="90">
        <f>'[3]2018'!R38</f>
        <v>0</v>
      </c>
      <c r="CF17" s="146">
        <f t="shared" si="16"/>
        <v>0</v>
      </c>
      <c r="CG17" s="385" t="str">
        <f t="shared" si="17"/>
        <v xml:space="preserve"> -</v>
      </c>
      <c r="CH17" s="53">
        <f>'[3]2019'!P38</f>
        <v>167098</v>
      </c>
      <c r="CI17" s="90">
        <f>'[3]2019'!Q38</f>
        <v>0</v>
      </c>
      <c r="CJ17" s="90">
        <f>'[3]2019'!R38</f>
        <v>0</v>
      </c>
      <c r="CK17" s="146">
        <f t="shared" si="18"/>
        <v>0</v>
      </c>
      <c r="CL17" s="385" t="str">
        <f t="shared" si="19"/>
        <v xml:space="preserve"> -</v>
      </c>
      <c r="CM17" s="522">
        <f t="shared" si="20"/>
        <v>2438798</v>
      </c>
      <c r="CN17" s="523">
        <f t="shared" si="21"/>
        <v>785200</v>
      </c>
      <c r="CO17" s="523">
        <f t="shared" si="22"/>
        <v>46400</v>
      </c>
      <c r="CP17" s="504">
        <f t="shared" si="23"/>
        <v>0.32196188450211949</v>
      </c>
      <c r="CQ17" s="385">
        <f t="shared" si="24"/>
        <v>5.9093224656138567E-2</v>
      </c>
      <c r="CR17" s="591" t="s">
        <v>1228</v>
      </c>
      <c r="CS17" s="98" t="s">
        <v>1400</v>
      </c>
      <c r="CT17" s="101" t="str">
        <f>'[1]LÍNEA 2'!AQ17</f>
        <v>Sec. Desarrollo Social</v>
      </c>
    </row>
    <row r="18" spans="2:98" ht="45.75" customHeight="1" x14ac:dyDescent="0.2">
      <c r="B18" s="961"/>
      <c r="C18" s="958"/>
      <c r="D18" s="983"/>
      <c r="E18" s="912"/>
      <c r="F18" s="945"/>
      <c r="G18" s="970"/>
      <c r="H18" s="970"/>
      <c r="I18" s="1007"/>
      <c r="J18" s="970"/>
      <c r="K18" s="1007"/>
      <c r="L18" s="970"/>
      <c r="M18" s="970"/>
      <c r="N18" s="1007"/>
      <c r="O18" s="970"/>
      <c r="P18" s="970"/>
      <c r="Q18" s="1007"/>
      <c r="R18" s="970"/>
      <c r="S18" s="970"/>
      <c r="T18" s="1007"/>
      <c r="U18" s="1021"/>
      <c r="V18" s="1005"/>
      <c r="W18" s="1007"/>
      <c r="X18" s="970"/>
      <c r="Y18" s="1007"/>
      <c r="Z18" s="970"/>
      <c r="AA18" s="1007"/>
      <c r="AB18" s="1017"/>
      <c r="AC18" s="1019"/>
      <c r="AD18" s="988"/>
      <c r="AE18" s="762"/>
      <c r="AF18" s="770"/>
      <c r="AG18" s="762"/>
      <c r="AH18" s="770"/>
      <c r="AI18" s="762"/>
      <c r="AJ18" s="770"/>
      <c r="AK18" s="762"/>
      <c r="AL18" s="770"/>
      <c r="AM18" s="762"/>
      <c r="AN18" s="1023"/>
      <c r="AO18" s="915"/>
      <c r="AP18" s="904"/>
      <c r="AQ18" s="255" t="s">
        <v>251</v>
      </c>
      <c r="AR18" s="277">
        <f>'[1]LÍNEA 2'!P18</f>
        <v>2210709</v>
      </c>
      <c r="AS18" s="301" t="s">
        <v>1416</v>
      </c>
      <c r="AT18" s="40">
        <v>6</v>
      </c>
      <c r="AU18" s="60">
        <f>'[1]LÍNEA 2'!S18</f>
        <v>210</v>
      </c>
      <c r="AV18" s="60">
        <f>'[1]LÍNEA 2'!T18</f>
        <v>210</v>
      </c>
      <c r="AW18" s="414">
        <v>0.25</v>
      </c>
      <c r="AX18" s="60">
        <f>'[1]LÍNEA 2'!U18</f>
        <v>210</v>
      </c>
      <c r="AY18" s="414">
        <v>0.25</v>
      </c>
      <c r="AZ18" s="60">
        <f>'[1]LÍNEA 2'!V18</f>
        <v>210</v>
      </c>
      <c r="BA18" s="416">
        <v>0.25</v>
      </c>
      <c r="BB18" s="47">
        <f>'[1]LÍNEA 2'!W18</f>
        <v>210</v>
      </c>
      <c r="BC18" s="423">
        <v>0.25</v>
      </c>
      <c r="BD18" s="54">
        <f>'[3]2016'!K38</f>
        <v>0</v>
      </c>
      <c r="BE18" s="55">
        <f>'[3]2017'!K39</f>
        <v>0</v>
      </c>
      <c r="BF18" s="55">
        <f>'[3]2018'!K39</f>
        <v>0</v>
      </c>
      <c r="BG18" s="343">
        <f>'[3]2019'!K39</f>
        <v>0</v>
      </c>
      <c r="BH18" s="334">
        <f t="shared" si="1"/>
        <v>0</v>
      </c>
      <c r="BI18" s="454">
        <f t="shared" si="2"/>
        <v>0</v>
      </c>
      <c r="BJ18" s="335">
        <f t="shared" si="3"/>
        <v>0</v>
      </c>
      <c r="BK18" s="454">
        <f t="shared" si="4"/>
        <v>0</v>
      </c>
      <c r="BL18" s="335">
        <f t="shared" si="5"/>
        <v>0</v>
      </c>
      <c r="BM18" s="454">
        <f t="shared" si="6"/>
        <v>0</v>
      </c>
      <c r="BN18" s="335">
        <f t="shared" si="7"/>
        <v>0</v>
      </c>
      <c r="BO18" s="454">
        <f t="shared" si="8"/>
        <v>0</v>
      </c>
      <c r="BP18" s="661">
        <f t="shared" si="9"/>
        <v>0</v>
      </c>
      <c r="BQ18" s="656">
        <f t="shared" si="10"/>
        <v>0</v>
      </c>
      <c r="BR18" s="646">
        <f t="shared" si="11"/>
        <v>0</v>
      </c>
      <c r="BS18" s="54">
        <f>'[3]2016'!P38</f>
        <v>70000</v>
      </c>
      <c r="BT18" s="60">
        <f>'[3]2016'!Q38</f>
        <v>0</v>
      </c>
      <c r="BU18" s="60">
        <f>'[3]2016'!R38</f>
        <v>0</v>
      </c>
      <c r="BV18" s="125">
        <f t="shared" si="12"/>
        <v>0</v>
      </c>
      <c r="BW18" s="379" t="str">
        <f t="shared" si="13"/>
        <v xml:space="preserve"> -</v>
      </c>
      <c r="BX18" s="55">
        <f>'[3]2017'!P39</f>
        <v>200000</v>
      </c>
      <c r="BY18" s="60">
        <f>'[3]2017'!Q39</f>
        <v>0</v>
      </c>
      <c r="BZ18" s="60">
        <f>'[3]2017'!R39</f>
        <v>0</v>
      </c>
      <c r="CA18" s="125">
        <f t="shared" si="14"/>
        <v>0</v>
      </c>
      <c r="CB18" s="379" t="str">
        <f t="shared" si="15"/>
        <v xml:space="preserve"> -</v>
      </c>
      <c r="CC18" s="54">
        <f>'[3]2018'!P39</f>
        <v>223470</v>
      </c>
      <c r="CD18" s="60">
        <f>'[3]2018'!Q39</f>
        <v>0</v>
      </c>
      <c r="CE18" s="60">
        <f>'[3]2018'!R39</f>
        <v>0</v>
      </c>
      <c r="CF18" s="125">
        <f t="shared" si="16"/>
        <v>0</v>
      </c>
      <c r="CG18" s="379" t="str">
        <f t="shared" si="17"/>
        <v xml:space="preserve"> -</v>
      </c>
      <c r="CH18" s="55">
        <f>'[3]2019'!P39</f>
        <v>231276</v>
      </c>
      <c r="CI18" s="60">
        <f>'[3]2019'!Q39</f>
        <v>0</v>
      </c>
      <c r="CJ18" s="60">
        <f>'[3]2019'!R39</f>
        <v>0</v>
      </c>
      <c r="CK18" s="125">
        <f t="shared" si="18"/>
        <v>0</v>
      </c>
      <c r="CL18" s="379" t="str">
        <f t="shared" si="19"/>
        <v xml:space="preserve"> -</v>
      </c>
      <c r="CM18" s="518">
        <f t="shared" si="20"/>
        <v>724746</v>
      </c>
      <c r="CN18" s="519">
        <f t="shared" si="21"/>
        <v>0</v>
      </c>
      <c r="CO18" s="519">
        <f t="shared" si="22"/>
        <v>0</v>
      </c>
      <c r="CP18" s="505">
        <f t="shared" si="23"/>
        <v>0</v>
      </c>
      <c r="CQ18" s="379" t="str">
        <f t="shared" si="24"/>
        <v xml:space="preserve"> -</v>
      </c>
      <c r="CR18" s="592" t="s">
        <v>1228</v>
      </c>
      <c r="CS18" s="99" t="s">
        <v>1400</v>
      </c>
      <c r="CT18" s="102" t="str">
        <f>'[1]LÍNEA 2'!AQ18</f>
        <v>Sec. Desarrollo Social</v>
      </c>
    </row>
    <row r="19" spans="2:98" ht="45.75" customHeight="1" x14ac:dyDescent="0.2">
      <c r="B19" s="961"/>
      <c r="C19" s="958"/>
      <c r="D19" s="983"/>
      <c r="E19" s="912"/>
      <c r="F19" s="945"/>
      <c r="G19" s="970"/>
      <c r="H19" s="970"/>
      <c r="I19" s="1007"/>
      <c r="J19" s="970"/>
      <c r="K19" s="1007"/>
      <c r="L19" s="970"/>
      <c r="M19" s="970"/>
      <c r="N19" s="1007"/>
      <c r="O19" s="970"/>
      <c r="P19" s="970"/>
      <c r="Q19" s="1007"/>
      <c r="R19" s="970"/>
      <c r="S19" s="970"/>
      <c r="T19" s="1007"/>
      <c r="U19" s="1021"/>
      <c r="V19" s="1005"/>
      <c r="W19" s="1007"/>
      <c r="X19" s="970"/>
      <c r="Y19" s="1007"/>
      <c r="Z19" s="970"/>
      <c r="AA19" s="1007"/>
      <c r="AB19" s="1017"/>
      <c r="AC19" s="1019"/>
      <c r="AD19" s="988"/>
      <c r="AE19" s="762"/>
      <c r="AF19" s="770"/>
      <c r="AG19" s="762"/>
      <c r="AH19" s="770"/>
      <c r="AI19" s="762"/>
      <c r="AJ19" s="770"/>
      <c r="AK19" s="762"/>
      <c r="AL19" s="770"/>
      <c r="AM19" s="762"/>
      <c r="AN19" s="1023"/>
      <c r="AO19" s="915"/>
      <c r="AP19" s="904"/>
      <c r="AQ19" s="255" t="s">
        <v>252</v>
      </c>
      <c r="AR19" s="277">
        <f>'[1]LÍNEA 2'!P19</f>
        <v>2210709</v>
      </c>
      <c r="AS19" s="301" t="s">
        <v>1417</v>
      </c>
      <c r="AT19" s="40">
        <v>1</v>
      </c>
      <c r="AU19" s="60">
        <f>'[1]LÍNEA 2'!S19</f>
        <v>1</v>
      </c>
      <c r="AV19" s="60">
        <f>'[1]LÍNEA 2'!T19</f>
        <v>1</v>
      </c>
      <c r="AW19" s="414">
        <v>0.25</v>
      </c>
      <c r="AX19" s="60">
        <f>'[1]LÍNEA 2'!U19</f>
        <v>1</v>
      </c>
      <c r="AY19" s="414">
        <v>0.25</v>
      </c>
      <c r="AZ19" s="60">
        <f>'[1]LÍNEA 2'!V19</f>
        <v>1</v>
      </c>
      <c r="BA19" s="416">
        <v>0.25</v>
      </c>
      <c r="BB19" s="47">
        <f>'[1]LÍNEA 2'!W19</f>
        <v>1</v>
      </c>
      <c r="BC19" s="423">
        <v>0.25</v>
      </c>
      <c r="BD19" s="54">
        <f>'[3]2016'!K39</f>
        <v>1</v>
      </c>
      <c r="BE19" s="55">
        <f>'[3]2017'!K40</f>
        <v>1</v>
      </c>
      <c r="BF19" s="55">
        <f>'[3]2018'!K40</f>
        <v>0</v>
      </c>
      <c r="BG19" s="343">
        <f>'[3]2019'!K40</f>
        <v>0</v>
      </c>
      <c r="BH19" s="334">
        <f t="shared" si="1"/>
        <v>1</v>
      </c>
      <c r="BI19" s="454">
        <f t="shared" si="2"/>
        <v>1</v>
      </c>
      <c r="BJ19" s="335">
        <f t="shared" si="3"/>
        <v>1</v>
      </c>
      <c r="BK19" s="454">
        <f t="shared" si="4"/>
        <v>1</v>
      </c>
      <c r="BL19" s="335">
        <f t="shared" si="5"/>
        <v>0</v>
      </c>
      <c r="BM19" s="454">
        <f t="shared" si="6"/>
        <v>0</v>
      </c>
      <c r="BN19" s="335">
        <f t="shared" si="7"/>
        <v>0</v>
      </c>
      <c r="BO19" s="454">
        <f t="shared" si="8"/>
        <v>0</v>
      </c>
      <c r="BP19" s="661">
        <f t="shared" si="9"/>
        <v>0.5</v>
      </c>
      <c r="BQ19" s="656">
        <f t="shared" si="10"/>
        <v>0.5</v>
      </c>
      <c r="BR19" s="646">
        <f t="shared" si="11"/>
        <v>0.5</v>
      </c>
      <c r="BS19" s="54">
        <f>'[3]2016'!P39</f>
        <v>51900</v>
      </c>
      <c r="BT19" s="60">
        <f>'[3]2016'!Q39</f>
        <v>51900</v>
      </c>
      <c r="BU19" s="60">
        <f>'[3]2016'!R39</f>
        <v>0</v>
      </c>
      <c r="BV19" s="125">
        <f t="shared" si="12"/>
        <v>1</v>
      </c>
      <c r="BW19" s="379" t="str">
        <f t="shared" si="13"/>
        <v xml:space="preserve"> -</v>
      </c>
      <c r="BX19" s="55">
        <f>'[3]2017'!P40</f>
        <v>0</v>
      </c>
      <c r="BY19" s="60">
        <f>'[3]2017'!Q40</f>
        <v>0</v>
      </c>
      <c r="BZ19" s="60">
        <f>'[3]2017'!R40</f>
        <v>0</v>
      </c>
      <c r="CA19" s="125" t="str">
        <f t="shared" si="14"/>
        <v xml:space="preserve"> -</v>
      </c>
      <c r="CB19" s="379" t="str">
        <f t="shared" si="15"/>
        <v xml:space="preserve"> -</v>
      </c>
      <c r="CC19" s="54">
        <f>'[3]2018'!P40</f>
        <v>0</v>
      </c>
      <c r="CD19" s="60">
        <f>'[3]2018'!Q40</f>
        <v>0</v>
      </c>
      <c r="CE19" s="60">
        <f>'[3]2018'!R40</f>
        <v>0</v>
      </c>
      <c r="CF19" s="125" t="str">
        <f t="shared" si="16"/>
        <v xml:space="preserve"> -</v>
      </c>
      <c r="CG19" s="379" t="str">
        <f t="shared" si="17"/>
        <v xml:space="preserve"> -</v>
      </c>
      <c r="CH19" s="55">
        <f>'[3]2019'!P40</f>
        <v>0</v>
      </c>
      <c r="CI19" s="60">
        <f>'[3]2019'!Q40</f>
        <v>0</v>
      </c>
      <c r="CJ19" s="60">
        <f>'[3]2019'!R40</f>
        <v>0</v>
      </c>
      <c r="CK19" s="125" t="str">
        <f t="shared" si="18"/>
        <v xml:space="preserve"> -</v>
      </c>
      <c r="CL19" s="379" t="str">
        <f t="shared" si="19"/>
        <v xml:space="preserve"> -</v>
      </c>
      <c r="CM19" s="518">
        <f t="shared" si="20"/>
        <v>51900</v>
      </c>
      <c r="CN19" s="519">
        <f t="shared" si="21"/>
        <v>51900</v>
      </c>
      <c r="CO19" s="519">
        <f t="shared" si="22"/>
        <v>0</v>
      </c>
      <c r="CP19" s="505">
        <f t="shared" si="23"/>
        <v>1</v>
      </c>
      <c r="CQ19" s="379" t="str">
        <f t="shared" si="24"/>
        <v xml:space="preserve"> -</v>
      </c>
      <c r="CR19" s="592" t="s">
        <v>1228</v>
      </c>
      <c r="CS19" s="99" t="s">
        <v>1400</v>
      </c>
      <c r="CT19" s="102" t="str">
        <f>'[1]LÍNEA 2'!AQ19</f>
        <v>Sec. Desarrollo Social</v>
      </c>
    </row>
    <row r="20" spans="2:98" ht="45.75" customHeight="1" x14ac:dyDescent="0.2">
      <c r="B20" s="961"/>
      <c r="C20" s="958"/>
      <c r="D20" s="983"/>
      <c r="E20" s="912"/>
      <c r="F20" s="945"/>
      <c r="G20" s="970"/>
      <c r="H20" s="970"/>
      <c r="I20" s="1007"/>
      <c r="J20" s="970"/>
      <c r="K20" s="1007"/>
      <c r="L20" s="970"/>
      <c r="M20" s="970"/>
      <c r="N20" s="1007"/>
      <c r="O20" s="970"/>
      <c r="P20" s="970"/>
      <c r="Q20" s="1007"/>
      <c r="R20" s="970"/>
      <c r="S20" s="970"/>
      <c r="T20" s="1007"/>
      <c r="U20" s="1021"/>
      <c r="V20" s="1005"/>
      <c r="W20" s="1007"/>
      <c r="X20" s="970"/>
      <c r="Y20" s="1007"/>
      <c r="Z20" s="970"/>
      <c r="AA20" s="1007"/>
      <c r="AB20" s="1017"/>
      <c r="AC20" s="1019"/>
      <c r="AD20" s="988"/>
      <c r="AE20" s="762"/>
      <c r="AF20" s="770"/>
      <c r="AG20" s="762"/>
      <c r="AH20" s="770"/>
      <c r="AI20" s="762"/>
      <c r="AJ20" s="770"/>
      <c r="AK20" s="762"/>
      <c r="AL20" s="770"/>
      <c r="AM20" s="762"/>
      <c r="AN20" s="1023"/>
      <c r="AO20" s="915"/>
      <c r="AP20" s="904"/>
      <c r="AQ20" s="255" t="s">
        <v>253</v>
      </c>
      <c r="AR20" s="277" t="str">
        <f>'[1]LÍNEA 2'!P20</f>
        <v xml:space="preserve"> -</v>
      </c>
      <c r="AS20" s="301" t="s">
        <v>1418</v>
      </c>
      <c r="AT20" s="40">
        <v>0</v>
      </c>
      <c r="AU20" s="60">
        <f>'[1]LÍNEA 2'!S20</f>
        <v>1</v>
      </c>
      <c r="AV20" s="60">
        <f>'[1]LÍNEA 2'!T20</f>
        <v>0</v>
      </c>
      <c r="AW20" s="414">
        <v>0</v>
      </c>
      <c r="AX20" s="60">
        <f>'[1]LÍNEA 2'!U20</f>
        <v>1</v>
      </c>
      <c r="AY20" s="414">
        <v>0.33</v>
      </c>
      <c r="AZ20" s="60">
        <f>'[1]LÍNEA 2'!V20</f>
        <v>1</v>
      </c>
      <c r="BA20" s="416">
        <v>0.33</v>
      </c>
      <c r="BB20" s="47">
        <f>'[1]LÍNEA 2'!W20</f>
        <v>1</v>
      </c>
      <c r="BC20" s="423">
        <v>0.34</v>
      </c>
      <c r="BD20" s="54">
        <f>'[3]2016'!K40</f>
        <v>0</v>
      </c>
      <c r="BE20" s="55">
        <f>'[3]2017'!K41</f>
        <v>0</v>
      </c>
      <c r="BF20" s="55">
        <f>'[3]2018'!K41</f>
        <v>0</v>
      </c>
      <c r="BG20" s="343">
        <f>'[3]2019'!K41</f>
        <v>0</v>
      </c>
      <c r="BH20" s="334" t="str">
        <f t="shared" si="1"/>
        <v xml:space="preserve"> -</v>
      </c>
      <c r="BI20" s="454" t="str">
        <f t="shared" si="2"/>
        <v xml:space="preserve"> -</v>
      </c>
      <c r="BJ20" s="335">
        <f t="shared" si="3"/>
        <v>0</v>
      </c>
      <c r="BK20" s="454">
        <f t="shared" si="4"/>
        <v>0</v>
      </c>
      <c r="BL20" s="335">
        <f t="shared" si="5"/>
        <v>0</v>
      </c>
      <c r="BM20" s="454">
        <f t="shared" si="6"/>
        <v>0</v>
      </c>
      <c r="BN20" s="335">
        <f t="shared" si="7"/>
        <v>0</v>
      </c>
      <c r="BO20" s="454">
        <f t="shared" si="8"/>
        <v>0</v>
      </c>
      <c r="BP20" s="661">
        <f>+AVERAGE(BE20:BG20)/AU20</f>
        <v>0</v>
      </c>
      <c r="BQ20" s="656">
        <f t="shared" si="10"/>
        <v>0</v>
      </c>
      <c r="BR20" s="646">
        <f t="shared" si="11"/>
        <v>0</v>
      </c>
      <c r="BS20" s="54">
        <f>'[3]2016'!P40</f>
        <v>0</v>
      </c>
      <c r="BT20" s="60">
        <f>'[3]2016'!Q40</f>
        <v>0</v>
      </c>
      <c r="BU20" s="60">
        <f>'[3]2016'!R40</f>
        <v>0</v>
      </c>
      <c r="BV20" s="125" t="str">
        <f t="shared" si="12"/>
        <v xml:space="preserve"> -</v>
      </c>
      <c r="BW20" s="379" t="str">
        <f t="shared" si="13"/>
        <v xml:space="preserve"> -</v>
      </c>
      <c r="BX20" s="55">
        <f>'[3]2017'!P41</f>
        <v>0</v>
      </c>
      <c r="BY20" s="60">
        <f>'[3]2017'!Q41</f>
        <v>0</v>
      </c>
      <c r="BZ20" s="60">
        <f>'[3]2017'!R41</f>
        <v>0</v>
      </c>
      <c r="CA20" s="125" t="str">
        <f t="shared" si="14"/>
        <v xml:space="preserve"> -</v>
      </c>
      <c r="CB20" s="379" t="str">
        <f t="shared" si="15"/>
        <v xml:space="preserve"> -</v>
      </c>
      <c r="CC20" s="54">
        <f>'[3]2018'!P41</f>
        <v>0</v>
      </c>
      <c r="CD20" s="60">
        <f>'[3]2018'!Q41</f>
        <v>0</v>
      </c>
      <c r="CE20" s="60">
        <f>'[3]2018'!R41</f>
        <v>0</v>
      </c>
      <c r="CF20" s="125" t="str">
        <f t="shared" si="16"/>
        <v xml:space="preserve"> -</v>
      </c>
      <c r="CG20" s="379" t="str">
        <f t="shared" si="17"/>
        <v xml:space="preserve"> -</v>
      </c>
      <c r="CH20" s="55">
        <f>'[3]2019'!P41</f>
        <v>0</v>
      </c>
      <c r="CI20" s="60">
        <f>'[3]2019'!Q41</f>
        <v>0</v>
      </c>
      <c r="CJ20" s="60">
        <f>'[3]2019'!R41</f>
        <v>0</v>
      </c>
      <c r="CK20" s="125" t="str">
        <f t="shared" si="18"/>
        <v xml:space="preserve"> -</v>
      </c>
      <c r="CL20" s="379" t="str">
        <f t="shared" si="19"/>
        <v xml:space="preserve"> -</v>
      </c>
      <c r="CM20" s="518">
        <f t="shared" si="20"/>
        <v>0</v>
      </c>
      <c r="CN20" s="519">
        <f t="shared" si="21"/>
        <v>0</v>
      </c>
      <c r="CO20" s="519">
        <f t="shared" si="22"/>
        <v>0</v>
      </c>
      <c r="CP20" s="505" t="str">
        <f t="shared" si="23"/>
        <v xml:space="preserve"> -</v>
      </c>
      <c r="CQ20" s="379" t="str">
        <f t="shared" si="24"/>
        <v xml:space="preserve"> -</v>
      </c>
      <c r="CR20" s="592" t="s">
        <v>1228</v>
      </c>
      <c r="CS20" s="99" t="s">
        <v>1400</v>
      </c>
      <c r="CT20" s="102" t="str">
        <f>'[1]LÍNEA 2'!AQ20</f>
        <v>Sec. Desarrollo Social</v>
      </c>
    </row>
    <row r="21" spans="2:98" ht="30" customHeight="1" x14ac:dyDescent="0.2">
      <c r="B21" s="961"/>
      <c r="C21" s="958"/>
      <c r="D21" s="983"/>
      <c r="E21" s="912"/>
      <c r="F21" s="945"/>
      <c r="G21" s="970"/>
      <c r="H21" s="970"/>
      <c r="I21" s="1007"/>
      <c r="J21" s="970"/>
      <c r="K21" s="1007"/>
      <c r="L21" s="970"/>
      <c r="M21" s="970"/>
      <c r="N21" s="1007"/>
      <c r="O21" s="970"/>
      <c r="P21" s="970"/>
      <c r="Q21" s="1007"/>
      <c r="R21" s="970"/>
      <c r="S21" s="970"/>
      <c r="T21" s="1007"/>
      <c r="U21" s="1021"/>
      <c r="V21" s="1005"/>
      <c r="W21" s="1007"/>
      <c r="X21" s="970"/>
      <c r="Y21" s="1007"/>
      <c r="Z21" s="970"/>
      <c r="AA21" s="1007"/>
      <c r="AB21" s="1017"/>
      <c r="AC21" s="1019"/>
      <c r="AD21" s="988"/>
      <c r="AE21" s="762"/>
      <c r="AF21" s="770"/>
      <c r="AG21" s="762"/>
      <c r="AH21" s="770"/>
      <c r="AI21" s="762"/>
      <c r="AJ21" s="770"/>
      <c r="AK21" s="762"/>
      <c r="AL21" s="770"/>
      <c r="AM21" s="762"/>
      <c r="AN21" s="1023"/>
      <c r="AO21" s="915"/>
      <c r="AP21" s="904"/>
      <c r="AQ21" s="255" t="s">
        <v>254</v>
      </c>
      <c r="AR21" s="277">
        <f>'[1]LÍNEA 2'!P21</f>
        <v>2210709</v>
      </c>
      <c r="AS21" s="301" t="s">
        <v>1419</v>
      </c>
      <c r="AT21" s="40">
        <v>1</v>
      </c>
      <c r="AU21" s="60">
        <f>'[1]LÍNEA 2'!S21</f>
        <v>1</v>
      </c>
      <c r="AV21" s="60">
        <f>'[1]LÍNEA 2'!T21</f>
        <v>1</v>
      </c>
      <c r="AW21" s="414">
        <v>0.25</v>
      </c>
      <c r="AX21" s="60">
        <f>'[1]LÍNEA 2'!U21</f>
        <v>1</v>
      </c>
      <c r="AY21" s="414">
        <v>0.25</v>
      </c>
      <c r="AZ21" s="60">
        <f>'[1]LÍNEA 2'!V21</f>
        <v>1</v>
      </c>
      <c r="BA21" s="416">
        <v>0.25</v>
      </c>
      <c r="BB21" s="47">
        <f>'[1]LÍNEA 2'!W21</f>
        <v>1</v>
      </c>
      <c r="BC21" s="423">
        <v>0.25</v>
      </c>
      <c r="BD21" s="54">
        <f>'[3]2016'!K41</f>
        <v>1</v>
      </c>
      <c r="BE21" s="55">
        <f>'[3]2017'!K42</f>
        <v>0</v>
      </c>
      <c r="BF21" s="55">
        <f>'[3]2018'!K42</f>
        <v>0</v>
      </c>
      <c r="BG21" s="343">
        <f>'[3]2019'!K42</f>
        <v>0</v>
      </c>
      <c r="BH21" s="334">
        <f t="shared" si="1"/>
        <v>1</v>
      </c>
      <c r="BI21" s="454">
        <f t="shared" si="2"/>
        <v>1</v>
      </c>
      <c r="BJ21" s="335">
        <f t="shared" si="3"/>
        <v>0</v>
      </c>
      <c r="BK21" s="454">
        <f t="shared" si="4"/>
        <v>0</v>
      </c>
      <c r="BL21" s="335">
        <f t="shared" si="5"/>
        <v>0</v>
      </c>
      <c r="BM21" s="454">
        <f t="shared" si="6"/>
        <v>0</v>
      </c>
      <c r="BN21" s="335">
        <f t="shared" si="7"/>
        <v>0</v>
      </c>
      <c r="BO21" s="454">
        <f t="shared" si="8"/>
        <v>0</v>
      </c>
      <c r="BP21" s="661">
        <f t="shared" si="9"/>
        <v>0.25</v>
      </c>
      <c r="BQ21" s="656">
        <f t="shared" si="10"/>
        <v>0.25</v>
      </c>
      <c r="BR21" s="646">
        <f t="shared" si="11"/>
        <v>0.25</v>
      </c>
      <c r="BS21" s="54">
        <f>'[3]2016'!P41</f>
        <v>284400</v>
      </c>
      <c r="BT21" s="60">
        <f>'[3]2016'!Q41</f>
        <v>51900</v>
      </c>
      <c r="BU21" s="60">
        <f>'[3]2016'!R41</f>
        <v>0</v>
      </c>
      <c r="BV21" s="125">
        <f t="shared" si="12"/>
        <v>0.18248945147679324</v>
      </c>
      <c r="BW21" s="379" t="str">
        <f t="shared" si="13"/>
        <v xml:space="preserve"> -</v>
      </c>
      <c r="BX21" s="55">
        <f>'[3]2017'!P42</f>
        <v>100000</v>
      </c>
      <c r="BY21" s="60">
        <f>'[3]2017'!Q42</f>
        <v>0</v>
      </c>
      <c r="BZ21" s="60">
        <f>'[3]2017'!R42</f>
        <v>0</v>
      </c>
      <c r="CA21" s="125">
        <f t="shared" si="14"/>
        <v>0</v>
      </c>
      <c r="CB21" s="379" t="str">
        <f t="shared" si="15"/>
        <v xml:space="preserve"> -</v>
      </c>
      <c r="CC21" s="54">
        <f>'[3]2018'!P42</f>
        <v>273006</v>
      </c>
      <c r="CD21" s="60">
        <f>'[3]2018'!Q42</f>
        <v>0</v>
      </c>
      <c r="CE21" s="60">
        <f>'[3]2018'!R42</f>
        <v>0</v>
      </c>
      <c r="CF21" s="125">
        <f t="shared" si="16"/>
        <v>0</v>
      </c>
      <c r="CG21" s="379" t="str">
        <f t="shared" si="17"/>
        <v xml:space="preserve"> -</v>
      </c>
      <c r="CH21" s="55">
        <f>'[3]2019'!P42</f>
        <v>285291</v>
      </c>
      <c r="CI21" s="60">
        <f>'[3]2019'!Q42</f>
        <v>0</v>
      </c>
      <c r="CJ21" s="60">
        <f>'[3]2019'!R42</f>
        <v>0</v>
      </c>
      <c r="CK21" s="125">
        <f t="shared" si="18"/>
        <v>0</v>
      </c>
      <c r="CL21" s="379" t="str">
        <f t="shared" si="19"/>
        <v xml:space="preserve"> -</v>
      </c>
      <c r="CM21" s="518">
        <f t="shared" si="20"/>
        <v>942697</v>
      </c>
      <c r="CN21" s="519">
        <f t="shared" si="21"/>
        <v>51900</v>
      </c>
      <c r="CO21" s="519">
        <f t="shared" si="22"/>
        <v>0</v>
      </c>
      <c r="CP21" s="505">
        <f t="shared" si="23"/>
        <v>5.5054805520755874E-2</v>
      </c>
      <c r="CQ21" s="379" t="str">
        <f t="shared" si="24"/>
        <v xml:space="preserve"> -</v>
      </c>
      <c r="CR21" s="592" t="s">
        <v>1228</v>
      </c>
      <c r="CS21" s="99" t="s">
        <v>1400</v>
      </c>
      <c r="CT21" s="102" t="str">
        <f>'[1]LÍNEA 2'!AQ21</f>
        <v>Sec. Desarrollo Social</v>
      </c>
    </row>
    <row r="22" spans="2:98" ht="45.75" customHeight="1" x14ac:dyDescent="0.2">
      <c r="B22" s="961"/>
      <c r="C22" s="958"/>
      <c r="D22" s="983"/>
      <c r="E22" s="912"/>
      <c r="F22" s="945"/>
      <c r="G22" s="970"/>
      <c r="H22" s="970"/>
      <c r="I22" s="1007"/>
      <c r="J22" s="970"/>
      <c r="K22" s="1007"/>
      <c r="L22" s="970"/>
      <c r="M22" s="970"/>
      <c r="N22" s="1007"/>
      <c r="O22" s="970"/>
      <c r="P22" s="970"/>
      <c r="Q22" s="1007"/>
      <c r="R22" s="970"/>
      <c r="S22" s="970"/>
      <c r="T22" s="1007"/>
      <c r="U22" s="1021"/>
      <c r="V22" s="1005"/>
      <c r="W22" s="1007"/>
      <c r="X22" s="970"/>
      <c r="Y22" s="1007"/>
      <c r="Z22" s="970"/>
      <c r="AA22" s="1007"/>
      <c r="AB22" s="1017"/>
      <c r="AC22" s="1019"/>
      <c r="AD22" s="988"/>
      <c r="AE22" s="762"/>
      <c r="AF22" s="770"/>
      <c r="AG22" s="762"/>
      <c r="AH22" s="770"/>
      <c r="AI22" s="762"/>
      <c r="AJ22" s="770"/>
      <c r="AK22" s="762"/>
      <c r="AL22" s="770"/>
      <c r="AM22" s="762"/>
      <c r="AN22" s="1023"/>
      <c r="AO22" s="915"/>
      <c r="AP22" s="904"/>
      <c r="AQ22" s="255" t="s">
        <v>255</v>
      </c>
      <c r="AR22" s="277" t="str">
        <f>'[1]LÍNEA 2'!P22</f>
        <v xml:space="preserve"> -</v>
      </c>
      <c r="AS22" s="301" t="s">
        <v>1420</v>
      </c>
      <c r="AT22" s="40">
        <v>0</v>
      </c>
      <c r="AU22" s="60">
        <f>'[1]LÍNEA 2'!S22</f>
        <v>1</v>
      </c>
      <c r="AV22" s="60">
        <f>'[1]LÍNEA 2'!T22</f>
        <v>1</v>
      </c>
      <c r="AW22" s="414">
        <v>0.25</v>
      </c>
      <c r="AX22" s="60">
        <f>'[1]LÍNEA 2'!U22</f>
        <v>1</v>
      </c>
      <c r="AY22" s="414">
        <v>0.25</v>
      </c>
      <c r="AZ22" s="60">
        <f>'[1]LÍNEA 2'!V22</f>
        <v>1</v>
      </c>
      <c r="BA22" s="416">
        <v>0.25</v>
      </c>
      <c r="BB22" s="47">
        <f>'[1]LÍNEA 2'!W22</f>
        <v>1</v>
      </c>
      <c r="BC22" s="423">
        <v>0.25</v>
      </c>
      <c r="BD22" s="54">
        <f>'[3]2016'!K42</f>
        <v>1</v>
      </c>
      <c r="BE22" s="55">
        <f>'[3]2017'!K43</f>
        <v>1</v>
      </c>
      <c r="BF22" s="55">
        <f>'[3]2018'!K43</f>
        <v>0</v>
      </c>
      <c r="BG22" s="343">
        <f>'[3]2019'!K43</f>
        <v>0</v>
      </c>
      <c r="BH22" s="334">
        <f t="shared" si="1"/>
        <v>1</v>
      </c>
      <c r="BI22" s="454">
        <f t="shared" si="2"/>
        <v>1</v>
      </c>
      <c r="BJ22" s="335">
        <f t="shared" si="3"/>
        <v>1</v>
      </c>
      <c r="BK22" s="454">
        <f t="shared" si="4"/>
        <v>1</v>
      </c>
      <c r="BL22" s="335">
        <f t="shared" si="5"/>
        <v>0</v>
      </c>
      <c r="BM22" s="454">
        <f t="shared" si="6"/>
        <v>0</v>
      </c>
      <c r="BN22" s="335">
        <f t="shared" si="7"/>
        <v>0</v>
      </c>
      <c r="BO22" s="454">
        <f t="shared" si="8"/>
        <v>0</v>
      </c>
      <c r="BP22" s="661">
        <f t="shared" si="9"/>
        <v>0.5</v>
      </c>
      <c r="BQ22" s="656">
        <f t="shared" si="10"/>
        <v>0.5</v>
      </c>
      <c r="BR22" s="646">
        <f t="shared" si="11"/>
        <v>0.5</v>
      </c>
      <c r="BS22" s="54">
        <f>'[3]2016'!P42</f>
        <v>70000</v>
      </c>
      <c r="BT22" s="60">
        <f>'[3]2016'!Q42</f>
        <v>70000</v>
      </c>
      <c r="BU22" s="60">
        <f>'[3]2016'!R42</f>
        <v>14000</v>
      </c>
      <c r="BV22" s="125">
        <f t="shared" si="12"/>
        <v>1</v>
      </c>
      <c r="BW22" s="379">
        <f t="shared" si="13"/>
        <v>0.2</v>
      </c>
      <c r="BX22" s="55">
        <f>'[3]2017'!P43</f>
        <v>90000</v>
      </c>
      <c r="BY22" s="60">
        <f>'[3]2017'!Q43</f>
        <v>90000</v>
      </c>
      <c r="BZ22" s="60">
        <f>'[3]2017'!R43</f>
        <v>0</v>
      </c>
      <c r="CA22" s="125">
        <f t="shared" si="14"/>
        <v>1</v>
      </c>
      <c r="CB22" s="379" t="str">
        <f t="shared" si="15"/>
        <v xml:space="preserve"> -</v>
      </c>
      <c r="CC22" s="54">
        <f>'[3]2018'!P43</f>
        <v>0</v>
      </c>
      <c r="CD22" s="60">
        <f>'[3]2018'!Q43</f>
        <v>0</v>
      </c>
      <c r="CE22" s="60">
        <f>'[3]2018'!R43</f>
        <v>0</v>
      </c>
      <c r="CF22" s="125" t="str">
        <f t="shared" si="16"/>
        <v xml:space="preserve"> -</v>
      </c>
      <c r="CG22" s="379" t="str">
        <f t="shared" si="17"/>
        <v xml:space="preserve"> -</v>
      </c>
      <c r="CH22" s="55">
        <f>'[3]2019'!P43</f>
        <v>0</v>
      </c>
      <c r="CI22" s="60">
        <f>'[3]2019'!Q43</f>
        <v>0</v>
      </c>
      <c r="CJ22" s="60">
        <f>'[3]2019'!R43</f>
        <v>0</v>
      </c>
      <c r="CK22" s="125" t="str">
        <f t="shared" si="18"/>
        <v xml:space="preserve"> -</v>
      </c>
      <c r="CL22" s="379" t="str">
        <f t="shared" si="19"/>
        <v xml:space="preserve"> -</v>
      </c>
      <c r="CM22" s="518">
        <f t="shared" si="20"/>
        <v>160000</v>
      </c>
      <c r="CN22" s="519">
        <f t="shared" si="21"/>
        <v>160000</v>
      </c>
      <c r="CO22" s="519">
        <f t="shared" si="22"/>
        <v>14000</v>
      </c>
      <c r="CP22" s="505">
        <f t="shared" si="23"/>
        <v>1</v>
      </c>
      <c r="CQ22" s="379">
        <f t="shared" si="24"/>
        <v>8.7499999999999994E-2</v>
      </c>
      <c r="CR22" s="592" t="s">
        <v>1228</v>
      </c>
      <c r="CS22" s="99" t="s">
        <v>1400</v>
      </c>
      <c r="CT22" s="102" t="str">
        <f>'[1]LÍNEA 2'!AQ22</f>
        <v>Sec. Desarrollo Social</v>
      </c>
    </row>
    <row r="23" spans="2:98" ht="60" customHeight="1" x14ac:dyDescent="0.2">
      <c r="B23" s="961"/>
      <c r="C23" s="958"/>
      <c r="D23" s="983"/>
      <c r="E23" s="912"/>
      <c r="F23" s="945"/>
      <c r="G23" s="970"/>
      <c r="H23" s="970"/>
      <c r="I23" s="1007"/>
      <c r="J23" s="970"/>
      <c r="K23" s="1007"/>
      <c r="L23" s="970"/>
      <c r="M23" s="970"/>
      <c r="N23" s="1007"/>
      <c r="O23" s="970"/>
      <c r="P23" s="970"/>
      <c r="Q23" s="1007"/>
      <c r="R23" s="970"/>
      <c r="S23" s="970"/>
      <c r="T23" s="1007"/>
      <c r="U23" s="1021"/>
      <c r="V23" s="1005"/>
      <c r="W23" s="1007"/>
      <c r="X23" s="970"/>
      <c r="Y23" s="1007"/>
      <c r="Z23" s="970"/>
      <c r="AA23" s="1007"/>
      <c r="AB23" s="1017"/>
      <c r="AC23" s="1019"/>
      <c r="AD23" s="988"/>
      <c r="AE23" s="762"/>
      <c r="AF23" s="770"/>
      <c r="AG23" s="762"/>
      <c r="AH23" s="770"/>
      <c r="AI23" s="762"/>
      <c r="AJ23" s="770"/>
      <c r="AK23" s="762"/>
      <c r="AL23" s="770"/>
      <c r="AM23" s="762"/>
      <c r="AN23" s="1023"/>
      <c r="AO23" s="915"/>
      <c r="AP23" s="904"/>
      <c r="AQ23" s="255" t="s">
        <v>256</v>
      </c>
      <c r="AR23" s="277" t="str">
        <f>'[1]LÍNEA 2'!P23</f>
        <v xml:space="preserve"> -</v>
      </c>
      <c r="AS23" s="301" t="s">
        <v>1421</v>
      </c>
      <c r="AT23" s="40">
        <v>0</v>
      </c>
      <c r="AU23" s="60">
        <f>'[1]LÍNEA 2'!S23</f>
        <v>1</v>
      </c>
      <c r="AV23" s="60">
        <f>'[1]LÍNEA 2'!T23</f>
        <v>1</v>
      </c>
      <c r="AW23" s="414">
        <v>0.25</v>
      </c>
      <c r="AX23" s="60">
        <f>'[1]LÍNEA 2'!U23</f>
        <v>1</v>
      </c>
      <c r="AY23" s="414">
        <v>0.25</v>
      </c>
      <c r="AZ23" s="60">
        <f>'[1]LÍNEA 2'!V23</f>
        <v>1</v>
      </c>
      <c r="BA23" s="416">
        <v>0.25</v>
      </c>
      <c r="BB23" s="47">
        <f>'[1]LÍNEA 2'!W23</f>
        <v>1</v>
      </c>
      <c r="BC23" s="423">
        <v>0.25</v>
      </c>
      <c r="BD23" s="54">
        <f>'[3]2016'!K43</f>
        <v>1</v>
      </c>
      <c r="BE23" s="55">
        <f>'[3]2017'!K44</f>
        <v>1</v>
      </c>
      <c r="BF23" s="55">
        <f>'[3]2018'!K44</f>
        <v>0</v>
      </c>
      <c r="BG23" s="343">
        <f>'[3]2019'!K44</f>
        <v>0</v>
      </c>
      <c r="BH23" s="334">
        <f t="shared" si="1"/>
        <v>1</v>
      </c>
      <c r="BI23" s="454">
        <f t="shared" si="2"/>
        <v>1</v>
      </c>
      <c r="BJ23" s="335">
        <f t="shared" si="3"/>
        <v>1</v>
      </c>
      <c r="BK23" s="454">
        <f t="shared" si="4"/>
        <v>1</v>
      </c>
      <c r="BL23" s="335">
        <f t="shared" si="5"/>
        <v>0</v>
      </c>
      <c r="BM23" s="454">
        <f t="shared" si="6"/>
        <v>0</v>
      </c>
      <c r="BN23" s="335">
        <f t="shared" si="7"/>
        <v>0</v>
      </c>
      <c r="BO23" s="454">
        <f t="shared" si="8"/>
        <v>0</v>
      </c>
      <c r="BP23" s="661">
        <f t="shared" si="9"/>
        <v>0.5</v>
      </c>
      <c r="BQ23" s="656">
        <f t="shared" si="10"/>
        <v>0.5</v>
      </c>
      <c r="BR23" s="646">
        <f t="shared" si="11"/>
        <v>0.5</v>
      </c>
      <c r="BS23" s="54">
        <f>'[3]2016'!P43</f>
        <v>0</v>
      </c>
      <c r="BT23" s="60">
        <f>'[3]2016'!Q43</f>
        <v>0</v>
      </c>
      <c r="BU23" s="60">
        <f>'[3]2016'!R43</f>
        <v>0</v>
      </c>
      <c r="BV23" s="125" t="str">
        <f t="shared" si="12"/>
        <v xml:space="preserve"> -</v>
      </c>
      <c r="BW23" s="379" t="str">
        <f t="shared" si="13"/>
        <v xml:space="preserve"> -</v>
      </c>
      <c r="BX23" s="55">
        <f>'[3]2017'!P44</f>
        <v>20000</v>
      </c>
      <c r="BY23" s="60">
        <f>'[3]2017'!Q44</f>
        <v>15750</v>
      </c>
      <c r="BZ23" s="60">
        <f>'[3]2017'!R44</f>
        <v>0</v>
      </c>
      <c r="CA23" s="125">
        <f t="shared" si="14"/>
        <v>0.78749999999999998</v>
      </c>
      <c r="CB23" s="379" t="str">
        <f t="shared" si="15"/>
        <v xml:space="preserve"> -</v>
      </c>
      <c r="CC23" s="54">
        <f>'[3]2018'!P44</f>
        <v>0</v>
      </c>
      <c r="CD23" s="60">
        <f>'[3]2018'!Q44</f>
        <v>0</v>
      </c>
      <c r="CE23" s="60">
        <f>'[3]2018'!R44</f>
        <v>0</v>
      </c>
      <c r="CF23" s="125" t="str">
        <f t="shared" si="16"/>
        <v xml:space="preserve"> -</v>
      </c>
      <c r="CG23" s="379" t="str">
        <f t="shared" si="17"/>
        <v xml:space="preserve"> -</v>
      </c>
      <c r="CH23" s="55">
        <f>'[3]2019'!P44</f>
        <v>0</v>
      </c>
      <c r="CI23" s="60">
        <f>'[3]2019'!Q44</f>
        <v>0</v>
      </c>
      <c r="CJ23" s="60">
        <f>'[3]2019'!R44</f>
        <v>0</v>
      </c>
      <c r="CK23" s="125" t="str">
        <f t="shared" si="18"/>
        <v xml:space="preserve"> -</v>
      </c>
      <c r="CL23" s="379" t="str">
        <f t="shared" si="19"/>
        <v xml:space="preserve"> -</v>
      </c>
      <c r="CM23" s="518">
        <f t="shared" si="20"/>
        <v>20000</v>
      </c>
      <c r="CN23" s="519">
        <f t="shared" si="21"/>
        <v>15750</v>
      </c>
      <c r="CO23" s="519">
        <f t="shared" si="22"/>
        <v>0</v>
      </c>
      <c r="CP23" s="505">
        <f t="shared" si="23"/>
        <v>0.78749999999999998</v>
      </c>
      <c r="CQ23" s="379" t="str">
        <f t="shared" si="24"/>
        <v xml:space="preserve"> -</v>
      </c>
      <c r="CR23" s="592" t="s">
        <v>1228</v>
      </c>
      <c r="CS23" s="99" t="s">
        <v>1400</v>
      </c>
      <c r="CT23" s="102" t="str">
        <f>'[1]LÍNEA 2'!AQ23</f>
        <v>Sec. Desarrollo Social</v>
      </c>
    </row>
    <row r="24" spans="2:98" ht="30" customHeight="1" x14ac:dyDescent="0.2">
      <c r="B24" s="961"/>
      <c r="C24" s="958"/>
      <c r="D24" s="983"/>
      <c r="E24" s="912"/>
      <c r="F24" s="945"/>
      <c r="G24" s="970"/>
      <c r="H24" s="970"/>
      <c r="I24" s="1007"/>
      <c r="J24" s="970"/>
      <c r="K24" s="1007"/>
      <c r="L24" s="970"/>
      <c r="M24" s="970"/>
      <c r="N24" s="1007"/>
      <c r="O24" s="970"/>
      <c r="P24" s="970"/>
      <c r="Q24" s="1007"/>
      <c r="R24" s="970"/>
      <c r="S24" s="970"/>
      <c r="T24" s="1007"/>
      <c r="U24" s="1021"/>
      <c r="V24" s="1005"/>
      <c r="W24" s="1007"/>
      <c r="X24" s="970"/>
      <c r="Y24" s="1007"/>
      <c r="Z24" s="970"/>
      <c r="AA24" s="1007"/>
      <c r="AB24" s="1017"/>
      <c r="AC24" s="1019"/>
      <c r="AD24" s="988"/>
      <c r="AE24" s="762"/>
      <c r="AF24" s="770"/>
      <c r="AG24" s="762"/>
      <c r="AH24" s="770"/>
      <c r="AI24" s="762"/>
      <c r="AJ24" s="770"/>
      <c r="AK24" s="762"/>
      <c r="AL24" s="770"/>
      <c r="AM24" s="762"/>
      <c r="AN24" s="1023"/>
      <c r="AO24" s="915"/>
      <c r="AP24" s="904"/>
      <c r="AQ24" s="119" t="s">
        <v>257</v>
      </c>
      <c r="AR24" s="367">
        <f>'[1]LÍNEA 2'!P24</f>
        <v>2210709</v>
      </c>
      <c r="AS24" s="119" t="s">
        <v>1422</v>
      </c>
      <c r="AT24" s="40">
        <v>4</v>
      </c>
      <c r="AU24" s="60">
        <f>'[1]LÍNEA 2'!S24</f>
        <v>4</v>
      </c>
      <c r="AV24" s="60">
        <f>'[1]LÍNEA 2'!T24</f>
        <v>1</v>
      </c>
      <c r="AW24" s="414">
        <f t="shared" ref="AW24:AW76" si="25">+AV24/AU24</f>
        <v>0.25</v>
      </c>
      <c r="AX24" s="60">
        <f>'[1]LÍNEA 2'!U24</f>
        <v>1</v>
      </c>
      <c r="AY24" s="414">
        <f t="shared" ref="AY24:AY76" si="26">+AX24/AU24</f>
        <v>0.25</v>
      </c>
      <c r="AZ24" s="60">
        <f>'[1]LÍNEA 2'!V24</f>
        <v>1</v>
      </c>
      <c r="BA24" s="416">
        <f t="shared" ref="BA24:BA76" si="27">+AZ24/AU24</f>
        <v>0.25</v>
      </c>
      <c r="BB24" s="47">
        <f>'[1]LÍNEA 2'!W24</f>
        <v>1</v>
      </c>
      <c r="BC24" s="423">
        <f t="shared" ref="BC24:BC76" si="28">+BB24/AU24</f>
        <v>0.25</v>
      </c>
      <c r="BD24" s="54">
        <f>'[3]2016'!K44</f>
        <v>0</v>
      </c>
      <c r="BE24" s="55">
        <f>'[3]2017'!K45</f>
        <v>0</v>
      </c>
      <c r="BF24" s="55">
        <f>'[3]2018'!K45</f>
        <v>0</v>
      </c>
      <c r="BG24" s="343">
        <f>'[3]2019'!K45</f>
        <v>0</v>
      </c>
      <c r="BH24" s="334">
        <f t="shared" si="1"/>
        <v>0</v>
      </c>
      <c r="BI24" s="454">
        <f t="shared" si="2"/>
        <v>0</v>
      </c>
      <c r="BJ24" s="335">
        <f t="shared" si="3"/>
        <v>0</v>
      </c>
      <c r="BK24" s="454">
        <f t="shared" si="4"/>
        <v>0</v>
      </c>
      <c r="BL24" s="335">
        <f t="shared" si="5"/>
        <v>0</v>
      </c>
      <c r="BM24" s="454">
        <f t="shared" si="6"/>
        <v>0</v>
      </c>
      <c r="BN24" s="335">
        <f t="shared" si="7"/>
        <v>0</v>
      </c>
      <c r="BO24" s="454">
        <f t="shared" si="8"/>
        <v>0</v>
      </c>
      <c r="BP24" s="661">
        <f>+SUM(BD24:BG24)/AU24</f>
        <v>0</v>
      </c>
      <c r="BQ24" s="656">
        <f t="shared" si="10"/>
        <v>0</v>
      </c>
      <c r="BR24" s="646">
        <f t="shared" si="11"/>
        <v>0</v>
      </c>
      <c r="BS24" s="54">
        <f>'[3]2016'!P44</f>
        <v>12000</v>
      </c>
      <c r="BT24" s="60">
        <f>'[3]2016'!Q44</f>
        <v>0</v>
      </c>
      <c r="BU24" s="60">
        <f>'[3]2016'!R44</f>
        <v>0</v>
      </c>
      <c r="BV24" s="125">
        <f t="shared" si="12"/>
        <v>0</v>
      </c>
      <c r="BW24" s="379" t="str">
        <f t="shared" si="13"/>
        <v xml:space="preserve"> -</v>
      </c>
      <c r="BX24" s="55">
        <f>'[3]2017'!P45</f>
        <v>0</v>
      </c>
      <c r="BY24" s="60">
        <f>'[3]2017'!Q45</f>
        <v>0</v>
      </c>
      <c r="BZ24" s="60">
        <f>'[3]2017'!R45</f>
        <v>0</v>
      </c>
      <c r="CA24" s="125" t="str">
        <f t="shared" si="14"/>
        <v xml:space="preserve"> -</v>
      </c>
      <c r="CB24" s="379" t="str">
        <f t="shared" si="15"/>
        <v xml:space="preserve"> -</v>
      </c>
      <c r="CC24" s="54">
        <f>'[3]2018'!P45</f>
        <v>10450</v>
      </c>
      <c r="CD24" s="60">
        <f>'[3]2018'!Q45</f>
        <v>0</v>
      </c>
      <c r="CE24" s="60">
        <f>'[3]2018'!R45</f>
        <v>0</v>
      </c>
      <c r="CF24" s="125">
        <f t="shared" si="16"/>
        <v>0</v>
      </c>
      <c r="CG24" s="379" t="str">
        <f t="shared" si="17"/>
        <v xml:space="preserve"> -</v>
      </c>
      <c r="CH24" s="55">
        <f>'[3]2019'!P45</f>
        <v>10920</v>
      </c>
      <c r="CI24" s="60">
        <f>'[3]2019'!Q45</f>
        <v>0</v>
      </c>
      <c r="CJ24" s="60">
        <f>'[3]2019'!R45</f>
        <v>0</v>
      </c>
      <c r="CK24" s="125">
        <f t="shared" si="18"/>
        <v>0</v>
      </c>
      <c r="CL24" s="379" t="str">
        <f t="shared" si="19"/>
        <v xml:space="preserve"> -</v>
      </c>
      <c r="CM24" s="518">
        <f t="shared" si="20"/>
        <v>33370</v>
      </c>
      <c r="CN24" s="519">
        <f t="shared" si="21"/>
        <v>0</v>
      </c>
      <c r="CO24" s="519">
        <f t="shared" si="22"/>
        <v>0</v>
      </c>
      <c r="CP24" s="505">
        <f t="shared" si="23"/>
        <v>0</v>
      </c>
      <c r="CQ24" s="379" t="str">
        <f t="shared" si="24"/>
        <v xml:space="preserve"> -</v>
      </c>
      <c r="CR24" s="592" t="s">
        <v>1228</v>
      </c>
      <c r="CS24" s="99" t="s">
        <v>1400</v>
      </c>
      <c r="CT24" s="102" t="str">
        <f>'[1]LÍNEA 2'!AQ24</f>
        <v>Sec. Desarrollo Social</v>
      </c>
    </row>
    <row r="25" spans="2:98" ht="30" customHeight="1" x14ac:dyDescent="0.2">
      <c r="B25" s="961"/>
      <c r="C25" s="958"/>
      <c r="D25" s="983"/>
      <c r="E25" s="912"/>
      <c r="F25" s="945"/>
      <c r="G25" s="970"/>
      <c r="H25" s="970"/>
      <c r="I25" s="1007"/>
      <c r="J25" s="970"/>
      <c r="K25" s="1007"/>
      <c r="L25" s="970"/>
      <c r="M25" s="970"/>
      <c r="N25" s="1007"/>
      <c r="O25" s="970"/>
      <c r="P25" s="970"/>
      <c r="Q25" s="1007"/>
      <c r="R25" s="970"/>
      <c r="S25" s="970"/>
      <c r="T25" s="1007"/>
      <c r="U25" s="1021"/>
      <c r="V25" s="1005"/>
      <c r="W25" s="1007"/>
      <c r="X25" s="970"/>
      <c r="Y25" s="1007"/>
      <c r="Z25" s="970"/>
      <c r="AA25" s="1007"/>
      <c r="AB25" s="1017"/>
      <c r="AC25" s="1019"/>
      <c r="AD25" s="988"/>
      <c r="AE25" s="762"/>
      <c r="AF25" s="770"/>
      <c r="AG25" s="762"/>
      <c r="AH25" s="770"/>
      <c r="AI25" s="762"/>
      <c r="AJ25" s="770"/>
      <c r="AK25" s="762"/>
      <c r="AL25" s="770"/>
      <c r="AM25" s="762"/>
      <c r="AN25" s="1023"/>
      <c r="AO25" s="915"/>
      <c r="AP25" s="904"/>
      <c r="AQ25" s="119" t="s">
        <v>258</v>
      </c>
      <c r="AR25" s="367" t="str">
        <f>'[1]LÍNEA 2'!P25</f>
        <v xml:space="preserve"> -</v>
      </c>
      <c r="AS25" s="119" t="s">
        <v>1423</v>
      </c>
      <c r="AT25" s="40">
        <v>8666</v>
      </c>
      <c r="AU25" s="60">
        <f>'[1]LÍNEA 2'!S25</f>
        <v>24000</v>
      </c>
      <c r="AV25" s="60">
        <f>'[1]LÍNEA 2'!T25</f>
        <v>6000</v>
      </c>
      <c r="AW25" s="414">
        <f t="shared" si="25"/>
        <v>0.25</v>
      </c>
      <c r="AX25" s="60">
        <f>'[1]LÍNEA 2'!U25</f>
        <v>6000</v>
      </c>
      <c r="AY25" s="414">
        <f t="shared" si="26"/>
        <v>0.25</v>
      </c>
      <c r="AZ25" s="60">
        <f>'[1]LÍNEA 2'!V25</f>
        <v>6000</v>
      </c>
      <c r="BA25" s="416">
        <f t="shared" si="27"/>
        <v>0.25</v>
      </c>
      <c r="BB25" s="47">
        <f>'[1]LÍNEA 2'!W25</f>
        <v>6000</v>
      </c>
      <c r="BC25" s="423">
        <f t="shared" si="28"/>
        <v>0.25</v>
      </c>
      <c r="BD25" s="54">
        <f>'[3]2016'!K45</f>
        <v>10000</v>
      </c>
      <c r="BE25" s="55">
        <f>'[3]2017'!K46</f>
        <v>6000</v>
      </c>
      <c r="BF25" s="55">
        <f>'[3]2018'!K46</f>
        <v>0</v>
      </c>
      <c r="BG25" s="343">
        <f>'[3]2019'!K46</f>
        <v>0</v>
      </c>
      <c r="BH25" s="334">
        <f t="shared" si="1"/>
        <v>1.6666666666666667</v>
      </c>
      <c r="BI25" s="454">
        <f t="shared" si="2"/>
        <v>1</v>
      </c>
      <c r="BJ25" s="335">
        <f t="shared" si="3"/>
        <v>1</v>
      </c>
      <c r="BK25" s="454">
        <f t="shared" si="4"/>
        <v>1</v>
      </c>
      <c r="BL25" s="335">
        <f t="shared" si="5"/>
        <v>0</v>
      </c>
      <c r="BM25" s="454">
        <f t="shared" si="6"/>
        <v>0</v>
      </c>
      <c r="BN25" s="335">
        <f t="shared" si="7"/>
        <v>0</v>
      </c>
      <c r="BO25" s="454">
        <f t="shared" si="8"/>
        <v>0</v>
      </c>
      <c r="BP25" s="661">
        <f>+SUM(BD25:BG25)/AU25</f>
        <v>0.66666666666666663</v>
      </c>
      <c r="BQ25" s="656">
        <f t="shared" si="10"/>
        <v>0.66666666666666663</v>
      </c>
      <c r="BR25" s="646">
        <f t="shared" si="11"/>
        <v>0.66666666666666663</v>
      </c>
      <c r="BS25" s="54">
        <f>'[3]2016'!P45</f>
        <v>50000</v>
      </c>
      <c r="BT25" s="60">
        <f>'[3]2016'!Q45</f>
        <v>50000</v>
      </c>
      <c r="BU25" s="60">
        <f>'[3]2016'!R45</f>
        <v>15000</v>
      </c>
      <c r="BV25" s="125">
        <f t="shared" si="12"/>
        <v>1</v>
      </c>
      <c r="BW25" s="379">
        <f t="shared" si="13"/>
        <v>0.3</v>
      </c>
      <c r="BX25" s="55">
        <f>'[3]2017'!P46</f>
        <v>30000</v>
      </c>
      <c r="BY25" s="60">
        <f>'[3]2017'!Q46</f>
        <v>30000</v>
      </c>
      <c r="BZ25" s="60">
        <f>'[3]2017'!R46</f>
        <v>0</v>
      </c>
      <c r="CA25" s="125">
        <f t="shared" si="14"/>
        <v>1</v>
      </c>
      <c r="CB25" s="379" t="str">
        <f t="shared" si="15"/>
        <v xml:space="preserve"> -</v>
      </c>
      <c r="CC25" s="54">
        <f>'[3]2018'!P46</f>
        <v>0</v>
      </c>
      <c r="CD25" s="60">
        <f>'[3]2018'!Q46</f>
        <v>0</v>
      </c>
      <c r="CE25" s="60">
        <f>'[3]2018'!R46</f>
        <v>0</v>
      </c>
      <c r="CF25" s="125" t="str">
        <f t="shared" si="16"/>
        <v xml:space="preserve"> -</v>
      </c>
      <c r="CG25" s="379" t="str">
        <f t="shared" si="17"/>
        <v xml:space="preserve"> -</v>
      </c>
      <c r="CH25" s="55">
        <f>'[3]2019'!P46</f>
        <v>0</v>
      </c>
      <c r="CI25" s="60">
        <f>'[3]2019'!Q46</f>
        <v>0</v>
      </c>
      <c r="CJ25" s="60">
        <f>'[3]2019'!R46</f>
        <v>0</v>
      </c>
      <c r="CK25" s="125" t="str">
        <f t="shared" si="18"/>
        <v xml:space="preserve"> -</v>
      </c>
      <c r="CL25" s="379" t="str">
        <f t="shared" si="19"/>
        <v xml:space="preserve"> -</v>
      </c>
      <c r="CM25" s="518">
        <f t="shared" si="20"/>
        <v>80000</v>
      </c>
      <c r="CN25" s="519">
        <f t="shared" si="21"/>
        <v>80000</v>
      </c>
      <c r="CO25" s="519">
        <f t="shared" si="22"/>
        <v>15000</v>
      </c>
      <c r="CP25" s="505">
        <f t="shared" si="23"/>
        <v>1</v>
      </c>
      <c r="CQ25" s="379">
        <f t="shared" si="24"/>
        <v>0.1875</v>
      </c>
      <c r="CR25" s="592" t="s">
        <v>1228</v>
      </c>
      <c r="CS25" s="99" t="s">
        <v>1400</v>
      </c>
      <c r="CT25" s="102" t="str">
        <f>'[1]LÍNEA 2'!AQ25</f>
        <v>Sec. Desarrollo Social</v>
      </c>
    </row>
    <row r="26" spans="2:98" ht="60" customHeight="1" x14ac:dyDescent="0.2">
      <c r="B26" s="961"/>
      <c r="C26" s="958"/>
      <c r="D26" s="983"/>
      <c r="E26" s="912"/>
      <c r="F26" s="945"/>
      <c r="G26" s="970"/>
      <c r="H26" s="970"/>
      <c r="I26" s="1007"/>
      <c r="J26" s="970"/>
      <c r="K26" s="1007"/>
      <c r="L26" s="970"/>
      <c r="M26" s="970"/>
      <c r="N26" s="1007"/>
      <c r="O26" s="970"/>
      <c r="P26" s="970"/>
      <c r="Q26" s="1007"/>
      <c r="R26" s="970"/>
      <c r="S26" s="970"/>
      <c r="T26" s="1007"/>
      <c r="U26" s="1021"/>
      <c r="V26" s="1005"/>
      <c r="W26" s="1007"/>
      <c r="X26" s="970"/>
      <c r="Y26" s="1007"/>
      <c r="Z26" s="970"/>
      <c r="AA26" s="1007"/>
      <c r="AB26" s="1017"/>
      <c r="AC26" s="1019"/>
      <c r="AD26" s="988"/>
      <c r="AE26" s="762"/>
      <c r="AF26" s="770"/>
      <c r="AG26" s="762"/>
      <c r="AH26" s="770"/>
      <c r="AI26" s="762"/>
      <c r="AJ26" s="770"/>
      <c r="AK26" s="762"/>
      <c r="AL26" s="770"/>
      <c r="AM26" s="762"/>
      <c r="AN26" s="1023"/>
      <c r="AO26" s="915"/>
      <c r="AP26" s="904"/>
      <c r="AQ26" s="255" t="s">
        <v>259</v>
      </c>
      <c r="AR26" s="277" t="str">
        <f>'[1]LÍNEA 2'!P26</f>
        <v xml:space="preserve"> -</v>
      </c>
      <c r="AS26" s="255" t="s">
        <v>1424</v>
      </c>
      <c r="AT26" s="40">
        <v>1500</v>
      </c>
      <c r="AU26" s="60">
        <f>'[1]LÍNEA 2'!S26</f>
        <v>400</v>
      </c>
      <c r="AV26" s="60">
        <f>'[1]LÍNEA 2'!T26</f>
        <v>400</v>
      </c>
      <c r="AW26" s="414">
        <v>0.25</v>
      </c>
      <c r="AX26" s="60">
        <f>'[1]LÍNEA 2'!U26</f>
        <v>400</v>
      </c>
      <c r="AY26" s="414">
        <v>0.25</v>
      </c>
      <c r="AZ26" s="60">
        <f>'[1]LÍNEA 2'!V26</f>
        <v>400</v>
      </c>
      <c r="BA26" s="416">
        <v>0.25</v>
      </c>
      <c r="BB26" s="47">
        <f>'[1]LÍNEA 2'!W26</f>
        <v>400</v>
      </c>
      <c r="BC26" s="423">
        <v>0.25</v>
      </c>
      <c r="BD26" s="54">
        <f>'[3]2016'!K46</f>
        <v>186</v>
      </c>
      <c r="BE26" s="55">
        <f>'[3]2017'!K47</f>
        <v>45</v>
      </c>
      <c r="BF26" s="55">
        <f>'[3]2018'!K47</f>
        <v>0</v>
      </c>
      <c r="BG26" s="343">
        <f>'[3]2019'!K47</f>
        <v>0</v>
      </c>
      <c r="BH26" s="334">
        <f t="shared" si="1"/>
        <v>0.46500000000000002</v>
      </c>
      <c r="BI26" s="454">
        <f t="shared" si="2"/>
        <v>0.46500000000000002</v>
      </c>
      <c r="BJ26" s="335">
        <f t="shared" si="3"/>
        <v>0.1125</v>
      </c>
      <c r="BK26" s="454">
        <f t="shared" si="4"/>
        <v>0.1125</v>
      </c>
      <c r="BL26" s="335">
        <f t="shared" si="5"/>
        <v>0</v>
      </c>
      <c r="BM26" s="454">
        <f t="shared" si="6"/>
        <v>0</v>
      </c>
      <c r="BN26" s="335">
        <f t="shared" si="7"/>
        <v>0</v>
      </c>
      <c r="BO26" s="454">
        <f t="shared" si="8"/>
        <v>0</v>
      </c>
      <c r="BP26" s="661">
        <f t="shared" si="9"/>
        <v>0.144375</v>
      </c>
      <c r="BQ26" s="656">
        <f t="shared" si="10"/>
        <v>0.144375</v>
      </c>
      <c r="BR26" s="646">
        <f t="shared" si="11"/>
        <v>0.144375</v>
      </c>
      <c r="BS26" s="54">
        <f>'[3]2016'!P46</f>
        <v>0</v>
      </c>
      <c r="BT26" s="60">
        <f>'[3]2016'!Q46</f>
        <v>0</v>
      </c>
      <c r="BU26" s="60">
        <f>'[3]2016'!R46</f>
        <v>0</v>
      </c>
      <c r="BV26" s="125" t="str">
        <f t="shared" si="12"/>
        <v xml:space="preserve"> -</v>
      </c>
      <c r="BW26" s="379" t="str">
        <f t="shared" si="13"/>
        <v xml:space="preserve"> -</v>
      </c>
      <c r="BX26" s="55">
        <f>'[3]2017'!P47</f>
        <v>0</v>
      </c>
      <c r="BY26" s="60">
        <f>'[3]2017'!Q47</f>
        <v>0</v>
      </c>
      <c r="BZ26" s="60">
        <f>'[3]2017'!R47</f>
        <v>0</v>
      </c>
      <c r="CA26" s="125" t="str">
        <f t="shared" si="14"/>
        <v xml:space="preserve"> -</v>
      </c>
      <c r="CB26" s="379" t="str">
        <f t="shared" si="15"/>
        <v xml:space="preserve"> -</v>
      </c>
      <c r="CC26" s="54">
        <f>'[3]2018'!P47</f>
        <v>0</v>
      </c>
      <c r="CD26" s="60">
        <f>'[3]2018'!Q47</f>
        <v>0</v>
      </c>
      <c r="CE26" s="60">
        <f>'[3]2018'!R47</f>
        <v>0</v>
      </c>
      <c r="CF26" s="125" t="str">
        <f t="shared" si="16"/>
        <v xml:space="preserve"> -</v>
      </c>
      <c r="CG26" s="379" t="str">
        <f t="shared" si="17"/>
        <v xml:space="preserve"> -</v>
      </c>
      <c r="CH26" s="55">
        <f>'[3]2019'!P47</f>
        <v>0</v>
      </c>
      <c r="CI26" s="60">
        <f>'[3]2019'!Q47</f>
        <v>0</v>
      </c>
      <c r="CJ26" s="60">
        <f>'[3]2019'!R47</f>
        <v>0</v>
      </c>
      <c r="CK26" s="125" t="str">
        <f t="shared" si="18"/>
        <v xml:space="preserve"> -</v>
      </c>
      <c r="CL26" s="379" t="str">
        <f t="shared" si="19"/>
        <v xml:space="preserve"> -</v>
      </c>
      <c r="CM26" s="518">
        <f t="shared" si="20"/>
        <v>0</v>
      </c>
      <c r="CN26" s="519">
        <f t="shared" si="21"/>
        <v>0</v>
      </c>
      <c r="CO26" s="519">
        <f t="shared" si="22"/>
        <v>0</v>
      </c>
      <c r="CP26" s="505" t="str">
        <f t="shared" si="23"/>
        <v xml:space="preserve"> -</v>
      </c>
      <c r="CQ26" s="379" t="str">
        <f t="shared" si="24"/>
        <v xml:space="preserve"> -</v>
      </c>
      <c r="CR26" s="592" t="s">
        <v>1228</v>
      </c>
      <c r="CS26" s="99" t="s">
        <v>1400</v>
      </c>
      <c r="CT26" s="102" t="str">
        <f>'[1]LÍNEA 2'!AQ26</f>
        <v>Sec. Desarrollo Social</v>
      </c>
    </row>
    <row r="27" spans="2:98" ht="60" customHeight="1" x14ac:dyDescent="0.2">
      <c r="B27" s="961"/>
      <c r="C27" s="958"/>
      <c r="D27" s="983"/>
      <c r="E27" s="912"/>
      <c r="F27" s="945"/>
      <c r="G27" s="970"/>
      <c r="H27" s="970"/>
      <c r="I27" s="1007"/>
      <c r="J27" s="970"/>
      <c r="K27" s="1007"/>
      <c r="L27" s="970"/>
      <c r="M27" s="970"/>
      <c r="N27" s="1007"/>
      <c r="O27" s="970"/>
      <c r="P27" s="970"/>
      <c r="Q27" s="1007"/>
      <c r="R27" s="970"/>
      <c r="S27" s="970"/>
      <c r="T27" s="1007"/>
      <c r="U27" s="1021"/>
      <c r="V27" s="1005"/>
      <c r="W27" s="1007"/>
      <c r="X27" s="970"/>
      <c r="Y27" s="1007"/>
      <c r="Z27" s="970"/>
      <c r="AA27" s="1007"/>
      <c r="AB27" s="1017"/>
      <c r="AC27" s="1019"/>
      <c r="AD27" s="988"/>
      <c r="AE27" s="762"/>
      <c r="AF27" s="770"/>
      <c r="AG27" s="762"/>
      <c r="AH27" s="770"/>
      <c r="AI27" s="762"/>
      <c r="AJ27" s="770"/>
      <c r="AK27" s="762"/>
      <c r="AL27" s="770"/>
      <c r="AM27" s="762"/>
      <c r="AN27" s="1023"/>
      <c r="AO27" s="915"/>
      <c r="AP27" s="904"/>
      <c r="AQ27" s="255" t="s">
        <v>260</v>
      </c>
      <c r="AR27" s="277">
        <f>'[1]LÍNEA 2'!P27</f>
        <v>2210709</v>
      </c>
      <c r="AS27" s="255" t="s">
        <v>1425</v>
      </c>
      <c r="AT27" s="40">
        <v>11</v>
      </c>
      <c r="AU27" s="60">
        <f>'[1]LÍNEA 2'!S27</f>
        <v>11</v>
      </c>
      <c r="AV27" s="60">
        <f>'[1]LÍNEA 2'!T27</f>
        <v>11</v>
      </c>
      <c r="AW27" s="414">
        <v>0.25</v>
      </c>
      <c r="AX27" s="60">
        <f>'[1]LÍNEA 2'!U27</f>
        <v>11</v>
      </c>
      <c r="AY27" s="414">
        <v>0.25</v>
      </c>
      <c r="AZ27" s="60">
        <f>'[1]LÍNEA 2'!V27</f>
        <v>11</v>
      </c>
      <c r="BA27" s="416">
        <v>0.25</v>
      </c>
      <c r="BB27" s="47">
        <f>'[1]LÍNEA 2'!W27</f>
        <v>11</v>
      </c>
      <c r="BC27" s="423">
        <v>0.25</v>
      </c>
      <c r="BD27" s="54">
        <f>'[3]2016'!K47</f>
        <v>11</v>
      </c>
      <c r="BE27" s="55">
        <f>'[3]2017'!K48</f>
        <v>11</v>
      </c>
      <c r="BF27" s="55">
        <f>'[3]2018'!K48</f>
        <v>0</v>
      </c>
      <c r="BG27" s="343">
        <f>'[3]2019'!K48</f>
        <v>0</v>
      </c>
      <c r="BH27" s="334">
        <f t="shared" si="1"/>
        <v>1</v>
      </c>
      <c r="BI27" s="454">
        <f t="shared" si="2"/>
        <v>1</v>
      </c>
      <c r="BJ27" s="335">
        <f t="shared" si="3"/>
        <v>1</v>
      </c>
      <c r="BK27" s="454">
        <f t="shared" si="4"/>
        <v>1</v>
      </c>
      <c r="BL27" s="335">
        <f t="shared" si="5"/>
        <v>0</v>
      </c>
      <c r="BM27" s="454">
        <f t="shared" si="6"/>
        <v>0</v>
      </c>
      <c r="BN27" s="335">
        <f t="shared" si="7"/>
        <v>0</v>
      </c>
      <c r="BO27" s="454">
        <f t="shared" si="8"/>
        <v>0</v>
      </c>
      <c r="BP27" s="661">
        <f t="shared" si="9"/>
        <v>0.5</v>
      </c>
      <c r="BQ27" s="656">
        <f t="shared" si="10"/>
        <v>0.5</v>
      </c>
      <c r="BR27" s="646">
        <f t="shared" si="11"/>
        <v>0.5</v>
      </c>
      <c r="BS27" s="54">
        <f>'[3]2016'!P47</f>
        <v>102500</v>
      </c>
      <c r="BT27" s="60">
        <f>'[3]2016'!Q47</f>
        <v>88833</v>
      </c>
      <c r="BU27" s="60">
        <f>'[3]2016'!R47</f>
        <v>0</v>
      </c>
      <c r="BV27" s="125">
        <f t="shared" si="12"/>
        <v>0.86666341463414631</v>
      </c>
      <c r="BW27" s="379" t="str">
        <f t="shared" si="13"/>
        <v xml:space="preserve"> -</v>
      </c>
      <c r="BX27" s="55">
        <f>'[3]2017'!P48</f>
        <v>150000</v>
      </c>
      <c r="BY27" s="60">
        <f>'[3]2017'!Q48</f>
        <v>135000</v>
      </c>
      <c r="BZ27" s="60">
        <f>'[3]2017'!R48</f>
        <v>0</v>
      </c>
      <c r="CA27" s="125">
        <f t="shared" si="14"/>
        <v>0.9</v>
      </c>
      <c r="CB27" s="379" t="str">
        <f t="shared" si="15"/>
        <v xml:space="preserve"> -</v>
      </c>
      <c r="CC27" s="54">
        <f>'[3]2018'!P48</f>
        <v>0</v>
      </c>
      <c r="CD27" s="60">
        <f>'[3]2018'!Q48</f>
        <v>0</v>
      </c>
      <c r="CE27" s="60">
        <f>'[3]2018'!R48</f>
        <v>0</v>
      </c>
      <c r="CF27" s="125" t="str">
        <f t="shared" si="16"/>
        <v xml:space="preserve"> -</v>
      </c>
      <c r="CG27" s="379" t="str">
        <f t="shared" si="17"/>
        <v xml:space="preserve"> -</v>
      </c>
      <c r="CH27" s="55">
        <f>'[3]2019'!P48</f>
        <v>0</v>
      </c>
      <c r="CI27" s="60">
        <f>'[3]2019'!Q48</f>
        <v>0</v>
      </c>
      <c r="CJ27" s="60">
        <f>'[3]2019'!R48</f>
        <v>0</v>
      </c>
      <c r="CK27" s="125" t="str">
        <f t="shared" si="18"/>
        <v xml:space="preserve"> -</v>
      </c>
      <c r="CL27" s="379" t="str">
        <f t="shared" si="19"/>
        <v xml:space="preserve"> -</v>
      </c>
      <c r="CM27" s="518">
        <f t="shared" si="20"/>
        <v>252500</v>
      </c>
      <c r="CN27" s="519">
        <f t="shared" si="21"/>
        <v>223833</v>
      </c>
      <c r="CO27" s="519">
        <f t="shared" si="22"/>
        <v>0</v>
      </c>
      <c r="CP27" s="505">
        <f t="shared" si="23"/>
        <v>0.88646732673267326</v>
      </c>
      <c r="CQ27" s="379" t="str">
        <f t="shared" si="24"/>
        <v xml:space="preserve"> -</v>
      </c>
      <c r="CR27" s="592" t="s">
        <v>1228</v>
      </c>
      <c r="CS27" s="99" t="s">
        <v>1400</v>
      </c>
      <c r="CT27" s="102" t="str">
        <f>'[1]LÍNEA 2'!AQ27</f>
        <v>Sec. Desarrollo Social</v>
      </c>
    </row>
    <row r="28" spans="2:98" ht="45.75" customHeight="1" x14ac:dyDescent="0.2">
      <c r="B28" s="961"/>
      <c r="C28" s="958"/>
      <c r="D28" s="983"/>
      <c r="E28" s="912"/>
      <c r="F28" s="945"/>
      <c r="G28" s="970"/>
      <c r="H28" s="970"/>
      <c r="I28" s="1007"/>
      <c r="J28" s="970"/>
      <c r="K28" s="1007"/>
      <c r="L28" s="970"/>
      <c r="M28" s="970"/>
      <c r="N28" s="1007"/>
      <c r="O28" s="970"/>
      <c r="P28" s="970"/>
      <c r="Q28" s="1007"/>
      <c r="R28" s="970"/>
      <c r="S28" s="970"/>
      <c r="T28" s="1007"/>
      <c r="U28" s="1021"/>
      <c r="V28" s="1005"/>
      <c r="W28" s="1007"/>
      <c r="X28" s="970"/>
      <c r="Y28" s="1007"/>
      <c r="Z28" s="970"/>
      <c r="AA28" s="1007"/>
      <c r="AB28" s="1017"/>
      <c r="AC28" s="1019"/>
      <c r="AD28" s="988"/>
      <c r="AE28" s="762"/>
      <c r="AF28" s="770"/>
      <c r="AG28" s="762"/>
      <c r="AH28" s="770"/>
      <c r="AI28" s="762"/>
      <c r="AJ28" s="770"/>
      <c r="AK28" s="762"/>
      <c r="AL28" s="770"/>
      <c r="AM28" s="762"/>
      <c r="AN28" s="1023"/>
      <c r="AO28" s="915"/>
      <c r="AP28" s="904"/>
      <c r="AQ28" s="255" t="s">
        <v>261</v>
      </c>
      <c r="AR28" s="277" t="str">
        <f>'[1]LÍNEA 2'!P28</f>
        <v xml:space="preserve"> -</v>
      </c>
      <c r="AS28" s="255" t="s">
        <v>1426</v>
      </c>
      <c r="AT28" s="40">
        <v>300</v>
      </c>
      <c r="AU28" s="60">
        <f>'[1]LÍNEA 2'!S28</f>
        <v>300</v>
      </c>
      <c r="AV28" s="60">
        <f>'[1]LÍNEA 2'!T28</f>
        <v>300</v>
      </c>
      <c r="AW28" s="414">
        <v>0.25</v>
      </c>
      <c r="AX28" s="60">
        <f>'[1]LÍNEA 2'!U28</f>
        <v>300</v>
      </c>
      <c r="AY28" s="414">
        <v>0.25</v>
      </c>
      <c r="AZ28" s="60">
        <f>'[1]LÍNEA 2'!V28</f>
        <v>300</v>
      </c>
      <c r="BA28" s="416">
        <v>0.25</v>
      </c>
      <c r="BB28" s="47">
        <f>'[1]LÍNEA 2'!W28</f>
        <v>300</v>
      </c>
      <c r="BC28" s="423">
        <v>0.25</v>
      </c>
      <c r="BD28" s="54">
        <f>'[3]2016'!K48</f>
        <v>62</v>
      </c>
      <c r="BE28" s="55">
        <f>'[3]2017'!K49</f>
        <v>62</v>
      </c>
      <c r="BF28" s="55">
        <f>'[3]2018'!K49</f>
        <v>0</v>
      </c>
      <c r="BG28" s="343">
        <f>'[3]2019'!K49</f>
        <v>0</v>
      </c>
      <c r="BH28" s="334">
        <f t="shared" si="1"/>
        <v>0.20666666666666667</v>
      </c>
      <c r="BI28" s="454">
        <f t="shared" si="2"/>
        <v>0.20666666666666667</v>
      </c>
      <c r="BJ28" s="335">
        <f t="shared" si="3"/>
        <v>0.20666666666666667</v>
      </c>
      <c r="BK28" s="454">
        <f t="shared" si="4"/>
        <v>0.20666666666666667</v>
      </c>
      <c r="BL28" s="335">
        <f t="shared" si="5"/>
        <v>0</v>
      </c>
      <c r="BM28" s="454">
        <f t="shared" si="6"/>
        <v>0</v>
      </c>
      <c r="BN28" s="335">
        <f t="shared" si="7"/>
        <v>0</v>
      </c>
      <c r="BO28" s="454">
        <f t="shared" si="8"/>
        <v>0</v>
      </c>
      <c r="BP28" s="661">
        <f t="shared" si="9"/>
        <v>0.10333333333333333</v>
      </c>
      <c r="BQ28" s="656">
        <f t="shared" si="10"/>
        <v>0.10333333333333333</v>
      </c>
      <c r="BR28" s="646">
        <f t="shared" si="11"/>
        <v>0.10333333333333333</v>
      </c>
      <c r="BS28" s="54">
        <f>'[3]2016'!P48</f>
        <v>0</v>
      </c>
      <c r="BT28" s="60">
        <f>'[3]2016'!Q48</f>
        <v>0</v>
      </c>
      <c r="BU28" s="60">
        <f>'[3]2016'!R48</f>
        <v>0</v>
      </c>
      <c r="BV28" s="125" t="str">
        <f t="shared" si="12"/>
        <v xml:space="preserve"> -</v>
      </c>
      <c r="BW28" s="379" t="str">
        <f t="shared" si="13"/>
        <v xml:space="preserve"> -</v>
      </c>
      <c r="BX28" s="55">
        <f>'[3]2017'!P49</f>
        <v>0</v>
      </c>
      <c r="BY28" s="60">
        <f>'[3]2017'!Q49</f>
        <v>0</v>
      </c>
      <c r="BZ28" s="60">
        <f>'[3]2017'!R49</f>
        <v>0</v>
      </c>
      <c r="CA28" s="125" t="str">
        <f t="shared" si="14"/>
        <v xml:space="preserve"> -</v>
      </c>
      <c r="CB28" s="379" t="str">
        <f t="shared" si="15"/>
        <v xml:space="preserve"> -</v>
      </c>
      <c r="CC28" s="54">
        <f>'[3]2018'!P49</f>
        <v>0</v>
      </c>
      <c r="CD28" s="60">
        <f>'[3]2018'!Q49</f>
        <v>0</v>
      </c>
      <c r="CE28" s="60">
        <f>'[3]2018'!R49</f>
        <v>0</v>
      </c>
      <c r="CF28" s="125" t="str">
        <f t="shared" si="16"/>
        <v xml:space="preserve"> -</v>
      </c>
      <c r="CG28" s="379" t="str">
        <f t="shared" si="17"/>
        <v xml:space="preserve"> -</v>
      </c>
      <c r="CH28" s="55">
        <f>'[3]2019'!P49</f>
        <v>0</v>
      </c>
      <c r="CI28" s="60">
        <f>'[3]2019'!Q49</f>
        <v>0</v>
      </c>
      <c r="CJ28" s="60">
        <f>'[3]2019'!R49</f>
        <v>0</v>
      </c>
      <c r="CK28" s="125" t="str">
        <f t="shared" si="18"/>
        <v xml:space="preserve"> -</v>
      </c>
      <c r="CL28" s="379" t="str">
        <f t="shared" si="19"/>
        <v xml:space="preserve"> -</v>
      </c>
      <c r="CM28" s="518">
        <f t="shared" si="20"/>
        <v>0</v>
      </c>
      <c r="CN28" s="519">
        <f t="shared" si="21"/>
        <v>0</v>
      </c>
      <c r="CO28" s="519">
        <f t="shared" si="22"/>
        <v>0</v>
      </c>
      <c r="CP28" s="505" t="str">
        <f t="shared" si="23"/>
        <v xml:space="preserve"> -</v>
      </c>
      <c r="CQ28" s="379" t="str">
        <f t="shared" si="24"/>
        <v xml:space="preserve"> -</v>
      </c>
      <c r="CR28" s="592" t="s">
        <v>1228</v>
      </c>
      <c r="CS28" s="99" t="s">
        <v>1400</v>
      </c>
      <c r="CT28" s="102" t="str">
        <f>'[1]LÍNEA 2'!AQ28</f>
        <v>Sec. Desarrollo Social</v>
      </c>
    </row>
    <row r="29" spans="2:98" ht="30" customHeight="1" x14ac:dyDescent="0.2">
      <c r="B29" s="961"/>
      <c r="C29" s="958"/>
      <c r="D29" s="983"/>
      <c r="E29" s="912"/>
      <c r="F29" s="945"/>
      <c r="G29" s="970"/>
      <c r="H29" s="970"/>
      <c r="I29" s="1007"/>
      <c r="J29" s="970"/>
      <c r="K29" s="1007"/>
      <c r="L29" s="970"/>
      <c r="M29" s="970"/>
      <c r="N29" s="1007"/>
      <c r="O29" s="970"/>
      <c r="P29" s="970"/>
      <c r="Q29" s="1007"/>
      <c r="R29" s="970"/>
      <c r="S29" s="970"/>
      <c r="T29" s="1007"/>
      <c r="U29" s="1021"/>
      <c r="V29" s="1005"/>
      <c r="W29" s="1007"/>
      <c r="X29" s="970"/>
      <c r="Y29" s="1007"/>
      <c r="Z29" s="970"/>
      <c r="AA29" s="1007"/>
      <c r="AB29" s="1017"/>
      <c r="AC29" s="1019"/>
      <c r="AD29" s="988"/>
      <c r="AE29" s="762"/>
      <c r="AF29" s="770"/>
      <c r="AG29" s="762"/>
      <c r="AH29" s="770"/>
      <c r="AI29" s="762"/>
      <c r="AJ29" s="770"/>
      <c r="AK29" s="762"/>
      <c r="AL29" s="770"/>
      <c r="AM29" s="762"/>
      <c r="AN29" s="1023"/>
      <c r="AO29" s="915"/>
      <c r="AP29" s="904"/>
      <c r="AQ29" s="255" t="s">
        <v>262</v>
      </c>
      <c r="AR29" s="277">
        <f>'[1]LÍNEA 2'!P29</f>
        <v>2210273</v>
      </c>
      <c r="AS29" s="255" t="s">
        <v>1427</v>
      </c>
      <c r="AT29" s="40">
        <v>1</v>
      </c>
      <c r="AU29" s="60">
        <f>'[1]LÍNEA 2'!S29</f>
        <v>1</v>
      </c>
      <c r="AV29" s="60">
        <f>'[1]LÍNEA 2'!T29</f>
        <v>1</v>
      </c>
      <c r="AW29" s="414">
        <v>0.25</v>
      </c>
      <c r="AX29" s="60">
        <f>'[1]LÍNEA 2'!U29</f>
        <v>1</v>
      </c>
      <c r="AY29" s="414">
        <v>0.25</v>
      </c>
      <c r="AZ29" s="60">
        <f>'[1]LÍNEA 2'!V29</f>
        <v>1</v>
      </c>
      <c r="BA29" s="416">
        <v>0.25</v>
      </c>
      <c r="BB29" s="47">
        <f>'[1]LÍNEA 2'!W29</f>
        <v>1</v>
      </c>
      <c r="BC29" s="423">
        <v>0.25</v>
      </c>
      <c r="BD29" s="54">
        <f>'[17]2016'!$K$14</f>
        <v>1</v>
      </c>
      <c r="BE29" s="55">
        <f>'[17]2017'!$K$14</f>
        <v>1</v>
      </c>
      <c r="BF29" s="55">
        <f>'[17]2018'!$K$14</f>
        <v>0</v>
      </c>
      <c r="BG29" s="343">
        <f>'[17]2019'!$K$14</f>
        <v>0</v>
      </c>
      <c r="BH29" s="334">
        <f t="shared" si="1"/>
        <v>1</v>
      </c>
      <c r="BI29" s="454">
        <f t="shared" si="2"/>
        <v>1</v>
      </c>
      <c r="BJ29" s="335">
        <f t="shared" si="3"/>
        <v>1</v>
      </c>
      <c r="BK29" s="454">
        <f t="shared" si="4"/>
        <v>1</v>
      </c>
      <c r="BL29" s="335">
        <f t="shared" si="5"/>
        <v>0</v>
      </c>
      <c r="BM29" s="454">
        <f t="shared" si="6"/>
        <v>0</v>
      </c>
      <c r="BN29" s="335">
        <f t="shared" si="7"/>
        <v>0</v>
      </c>
      <c r="BO29" s="454">
        <f t="shared" si="8"/>
        <v>0</v>
      </c>
      <c r="BP29" s="661">
        <f t="shared" si="9"/>
        <v>0.5</v>
      </c>
      <c r="BQ29" s="656">
        <f t="shared" si="10"/>
        <v>0.5</v>
      </c>
      <c r="BR29" s="646">
        <f t="shared" si="11"/>
        <v>0.5</v>
      </c>
      <c r="BS29" s="54">
        <f>'[17]2016'!P14</f>
        <v>168750</v>
      </c>
      <c r="BT29" s="60">
        <f>'[17]2016'!Q14</f>
        <v>93986</v>
      </c>
      <c r="BU29" s="60">
        <f>'[17]2016'!R14</f>
        <v>0</v>
      </c>
      <c r="BV29" s="125">
        <f t="shared" si="12"/>
        <v>0.55695407407407405</v>
      </c>
      <c r="BW29" s="379" t="str">
        <f t="shared" si="13"/>
        <v xml:space="preserve"> -</v>
      </c>
      <c r="BX29" s="55">
        <f>'[17]2017'!P14</f>
        <v>168750</v>
      </c>
      <c r="BY29" s="60">
        <f>'[17]2017'!Q14</f>
        <v>138750</v>
      </c>
      <c r="BZ29" s="60">
        <f>'[17]2017'!R14</f>
        <v>0</v>
      </c>
      <c r="CA29" s="125">
        <f t="shared" si="14"/>
        <v>0.82222222222222219</v>
      </c>
      <c r="CB29" s="379" t="str">
        <f t="shared" si="15"/>
        <v xml:space="preserve"> -</v>
      </c>
      <c r="CC29" s="54">
        <f>'[17]2018'!P14</f>
        <v>215129</v>
      </c>
      <c r="CD29" s="60">
        <f>'[17]2018'!Q14</f>
        <v>0</v>
      </c>
      <c r="CE29" s="60">
        <f>'[17]2018'!R14</f>
        <v>0</v>
      </c>
      <c r="CF29" s="125">
        <f t="shared" si="16"/>
        <v>0</v>
      </c>
      <c r="CG29" s="379" t="str">
        <f t="shared" si="17"/>
        <v xml:space="preserve"> -</v>
      </c>
      <c r="CH29" s="55">
        <f>'[17]2019'!P14</f>
        <v>224810</v>
      </c>
      <c r="CI29" s="60">
        <f>'[17]2019'!Q14</f>
        <v>0</v>
      </c>
      <c r="CJ29" s="60">
        <f>'[17]2019'!R14</f>
        <v>0</v>
      </c>
      <c r="CK29" s="125">
        <f t="shared" si="18"/>
        <v>0</v>
      </c>
      <c r="CL29" s="379" t="str">
        <f t="shared" si="19"/>
        <v xml:space="preserve"> -</v>
      </c>
      <c r="CM29" s="518">
        <f t="shared" si="20"/>
        <v>777439</v>
      </c>
      <c r="CN29" s="519">
        <f t="shared" si="21"/>
        <v>232736</v>
      </c>
      <c r="CO29" s="519">
        <f t="shared" si="22"/>
        <v>0</v>
      </c>
      <c r="CP29" s="505">
        <f t="shared" si="23"/>
        <v>0.29936239370548684</v>
      </c>
      <c r="CQ29" s="379" t="str">
        <f t="shared" si="24"/>
        <v xml:space="preserve"> -</v>
      </c>
      <c r="CR29" s="592" t="s">
        <v>1228</v>
      </c>
      <c r="CS29" s="99" t="s">
        <v>1400</v>
      </c>
      <c r="CT29" s="102" t="str">
        <f>'[1]LÍNEA 2'!AQ29</f>
        <v>Sec. Salud y Ambiente</v>
      </c>
    </row>
    <row r="30" spans="2:98" ht="30" customHeight="1" thickBot="1" x14ac:dyDescent="0.25">
      <c r="B30" s="961"/>
      <c r="C30" s="958"/>
      <c r="D30" s="983"/>
      <c r="E30" s="912"/>
      <c r="F30" s="945" t="s">
        <v>306</v>
      </c>
      <c r="G30" s="1000">
        <v>0.40699999999999997</v>
      </c>
      <c r="H30" s="1000">
        <v>0.39700000000000002</v>
      </c>
      <c r="I30" s="1002">
        <f>+H30-G30</f>
        <v>-9.9999999999999534E-3</v>
      </c>
      <c r="J30" s="1000">
        <v>0.40699999999999997</v>
      </c>
      <c r="K30" s="1002">
        <f>+J30-G30</f>
        <v>0</v>
      </c>
      <c r="L30" s="1000"/>
      <c r="M30" s="1000">
        <v>0.40699999999999997</v>
      </c>
      <c r="N30" s="1002">
        <f>+M30-J30</f>
        <v>0</v>
      </c>
      <c r="O30" s="1000"/>
      <c r="P30" s="1000">
        <v>0.40300000000000002</v>
      </c>
      <c r="Q30" s="1002">
        <f>+P30-M30</f>
        <v>-3.999999999999948E-3</v>
      </c>
      <c r="R30" s="1000"/>
      <c r="S30" s="1000">
        <v>0.39700000000000002</v>
      </c>
      <c r="T30" s="1002">
        <f>+S30-P30</f>
        <v>-6.0000000000000053E-3</v>
      </c>
      <c r="U30" s="1003"/>
      <c r="V30" s="1024"/>
      <c r="W30" s="1002">
        <f>+IF(V30=0,0,V30-G30)</f>
        <v>0</v>
      </c>
      <c r="X30" s="1000"/>
      <c r="Y30" s="1002">
        <f>+IF(X30=0,0,X30-V30)</f>
        <v>0</v>
      </c>
      <c r="Z30" s="1000"/>
      <c r="AA30" s="1002">
        <f>+IF(Z30=0,0,Z30-X30)</f>
        <v>0</v>
      </c>
      <c r="AB30" s="1025"/>
      <c r="AC30" s="1026">
        <f>+IF(AB30=0,0,AB30-Z30)</f>
        <v>0</v>
      </c>
      <c r="AD30" s="988" t="str">
        <f>+IF(K30=0," -",W30/K30)</f>
        <v xml:space="preserve"> -</v>
      </c>
      <c r="AE30" s="762" t="str">
        <f>+IF(K30=0," -",IF(AD30&gt;100%,100%,AD30))</f>
        <v xml:space="preserve"> -</v>
      </c>
      <c r="AF30" s="770" t="str">
        <f>+IF(N30=0," -",Y30/N30)</f>
        <v xml:space="preserve"> -</v>
      </c>
      <c r="AG30" s="762" t="str">
        <f>+IF(N30=0," -",IF(AF30&gt;100%,100%,AF30))</f>
        <v xml:space="preserve"> -</v>
      </c>
      <c r="AH30" s="770">
        <f>+IF(Q30=0," -",AA30/Q30)</f>
        <v>0</v>
      </c>
      <c r="AI30" s="762">
        <f>+IF(Q30=0," -",IF(AH30&gt;100%,100%,AH30))</f>
        <v>0</v>
      </c>
      <c r="AJ30" s="770">
        <f>+IF(T30=0," -",AC30/T30)</f>
        <v>0</v>
      </c>
      <c r="AK30" s="762">
        <f>+IF(T30=0," -",IF(AJ30&gt;100%,100%,AJ30))</f>
        <v>0</v>
      </c>
      <c r="AL30" s="770">
        <f>+SUM(AC30,AA30,Y30,W30)/I30</f>
        <v>0</v>
      </c>
      <c r="AM30" s="762">
        <f>+IF(AL30&gt;100%,100%,IF(AL30&lt;0%,0%,AL30))</f>
        <v>0</v>
      </c>
      <c r="AN30" s="770"/>
      <c r="AO30" s="918"/>
      <c r="AP30" s="907"/>
      <c r="AQ30" s="123" t="s">
        <v>263</v>
      </c>
      <c r="AR30" s="118">
        <f>'[1]LÍNEA 2'!P30</f>
        <v>0</v>
      </c>
      <c r="AS30" s="123" t="s">
        <v>1428</v>
      </c>
      <c r="AT30" s="45">
        <v>4</v>
      </c>
      <c r="AU30" s="92">
        <f>'[1]LÍNEA 2'!S30</f>
        <v>4</v>
      </c>
      <c r="AV30" s="92">
        <f>'[1]LÍNEA 2'!T30</f>
        <v>1</v>
      </c>
      <c r="AW30" s="424">
        <f t="shared" si="25"/>
        <v>0.25</v>
      </c>
      <c r="AX30" s="92">
        <f>'[1]LÍNEA 2'!U30</f>
        <v>1</v>
      </c>
      <c r="AY30" s="424">
        <f t="shared" si="26"/>
        <v>0.25</v>
      </c>
      <c r="AZ30" s="92">
        <f>'[1]LÍNEA 2'!V30</f>
        <v>1</v>
      </c>
      <c r="BA30" s="425">
        <f t="shared" si="27"/>
        <v>0.25</v>
      </c>
      <c r="BB30" s="51">
        <f>'[1]LÍNEA 2'!W30</f>
        <v>1</v>
      </c>
      <c r="BC30" s="426">
        <f t="shared" si="28"/>
        <v>0.25</v>
      </c>
      <c r="BD30" s="62">
        <f>'[23]2016'!$K$12</f>
        <v>1</v>
      </c>
      <c r="BE30" s="63">
        <f>'[23]2017'!$K$12</f>
        <v>1</v>
      </c>
      <c r="BF30" s="63">
        <f>'[23]2018'!$K$12</f>
        <v>0</v>
      </c>
      <c r="BG30" s="345">
        <f>'[23]2019'!$K$12</f>
        <v>0</v>
      </c>
      <c r="BH30" s="456">
        <f t="shared" si="1"/>
        <v>1</v>
      </c>
      <c r="BI30" s="457">
        <f t="shared" si="2"/>
        <v>1</v>
      </c>
      <c r="BJ30" s="366">
        <f t="shared" si="3"/>
        <v>1</v>
      </c>
      <c r="BK30" s="457">
        <f t="shared" si="4"/>
        <v>1</v>
      </c>
      <c r="BL30" s="366">
        <f t="shared" si="5"/>
        <v>0</v>
      </c>
      <c r="BM30" s="457">
        <f t="shared" si="6"/>
        <v>0</v>
      </c>
      <c r="BN30" s="366">
        <f t="shared" si="7"/>
        <v>0</v>
      </c>
      <c r="BO30" s="457">
        <f t="shared" si="8"/>
        <v>0</v>
      </c>
      <c r="BP30" s="664">
        <f>+SUM(BD30:BG30)/AU30</f>
        <v>0.5</v>
      </c>
      <c r="BQ30" s="659">
        <f t="shared" si="10"/>
        <v>0.5</v>
      </c>
      <c r="BR30" s="649">
        <f t="shared" si="11"/>
        <v>0.5</v>
      </c>
      <c r="BS30" s="62">
        <f>'[23]2016'!P12</f>
        <v>35000</v>
      </c>
      <c r="BT30" s="92">
        <f>'[23]2016'!Q12</f>
        <v>34000</v>
      </c>
      <c r="BU30" s="92">
        <f>'[23]2016'!R12</f>
        <v>0</v>
      </c>
      <c r="BV30" s="148">
        <f t="shared" si="12"/>
        <v>0.97142857142857142</v>
      </c>
      <c r="BW30" s="386" t="str">
        <f t="shared" si="13"/>
        <v xml:space="preserve"> -</v>
      </c>
      <c r="BX30" s="63">
        <f>'[23]2017'!P12</f>
        <v>104500</v>
      </c>
      <c r="BY30" s="92">
        <f>'[23]2017'!Q12</f>
        <v>39000</v>
      </c>
      <c r="BZ30" s="92">
        <f>'[23]2017'!R12</f>
        <v>0</v>
      </c>
      <c r="CA30" s="148">
        <f t="shared" si="14"/>
        <v>0.37320574162679426</v>
      </c>
      <c r="CB30" s="386" t="str">
        <f t="shared" si="15"/>
        <v xml:space="preserve"> -</v>
      </c>
      <c r="CC30" s="62">
        <f>'[23]2018'!P12</f>
        <v>109201</v>
      </c>
      <c r="CD30" s="92">
        <f>'[23]2018'!Q12</f>
        <v>0</v>
      </c>
      <c r="CE30" s="92">
        <f>'[23]2018'!R12</f>
        <v>0</v>
      </c>
      <c r="CF30" s="148">
        <f t="shared" si="16"/>
        <v>0</v>
      </c>
      <c r="CG30" s="386" t="str">
        <f t="shared" si="17"/>
        <v xml:space="preserve"> -</v>
      </c>
      <c r="CH30" s="63">
        <f>'[23]2019'!P12</f>
        <v>114117</v>
      </c>
      <c r="CI30" s="92">
        <f>'[23]2019'!Q12</f>
        <v>0</v>
      </c>
      <c r="CJ30" s="92">
        <f>'[23]2019'!R12</f>
        <v>0</v>
      </c>
      <c r="CK30" s="148">
        <f t="shared" si="18"/>
        <v>0</v>
      </c>
      <c r="CL30" s="386" t="str">
        <f t="shared" si="19"/>
        <v xml:space="preserve"> -</v>
      </c>
      <c r="CM30" s="524">
        <f t="shared" si="20"/>
        <v>362818</v>
      </c>
      <c r="CN30" s="525">
        <f t="shared" si="21"/>
        <v>73000</v>
      </c>
      <c r="CO30" s="525">
        <f t="shared" si="22"/>
        <v>0</v>
      </c>
      <c r="CP30" s="506">
        <f t="shared" si="23"/>
        <v>0.20120280691696663</v>
      </c>
      <c r="CQ30" s="386" t="str">
        <f t="shared" si="24"/>
        <v xml:space="preserve"> -</v>
      </c>
      <c r="CR30" s="594" t="s">
        <v>1228</v>
      </c>
      <c r="CS30" s="214" t="s">
        <v>1429</v>
      </c>
      <c r="CT30" s="103" t="str">
        <f>'[1]LÍNEA 2'!AQ30</f>
        <v>INDERBU</v>
      </c>
    </row>
    <row r="31" spans="2:98" ht="30" customHeight="1" x14ac:dyDescent="0.2">
      <c r="B31" s="961"/>
      <c r="C31" s="958"/>
      <c r="D31" s="983"/>
      <c r="E31" s="912"/>
      <c r="F31" s="945"/>
      <c r="G31" s="1000"/>
      <c r="H31" s="1000"/>
      <c r="I31" s="1002"/>
      <c r="J31" s="1000"/>
      <c r="K31" s="1002"/>
      <c r="L31" s="1000"/>
      <c r="M31" s="1000"/>
      <c r="N31" s="1002"/>
      <c r="O31" s="1000"/>
      <c r="P31" s="1000"/>
      <c r="Q31" s="1002"/>
      <c r="R31" s="1000"/>
      <c r="S31" s="1000"/>
      <c r="T31" s="1002"/>
      <c r="U31" s="1003"/>
      <c r="V31" s="1024"/>
      <c r="W31" s="1002"/>
      <c r="X31" s="1000"/>
      <c r="Y31" s="1002"/>
      <c r="Z31" s="1000"/>
      <c r="AA31" s="1002"/>
      <c r="AB31" s="1025"/>
      <c r="AC31" s="1026"/>
      <c r="AD31" s="988"/>
      <c r="AE31" s="762"/>
      <c r="AF31" s="770"/>
      <c r="AG31" s="762"/>
      <c r="AH31" s="770"/>
      <c r="AI31" s="762"/>
      <c r="AJ31" s="770"/>
      <c r="AK31" s="762"/>
      <c r="AL31" s="770"/>
      <c r="AM31" s="762"/>
      <c r="AN31" s="770"/>
      <c r="AO31" s="914">
        <f>+RESUMEN!J42</f>
        <v>0.25</v>
      </c>
      <c r="AP31" s="903" t="s">
        <v>298</v>
      </c>
      <c r="AQ31" s="239" t="s">
        <v>264</v>
      </c>
      <c r="AR31" s="234" t="str">
        <f>'[1]LÍNEA 2'!P31</f>
        <v xml:space="preserve"> -</v>
      </c>
      <c r="AS31" s="239" t="s">
        <v>1430</v>
      </c>
      <c r="AT31" s="41">
        <v>0</v>
      </c>
      <c r="AU31" s="59">
        <f>'[1]LÍNEA 2'!S31</f>
        <v>1</v>
      </c>
      <c r="AV31" s="59">
        <f>'[1]LÍNEA 2'!T31</f>
        <v>1</v>
      </c>
      <c r="AW31" s="420">
        <v>0.25</v>
      </c>
      <c r="AX31" s="59">
        <f>'[1]LÍNEA 2'!U31</f>
        <v>1</v>
      </c>
      <c r="AY31" s="420">
        <v>0.25</v>
      </c>
      <c r="AZ31" s="59">
        <f>'[1]LÍNEA 2'!V31</f>
        <v>1</v>
      </c>
      <c r="BA31" s="421">
        <v>0.25</v>
      </c>
      <c r="BB31" s="48">
        <f>'[1]LÍNEA 2'!W31</f>
        <v>1</v>
      </c>
      <c r="BC31" s="421">
        <v>0.25</v>
      </c>
      <c r="BD31" s="52">
        <f>'[3]2016'!K49</f>
        <v>1</v>
      </c>
      <c r="BE31" s="53">
        <f>'[3]2017'!K50</f>
        <v>1</v>
      </c>
      <c r="BF31" s="53">
        <f>'[3]2018'!K50</f>
        <v>0</v>
      </c>
      <c r="BG31" s="342">
        <f>'[3]2019'!K50</f>
        <v>0</v>
      </c>
      <c r="BH31" s="330">
        <f t="shared" si="1"/>
        <v>1</v>
      </c>
      <c r="BI31" s="453">
        <f t="shared" si="2"/>
        <v>1</v>
      </c>
      <c r="BJ31" s="331">
        <f t="shared" si="3"/>
        <v>1</v>
      </c>
      <c r="BK31" s="453">
        <f t="shared" si="4"/>
        <v>1</v>
      </c>
      <c r="BL31" s="331">
        <f t="shared" si="5"/>
        <v>0</v>
      </c>
      <c r="BM31" s="453">
        <f t="shared" si="6"/>
        <v>0</v>
      </c>
      <c r="BN31" s="331">
        <f t="shared" si="7"/>
        <v>0</v>
      </c>
      <c r="BO31" s="453">
        <f t="shared" si="8"/>
        <v>0</v>
      </c>
      <c r="BP31" s="660">
        <f t="shared" si="9"/>
        <v>0.5</v>
      </c>
      <c r="BQ31" s="655">
        <f t="shared" si="10"/>
        <v>0.5</v>
      </c>
      <c r="BR31" s="645">
        <f t="shared" si="11"/>
        <v>0.5</v>
      </c>
      <c r="BS31" s="61">
        <f>'[3]2016'!P49</f>
        <v>0</v>
      </c>
      <c r="BT31" s="59">
        <f>'[3]2016'!Q49</f>
        <v>0</v>
      </c>
      <c r="BU31" s="59">
        <f>'[3]2016'!R49</f>
        <v>0</v>
      </c>
      <c r="BV31" s="145" t="str">
        <f t="shared" si="12"/>
        <v xml:space="preserve"> -</v>
      </c>
      <c r="BW31" s="378" t="str">
        <f t="shared" si="13"/>
        <v xml:space="preserve"> -</v>
      </c>
      <c r="BX31" s="61">
        <f>'[3]2017'!P50</f>
        <v>0</v>
      </c>
      <c r="BY31" s="59">
        <f>'[3]2017'!Q50</f>
        <v>0</v>
      </c>
      <c r="BZ31" s="59">
        <f>'[3]2017'!R50</f>
        <v>0</v>
      </c>
      <c r="CA31" s="145" t="str">
        <f t="shared" si="14"/>
        <v xml:space="preserve"> -</v>
      </c>
      <c r="CB31" s="378" t="str">
        <f t="shared" si="15"/>
        <v xml:space="preserve"> -</v>
      </c>
      <c r="CC31" s="58">
        <f>'[3]2018'!P50</f>
        <v>0</v>
      </c>
      <c r="CD31" s="59">
        <f>'[3]2018'!Q50</f>
        <v>0</v>
      </c>
      <c r="CE31" s="59">
        <f>'[3]2018'!R50</f>
        <v>0</v>
      </c>
      <c r="CF31" s="145" t="str">
        <f t="shared" si="16"/>
        <v xml:space="preserve"> -</v>
      </c>
      <c r="CG31" s="378" t="str">
        <f t="shared" si="17"/>
        <v xml:space="preserve"> -</v>
      </c>
      <c r="CH31" s="61">
        <f>'[3]2019'!P50</f>
        <v>0</v>
      </c>
      <c r="CI31" s="59">
        <f>'[3]2019'!Q50</f>
        <v>0</v>
      </c>
      <c r="CJ31" s="59">
        <f>'[3]2019'!R50</f>
        <v>0</v>
      </c>
      <c r="CK31" s="145" t="str">
        <f t="shared" si="18"/>
        <v xml:space="preserve"> -</v>
      </c>
      <c r="CL31" s="378" t="str">
        <f t="shared" si="19"/>
        <v xml:space="preserve"> -</v>
      </c>
      <c r="CM31" s="516">
        <f t="shared" si="20"/>
        <v>0</v>
      </c>
      <c r="CN31" s="517">
        <f t="shared" si="21"/>
        <v>0</v>
      </c>
      <c r="CO31" s="517">
        <f t="shared" si="22"/>
        <v>0</v>
      </c>
      <c r="CP31" s="507" t="str">
        <f t="shared" si="23"/>
        <v xml:space="preserve"> -</v>
      </c>
      <c r="CQ31" s="378" t="str">
        <f t="shared" si="24"/>
        <v xml:space="preserve"> -</v>
      </c>
      <c r="CR31" s="595" t="s">
        <v>1228</v>
      </c>
      <c r="CS31" s="108" t="s">
        <v>1400</v>
      </c>
      <c r="CT31" s="75" t="str">
        <f>'[1]LÍNEA 2'!AQ31</f>
        <v>Sec. Desarrollo Social</v>
      </c>
    </row>
    <row r="32" spans="2:98" ht="30" customHeight="1" thickBot="1" x14ac:dyDescent="0.25">
      <c r="B32" s="961"/>
      <c r="C32" s="958"/>
      <c r="D32" s="983"/>
      <c r="E32" s="912"/>
      <c r="F32" s="945"/>
      <c r="G32" s="1000"/>
      <c r="H32" s="1000"/>
      <c r="I32" s="1002"/>
      <c r="J32" s="1000"/>
      <c r="K32" s="1002"/>
      <c r="L32" s="1000"/>
      <c r="M32" s="1000"/>
      <c r="N32" s="1002"/>
      <c r="O32" s="1000"/>
      <c r="P32" s="1000"/>
      <c r="Q32" s="1002"/>
      <c r="R32" s="1000"/>
      <c r="S32" s="1000"/>
      <c r="T32" s="1002"/>
      <c r="U32" s="1003"/>
      <c r="V32" s="1024"/>
      <c r="W32" s="1002"/>
      <c r="X32" s="1000"/>
      <c r="Y32" s="1002"/>
      <c r="Z32" s="1000"/>
      <c r="AA32" s="1002"/>
      <c r="AB32" s="1025"/>
      <c r="AC32" s="1026"/>
      <c r="AD32" s="988"/>
      <c r="AE32" s="762"/>
      <c r="AF32" s="770"/>
      <c r="AG32" s="762"/>
      <c r="AH32" s="770"/>
      <c r="AI32" s="762"/>
      <c r="AJ32" s="770"/>
      <c r="AK32" s="762"/>
      <c r="AL32" s="770"/>
      <c r="AM32" s="762"/>
      <c r="AN32" s="770"/>
      <c r="AO32" s="916"/>
      <c r="AP32" s="905"/>
      <c r="AQ32" s="121" t="s">
        <v>265</v>
      </c>
      <c r="AR32" s="135">
        <f>'[1]LÍNEA 2'!P32</f>
        <v>0</v>
      </c>
      <c r="AS32" s="121" t="s">
        <v>1431</v>
      </c>
      <c r="AT32" s="44">
        <v>0</v>
      </c>
      <c r="AU32" s="105">
        <f>'[1]LÍNEA 2'!S32</f>
        <v>4</v>
      </c>
      <c r="AV32" s="105">
        <f>'[1]LÍNEA 2'!T32</f>
        <v>1</v>
      </c>
      <c r="AW32" s="417">
        <f t="shared" si="25"/>
        <v>0.25</v>
      </c>
      <c r="AX32" s="105">
        <f>'[1]LÍNEA 2'!U32</f>
        <v>1</v>
      </c>
      <c r="AY32" s="417">
        <f t="shared" si="26"/>
        <v>0.25</v>
      </c>
      <c r="AZ32" s="105">
        <f>'[1]LÍNEA 2'!V32</f>
        <v>1</v>
      </c>
      <c r="BA32" s="418">
        <f t="shared" si="27"/>
        <v>0.25</v>
      </c>
      <c r="BB32" s="50">
        <f>'[1]LÍNEA 2'!W32</f>
        <v>1</v>
      </c>
      <c r="BC32" s="418">
        <f t="shared" si="28"/>
        <v>0.25</v>
      </c>
      <c r="BD32" s="62">
        <f>'[3]2016'!K50</f>
        <v>0</v>
      </c>
      <c r="BE32" s="63">
        <f>'[3]2017'!K51</f>
        <v>0</v>
      </c>
      <c r="BF32" s="63">
        <f>'[3]2018'!K51</f>
        <v>0</v>
      </c>
      <c r="BG32" s="345">
        <f>'[3]2019'!K51</f>
        <v>0</v>
      </c>
      <c r="BH32" s="332">
        <f t="shared" si="1"/>
        <v>0</v>
      </c>
      <c r="BI32" s="458">
        <f t="shared" si="2"/>
        <v>0</v>
      </c>
      <c r="BJ32" s="333">
        <f t="shared" si="3"/>
        <v>0</v>
      </c>
      <c r="BK32" s="458">
        <f t="shared" si="4"/>
        <v>0</v>
      </c>
      <c r="BL32" s="333">
        <f t="shared" si="5"/>
        <v>0</v>
      </c>
      <c r="BM32" s="458">
        <f t="shared" si="6"/>
        <v>0</v>
      </c>
      <c r="BN32" s="333">
        <f t="shared" si="7"/>
        <v>0</v>
      </c>
      <c r="BO32" s="458">
        <f t="shared" si="8"/>
        <v>0</v>
      </c>
      <c r="BP32" s="662">
        <f>+SUM(BD32:BG32)/AU32</f>
        <v>0</v>
      </c>
      <c r="BQ32" s="657">
        <f t="shared" si="10"/>
        <v>0</v>
      </c>
      <c r="BR32" s="647">
        <f t="shared" si="11"/>
        <v>0</v>
      </c>
      <c r="BS32" s="57">
        <f>'[3]2016'!P50</f>
        <v>0</v>
      </c>
      <c r="BT32" s="105">
        <f>'[3]2016'!Q50</f>
        <v>0</v>
      </c>
      <c r="BU32" s="105">
        <f>'[3]2016'!R50</f>
        <v>0</v>
      </c>
      <c r="BV32" s="147" t="str">
        <f t="shared" si="12"/>
        <v xml:space="preserve"> -</v>
      </c>
      <c r="BW32" s="382" t="str">
        <f t="shared" si="13"/>
        <v xml:space="preserve"> -</v>
      </c>
      <c r="BX32" s="57">
        <f>'[3]2017'!P51</f>
        <v>0</v>
      </c>
      <c r="BY32" s="105">
        <f>'[3]2017'!Q51</f>
        <v>0</v>
      </c>
      <c r="BZ32" s="105">
        <f>'[3]2017'!R51</f>
        <v>0</v>
      </c>
      <c r="CA32" s="147" t="str">
        <f t="shared" si="14"/>
        <v xml:space="preserve"> -</v>
      </c>
      <c r="CB32" s="382" t="str">
        <f t="shared" si="15"/>
        <v xml:space="preserve"> -</v>
      </c>
      <c r="CC32" s="56">
        <f>'[3]2018'!P51</f>
        <v>27300</v>
      </c>
      <c r="CD32" s="105">
        <f>'[3]2018'!Q51</f>
        <v>0</v>
      </c>
      <c r="CE32" s="105">
        <f>'[3]2018'!R51</f>
        <v>0</v>
      </c>
      <c r="CF32" s="147">
        <f t="shared" si="16"/>
        <v>0</v>
      </c>
      <c r="CG32" s="382" t="str">
        <f t="shared" si="17"/>
        <v xml:space="preserve"> -</v>
      </c>
      <c r="CH32" s="57">
        <f>'[3]2019'!P51</f>
        <v>28529</v>
      </c>
      <c r="CI32" s="105">
        <f>'[3]2019'!Q51</f>
        <v>0</v>
      </c>
      <c r="CJ32" s="105">
        <f>'[3]2019'!R51</f>
        <v>0</v>
      </c>
      <c r="CK32" s="147">
        <f t="shared" si="18"/>
        <v>0</v>
      </c>
      <c r="CL32" s="382" t="str">
        <f t="shared" si="19"/>
        <v xml:space="preserve"> -</v>
      </c>
      <c r="CM32" s="520">
        <f t="shared" si="20"/>
        <v>55829</v>
      </c>
      <c r="CN32" s="521">
        <f t="shared" si="21"/>
        <v>0</v>
      </c>
      <c r="CO32" s="521">
        <f t="shared" si="22"/>
        <v>0</v>
      </c>
      <c r="CP32" s="508">
        <f t="shared" si="23"/>
        <v>0</v>
      </c>
      <c r="CQ32" s="382" t="str">
        <f t="shared" si="24"/>
        <v xml:space="preserve"> -</v>
      </c>
      <c r="CR32" s="593" t="s">
        <v>1228</v>
      </c>
      <c r="CS32" s="106" t="s">
        <v>1400</v>
      </c>
      <c r="CT32" s="107" t="str">
        <f>'[1]LÍNEA 2'!AQ32</f>
        <v>Sec. Desarrollo Social</v>
      </c>
    </row>
    <row r="33" spans="2:98" ht="45.75" customHeight="1" x14ac:dyDescent="0.2">
      <c r="B33" s="961"/>
      <c r="C33" s="958"/>
      <c r="D33" s="983"/>
      <c r="E33" s="912"/>
      <c r="F33" s="945"/>
      <c r="G33" s="1000"/>
      <c r="H33" s="1000"/>
      <c r="I33" s="1002"/>
      <c r="J33" s="1000"/>
      <c r="K33" s="1002"/>
      <c r="L33" s="1000"/>
      <c r="M33" s="1000"/>
      <c r="N33" s="1002"/>
      <c r="O33" s="1000"/>
      <c r="P33" s="1000"/>
      <c r="Q33" s="1002"/>
      <c r="R33" s="1000"/>
      <c r="S33" s="1000"/>
      <c r="T33" s="1002"/>
      <c r="U33" s="1003"/>
      <c r="V33" s="1024"/>
      <c r="W33" s="1002"/>
      <c r="X33" s="1000"/>
      <c r="Y33" s="1002"/>
      <c r="Z33" s="1000"/>
      <c r="AA33" s="1002"/>
      <c r="AB33" s="1025"/>
      <c r="AC33" s="1026"/>
      <c r="AD33" s="988"/>
      <c r="AE33" s="762"/>
      <c r="AF33" s="770"/>
      <c r="AG33" s="762"/>
      <c r="AH33" s="770"/>
      <c r="AI33" s="762"/>
      <c r="AJ33" s="770"/>
      <c r="AK33" s="762"/>
      <c r="AL33" s="770"/>
      <c r="AM33" s="762"/>
      <c r="AN33" s="770"/>
      <c r="AO33" s="917">
        <f>+RESUMEN!J43</f>
        <v>0.26666666666666666</v>
      </c>
      <c r="AP33" s="906" t="s">
        <v>299</v>
      </c>
      <c r="AQ33" s="120" t="s">
        <v>266</v>
      </c>
      <c r="AR33" s="137">
        <f>'[1]LÍNEA 2'!P33</f>
        <v>2210233</v>
      </c>
      <c r="AS33" s="120" t="s">
        <v>1432</v>
      </c>
      <c r="AT33" s="39">
        <v>1</v>
      </c>
      <c r="AU33" s="90">
        <f>'[1]LÍNEA 2'!S33</f>
        <v>4</v>
      </c>
      <c r="AV33" s="90">
        <f>'[1]LÍNEA 2'!T33</f>
        <v>1</v>
      </c>
      <c r="AW33" s="413">
        <f t="shared" si="25"/>
        <v>0.25</v>
      </c>
      <c r="AX33" s="90">
        <f>'[1]LÍNEA 2'!U33</f>
        <v>1</v>
      </c>
      <c r="AY33" s="413">
        <f t="shared" si="26"/>
        <v>0.25</v>
      </c>
      <c r="AZ33" s="90">
        <f>'[1]LÍNEA 2'!V33</f>
        <v>1</v>
      </c>
      <c r="BA33" s="415">
        <f t="shared" si="27"/>
        <v>0.25</v>
      </c>
      <c r="BB33" s="46">
        <f>'[1]LÍNEA 2'!W33</f>
        <v>1</v>
      </c>
      <c r="BC33" s="422">
        <f t="shared" si="28"/>
        <v>0.25</v>
      </c>
      <c r="BD33" s="52">
        <f>'[17]2016'!$K$15</f>
        <v>1</v>
      </c>
      <c r="BE33" s="53">
        <f>'[17]2017'!$K$15</f>
        <v>0.2</v>
      </c>
      <c r="BF33" s="53">
        <f>'[17]2018'!$K$15</f>
        <v>0</v>
      </c>
      <c r="BG33" s="342">
        <f>'[17]2019'!$K$15</f>
        <v>0</v>
      </c>
      <c r="BH33" s="459">
        <f t="shared" si="1"/>
        <v>1</v>
      </c>
      <c r="BI33" s="460">
        <f t="shared" si="2"/>
        <v>1</v>
      </c>
      <c r="BJ33" s="461">
        <f t="shared" si="3"/>
        <v>0.2</v>
      </c>
      <c r="BK33" s="460">
        <f t="shared" si="4"/>
        <v>0.2</v>
      </c>
      <c r="BL33" s="461">
        <f t="shared" si="5"/>
        <v>0</v>
      </c>
      <c r="BM33" s="460">
        <f t="shared" si="6"/>
        <v>0</v>
      </c>
      <c r="BN33" s="461">
        <f t="shared" si="7"/>
        <v>0</v>
      </c>
      <c r="BO33" s="460">
        <f t="shared" si="8"/>
        <v>0</v>
      </c>
      <c r="BP33" s="663">
        <f>+SUM(BD33:BG33)/AU33</f>
        <v>0.3</v>
      </c>
      <c r="BQ33" s="658">
        <f t="shared" si="10"/>
        <v>0.3</v>
      </c>
      <c r="BR33" s="648">
        <f t="shared" si="11"/>
        <v>0.3</v>
      </c>
      <c r="BS33" s="52">
        <f>'[17]2016'!P15</f>
        <v>5000</v>
      </c>
      <c r="BT33" s="90">
        <f>'[17]2016'!Q15</f>
        <v>3265</v>
      </c>
      <c r="BU33" s="90">
        <f>'[17]2016'!R15</f>
        <v>0</v>
      </c>
      <c r="BV33" s="146">
        <f t="shared" si="12"/>
        <v>0.65300000000000002</v>
      </c>
      <c r="BW33" s="385" t="str">
        <f t="shared" si="13"/>
        <v xml:space="preserve"> -</v>
      </c>
      <c r="BX33" s="53">
        <f>'[17]2017'!P15</f>
        <v>50000</v>
      </c>
      <c r="BY33" s="90">
        <f>'[17]2017'!Q15</f>
        <v>50000</v>
      </c>
      <c r="BZ33" s="90">
        <f>'[17]2017'!R15</f>
        <v>0</v>
      </c>
      <c r="CA33" s="146">
        <f t="shared" si="14"/>
        <v>1</v>
      </c>
      <c r="CB33" s="385" t="str">
        <f t="shared" si="15"/>
        <v xml:space="preserve"> -</v>
      </c>
      <c r="CC33" s="52">
        <f>'[17]2018'!P15</f>
        <v>0</v>
      </c>
      <c r="CD33" s="90">
        <f>'[17]2018'!Q15</f>
        <v>0</v>
      </c>
      <c r="CE33" s="90">
        <f>'[17]2018'!R15</f>
        <v>0</v>
      </c>
      <c r="CF33" s="146" t="str">
        <f t="shared" si="16"/>
        <v xml:space="preserve"> -</v>
      </c>
      <c r="CG33" s="385" t="str">
        <f t="shared" si="17"/>
        <v xml:space="preserve"> -</v>
      </c>
      <c r="CH33" s="53">
        <f>'[17]2019'!P15</f>
        <v>0</v>
      </c>
      <c r="CI33" s="90">
        <f>'[17]2019'!Q15</f>
        <v>0</v>
      </c>
      <c r="CJ33" s="90">
        <f>'[17]2019'!R15</f>
        <v>0</v>
      </c>
      <c r="CK33" s="146" t="str">
        <f t="shared" si="18"/>
        <v xml:space="preserve"> -</v>
      </c>
      <c r="CL33" s="385" t="str">
        <f t="shared" si="19"/>
        <v xml:space="preserve"> -</v>
      </c>
      <c r="CM33" s="522">
        <f t="shared" si="20"/>
        <v>55000</v>
      </c>
      <c r="CN33" s="523">
        <f t="shared" si="21"/>
        <v>53265</v>
      </c>
      <c r="CO33" s="523">
        <f t="shared" si="22"/>
        <v>0</v>
      </c>
      <c r="CP33" s="504">
        <f t="shared" si="23"/>
        <v>0.96845454545454546</v>
      </c>
      <c r="CQ33" s="385" t="str">
        <f t="shared" si="24"/>
        <v xml:space="preserve"> -</v>
      </c>
      <c r="CR33" s="591" t="s">
        <v>1228</v>
      </c>
      <c r="CS33" s="98" t="s">
        <v>1400</v>
      </c>
      <c r="CT33" s="101" t="str">
        <f>'[1]LÍNEA 2'!AQ33</f>
        <v>Sec. Salud y Ambiente</v>
      </c>
    </row>
    <row r="34" spans="2:98" ht="30" customHeight="1" x14ac:dyDescent="0.2">
      <c r="B34" s="961"/>
      <c r="C34" s="958"/>
      <c r="D34" s="983"/>
      <c r="E34" s="912"/>
      <c r="F34" s="945"/>
      <c r="G34" s="1000"/>
      <c r="H34" s="1000"/>
      <c r="I34" s="1002"/>
      <c r="J34" s="1000"/>
      <c r="K34" s="1002"/>
      <c r="L34" s="1000"/>
      <c r="M34" s="1000"/>
      <c r="N34" s="1002"/>
      <c r="O34" s="1000"/>
      <c r="P34" s="1000"/>
      <c r="Q34" s="1002"/>
      <c r="R34" s="1000"/>
      <c r="S34" s="1000"/>
      <c r="T34" s="1002"/>
      <c r="U34" s="1003"/>
      <c r="V34" s="1024"/>
      <c r="W34" s="1002"/>
      <c r="X34" s="1000"/>
      <c r="Y34" s="1002"/>
      <c r="Z34" s="1000"/>
      <c r="AA34" s="1002"/>
      <c r="AB34" s="1025"/>
      <c r="AC34" s="1026"/>
      <c r="AD34" s="988"/>
      <c r="AE34" s="762"/>
      <c r="AF34" s="770"/>
      <c r="AG34" s="762"/>
      <c r="AH34" s="770"/>
      <c r="AI34" s="762"/>
      <c r="AJ34" s="770"/>
      <c r="AK34" s="762"/>
      <c r="AL34" s="770"/>
      <c r="AM34" s="762"/>
      <c r="AN34" s="770"/>
      <c r="AO34" s="915"/>
      <c r="AP34" s="904"/>
      <c r="AQ34" s="119" t="s">
        <v>267</v>
      </c>
      <c r="AR34" s="367">
        <f>'[1]LÍNEA 2'!P34</f>
        <v>0</v>
      </c>
      <c r="AS34" s="119" t="s">
        <v>1433</v>
      </c>
      <c r="AT34" s="40">
        <v>2</v>
      </c>
      <c r="AU34" s="60">
        <f>'[1]LÍNEA 2'!S34</f>
        <v>4</v>
      </c>
      <c r="AV34" s="60">
        <f>'[1]LÍNEA 2'!T34</f>
        <v>1</v>
      </c>
      <c r="AW34" s="414">
        <f t="shared" si="25"/>
        <v>0.25</v>
      </c>
      <c r="AX34" s="60">
        <f>'[1]LÍNEA 2'!U34</f>
        <v>1</v>
      </c>
      <c r="AY34" s="414">
        <f t="shared" si="26"/>
        <v>0.25</v>
      </c>
      <c r="AZ34" s="60">
        <f>'[1]LÍNEA 2'!V34</f>
        <v>1</v>
      </c>
      <c r="BA34" s="416">
        <f t="shared" si="27"/>
        <v>0.25</v>
      </c>
      <c r="BB34" s="47">
        <f>'[1]LÍNEA 2'!W34</f>
        <v>1</v>
      </c>
      <c r="BC34" s="423">
        <f t="shared" si="28"/>
        <v>0.25</v>
      </c>
      <c r="BD34" s="54">
        <f>'[3]2016'!K51</f>
        <v>1</v>
      </c>
      <c r="BE34" s="55">
        <f>'[3]2017'!K52</f>
        <v>1</v>
      </c>
      <c r="BF34" s="55">
        <f>'[3]2018'!K52</f>
        <v>0</v>
      </c>
      <c r="BG34" s="343">
        <f>'[3]2019'!K52</f>
        <v>0</v>
      </c>
      <c r="BH34" s="334">
        <f t="shared" si="1"/>
        <v>1</v>
      </c>
      <c r="BI34" s="454">
        <f t="shared" si="2"/>
        <v>1</v>
      </c>
      <c r="BJ34" s="335">
        <f t="shared" si="3"/>
        <v>1</v>
      </c>
      <c r="BK34" s="454">
        <f t="shared" si="4"/>
        <v>1</v>
      </c>
      <c r="BL34" s="335">
        <f t="shared" si="5"/>
        <v>0</v>
      </c>
      <c r="BM34" s="454">
        <f t="shared" si="6"/>
        <v>0</v>
      </c>
      <c r="BN34" s="335">
        <f t="shared" si="7"/>
        <v>0</v>
      </c>
      <c r="BO34" s="454">
        <f t="shared" si="8"/>
        <v>0</v>
      </c>
      <c r="BP34" s="661">
        <f>+SUM(BD34:BG34)/AU34</f>
        <v>0.5</v>
      </c>
      <c r="BQ34" s="656">
        <f t="shared" si="10"/>
        <v>0.5</v>
      </c>
      <c r="BR34" s="646">
        <f t="shared" si="11"/>
        <v>0.5</v>
      </c>
      <c r="BS34" s="54">
        <f>'[3]2016'!P51</f>
        <v>0</v>
      </c>
      <c r="BT34" s="60">
        <f>'[3]2016'!Q51</f>
        <v>0</v>
      </c>
      <c r="BU34" s="60">
        <f>'[3]2016'!R51</f>
        <v>0</v>
      </c>
      <c r="BV34" s="125" t="str">
        <f t="shared" si="12"/>
        <v xml:space="preserve"> -</v>
      </c>
      <c r="BW34" s="379" t="str">
        <f t="shared" si="13"/>
        <v xml:space="preserve"> -</v>
      </c>
      <c r="BX34" s="55">
        <f>'[3]2017'!P52</f>
        <v>0</v>
      </c>
      <c r="BY34" s="60">
        <f>'[3]2017'!Q52</f>
        <v>0</v>
      </c>
      <c r="BZ34" s="60">
        <f>'[3]2017'!R52</f>
        <v>0</v>
      </c>
      <c r="CA34" s="125" t="str">
        <f t="shared" si="14"/>
        <v xml:space="preserve"> -</v>
      </c>
      <c r="CB34" s="379" t="str">
        <f t="shared" si="15"/>
        <v xml:space="preserve"> -</v>
      </c>
      <c r="CC34" s="54">
        <f>'[3]2018'!P52</f>
        <v>5460</v>
      </c>
      <c r="CD34" s="60">
        <f>'[3]2018'!Q52</f>
        <v>0</v>
      </c>
      <c r="CE34" s="60">
        <f>'[3]2018'!R52</f>
        <v>0</v>
      </c>
      <c r="CF34" s="125">
        <f t="shared" si="16"/>
        <v>0</v>
      </c>
      <c r="CG34" s="379" t="str">
        <f t="shared" si="17"/>
        <v xml:space="preserve"> -</v>
      </c>
      <c r="CH34" s="55">
        <f>'[3]2019'!P52</f>
        <v>5706</v>
      </c>
      <c r="CI34" s="60">
        <f>'[3]2019'!Q52</f>
        <v>0</v>
      </c>
      <c r="CJ34" s="60">
        <f>'[3]2019'!R52</f>
        <v>0</v>
      </c>
      <c r="CK34" s="125">
        <f t="shared" si="18"/>
        <v>0</v>
      </c>
      <c r="CL34" s="379" t="str">
        <f t="shared" si="19"/>
        <v xml:space="preserve"> -</v>
      </c>
      <c r="CM34" s="518">
        <f t="shared" si="20"/>
        <v>11166</v>
      </c>
      <c r="CN34" s="519">
        <f t="shared" si="21"/>
        <v>0</v>
      </c>
      <c r="CO34" s="519">
        <f t="shared" si="22"/>
        <v>0</v>
      </c>
      <c r="CP34" s="505">
        <f t="shared" si="23"/>
        <v>0</v>
      </c>
      <c r="CQ34" s="379" t="str">
        <f t="shared" si="24"/>
        <v xml:space="preserve"> -</v>
      </c>
      <c r="CR34" s="592" t="s">
        <v>1228</v>
      </c>
      <c r="CS34" s="99" t="s">
        <v>1400</v>
      </c>
      <c r="CT34" s="102" t="str">
        <f>'[1]LÍNEA 2'!AQ34</f>
        <v>Sec. Desarrollo Social</v>
      </c>
    </row>
    <row r="35" spans="2:98" ht="30" customHeight="1" thickBot="1" x14ac:dyDescent="0.25">
      <c r="B35" s="961"/>
      <c r="C35" s="958"/>
      <c r="D35" s="983"/>
      <c r="E35" s="912"/>
      <c r="F35" s="945"/>
      <c r="G35" s="1000"/>
      <c r="H35" s="1000"/>
      <c r="I35" s="1002"/>
      <c r="J35" s="1000"/>
      <c r="K35" s="1002"/>
      <c r="L35" s="1000"/>
      <c r="M35" s="1000"/>
      <c r="N35" s="1002"/>
      <c r="O35" s="1000"/>
      <c r="P35" s="1000"/>
      <c r="Q35" s="1002"/>
      <c r="R35" s="1000"/>
      <c r="S35" s="1000"/>
      <c r="T35" s="1002"/>
      <c r="U35" s="1003"/>
      <c r="V35" s="1024"/>
      <c r="W35" s="1002"/>
      <c r="X35" s="1000"/>
      <c r="Y35" s="1002"/>
      <c r="Z35" s="1000"/>
      <c r="AA35" s="1002"/>
      <c r="AB35" s="1025"/>
      <c r="AC35" s="1026"/>
      <c r="AD35" s="988"/>
      <c r="AE35" s="762"/>
      <c r="AF35" s="770"/>
      <c r="AG35" s="762"/>
      <c r="AH35" s="770"/>
      <c r="AI35" s="762"/>
      <c r="AJ35" s="770"/>
      <c r="AK35" s="762"/>
      <c r="AL35" s="770"/>
      <c r="AM35" s="762"/>
      <c r="AN35" s="770"/>
      <c r="AO35" s="918"/>
      <c r="AP35" s="907"/>
      <c r="AQ35" s="253" t="s">
        <v>268</v>
      </c>
      <c r="AR35" s="254" t="str">
        <f>'[1]LÍNEA 2'!P35</f>
        <v xml:space="preserve"> -</v>
      </c>
      <c r="AS35" s="253" t="s">
        <v>1434</v>
      </c>
      <c r="AT35" s="45">
        <v>0</v>
      </c>
      <c r="AU35" s="92">
        <f>'[1]LÍNEA 2'!S35</f>
        <v>1</v>
      </c>
      <c r="AV35" s="92">
        <f>'[1]LÍNEA 2'!T35</f>
        <v>0</v>
      </c>
      <c r="AW35" s="424">
        <v>0</v>
      </c>
      <c r="AX35" s="92">
        <f>'[1]LÍNEA 2'!U35</f>
        <v>1</v>
      </c>
      <c r="AY35" s="424">
        <v>0.33</v>
      </c>
      <c r="AZ35" s="92">
        <f>'[1]LÍNEA 2'!V35</f>
        <v>1</v>
      </c>
      <c r="BA35" s="425">
        <v>0.33</v>
      </c>
      <c r="BB35" s="51">
        <f>'[1]LÍNEA 2'!W35</f>
        <v>1</v>
      </c>
      <c r="BC35" s="426">
        <v>0.34</v>
      </c>
      <c r="BD35" s="62">
        <f>'[3]2016'!K52</f>
        <v>0</v>
      </c>
      <c r="BE35" s="63">
        <f>'[3]2017'!K53</f>
        <v>0</v>
      </c>
      <c r="BF35" s="63">
        <f>'[3]2018'!K53</f>
        <v>0</v>
      </c>
      <c r="BG35" s="345">
        <f>'[3]2019'!K53</f>
        <v>0</v>
      </c>
      <c r="BH35" s="456" t="str">
        <f t="shared" si="1"/>
        <v xml:space="preserve"> -</v>
      </c>
      <c r="BI35" s="457" t="str">
        <f t="shared" si="2"/>
        <v xml:space="preserve"> -</v>
      </c>
      <c r="BJ35" s="366">
        <f t="shared" si="3"/>
        <v>0</v>
      </c>
      <c r="BK35" s="457">
        <f t="shared" si="4"/>
        <v>0</v>
      </c>
      <c r="BL35" s="366">
        <f t="shared" si="5"/>
        <v>0</v>
      </c>
      <c r="BM35" s="457">
        <f t="shared" si="6"/>
        <v>0</v>
      </c>
      <c r="BN35" s="366">
        <f t="shared" si="7"/>
        <v>0</v>
      </c>
      <c r="BO35" s="457">
        <f t="shared" si="8"/>
        <v>0</v>
      </c>
      <c r="BP35" s="664">
        <f>+AVERAGE(BE35:BG35)/AU35</f>
        <v>0</v>
      </c>
      <c r="BQ35" s="659">
        <f t="shared" si="10"/>
        <v>0</v>
      </c>
      <c r="BR35" s="649">
        <f t="shared" si="11"/>
        <v>0</v>
      </c>
      <c r="BS35" s="62">
        <f>'[3]2016'!P52</f>
        <v>0</v>
      </c>
      <c r="BT35" s="92">
        <f>'[3]2016'!Q52</f>
        <v>0</v>
      </c>
      <c r="BU35" s="92">
        <f>'[3]2016'!R52</f>
        <v>0</v>
      </c>
      <c r="BV35" s="148" t="str">
        <f t="shared" si="12"/>
        <v xml:space="preserve"> -</v>
      </c>
      <c r="BW35" s="386" t="str">
        <f t="shared" si="13"/>
        <v xml:space="preserve"> -</v>
      </c>
      <c r="BX35" s="63">
        <f>'[3]2017'!P53</f>
        <v>0</v>
      </c>
      <c r="BY35" s="92">
        <f>'[3]2017'!Q53</f>
        <v>0</v>
      </c>
      <c r="BZ35" s="92">
        <f>'[3]2017'!R53</f>
        <v>0</v>
      </c>
      <c r="CA35" s="148" t="str">
        <f t="shared" si="14"/>
        <v xml:space="preserve"> -</v>
      </c>
      <c r="CB35" s="386" t="str">
        <f t="shared" si="15"/>
        <v xml:space="preserve"> -</v>
      </c>
      <c r="CC35" s="62">
        <f>'[3]2018'!P53</f>
        <v>0</v>
      </c>
      <c r="CD35" s="92">
        <f>'[3]2018'!Q53</f>
        <v>0</v>
      </c>
      <c r="CE35" s="92">
        <f>'[3]2018'!R53</f>
        <v>0</v>
      </c>
      <c r="CF35" s="148" t="str">
        <f t="shared" si="16"/>
        <v xml:space="preserve"> -</v>
      </c>
      <c r="CG35" s="386" t="str">
        <f t="shared" si="17"/>
        <v xml:space="preserve"> -</v>
      </c>
      <c r="CH35" s="63">
        <f>'[3]2019'!P53</f>
        <v>0</v>
      </c>
      <c r="CI35" s="92">
        <f>'[3]2019'!Q53</f>
        <v>0</v>
      </c>
      <c r="CJ35" s="92">
        <f>'[3]2019'!R53</f>
        <v>0</v>
      </c>
      <c r="CK35" s="148" t="str">
        <f t="shared" si="18"/>
        <v xml:space="preserve"> -</v>
      </c>
      <c r="CL35" s="386" t="str">
        <f t="shared" si="19"/>
        <v xml:space="preserve"> -</v>
      </c>
      <c r="CM35" s="524">
        <f t="shared" si="20"/>
        <v>0</v>
      </c>
      <c r="CN35" s="525">
        <f t="shared" si="21"/>
        <v>0</v>
      </c>
      <c r="CO35" s="525">
        <f t="shared" si="22"/>
        <v>0</v>
      </c>
      <c r="CP35" s="506" t="str">
        <f t="shared" si="23"/>
        <v xml:space="preserve"> -</v>
      </c>
      <c r="CQ35" s="386" t="str">
        <f t="shared" si="24"/>
        <v xml:space="preserve"> -</v>
      </c>
      <c r="CR35" s="594" t="s">
        <v>1228</v>
      </c>
      <c r="CS35" s="100" t="s">
        <v>1400</v>
      </c>
      <c r="CT35" s="103" t="str">
        <f>'[1]LÍNEA 2'!AQ35</f>
        <v>Sec. Desarrollo Social</v>
      </c>
    </row>
    <row r="36" spans="2:98" ht="30" customHeight="1" x14ac:dyDescent="0.2">
      <c r="B36" s="961"/>
      <c r="C36" s="958"/>
      <c r="D36" s="983"/>
      <c r="E36" s="912"/>
      <c r="F36" s="945"/>
      <c r="G36" s="1000"/>
      <c r="H36" s="1000"/>
      <c r="I36" s="1002"/>
      <c r="J36" s="1000"/>
      <c r="K36" s="1002"/>
      <c r="L36" s="1000"/>
      <c r="M36" s="1000"/>
      <c r="N36" s="1002"/>
      <c r="O36" s="1000"/>
      <c r="P36" s="1000"/>
      <c r="Q36" s="1002"/>
      <c r="R36" s="1000"/>
      <c r="S36" s="1000"/>
      <c r="T36" s="1002"/>
      <c r="U36" s="1003"/>
      <c r="V36" s="1024"/>
      <c r="W36" s="1002"/>
      <c r="X36" s="1000"/>
      <c r="Y36" s="1002"/>
      <c r="Z36" s="1000"/>
      <c r="AA36" s="1002"/>
      <c r="AB36" s="1025"/>
      <c r="AC36" s="1026"/>
      <c r="AD36" s="988"/>
      <c r="AE36" s="762"/>
      <c r="AF36" s="770"/>
      <c r="AG36" s="762"/>
      <c r="AH36" s="770"/>
      <c r="AI36" s="762"/>
      <c r="AJ36" s="770"/>
      <c r="AK36" s="762"/>
      <c r="AL36" s="770"/>
      <c r="AM36" s="762"/>
      <c r="AN36" s="770"/>
      <c r="AO36" s="914">
        <f>+RESUMEN!J44</f>
        <v>0.16666666666666666</v>
      </c>
      <c r="AP36" s="903" t="s">
        <v>300</v>
      </c>
      <c r="AQ36" s="129" t="s">
        <v>269</v>
      </c>
      <c r="AR36" s="11">
        <f>'[1]LÍNEA 2'!P36</f>
        <v>2210262</v>
      </c>
      <c r="AS36" s="129" t="s">
        <v>1435</v>
      </c>
      <c r="AT36" s="41">
        <v>0</v>
      </c>
      <c r="AU36" s="59">
        <f>'[1]LÍNEA 2'!S36</f>
        <v>4</v>
      </c>
      <c r="AV36" s="59">
        <f>'[1]LÍNEA 2'!T36</f>
        <v>1</v>
      </c>
      <c r="AW36" s="420">
        <f t="shared" si="25"/>
        <v>0.25</v>
      </c>
      <c r="AX36" s="59">
        <f>'[1]LÍNEA 2'!U36</f>
        <v>1</v>
      </c>
      <c r="AY36" s="420">
        <f t="shared" si="26"/>
        <v>0.25</v>
      </c>
      <c r="AZ36" s="59">
        <f>'[1]LÍNEA 2'!V36</f>
        <v>1</v>
      </c>
      <c r="BA36" s="421">
        <f t="shared" si="27"/>
        <v>0.25</v>
      </c>
      <c r="BB36" s="48">
        <f>'[1]LÍNEA 2'!W36</f>
        <v>1</v>
      </c>
      <c r="BC36" s="421">
        <f t="shared" si="28"/>
        <v>0.25</v>
      </c>
      <c r="BD36" s="52">
        <f>'[3]2016'!K53</f>
        <v>0</v>
      </c>
      <c r="BE36" s="53">
        <f>'[3]2017'!K54</f>
        <v>1</v>
      </c>
      <c r="BF36" s="53">
        <f>'[3]2018'!K54</f>
        <v>0</v>
      </c>
      <c r="BG36" s="342">
        <f>'[3]2019'!K54</f>
        <v>0</v>
      </c>
      <c r="BH36" s="330">
        <f t="shared" si="1"/>
        <v>0</v>
      </c>
      <c r="BI36" s="453">
        <f t="shared" si="2"/>
        <v>0</v>
      </c>
      <c r="BJ36" s="331">
        <f t="shared" si="3"/>
        <v>1</v>
      </c>
      <c r="BK36" s="453">
        <f t="shared" si="4"/>
        <v>1</v>
      </c>
      <c r="BL36" s="331">
        <f t="shared" si="5"/>
        <v>0</v>
      </c>
      <c r="BM36" s="453">
        <f t="shared" si="6"/>
        <v>0</v>
      </c>
      <c r="BN36" s="331">
        <f t="shared" si="7"/>
        <v>0</v>
      </c>
      <c r="BO36" s="453">
        <f t="shared" si="8"/>
        <v>0</v>
      </c>
      <c r="BP36" s="660">
        <f>+SUM(BD36:BG36)/AU36</f>
        <v>0.25</v>
      </c>
      <c r="BQ36" s="655">
        <f t="shared" si="10"/>
        <v>0.25</v>
      </c>
      <c r="BR36" s="645">
        <f t="shared" si="11"/>
        <v>0.25</v>
      </c>
      <c r="BS36" s="52">
        <f>'[3]2016'!P53</f>
        <v>40000</v>
      </c>
      <c r="BT36" s="90">
        <f>'[3]2016'!Q53</f>
        <v>0</v>
      </c>
      <c r="BU36" s="90">
        <f>'[3]2016'!R53</f>
        <v>0</v>
      </c>
      <c r="BV36" s="146">
        <f t="shared" si="12"/>
        <v>0</v>
      </c>
      <c r="BW36" s="385" t="str">
        <f t="shared" si="13"/>
        <v xml:space="preserve"> -</v>
      </c>
      <c r="BX36" s="53">
        <f>'[3]2017'!P54</f>
        <v>50000</v>
      </c>
      <c r="BY36" s="90">
        <f>'[3]2017'!Q54</f>
        <v>50000</v>
      </c>
      <c r="BZ36" s="90">
        <f>'[3]2017'!R54</f>
        <v>0</v>
      </c>
      <c r="CA36" s="146">
        <f t="shared" si="14"/>
        <v>1</v>
      </c>
      <c r="CB36" s="385" t="str">
        <f t="shared" si="15"/>
        <v xml:space="preserve"> -</v>
      </c>
      <c r="CC36" s="52">
        <f>'[3]2018'!P54</f>
        <v>125400</v>
      </c>
      <c r="CD36" s="90">
        <f>'[3]2018'!Q54</f>
        <v>0</v>
      </c>
      <c r="CE36" s="90">
        <f>'[3]2018'!R54</f>
        <v>0</v>
      </c>
      <c r="CF36" s="146">
        <f t="shared" si="16"/>
        <v>0</v>
      </c>
      <c r="CG36" s="385" t="str">
        <f t="shared" si="17"/>
        <v xml:space="preserve"> -</v>
      </c>
      <c r="CH36" s="53">
        <f>'[3]2019'!P54</f>
        <v>131043</v>
      </c>
      <c r="CI36" s="90">
        <f>'[3]2019'!Q54</f>
        <v>0</v>
      </c>
      <c r="CJ36" s="90">
        <f>'[3]2019'!R54</f>
        <v>0</v>
      </c>
      <c r="CK36" s="146">
        <f t="shared" si="18"/>
        <v>0</v>
      </c>
      <c r="CL36" s="385" t="str">
        <f t="shared" si="19"/>
        <v xml:space="preserve"> -</v>
      </c>
      <c r="CM36" s="522">
        <f t="shared" si="20"/>
        <v>346443</v>
      </c>
      <c r="CN36" s="523">
        <f t="shared" si="21"/>
        <v>50000</v>
      </c>
      <c r="CO36" s="523">
        <f t="shared" si="22"/>
        <v>0</v>
      </c>
      <c r="CP36" s="504">
        <f t="shared" si="23"/>
        <v>0.14432388589176287</v>
      </c>
      <c r="CQ36" s="385" t="str">
        <f t="shared" si="24"/>
        <v xml:space="preserve"> -</v>
      </c>
      <c r="CR36" s="595" t="s">
        <v>1436</v>
      </c>
      <c r="CS36" s="108" t="s">
        <v>1400</v>
      </c>
      <c r="CT36" s="75" t="str">
        <f>'[1]LÍNEA 2'!AQ36</f>
        <v>Sec. Desarrollo Social</v>
      </c>
    </row>
    <row r="37" spans="2:98" ht="45.75" customHeight="1" x14ac:dyDescent="0.2">
      <c r="B37" s="961"/>
      <c r="C37" s="958"/>
      <c r="D37" s="983"/>
      <c r="E37" s="912"/>
      <c r="F37" s="945"/>
      <c r="G37" s="1000"/>
      <c r="H37" s="1000"/>
      <c r="I37" s="1002"/>
      <c r="J37" s="1000"/>
      <c r="K37" s="1002"/>
      <c r="L37" s="1000"/>
      <c r="M37" s="1000"/>
      <c r="N37" s="1002"/>
      <c r="O37" s="1000"/>
      <c r="P37" s="1000"/>
      <c r="Q37" s="1002"/>
      <c r="R37" s="1000"/>
      <c r="S37" s="1000"/>
      <c r="T37" s="1002"/>
      <c r="U37" s="1003"/>
      <c r="V37" s="1024"/>
      <c r="W37" s="1002"/>
      <c r="X37" s="1000"/>
      <c r="Y37" s="1002"/>
      <c r="Z37" s="1000"/>
      <c r="AA37" s="1002"/>
      <c r="AB37" s="1025"/>
      <c r="AC37" s="1026"/>
      <c r="AD37" s="988"/>
      <c r="AE37" s="762"/>
      <c r="AF37" s="770"/>
      <c r="AG37" s="762"/>
      <c r="AH37" s="770"/>
      <c r="AI37" s="762"/>
      <c r="AJ37" s="770"/>
      <c r="AK37" s="762"/>
      <c r="AL37" s="770"/>
      <c r="AM37" s="762"/>
      <c r="AN37" s="770"/>
      <c r="AO37" s="915"/>
      <c r="AP37" s="904"/>
      <c r="AQ37" s="237" t="s">
        <v>270</v>
      </c>
      <c r="AR37" s="232">
        <f>'[1]LÍNEA 2'!P37</f>
        <v>2210262</v>
      </c>
      <c r="AS37" s="237" t="s">
        <v>1437</v>
      </c>
      <c r="AT37" s="40">
        <v>0</v>
      </c>
      <c r="AU37" s="60">
        <f>'[1]LÍNEA 2'!S37</f>
        <v>1</v>
      </c>
      <c r="AV37" s="60">
        <f>'[1]LÍNEA 2'!T37</f>
        <v>1</v>
      </c>
      <c r="AW37" s="414">
        <v>0.25</v>
      </c>
      <c r="AX37" s="60">
        <f>'[1]LÍNEA 2'!U37</f>
        <v>1</v>
      </c>
      <c r="AY37" s="414">
        <v>0.25</v>
      </c>
      <c r="AZ37" s="60">
        <f>'[1]LÍNEA 2'!V37</f>
        <v>1</v>
      </c>
      <c r="BA37" s="416">
        <v>0.25</v>
      </c>
      <c r="BB37" s="47">
        <f>'[1]LÍNEA 2'!W37</f>
        <v>1</v>
      </c>
      <c r="BC37" s="416">
        <v>0.25</v>
      </c>
      <c r="BD37" s="54">
        <f>'[3]2016'!K54</f>
        <v>0</v>
      </c>
      <c r="BE37" s="55">
        <f>'[3]2017'!K55</f>
        <v>1</v>
      </c>
      <c r="BF37" s="55">
        <f>'[3]2018'!K55</f>
        <v>0</v>
      </c>
      <c r="BG37" s="343">
        <f>'[3]2019'!K55</f>
        <v>0</v>
      </c>
      <c r="BH37" s="334">
        <f t="shared" si="1"/>
        <v>0</v>
      </c>
      <c r="BI37" s="454">
        <f t="shared" si="2"/>
        <v>0</v>
      </c>
      <c r="BJ37" s="335">
        <f t="shared" si="3"/>
        <v>1</v>
      </c>
      <c r="BK37" s="454">
        <f t="shared" si="4"/>
        <v>1</v>
      </c>
      <c r="BL37" s="335">
        <f t="shared" si="5"/>
        <v>0</v>
      </c>
      <c r="BM37" s="454">
        <f t="shared" si="6"/>
        <v>0</v>
      </c>
      <c r="BN37" s="335">
        <f t="shared" si="7"/>
        <v>0</v>
      </c>
      <c r="BO37" s="454">
        <f t="shared" si="8"/>
        <v>0</v>
      </c>
      <c r="BP37" s="661">
        <f t="shared" si="9"/>
        <v>0.25</v>
      </c>
      <c r="BQ37" s="656">
        <f t="shared" si="10"/>
        <v>0.25</v>
      </c>
      <c r="BR37" s="646">
        <f t="shared" si="11"/>
        <v>0.25</v>
      </c>
      <c r="BS37" s="54">
        <f>'[3]2016'!P54</f>
        <v>30000</v>
      </c>
      <c r="BT37" s="60">
        <f>'[3]2016'!Q54</f>
        <v>0</v>
      </c>
      <c r="BU37" s="60">
        <f>'[3]2016'!R54</f>
        <v>0</v>
      </c>
      <c r="BV37" s="125">
        <f t="shared" si="12"/>
        <v>0</v>
      </c>
      <c r="BW37" s="379" t="str">
        <f t="shared" si="13"/>
        <v xml:space="preserve"> -</v>
      </c>
      <c r="BX37" s="55">
        <f>'[3]2017'!P55</f>
        <v>0</v>
      </c>
      <c r="BY37" s="60">
        <f>'[3]2017'!Q55</f>
        <v>0</v>
      </c>
      <c r="BZ37" s="60">
        <f>'[3]2017'!R55</f>
        <v>0</v>
      </c>
      <c r="CA37" s="125" t="str">
        <f t="shared" si="14"/>
        <v xml:space="preserve"> -</v>
      </c>
      <c r="CB37" s="379" t="str">
        <f t="shared" si="15"/>
        <v xml:space="preserve"> -</v>
      </c>
      <c r="CC37" s="54">
        <f>'[3]2018'!P55</f>
        <v>31350</v>
      </c>
      <c r="CD37" s="60">
        <f>'[3]2018'!Q55</f>
        <v>0</v>
      </c>
      <c r="CE37" s="60">
        <f>'[3]2018'!R55</f>
        <v>0</v>
      </c>
      <c r="CF37" s="125">
        <f t="shared" si="16"/>
        <v>0</v>
      </c>
      <c r="CG37" s="379" t="str">
        <f t="shared" si="17"/>
        <v xml:space="preserve"> -</v>
      </c>
      <c r="CH37" s="55">
        <f>'[3]2019'!P55</f>
        <v>32760</v>
      </c>
      <c r="CI37" s="60">
        <f>'[3]2019'!Q55</f>
        <v>0</v>
      </c>
      <c r="CJ37" s="60">
        <f>'[3]2019'!R55</f>
        <v>0</v>
      </c>
      <c r="CK37" s="125">
        <f t="shared" si="18"/>
        <v>0</v>
      </c>
      <c r="CL37" s="379" t="str">
        <f t="shared" si="19"/>
        <v xml:space="preserve"> -</v>
      </c>
      <c r="CM37" s="518">
        <f t="shared" si="20"/>
        <v>94110</v>
      </c>
      <c r="CN37" s="519">
        <f t="shared" si="21"/>
        <v>0</v>
      </c>
      <c r="CO37" s="519">
        <f t="shared" si="22"/>
        <v>0</v>
      </c>
      <c r="CP37" s="505">
        <f t="shared" si="23"/>
        <v>0</v>
      </c>
      <c r="CQ37" s="379" t="str">
        <f t="shared" si="24"/>
        <v xml:space="preserve"> -</v>
      </c>
      <c r="CR37" s="592" t="s">
        <v>1436</v>
      </c>
      <c r="CS37" s="99" t="s">
        <v>1400</v>
      </c>
      <c r="CT37" s="102" t="str">
        <f>'[1]LÍNEA 2'!AQ37</f>
        <v>Sec. Desarrollo Social</v>
      </c>
    </row>
    <row r="38" spans="2:98" ht="45.75" customHeight="1" thickBot="1" x14ac:dyDescent="0.25">
      <c r="B38" s="961"/>
      <c r="C38" s="958"/>
      <c r="D38" s="983"/>
      <c r="E38" s="912"/>
      <c r="F38" s="945"/>
      <c r="G38" s="1000"/>
      <c r="H38" s="1000"/>
      <c r="I38" s="1002"/>
      <c r="J38" s="1000"/>
      <c r="K38" s="1002"/>
      <c r="L38" s="1000"/>
      <c r="M38" s="1000"/>
      <c r="N38" s="1002"/>
      <c r="O38" s="1000"/>
      <c r="P38" s="1000"/>
      <c r="Q38" s="1002"/>
      <c r="R38" s="1000"/>
      <c r="S38" s="1000"/>
      <c r="T38" s="1002"/>
      <c r="U38" s="1003"/>
      <c r="V38" s="1024"/>
      <c r="W38" s="1002"/>
      <c r="X38" s="1000"/>
      <c r="Y38" s="1002"/>
      <c r="Z38" s="1000"/>
      <c r="AA38" s="1002"/>
      <c r="AB38" s="1025"/>
      <c r="AC38" s="1026"/>
      <c r="AD38" s="988"/>
      <c r="AE38" s="762"/>
      <c r="AF38" s="770"/>
      <c r="AG38" s="762"/>
      <c r="AH38" s="770"/>
      <c r="AI38" s="762"/>
      <c r="AJ38" s="770"/>
      <c r="AK38" s="762"/>
      <c r="AL38" s="770"/>
      <c r="AM38" s="762"/>
      <c r="AN38" s="770"/>
      <c r="AO38" s="916"/>
      <c r="AP38" s="905"/>
      <c r="AQ38" s="240" t="s">
        <v>271</v>
      </c>
      <c r="AR38" s="236">
        <f>'[1]LÍNEA 2'!P38</f>
        <v>2210262</v>
      </c>
      <c r="AS38" s="240" t="s">
        <v>1438</v>
      </c>
      <c r="AT38" s="44">
        <v>0</v>
      </c>
      <c r="AU38" s="105">
        <f>'[1]LÍNEA 2'!S38</f>
        <v>1</v>
      </c>
      <c r="AV38" s="105">
        <f>'[1]LÍNEA 2'!T38</f>
        <v>0</v>
      </c>
      <c r="AW38" s="417">
        <v>0</v>
      </c>
      <c r="AX38" s="105">
        <f>'[1]LÍNEA 2'!U38</f>
        <v>1</v>
      </c>
      <c r="AY38" s="417">
        <v>0.33</v>
      </c>
      <c r="AZ38" s="105">
        <f>'[1]LÍNEA 2'!V38</f>
        <v>1</v>
      </c>
      <c r="BA38" s="418">
        <v>0.33</v>
      </c>
      <c r="BB38" s="50">
        <f>'[1]LÍNEA 2'!W38</f>
        <v>1</v>
      </c>
      <c r="BC38" s="418">
        <v>0.34</v>
      </c>
      <c r="BD38" s="62">
        <f>'[3]2016'!K55</f>
        <v>0</v>
      </c>
      <c r="BE38" s="63">
        <f>'[3]2017'!K56</f>
        <v>0</v>
      </c>
      <c r="BF38" s="63">
        <f>'[3]2018'!K56</f>
        <v>0</v>
      </c>
      <c r="BG38" s="345">
        <f>'[3]2019'!K56</f>
        <v>0</v>
      </c>
      <c r="BH38" s="332" t="str">
        <f t="shared" si="1"/>
        <v xml:space="preserve"> -</v>
      </c>
      <c r="BI38" s="458" t="str">
        <f t="shared" si="2"/>
        <v xml:space="preserve"> -</v>
      </c>
      <c r="BJ38" s="333">
        <f t="shared" si="3"/>
        <v>0</v>
      </c>
      <c r="BK38" s="458">
        <f t="shared" si="4"/>
        <v>0</v>
      </c>
      <c r="BL38" s="333">
        <f t="shared" si="5"/>
        <v>0</v>
      </c>
      <c r="BM38" s="458">
        <f t="shared" si="6"/>
        <v>0</v>
      </c>
      <c r="BN38" s="333">
        <f t="shared" si="7"/>
        <v>0</v>
      </c>
      <c r="BO38" s="458">
        <f t="shared" si="8"/>
        <v>0</v>
      </c>
      <c r="BP38" s="662">
        <f>+AVERAGE(BE38:BG38)/AU38</f>
        <v>0</v>
      </c>
      <c r="BQ38" s="657">
        <f t="shared" si="10"/>
        <v>0</v>
      </c>
      <c r="BR38" s="647">
        <f t="shared" si="11"/>
        <v>0</v>
      </c>
      <c r="BS38" s="62">
        <f>'[3]2016'!P55</f>
        <v>15000</v>
      </c>
      <c r="BT38" s="92">
        <f>'[3]2016'!Q55</f>
        <v>0</v>
      </c>
      <c r="BU38" s="92">
        <f>'[3]2016'!R55</f>
        <v>0</v>
      </c>
      <c r="BV38" s="148">
        <f t="shared" si="12"/>
        <v>0</v>
      </c>
      <c r="BW38" s="386" t="str">
        <f t="shared" si="13"/>
        <v xml:space="preserve"> -</v>
      </c>
      <c r="BX38" s="63">
        <f>'[3]2017'!P56</f>
        <v>0</v>
      </c>
      <c r="BY38" s="92">
        <f>'[3]2017'!Q56</f>
        <v>0</v>
      </c>
      <c r="BZ38" s="92">
        <f>'[3]2017'!R56</f>
        <v>0</v>
      </c>
      <c r="CA38" s="148" t="str">
        <f t="shared" si="14"/>
        <v xml:space="preserve"> -</v>
      </c>
      <c r="CB38" s="386" t="str">
        <f t="shared" si="15"/>
        <v xml:space="preserve"> -</v>
      </c>
      <c r="CC38" s="62">
        <f>'[3]2018'!P56</f>
        <v>52250</v>
      </c>
      <c r="CD38" s="92">
        <f>'[3]2018'!Q56</f>
        <v>0</v>
      </c>
      <c r="CE38" s="92">
        <f>'[3]2018'!R56</f>
        <v>0</v>
      </c>
      <c r="CF38" s="148">
        <f t="shared" si="16"/>
        <v>0</v>
      </c>
      <c r="CG38" s="386" t="str">
        <f t="shared" si="17"/>
        <v xml:space="preserve"> -</v>
      </c>
      <c r="CH38" s="63">
        <f>'[3]2019'!P56</f>
        <v>54601</v>
      </c>
      <c r="CI38" s="92">
        <f>'[3]2019'!Q56</f>
        <v>0</v>
      </c>
      <c r="CJ38" s="92">
        <f>'[3]2019'!R56</f>
        <v>0</v>
      </c>
      <c r="CK38" s="148">
        <f t="shared" si="18"/>
        <v>0</v>
      </c>
      <c r="CL38" s="386" t="str">
        <f t="shared" si="19"/>
        <v xml:space="preserve"> -</v>
      </c>
      <c r="CM38" s="524">
        <f t="shared" si="20"/>
        <v>121851</v>
      </c>
      <c r="CN38" s="525">
        <f t="shared" si="21"/>
        <v>0</v>
      </c>
      <c r="CO38" s="525">
        <f t="shared" si="22"/>
        <v>0</v>
      </c>
      <c r="CP38" s="506">
        <f t="shared" si="23"/>
        <v>0</v>
      </c>
      <c r="CQ38" s="386" t="str">
        <f t="shared" si="24"/>
        <v xml:space="preserve"> -</v>
      </c>
      <c r="CR38" s="593" t="s">
        <v>1436</v>
      </c>
      <c r="CS38" s="106" t="s">
        <v>1400</v>
      </c>
      <c r="CT38" s="107" t="str">
        <f>'[1]LÍNEA 2'!AQ38</f>
        <v>Sec. Desarrollo Social</v>
      </c>
    </row>
    <row r="39" spans="2:98" ht="45.75" customHeight="1" x14ac:dyDescent="0.2">
      <c r="B39" s="961"/>
      <c r="C39" s="958"/>
      <c r="D39" s="983"/>
      <c r="E39" s="912"/>
      <c r="F39" s="945"/>
      <c r="G39" s="1000"/>
      <c r="H39" s="1000"/>
      <c r="I39" s="1002"/>
      <c r="J39" s="1000"/>
      <c r="K39" s="1002"/>
      <c r="L39" s="1000"/>
      <c r="M39" s="1000"/>
      <c r="N39" s="1002"/>
      <c r="O39" s="1000"/>
      <c r="P39" s="1000"/>
      <c r="Q39" s="1002"/>
      <c r="R39" s="1000"/>
      <c r="S39" s="1000"/>
      <c r="T39" s="1002"/>
      <c r="U39" s="1003"/>
      <c r="V39" s="1024"/>
      <c r="W39" s="1002"/>
      <c r="X39" s="1000"/>
      <c r="Y39" s="1002"/>
      <c r="Z39" s="1000"/>
      <c r="AA39" s="1002"/>
      <c r="AB39" s="1025"/>
      <c r="AC39" s="1026"/>
      <c r="AD39" s="988"/>
      <c r="AE39" s="762"/>
      <c r="AF39" s="770"/>
      <c r="AG39" s="762"/>
      <c r="AH39" s="770"/>
      <c r="AI39" s="762"/>
      <c r="AJ39" s="770"/>
      <c r="AK39" s="762"/>
      <c r="AL39" s="770"/>
      <c r="AM39" s="762"/>
      <c r="AN39" s="770"/>
      <c r="AO39" s="917">
        <f>+RESUMEN!J45</f>
        <v>0</v>
      </c>
      <c r="AP39" s="906" t="s">
        <v>301</v>
      </c>
      <c r="AQ39" s="120" t="s">
        <v>272</v>
      </c>
      <c r="AR39" s="374">
        <f>'[1]LÍNEA 2'!P39</f>
        <v>2210263</v>
      </c>
      <c r="AS39" s="120" t="s">
        <v>1439</v>
      </c>
      <c r="AT39" s="39">
        <v>0</v>
      </c>
      <c r="AU39" s="90">
        <f>'[1]LÍNEA 2'!S39</f>
        <v>7</v>
      </c>
      <c r="AV39" s="90">
        <f>'[1]LÍNEA 2'!T39</f>
        <v>1</v>
      </c>
      <c r="AW39" s="413">
        <f t="shared" si="25"/>
        <v>0.14285714285714285</v>
      </c>
      <c r="AX39" s="90">
        <f>'[1]LÍNEA 2'!U39</f>
        <v>2</v>
      </c>
      <c r="AY39" s="413">
        <f t="shared" si="26"/>
        <v>0.2857142857142857</v>
      </c>
      <c r="AZ39" s="90">
        <f>'[1]LÍNEA 2'!V39</f>
        <v>2</v>
      </c>
      <c r="BA39" s="415">
        <f t="shared" si="27"/>
        <v>0.2857142857142857</v>
      </c>
      <c r="BB39" s="46">
        <f>'[1]LÍNEA 2'!W39</f>
        <v>2</v>
      </c>
      <c r="BC39" s="422">
        <f t="shared" si="28"/>
        <v>0.2857142857142857</v>
      </c>
      <c r="BD39" s="52">
        <f>'[3]2016'!K56</f>
        <v>0</v>
      </c>
      <c r="BE39" s="53">
        <f>'[3]2017'!K57</f>
        <v>0</v>
      </c>
      <c r="BF39" s="53">
        <f>'[3]2018'!K57</f>
        <v>0</v>
      </c>
      <c r="BG39" s="342">
        <f>'[3]2019'!K57</f>
        <v>0</v>
      </c>
      <c r="BH39" s="459">
        <f t="shared" si="1"/>
        <v>0</v>
      </c>
      <c r="BI39" s="460">
        <f t="shared" si="2"/>
        <v>0</v>
      </c>
      <c r="BJ39" s="461">
        <f t="shared" si="3"/>
        <v>0</v>
      </c>
      <c r="BK39" s="460">
        <f t="shared" si="4"/>
        <v>0</v>
      </c>
      <c r="BL39" s="461">
        <f t="shared" si="5"/>
        <v>0</v>
      </c>
      <c r="BM39" s="460">
        <f t="shared" si="6"/>
        <v>0</v>
      </c>
      <c r="BN39" s="461">
        <f t="shared" si="7"/>
        <v>0</v>
      </c>
      <c r="BO39" s="460">
        <f t="shared" si="8"/>
        <v>0</v>
      </c>
      <c r="BP39" s="663">
        <f>+SUM(BD39:BG39)/AU39</f>
        <v>0</v>
      </c>
      <c r="BQ39" s="658">
        <f t="shared" si="10"/>
        <v>0</v>
      </c>
      <c r="BR39" s="648">
        <f t="shared" si="11"/>
        <v>0</v>
      </c>
      <c r="BS39" s="61">
        <f>'[3]2016'!P56</f>
        <v>10000</v>
      </c>
      <c r="BT39" s="59">
        <f>'[3]2016'!Q56</f>
        <v>0</v>
      </c>
      <c r="BU39" s="59">
        <f>'[3]2016'!R56</f>
        <v>0</v>
      </c>
      <c r="BV39" s="145">
        <f t="shared" si="12"/>
        <v>0</v>
      </c>
      <c r="BW39" s="378" t="str">
        <f t="shared" si="13"/>
        <v xml:space="preserve"> -</v>
      </c>
      <c r="BX39" s="61">
        <f>'[3]2017'!P57</f>
        <v>20000</v>
      </c>
      <c r="BY39" s="59">
        <f>'[3]2017'!Q57</f>
        <v>0</v>
      </c>
      <c r="BZ39" s="59">
        <f>'[3]2017'!R57</f>
        <v>0</v>
      </c>
      <c r="CA39" s="145">
        <f t="shared" si="14"/>
        <v>0</v>
      </c>
      <c r="CB39" s="378" t="str">
        <f t="shared" si="15"/>
        <v xml:space="preserve"> -</v>
      </c>
      <c r="CC39" s="58">
        <f>'[3]2018'!P57</f>
        <v>5000</v>
      </c>
      <c r="CD39" s="59">
        <f>'[3]2018'!Q57</f>
        <v>0</v>
      </c>
      <c r="CE39" s="59">
        <f>'[3]2018'!R57</f>
        <v>0</v>
      </c>
      <c r="CF39" s="145">
        <f t="shared" si="16"/>
        <v>0</v>
      </c>
      <c r="CG39" s="378" t="str">
        <f t="shared" si="17"/>
        <v xml:space="preserve"> -</v>
      </c>
      <c r="CH39" s="61">
        <f>'[3]2019'!P57</f>
        <v>5000</v>
      </c>
      <c r="CI39" s="59">
        <f>'[3]2019'!Q57</f>
        <v>0</v>
      </c>
      <c r="CJ39" s="59">
        <f>'[3]2019'!R57</f>
        <v>0</v>
      </c>
      <c r="CK39" s="145">
        <f t="shared" si="18"/>
        <v>0</v>
      </c>
      <c r="CL39" s="378" t="str">
        <f t="shared" si="19"/>
        <v xml:space="preserve"> -</v>
      </c>
      <c r="CM39" s="516">
        <f t="shared" si="20"/>
        <v>40000</v>
      </c>
      <c r="CN39" s="517">
        <f t="shared" si="21"/>
        <v>0</v>
      </c>
      <c r="CO39" s="517">
        <f t="shared" si="22"/>
        <v>0</v>
      </c>
      <c r="CP39" s="507">
        <f t="shared" si="23"/>
        <v>0</v>
      </c>
      <c r="CQ39" s="378" t="str">
        <f t="shared" si="24"/>
        <v xml:space="preserve"> -</v>
      </c>
      <c r="CR39" s="591" t="s">
        <v>1228</v>
      </c>
      <c r="CS39" s="98" t="s">
        <v>1400</v>
      </c>
      <c r="CT39" s="101" t="str">
        <f>'[1]LÍNEA 2'!AQ39</f>
        <v>Sec. Desarrollo Social</v>
      </c>
    </row>
    <row r="40" spans="2:98" ht="30" customHeight="1" x14ac:dyDescent="0.2">
      <c r="B40" s="961"/>
      <c r="C40" s="958"/>
      <c r="D40" s="983"/>
      <c r="E40" s="912"/>
      <c r="F40" s="945"/>
      <c r="G40" s="1000"/>
      <c r="H40" s="1000"/>
      <c r="I40" s="1002"/>
      <c r="J40" s="1000"/>
      <c r="K40" s="1002"/>
      <c r="L40" s="1000"/>
      <c r="M40" s="1000"/>
      <c r="N40" s="1002"/>
      <c r="O40" s="1000"/>
      <c r="P40" s="1000"/>
      <c r="Q40" s="1002"/>
      <c r="R40" s="1000"/>
      <c r="S40" s="1000"/>
      <c r="T40" s="1002"/>
      <c r="U40" s="1003"/>
      <c r="V40" s="1024"/>
      <c r="W40" s="1002"/>
      <c r="X40" s="1000"/>
      <c r="Y40" s="1002"/>
      <c r="Z40" s="1000"/>
      <c r="AA40" s="1002"/>
      <c r="AB40" s="1025"/>
      <c r="AC40" s="1026"/>
      <c r="AD40" s="988"/>
      <c r="AE40" s="762"/>
      <c r="AF40" s="770"/>
      <c r="AG40" s="762"/>
      <c r="AH40" s="770"/>
      <c r="AI40" s="762"/>
      <c r="AJ40" s="770"/>
      <c r="AK40" s="762"/>
      <c r="AL40" s="770"/>
      <c r="AM40" s="762"/>
      <c r="AN40" s="770"/>
      <c r="AO40" s="915"/>
      <c r="AP40" s="904"/>
      <c r="AQ40" s="119" t="s">
        <v>273</v>
      </c>
      <c r="AR40" s="367">
        <f>'[1]LÍNEA 2'!P40</f>
        <v>2210263</v>
      </c>
      <c r="AS40" s="119" t="s">
        <v>1440</v>
      </c>
      <c r="AT40" s="40">
        <v>0</v>
      </c>
      <c r="AU40" s="60">
        <f>'[1]LÍNEA 2'!S40</f>
        <v>1</v>
      </c>
      <c r="AV40" s="60">
        <f>'[1]LÍNEA 2'!T40</f>
        <v>0</v>
      </c>
      <c r="AW40" s="414">
        <f t="shared" si="25"/>
        <v>0</v>
      </c>
      <c r="AX40" s="60">
        <f>'[1]LÍNEA 2'!U40</f>
        <v>1</v>
      </c>
      <c r="AY40" s="414">
        <f t="shared" si="26"/>
        <v>1</v>
      </c>
      <c r="AZ40" s="60">
        <f>'[1]LÍNEA 2'!V40</f>
        <v>0</v>
      </c>
      <c r="BA40" s="416">
        <f t="shared" si="27"/>
        <v>0</v>
      </c>
      <c r="BB40" s="47">
        <f>'[1]LÍNEA 2'!W40</f>
        <v>0</v>
      </c>
      <c r="BC40" s="423">
        <f t="shared" si="28"/>
        <v>0</v>
      </c>
      <c r="BD40" s="54">
        <f>'[3]2016'!K57</f>
        <v>0</v>
      </c>
      <c r="BE40" s="55">
        <f>'[3]2017'!K58</f>
        <v>0</v>
      </c>
      <c r="BF40" s="55">
        <f>'[3]2018'!K58</f>
        <v>0</v>
      </c>
      <c r="BG40" s="343">
        <f>'[3]2019'!K58</f>
        <v>0</v>
      </c>
      <c r="BH40" s="334" t="str">
        <f t="shared" si="1"/>
        <v xml:space="preserve"> -</v>
      </c>
      <c r="BI40" s="454" t="str">
        <f t="shared" si="2"/>
        <v xml:space="preserve"> -</v>
      </c>
      <c r="BJ40" s="335">
        <f t="shared" si="3"/>
        <v>0</v>
      </c>
      <c r="BK40" s="454">
        <f t="shared" si="4"/>
        <v>0</v>
      </c>
      <c r="BL40" s="335" t="str">
        <f t="shared" si="5"/>
        <v xml:space="preserve"> -</v>
      </c>
      <c r="BM40" s="454" t="str">
        <f t="shared" si="6"/>
        <v xml:space="preserve"> -</v>
      </c>
      <c r="BN40" s="335" t="str">
        <f t="shared" si="7"/>
        <v xml:space="preserve"> -</v>
      </c>
      <c r="BO40" s="454" t="str">
        <f t="shared" si="8"/>
        <v xml:space="preserve"> -</v>
      </c>
      <c r="BP40" s="661">
        <f>+SUM(BD40:BG40)/AU40</f>
        <v>0</v>
      </c>
      <c r="BQ40" s="656">
        <f t="shared" si="10"/>
        <v>0</v>
      </c>
      <c r="BR40" s="646">
        <f t="shared" si="11"/>
        <v>0</v>
      </c>
      <c r="BS40" s="55">
        <f>'[3]2016'!P57</f>
        <v>20000</v>
      </c>
      <c r="BT40" s="60">
        <f>'[3]2016'!Q57</f>
        <v>0</v>
      </c>
      <c r="BU40" s="60">
        <f>'[3]2016'!R57</f>
        <v>0</v>
      </c>
      <c r="BV40" s="125">
        <f t="shared" si="12"/>
        <v>0</v>
      </c>
      <c r="BW40" s="379" t="str">
        <f t="shared" si="13"/>
        <v xml:space="preserve"> -</v>
      </c>
      <c r="BX40" s="55">
        <f>'[3]2017'!P58</f>
        <v>15000</v>
      </c>
      <c r="BY40" s="60">
        <f>'[3]2017'!Q58</f>
        <v>0</v>
      </c>
      <c r="BZ40" s="60">
        <f>'[3]2017'!R58</f>
        <v>0</v>
      </c>
      <c r="CA40" s="125">
        <f t="shared" si="14"/>
        <v>0</v>
      </c>
      <c r="CB40" s="379" t="str">
        <f t="shared" si="15"/>
        <v xml:space="preserve"> -</v>
      </c>
      <c r="CC40" s="54">
        <f>'[3]2018'!P58</f>
        <v>0</v>
      </c>
      <c r="CD40" s="60">
        <f>'[3]2018'!Q58</f>
        <v>0</v>
      </c>
      <c r="CE40" s="60">
        <f>'[3]2018'!R58</f>
        <v>0</v>
      </c>
      <c r="CF40" s="125" t="str">
        <f t="shared" si="16"/>
        <v xml:space="preserve"> -</v>
      </c>
      <c r="CG40" s="379" t="str">
        <f t="shared" si="17"/>
        <v xml:space="preserve"> -</v>
      </c>
      <c r="CH40" s="55">
        <f>'[3]2019'!P58</f>
        <v>0</v>
      </c>
      <c r="CI40" s="60">
        <f>'[3]2019'!Q58</f>
        <v>0</v>
      </c>
      <c r="CJ40" s="60">
        <f>'[3]2019'!R58</f>
        <v>0</v>
      </c>
      <c r="CK40" s="125" t="str">
        <f t="shared" si="18"/>
        <v xml:space="preserve"> -</v>
      </c>
      <c r="CL40" s="379" t="str">
        <f t="shared" si="19"/>
        <v xml:space="preserve"> -</v>
      </c>
      <c r="CM40" s="518">
        <f t="shared" si="20"/>
        <v>35000</v>
      </c>
      <c r="CN40" s="519">
        <f t="shared" si="21"/>
        <v>0</v>
      </c>
      <c r="CO40" s="519">
        <f t="shared" si="22"/>
        <v>0</v>
      </c>
      <c r="CP40" s="505">
        <f t="shared" si="23"/>
        <v>0</v>
      </c>
      <c r="CQ40" s="379" t="str">
        <f t="shared" si="24"/>
        <v xml:space="preserve"> -</v>
      </c>
      <c r="CR40" s="592" t="s">
        <v>1228</v>
      </c>
      <c r="CS40" s="99" t="s">
        <v>1400</v>
      </c>
      <c r="CT40" s="102" t="str">
        <f>'[1]LÍNEA 2'!AQ40</f>
        <v>Sec. Desarrollo Social</v>
      </c>
    </row>
    <row r="41" spans="2:98" ht="30" customHeight="1" x14ac:dyDescent="0.2">
      <c r="B41" s="961"/>
      <c r="C41" s="958"/>
      <c r="D41" s="983"/>
      <c r="E41" s="912"/>
      <c r="F41" s="945"/>
      <c r="G41" s="1000"/>
      <c r="H41" s="1000"/>
      <c r="I41" s="1002"/>
      <c r="J41" s="1000"/>
      <c r="K41" s="1002"/>
      <c r="L41" s="1000"/>
      <c r="M41" s="1000"/>
      <c r="N41" s="1002"/>
      <c r="O41" s="1000"/>
      <c r="P41" s="1000"/>
      <c r="Q41" s="1002"/>
      <c r="R41" s="1000"/>
      <c r="S41" s="1000"/>
      <c r="T41" s="1002"/>
      <c r="U41" s="1003"/>
      <c r="V41" s="1024"/>
      <c r="W41" s="1002"/>
      <c r="X41" s="1000"/>
      <c r="Y41" s="1002"/>
      <c r="Z41" s="1000"/>
      <c r="AA41" s="1002"/>
      <c r="AB41" s="1025"/>
      <c r="AC41" s="1026"/>
      <c r="AD41" s="988"/>
      <c r="AE41" s="762"/>
      <c r="AF41" s="770"/>
      <c r="AG41" s="762"/>
      <c r="AH41" s="770"/>
      <c r="AI41" s="762"/>
      <c r="AJ41" s="770"/>
      <c r="AK41" s="762"/>
      <c r="AL41" s="770"/>
      <c r="AM41" s="762"/>
      <c r="AN41" s="770"/>
      <c r="AO41" s="915"/>
      <c r="AP41" s="904"/>
      <c r="AQ41" s="255" t="s">
        <v>274</v>
      </c>
      <c r="AR41" s="277" t="str">
        <f>'[1]LÍNEA 2'!P41</f>
        <v xml:space="preserve"> -</v>
      </c>
      <c r="AS41" s="255" t="s">
        <v>1441</v>
      </c>
      <c r="AT41" s="40">
        <v>0</v>
      </c>
      <c r="AU41" s="60">
        <f>'[1]LÍNEA 2'!S41</f>
        <v>1</v>
      </c>
      <c r="AV41" s="60">
        <f>'[1]LÍNEA 2'!T41</f>
        <v>0</v>
      </c>
      <c r="AW41" s="414">
        <v>0</v>
      </c>
      <c r="AX41" s="60">
        <f>'[1]LÍNEA 2'!U41</f>
        <v>1</v>
      </c>
      <c r="AY41" s="414">
        <v>0.33</v>
      </c>
      <c r="AZ41" s="60">
        <f>'[1]LÍNEA 2'!V41</f>
        <v>1</v>
      </c>
      <c r="BA41" s="416">
        <v>0.33</v>
      </c>
      <c r="BB41" s="47">
        <f>'[1]LÍNEA 2'!W41</f>
        <v>1</v>
      </c>
      <c r="BC41" s="423">
        <v>0.34</v>
      </c>
      <c r="BD41" s="54">
        <f>'[3]2016'!K58</f>
        <v>0</v>
      </c>
      <c r="BE41" s="55">
        <f>'[3]2017'!K59</f>
        <v>0</v>
      </c>
      <c r="BF41" s="55">
        <f>'[3]2018'!K59</f>
        <v>0</v>
      </c>
      <c r="BG41" s="343">
        <f>'[3]2019'!K59</f>
        <v>0</v>
      </c>
      <c r="BH41" s="334" t="str">
        <f t="shared" si="1"/>
        <v xml:space="preserve"> -</v>
      </c>
      <c r="BI41" s="454" t="str">
        <f t="shared" si="2"/>
        <v xml:space="preserve"> -</v>
      </c>
      <c r="BJ41" s="335">
        <f t="shared" si="3"/>
        <v>0</v>
      </c>
      <c r="BK41" s="454">
        <f t="shared" si="4"/>
        <v>0</v>
      </c>
      <c r="BL41" s="335">
        <f t="shared" si="5"/>
        <v>0</v>
      </c>
      <c r="BM41" s="454">
        <f t="shared" si="6"/>
        <v>0</v>
      </c>
      <c r="BN41" s="335">
        <f t="shared" si="7"/>
        <v>0</v>
      </c>
      <c r="BO41" s="454">
        <f t="shared" si="8"/>
        <v>0</v>
      </c>
      <c r="BP41" s="661">
        <f>+AVERAGE(BE41:BG41)/AU41</f>
        <v>0</v>
      </c>
      <c r="BQ41" s="656">
        <f t="shared" si="10"/>
        <v>0</v>
      </c>
      <c r="BR41" s="646">
        <f t="shared" si="11"/>
        <v>0</v>
      </c>
      <c r="BS41" s="55">
        <f>'[3]2016'!P58</f>
        <v>0</v>
      </c>
      <c r="BT41" s="60">
        <f>'[3]2016'!Q58</f>
        <v>0</v>
      </c>
      <c r="BU41" s="60">
        <f>'[3]2016'!R58</f>
        <v>0</v>
      </c>
      <c r="BV41" s="125" t="str">
        <f t="shared" si="12"/>
        <v xml:space="preserve"> -</v>
      </c>
      <c r="BW41" s="379" t="str">
        <f t="shared" si="13"/>
        <v xml:space="preserve"> -</v>
      </c>
      <c r="BX41" s="55">
        <f>'[3]2017'!P59</f>
        <v>0</v>
      </c>
      <c r="BY41" s="60">
        <f>'[3]2017'!Q59</f>
        <v>0</v>
      </c>
      <c r="BZ41" s="60">
        <f>'[3]2017'!R59</f>
        <v>0</v>
      </c>
      <c r="CA41" s="125" t="str">
        <f t="shared" si="14"/>
        <v xml:space="preserve"> -</v>
      </c>
      <c r="CB41" s="379" t="str">
        <f t="shared" si="15"/>
        <v xml:space="preserve"> -</v>
      </c>
      <c r="CC41" s="54">
        <f>'[3]2018'!P59</f>
        <v>0</v>
      </c>
      <c r="CD41" s="60">
        <f>'[3]2018'!Q59</f>
        <v>0</v>
      </c>
      <c r="CE41" s="60">
        <f>'[3]2018'!R59</f>
        <v>0</v>
      </c>
      <c r="CF41" s="125" t="str">
        <f t="shared" si="16"/>
        <v xml:space="preserve"> -</v>
      </c>
      <c r="CG41" s="379" t="str">
        <f t="shared" si="17"/>
        <v xml:space="preserve"> -</v>
      </c>
      <c r="CH41" s="55">
        <f>'[3]2019'!P59</f>
        <v>0</v>
      </c>
      <c r="CI41" s="60">
        <f>'[3]2019'!Q59</f>
        <v>0</v>
      </c>
      <c r="CJ41" s="60">
        <f>'[3]2019'!R59</f>
        <v>0</v>
      </c>
      <c r="CK41" s="125" t="str">
        <f t="shared" si="18"/>
        <v xml:space="preserve"> -</v>
      </c>
      <c r="CL41" s="379" t="str">
        <f t="shared" si="19"/>
        <v xml:space="preserve"> -</v>
      </c>
      <c r="CM41" s="518">
        <f t="shared" si="20"/>
        <v>0</v>
      </c>
      <c r="CN41" s="519">
        <f t="shared" si="21"/>
        <v>0</v>
      </c>
      <c r="CO41" s="519">
        <f t="shared" si="22"/>
        <v>0</v>
      </c>
      <c r="CP41" s="505" t="str">
        <f t="shared" si="23"/>
        <v xml:space="preserve"> -</v>
      </c>
      <c r="CQ41" s="379" t="str">
        <f t="shared" si="24"/>
        <v xml:space="preserve"> -</v>
      </c>
      <c r="CR41" s="592" t="s">
        <v>1228</v>
      </c>
      <c r="CS41" s="99" t="s">
        <v>1400</v>
      </c>
      <c r="CT41" s="102" t="str">
        <f>'[1]LÍNEA 2'!AQ41</f>
        <v>Sec. Desarrollo Social</v>
      </c>
    </row>
    <row r="42" spans="2:98" ht="30" customHeight="1" thickBot="1" x14ac:dyDescent="0.25">
      <c r="B42" s="961"/>
      <c r="C42" s="958"/>
      <c r="D42" s="983"/>
      <c r="E42" s="912"/>
      <c r="F42" s="945"/>
      <c r="G42" s="1000"/>
      <c r="H42" s="1000"/>
      <c r="I42" s="1002"/>
      <c r="J42" s="1000"/>
      <c r="K42" s="1002"/>
      <c r="L42" s="1000"/>
      <c r="M42" s="1000"/>
      <c r="N42" s="1002"/>
      <c r="O42" s="1000"/>
      <c r="P42" s="1000"/>
      <c r="Q42" s="1002"/>
      <c r="R42" s="1000"/>
      <c r="S42" s="1000"/>
      <c r="T42" s="1002"/>
      <c r="U42" s="1003"/>
      <c r="V42" s="1024"/>
      <c r="W42" s="1002"/>
      <c r="X42" s="1000"/>
      <c r="Y42" s="1002"/>
      <c r="Z42" s="1000"/>
      <c r="AA42" s="1002"/>
      <c r="AB42" s="1025"/>
      <c r="AC42" s="1026"/>
      <c r="AD42" s="988"/>
      <c r="AE42" s="762"/>
      <c r="AF42" s="770"/>
      <c r="AG42" s="762"/>
      <c r="AH42" s="770"/>
      <c r="AI42" s="762"/>
      <c r="AJ42" s="770"/>
      <c r="AK42" s="762"/>
      <c r="AL42" s="770"/>
      <c r="AM42" s="762"/>
      <c r="AN42" s="770"/>
      <c r="AO42" s="918"/>
      <c r="AP42" s="907"/>
      <c r="AQ42" s="462" t="s">
        <v>275</v>
      </c>
      <c r="AR42" s="463" t="str">
        <f>'[1]LÍNEA 2'!P42</f>
        <v xml:space="preserve"> -</v>
      </c>
      <c r="AS42" s="462" t="s">
        <v>1442</v>
      </c>
      <c r="AT42" s="45">
        <v>0</v>
      </c>
      <c r="AU42" s="92">
        <f>'[1]LÍNEA 2'!S42</f>
        <v>1</v>
      </c>
      <c r="AV42" s="92">
        <f>'[1]LÍNEA 2'!T42</f>
        <v>0</v>
      </c>
      <c r="AW42" s="424">
        <f t="shared" si="25"/>
        <v>0</v>
      </c>
      <c r="AX42" s="92">
        <f>'[1]LÍNEA 2'!U42</f>
        <v>1</v>
      </c>
      <c r="AY42" s="424">
        <v>0.33</v>
      </c>
      <c r="AZ42" s="92">
        <f>'[1]LÍNEA 2'!V42</f>
        <v>1</v>
      </c>
      <c r="BA42" s="425">
        <v>0.33</v>
      </c>
      <c r="BB42" s="51">
        <f>'[1]LÍNEA 2'!W42</f>
        <v>1</v>
      </c>
      <c r="BC42" s="426">
        <v>0.34</v>
      </c>
      <c r="BD42" s="62">
        <f>'[3]2016'!K59</f>
        <v>0</v>
      </c>
      <c r="BE42" s="63">
        <f>'[3]2017'!K60</f>
        <v>0</v>
      </c>
      <c r="BF42" s="63">
        <f>'[3]2018'!K60</f>
        <v>0</v>
      </c>
      <c r="BG42" s="345">
        <f>'[3]2019'!K60</f>
        <v>0</v>
      </c>
      <c r="BH42" s="456" t="str">
        <f t="shared" si="1"/>
        <v xml:space="preserve"> -</v>
      </c>
      <c r="BI42" s="457" t="str">
        <f t="shared" si="2"/>
        <v xml:space="preserve"> -</v>
      </c>
      <c r="BJ42" s="366">
        <f t="shared" si="3"/>
        <v>0</v>
      </c>
      <c r="BK42" s="457">
        <f t="shared" si="4"/>
        <v>0</v>
      </c>
      <c r="BL42" s="366">
        <f t="shared" si="5"/>
        <v>0</v>
      </c>
      <c r="BM42" s="457">
        <f t="shared" si="6"/>
        <v>0</v>
      </c>
      <c r="BN42" s="366">
        <f t="shared" si="7"/>
        <v>0</v>
      </c>
      <c r="BO42" s="457">
        <f t="shared" si="8"/>
        <v>0</v>
      </c>
      <c r="BP42" s="664">
        <f>+AVERAGE(BE42:BG42)/AU42</f>
        <v>0</v>
      </c>
      <c r="BQ42" s="659">
        <f t="shared" si="10"/>
        <v>0</v>
      </c>
      <c r="BR42" s="649">
        <f t="shared" si="11"/>
        <v>0</v>
      </c>
      <c r="BS42" s="57">
        <f>'[3]2016'!P59</f>
        <v>0</v>
      </c>
      <c r="BT42" s="105">
        <f>'[3]2016'!Q59</f>
        <v>0</v>
      </c>
      <c r="BU42" s="105">
        <f>'[3]2016'!R59</f>
        <v>0</v>
      </c>
      <c r="BV42" s="147" t="str">
        <f t="shared" si="12"/>
        <v xml:space="preserve"> -</v>
      </c>
      <c r="BW42" s="382" t="str">
        <f t="shared" si="13"/>
        <v xml:space="preserve"> -</v>
      </c>
      <c r="BX42" s="57">
        <f>'[3]2017'!P60</f>
        <v>0</v>
      </c>
      <c r="BY42" s="105">
        <f>'[3]2017'!Q60</f>
        <v>0</v>
      </c>
      <c r="BZ42" s="105">
        <f>'[3]2017'!R60</f>
        <v>0</v>
      </c>
      <c r="CA42" s="147" t="str">
        <f t="shared" si="14"/>
        <v xml:space="preserve"> -</v>
      </c>
      <c r="CB42" s="382" t="str">
        <f t="shared" si="15"/>
        <v xml:space="preserve"> -</v>
      </c>
      <c r="CC42" s="56">
        <f>'[3]2018'!P60</f>
        <v>0</v>
      </c>
      <c r="CD42" s="105">
        <f>'[3]2018'!Q60</f>
        <v>0</v>
      </c>
      <c r="CE42" s="105">
        <f>'[3]2018'!R60</f>
        <v>0</v>
      </c>
      <c r="CF42" s="147" t="str">
        <f t="shared" si="16"/>
        <v xml:space="preserve"> -</v>
      </c>
      <c r="CG42" s="382" t="str">
        <f t="shared" si="17"/>
        <v xml:space="preserve"> -</v>
      </c>
      <c r="CH42" s="57">
        <f>'[3]2019'!P60</f>
        <v>0</v>
      </c>
      <c r="CI42" s="105">
        <f>'[3]2019'!Q60</f>
        <v>0</v>
      </c>
      <c r="CJ42" s="105">
        <f>'[3]2019'!R60</f>
        <v>0</v>
      </c>
      <c r="CK42" s="147" t="str">
        <f t="shared" si="18"/>
        <v xml:space="preserve"> -</v>
      </c>
      <c r="CL42" s="382" t="str">
        <f t="shared" si="19"/>
        <v xml:space="preserve"> -</v>
      </c>
      <c r="CM42" s="520">
        <f t="shared" si="20"/>
        <v>0</v>
      </c>
      <c r="CN42" s="521">
        <f t="shared" si="21"/>
        <v>0</v>
      </c>
      <c r="CO42" s="521">
        <f t="shared" si="22"/>
        <v>0</v>
      </c>
      <c r="CP42" s="508" t="str">
        <f t="shared" si="23"/>
        <v xml:space="preserve"> -</v>
      </c>
      <c r="CQ42" s="382" t="str">
        <f t="shared" si="24"/>
        <v xml:space="preserve"> -</v>
      </c>
      <c r="CR42" s="594" t="s">
        <v>1228</v>
      </c>
      <c r="CS42" s="100" t="s">
        <v>1400</v>
      </c>
      <c r="CT42" s="103" t="str">
        <f>'[1]LÍNEA 2'!AQ42</f>
        <v>Sec. Desarrollo Social</v>
      </c>
    </row>
    <row r="43" spans="2:98" ht="30" customHeight="1" x14ac:dyDescent="0.2">
      <c r="B43" s="961"/>
      <c r="C43" s="958"/>
      <c r="D43" s="983"/>
      <c r="E43" s="912"/>
      <c r="F43" s="945"/>
      <c r="G43" s="1000"/>
      <c r="H43" s="1000"/>
      <c r="I43" s="1002"/>
      <c r="J43" s="1000"/>
      <c r="K43" s="1002"/>
      <c r="L43" s="1000"/>
      <c r="M43" s="1000"/>
      <c r="N43" s="1002"/>
      <c r="O43" s="1000"/>
      <c r="P43" s="1000"/>
      <c r="Q43" s="1002"/>
      <c r="R43" s="1000"/>
      <c r="S43" s="1000"/>
      <c r="T43" s="1002"/>
      <c r="U43" s="1003"/>
      <c r="V43" s="1024"/>
      <c r="W43" s="1002"/>
      <c r="X43" s="1000"/>
      <c r="Y43" s="1002"/>
      <c r="Z43" s="1000"/>
      <c r="AA43" s="1002"/>
      <c r="AB43" s="1025"/>
      <c r="AC43" s="1026"/>
      <c r="AD43" s="988"/>
      <c r="AE43" s="762"/>
      <c r="AF43" s="770"/>
      <c r="AG43" s="762"/>
      <c r="AH43" s="770"/>
      <c r="AI43" s="762"/>
      <c r="AJ43" s="770"/>
      <c r="AK43" s="762"/>
      <c r="AL43" s="770"/>
      <c r="AM43" s="762"/>
      <c r="AN43" s="770"/>
      <c r="AO43" s="914">
        <f>+RESUMEN!J46</f>
        <v>0.22135416666666669</v>
      </c>
      <c r="AP43" s="903" t="s">
        <v>302</v>
      </c>
      <c r="AQ43" s="239" t="s">
        <v>276</v>
      </c>
      <c r="AR43" s="234">
        <f>'[1]LÍNEA 2'!P43</f>
        <v>0</v>
      </c>
      <c r="AS43" s="233" t="s">
        <v>1443</v>
      </c>
      <c r="AT43" s="41">
        <v>1</v>
      </c>
      <c r="AU43" s="59">
        <f>'[1]LÍNEA 2'!S43</f>
        <v>1</v>
      </c>
      <c r="AV43" s="59">
        <f>'[1]LÍNEA 2'!T43</f>
        <v>1</v>
      </c>
      <c r="AW43" s="420">
        <v>0.25</v>
      </c>
      <c r="AX43" s="59">
        <f>'[1]LÍNEA 2'!U43</f>
        <v>1</v>
      </c>
      <c r="AY43" s="420">
        <v>0.25</v>
      </c>
      <c r="AZ43" s="59">
        <f>'[1]LÍNEA 2'!V43</f>
        <v>1</v>
      </c>
      <c r="BA43" s="421">
        <v>0.25</v>
      </c>
      <c r="BB43" s="48">
        <f>'[1]LÍNEA 2'!W43</f>
        <v>1</v>
      </c>
      <c r="BC43" s="421">
        <v>0.25</v>
      </c>
      <c r="BD43" s="52">
        <f>'[2]2016'!K25</f>
        <v>1</v>
      </c>
      <c r="BE43" s="53">
        <f>'[2]2017'!K25</f>
        <v>1</v>
      </c>
      <c r="BF43" s="53">
        <f>'[2]2018'!K25</f>
        <v>0</v>
      </c>
      <c r="BG43" s="342">
        <f>'[2]2019'!K25</f>
        <v>0</v>
      </c>
      <c r="BH43" s="330">
        <f t="shared" si="1"/>
        <v>1</v>
      </c>
      <c r="BI43" s="453">
        <f t="shared" si="2"/>
        <v>1</v>
      </c>
      <c r="BJ43" s="331">
        <f t="shared" si="3"/>
        <v>1</v>
      </c>
      <c r="BK43" s="453">
        <f t="shared" si="4"/>
        <v>1</v>
      </c>
      <c r="BL43" s="331">
        <f t="shared" si="5"/>
        <v>0</v>
      </c>
      <c r="BM43" s="453">
        <f t="shared" si="6"/>
        <v>0</v>
      </c>
      <c r="BN43" s="331">
        <f t="shared" si="7"/>
        <v>0</v>
      </c>
      <c r="BO43" s="453">
        <f t="shared" si="8"/>
        <v>0</v>
      </c>
      <c r="BP43" s="660">
        <f t="shared" si="9"/>
        <v>0.5</v>
      </c>
      <c r="BQ43" s="655">
        <f t="shared" si="10"/>
        <v>0.5</v>
      </c>
      <c r="BR43" s="645">
        <f t="shared" si="11"/>
        <v>0.5</v>
      </c>
      <c r="BS43" s="52">
        <f>'[2]2016'!P25</f>
        <v>130000</v>
      </c>
      <c r="BT43" s="90">
        <f>'[2]2016'!Q25</f>
        <v>130000</v>
      </c>
      <c r="BU43" s="90">
        <f>'[2]2016'!R25</f>
        <v>0</v>
      </c>
      <c r="BV43" s="146">
        <f t="shared" si="12"/>
        <v>1</v>
      </c>
      <c r="BW43" s="385" t="str">
        <f t="shared" si="13"/>
        <v xml:space="preserve"> -</v>
      </c>
      <c r="BX43" s="53">
        <f>'[2]2017'!P25</f>
        <v>58500</v>
      </c>
      <c r="BY43" s="90">
        <f>'[2]2017'!Q25</f>
        <v>0</v>
      </c>
      <c r="BZ43" s="90">
        <f>'[2]2017'!R25</f>
        <v>0</v>
      </c>
      <c r="CA43" s="146">
        <f t="shared" si="14"/>
        <v>0</v>
      </c>
      <c r="CB43" s="385" t="str">
        <f t="shared" si="15"/>
        <v xml:space="preserve"> -</v>
      </c>
      <c r="CC43" s="52">
        <f>'[2]2018'!P25</f>
        <v>50000</v>
      </c>
      <c r="CD43" s="90">
        <f>'[2]2018'!Q25</f>
        <v>0</v>
      </c>
      <c r="CE43" s="90">
        <f>'[2]2018'!R25</f>
        <v>0</v>
      </c>
      <c r="CF43" s="146">
        <f t="shared" si="16"/>
        <v>0</v>
      </c>
      <c r="CG43" s="385" t="str">
        <f t="shared" si="17"/>
        <v xml:space="preserve"> -</v>
      </c>
      <c r="CH43" s="53">
        <f>'[2]2019'!P25</f>
        <v>50000</v>
      </c>
      <c r="CI43" s="90">
        <f>'[2]2019'!Q25</f>
        <v>0</v>
      </c>
      <c r="CJ43" s="90">
        <f>'[2]2019'!R25</f>
        <v>0</v>
      </c>
      <c r="CK43" s="146">
        <f t="shared" si="18"/>
        <v>0</v>
      </c>
      <c r="CL43" s="385" t="str">
        <f t="shared" si="19"/>
        <v xml:space="preserve"> -</v>
      </c>
      <c r="CM43" s="522">
        <f t="shared" si="20"/>
        <v>288500</v>
      </c>
      <c r="CN43" s="523">
        <f t="shared" si="21"/>
        <v>130000</v>
      </c>
      <c r="CO43" s="523">
        <f t="shared" si="22"/>
        <v>0</v>
      </c>
      <c r="CP43" s="504">
        <f t="shared" si="23"/>
        <v>0.4506065857885615</v>
      </c>
      <c r="CQ43" s="385" t="str">
        <f t="shared" si="24"/>
        <v xml:space="preserve"> -</v>
      </c>
      <c r="CR43" s="595" t="s">
        <v>1228</v>
      </c>
      <c r="CS43" s="108" t="s">
        <v>1400</v>
      </c>
      <c r="CT43" s="75" t="str">
        <f>'[1]LÍNEA 2'!AQ43</f>
        <v>Sec. Interior</v>
      </c>
    </row>
    <row r="44" spans="2:98" ht="30" customHeight="1" x14ac:dyDescent="0.2">
      <c r="B44" s="961"/>
      <c r="C44" s="958"/>
      <c r="D44" s="983"/>
      <c r="E44" s="912"/>
      <c r="F44" s="945"/>
      <c r="G44" s="1000"/>
      <c r="H44" s="1000"/>
      <c r="I44" s="1002"/>
      <c r="J44" s="1000"/>
      <c r="K44" s="1002"/>
      <c r="L44" s="1000"/>
      <c r="M44" s="1000"/>
      <c r="N44" s="1002"/>
      <c r="O44" s="1000"/>
      <c r="P44" s="1000"/>
      <c r="Q44" s="1002"/>
      <c r="R44" s="1000"/>
      <c r="S44" s="1000"/>
      <c r="T44" s="1002"/>
      <c r="U44" s="1003"/>
      <c r="V44" s="1024"/>
      <c r="W44" s="1002"/>
      <c r="X44" s="1000"/>
      <c r="Y44" s="1002"/>
      <c r="Z44" s="1000"/>
      <c r="AA44" s="1002"/>
      <c r="AB44" s="1025"/>
      <c r="AC44" s="1026"/>
      <c r="AD44" s="988"/>
      <c r="AE44" s="762"/>
      <c r="AF44" s="770"/>
      <c r="AG44" s="762"/>
      <c r="AH44" s="770"/>
      <c r="AI44" s="762"/>
      <c r="AJ44" s="770"/>
      <c r="AK44" s="762"/>
      <c r="AL44" s="770"/>
      <c r="AM44" s="762"/>
      <c r="AN44" s="770"/>
      <c r="AO44" s="915"/>
      <c r="AP44" s="904"/>
      <c r="AQ44" s="237" t="s">
        <v>277</v>
      </c>
      <c r="AR44" s="232">
        <f>'[1]LÍNEA 2'!P44</f>
        <v>0</v>
      </c>
      <c r="AS44" s="231" t="s">
        <v>1444</v>
      </c>
      <c r="AT44" s="40">
        <v>4</v>
      </c>
      <c r="AU44" s="60">
        <f>'[1]LÍNEA 2'!S44</f>
        <v>4</v>
      </c>
      <c r="AV44" s="60">
        <f>'[1]LÍNEA 2'!T44</f>
        <v>4</v>
      </c>
      <c r="AW44" s="414">
        <v>0.25</v>
      </c>
      <c r="AX44" s="60">
        <f>'[1]LÍNEA 2'!U44</f>
        <v>4</v>
      </c>
      <c r="AY44" s="414">
        <v>0.25</v>
      </c>
      <c r="AZ44" s="60">
        <f>'[1]LÍNEA 2'!V44</f>
        <v>4</v>
      </c>
      <c r="BA44" s="416">
        <v>0.25</v>
      </c>
      <c r="BB44" s="47">
        <f>'[1]LÍNEA 2'!W44</f>
        <v>4</v>
      </c>
      <c r="BC44" s="416">
        <v>0.25</v>
      </c>
      <c r="BD44" s="54">
        <f>'[2]2016'!K26</f>
        <v>3</v>
      </c>
      <c r="BE44" s="55">
        <f>'[2]2017'!K26</f>
        <v>0</v>
      </c>
      <c r="BF44" s="55">
        <f>'[2]2018'!K26</f>
        <v>0</v>
      </c>
      <c r="BG44" s="343">
        <f>'[2]2019'!K26</f>
        <v>0</v>
      </c>
      <c r="BH44" s="334">
        <f t="shared" si="1"/>
        <v>0.75</v>
      </c>
      <c r="BI44" s="454">
        <f t="shared" si="2"/>
        <v>0.75</v>
      </c>
      <c r="BJ44" s="335">
        <f t="shared" si="3"/>
        <v>0</v>
      </c>
      <c r="BK44" s="454">
        <f t="shared" si="4"/>
        <v>0</v>
      </c>
      <c r="BL44" s="335">
        <f t="shared" si="5"/>
        <v>0</v>
      </c>
      <c r="BM44" s="454">
        <f t="shared" si="6"/>
        <v>0</v>
      </c>
      <c r="BN44" s="335">
        <f t="shared" si="7"/>
        <v>0</v>
      </c>
      <c r="BO44" s="454">
        <f t="shared" si="8"/>
        <v>0</v>
      </c>
      <c r="BP44" s="661">
        <f t="shared" si="9"/>
        <v>0.1875</v>
      </c>
      <c r="BQ44" s="656">
        <f t="shared" si="10"/>
        <v>0.1875</v>
      </c>
      <c r="BR44" s="646">
        <f t="shared" si="11"/>
        <v>0.1875</v>
      </c>
      <c r="BS44" s="54">
        <f>'[2]2016'!P26</f>
        <v>270000</v>
      </c>
      <c r="BT44" s="60">
        <f>'[2]2016'!Q26</f>
        <v>166350</v>
      </c>
      <c r="BU44" s="60">
        <f>'[2]2016'!R26</f>
        <v>0</v>
      </c>
      <c r="BV44" s="125">
        <f t="shared" si="12"/>
        <v>0.61611111111111116</v>
      </c>
      <c r="BW44" s="379" t="str">
        <f t="shared" si="13"/>
        <v xml:space="preserve"> -</v>
      </c>
      <c r="BX44" s="55">
        <f>'[2]2017'!P26</f>
        <v>0</v>
      </c>
      <c r="BY44" s="60">
        <f>'[2]2017'!Q26</f>
        <v>0</v>
      </c>
      <c r="BZ44" s="60">
        <f>'[2]2017'!R26</f>
        <v>0</v>
      </c>
      <c r="CA44" s="125" t="str">
        <f t="shared" si="14"/>
        <v xml:space="preserve"> -</v>
      </c>
      <c r="CB44" s="379" t="str">
        <f t="shared" si="15"/>
        <v xml:space="preserve"> -</v>
      </c>
      <c r="CC44" s="54">
        <f>'[2]2018'!P26</f>
        <v>35000</v>
      </c>
      <c r="CD44" s="60">
        <f>'[2]2018'!Q26</f>
        <v>0</v>
      </c>
      <c r="CE44" s="60">
        <f>'[2]2018'!R26</f>
        <v>0</v>
      </c>
      <c r="CF44" s="125">
        <f t="shared" si="16"/>
        <v>0</v>
      </c>
      <c r="CG44" s="379" t="str">
        <f t="shared" si="17"/>
        <v xml:space="preserve"> -</v>
      </c>
      <c r="CH44" s="55">
        <f>'[2]2019'!P26</f>
        <v>35000</v>
      </c>
      <c r="CI44" s="60">
        <f>'[2]2019'!Q26</f>
        <v>0</v>
      </c>
      <c r="CJ44" s="60">
        <f>'[2]2019'!R26</f>
        <v>0</v>
      </c>
      <c r="CK44" s="125">
        <f t="shared" si="18"/>
        <v>0</v>
      </c>
      <c r="CL44" s="379" t="str">
        <f t="shared" si="19"/>
        <v xml:space="preserve"> -</v>
      </c>
      <c r="CM44" s="518">
        <f t="shared" si="20"/>
        <v>340000</v>
      </c>
      <c r="CN44" s="519">
        <f t="shared" si="21"/>
        <v>166350</v>
      </c>
      <c r="CO44" s="519">
        <f t="shared" si="22"/>
        <v>0</v>
      </c>
      <c r="CP44" s="505">
        <f t="shared" si="23"/>
        <v>0.48926470588235293</v>
      </c>
      <c r="CQ44" s="379" t="str">
        <f t="shared" si="24"/>
        <v xml:space="preserve"> -</v>
      </c>
      <c r="CR44" s="592" t="s">
        <v>1228</v>
      </c>
      <c r="CS44" s="99" t="s">
        <v>1400</v>
      </c>
      <c r="CT44" s="102" t="str">
        <f>'[1]LÍNEA 2'!AQ44</f>
        <v>Sec. Interior</v>
      </c>
    </row>
    <row r="45" spans="2:98" ht="30" customHeight="1" x14ac:dyDescent="0.2">
      <c r="B45" s="961"/>
      <c r="C45" s="958"/>
      <c r="D45" s="983"/>
      <c r="E45" s="912"/>
      <c r="F45" s="945"/>
      <c r="G45" s="1000"/>
      <c r="H45" s="1000"/>
      <c r="I45" s="1002"/>
      <c r="J45" s="1000"/>
      <c r="K45" s="1002"/>
      <c r="L45" s="1000"/>
      <c r="M45" s="1000"/>
      <c r="N45" s="1002"/>
      <c r="O45" s="1000"/>
      <c r="P45" s="1000"/>
      <c r="Q45" s="1002"/>
      <c r="R45" s="1000"/>
      <c r="S45" s="1000"/>
      <c r="T45" s="1002"/>
      <c r="U45" s="1003"/>
      <c r="V45" s="1024"/>
      <c r="W45" s="1002"/>
      <c r="X45" s="1000"/>
      <c r="Y45" s="1002"/>
      <c r="Z45" s="1000"/>
      <c r="AA45" s="1002"/>
      <c r="AB45" s="1025"/>
      <c r="AC45" s="1026"/>
      <c r="AD45" s="988"/>
      <c r="AE45" s="762"/>
      <c r="AF45" s="770"/>
      <c r="AG45" s="762"/>
      <c r="AH45" s="770"/>
      <c r="AI45" s="762"/>
      <c r="AJ45" s="770"/>
      <c r="AK45" s="762"/>
      <c r="AL45" s="770"/>
      <c r="AM45" s="762"/>
      <c r="AN45" s="770"/>
      <c r="AO45" s="915"/>
      <c r="AP45" s="904"/>
      <c r="AQ45" s="237" t="s">
        <v>278</v>
      </c>
      <c r="AR45" s="232">
        <f>'[1]LÍNEA 2'!P45</f>
        <v>0</v>
      </c>
      <c r="AS45" s="231" t="s">
        <v>1445</v>
      </c>
      <c r="AT45" s="40">
        <v>1</v>
      </c>
      <c r="AU45" s="60">
        <f>'[1]LÍNEA 2'!S45</f>
        <v>1</v>
      </c>
      <c r="AV45" s="60">
        <f>'[1]LÍNEA 2'!T45</f>
        <v>1</v>
      </c>
      <c r="AW45" s="414">
        <v>0.25</v>
      </c>
      <c r="AX45" s="60">
        <f>'[1]LÍNEA 2'!U45</f>
        <v>1</v>
      </c>
      <c r="AY45" s="414">
        <v>0.25</v>
      </c>
      <c r="AZ45" s="60">
        <f>'[1]LÍNEA 2'!V45</f>
        <v>1</v>
      </c>
      <c r="BA45" s="416">
        <v>0.25</v>
      </c>
      <c r="BB45" s="47">
        <f>'[1]LÍNEA 2'!W45</f>
        <v>1</v>
      </c>
      <c r="BC45" s="416">
        <v>0.25</v>
      </c>
      <c r="BD45" s="54">
        <f>'[2]2016'!K27</f>
        <v>1</v>
      </c>
      <c r="BE45" s="55">
        <f>'[2]2017'!K27</f>
        <v>1</v>
      </c>
      <c r="BF45" s="55">
        <f>'[2]2018'!K27</f>
        <v>0</v>
      </c>
      <c r="BG45" s="343">
        <f>'[2]2019'!K27</f>
        <v>0</v>
      </c>
      <c r="BH45" s="334">
        <f t="shared" si="1"/>
        <v>1</v>
      </c>
      <c r="BI45" s="454">
        <f t="shared" si="2"/>
        <v>1</v>
      </c>
      <c r="BJ45" s="335">
        <f t="shared" si="3"/>
        <v>1</v>
      </c>
      <c r="BK45" s="454">
        <f t="shared" si="4"/>
        <v>1</v>
      </c>
      <c r="BL45" s="335">
        <f t="shared" si="5"/>
        <v>0</v>
      </c>
      <c r="BM45" s="454">
        <f t="shared" si="6"/>
        <v>0</v>
      </c>
      <c r="BN45" s="335">
        <f t="shared" si="7"/>
        <v>0</v>
      </c>
      <c r="BO45" s="454">
        <f t="shared" si="8"/>
        <v>0</v>
      </c>
      <c r="BP45" s="661">
        <f t="shared" si="9"/>
        <v>0.5</v>
      </c>
      <c r="BQ45" s="656">
        <f t="shared" si="10"/>
        <v>0.5</v>
      </c>
      <c r="BR45" s="646">
        <f t="shared" si="11"/>
        <v>0.5</v>
      </c>
      <c r="BS45" s="54">
        <f>'[2]2016'!P27</f>
        <v>0</v>
      </c>
      <c r="BT45" s="60">
        <f>'[2]2016'!Q27</f>
        <v>0</v>
      </c>
      <c r="BU45" s="60">
        <f>'[2]2016'!R27</f>
        <v>0</v>
      </c>
      <c r="BV45" s="125" t="str">
        <f t="shared" si="12"/>
        <v xml:space="preserve"> -</v>
      </c>
      <c r="BW45" s="379" t="str">
        <f t="shared" si="13"/>
        <v xml:space="preserve"> -</v>
      </c>
      <c r="BX45" s="55">
        <f>'[2]2017'!P27</f>
        <v>73000</v>
      </c>
      <c r="BY45" s="60">
        <f>'[2]2017'!Q27</f>
        <v>0</v>
      </c>
      <c r="BZ45" s="60">
        <f>'[2]2017'!R27</f>
        <v>0</v>
      </c>
      <c r="CA45" s="125">
        <f t="shared" si="14"/>
        <v>0</v>
      </c>
      <c r="CB45" s="379" t="str">
        <f t="shared" si="15"/>
        <v xml:space="preserve"> -</v>
      </c>
      <c r="CC45" s="54">
        <f>'[2]2018'!P27</f>
        <v>150000</v>
      </c>
      <c r="CD45" s="60">
        <f>'[2]2018'!Q27</f>
        <v>0</v>
      </c>
      <c r="CE45" s="60">
        <f>'[2]2018'!R27</f>
        <v>0</v>
      </c>
      <c r="CF45" s="125">
        <f t="shared" si="16"/>
        <v>0</v>
      </c>
      <c r="CG45" s="379" t="str">
        <f t="shared" si="17"/>
        <v xml:space="preserve"> -</v>
      </c>
      <c r="CH45" s="55">
        <f>'[2]2019'!P27</f>
        <v>150000</v>
      </c>
      <c r="CI45" s="60">
        <f>'[2]2019'!Q27</f>
        <v>0</v>
      </c>
      <c r="CJ45" s="60">
        <f>'[2]2019'!R27</f>
        <v>0</v>
      </c>
      <c r="CK45" s="125">
        <f t="shared" si="18"/>
        <v>0</v>
      </c>
      <c r="CL45" s="379" t="str">
        <f t="shared" si="19"/>
        <v xml:space="preserve"> -</v>
      </c>
      <c r="CM45" s="518">
        <f t="shared" si="20"/>
        <v>373000</v>
      </c>
      <c r="CN45" s="519">
        <f t="shared" si="21"/>
        <v>0</v>
      </c>
      <c r="CO45" s="519">
        <f t="shared" si="22"/>
        <v>0</v>
      </c>
      <c r="CP45" s="505">
        <f t="shared" si="23"/>
        <v>0</v>
      </c>
      <c r="CQ45" s="379" t="str">
        <f t="shared" si="24"/>
        <v xml:space="preserve"> -</v>
      </c>
      <c r="CR45" s="592" t="s">
        <v>1228</v>
      </c>
      <c r="CS45" s="99" t="s">
        <v>1400</v>
      </c>
      <c r="CT45" s="102" t="str">
        <f>'[1]LÍNEA 2'!AQ45</f>
        <v>Sec. Interior</v>
      </c>
    </row>
    <row r="46" spans="2:98" ht="30" customHeight="1" x14ac:dyDescent="0.2">
      <c r="B46" s="961"/>
      <c r="C46" s="958"/>
      <c r="D46" s="983"/>
      <c r="E46" s="912"/>
      <c r="F46" s="945"/>
      <c r="G46" s="1000"/>
      <c r="H46" s="1000"/>
      <c r="I46" s="1002"/>
      <c r="J46" s="1000"/>
      <c r="K46" s="1002"/>
      <c r="L46" s="1000"/>
      <c r="M46" s="1000"/>
      <c r="N46" s="1002"/>
      <c r="O46" s="1000"/>
      <c r="P46" s="1000"/>
      <c r="Q46" s="1002"/>
      <c r="R46" s="1000"/>
      <c r="S46" s="1000"/>
      <c r="T46" s="1002"/>
      <c r="U46" s="1003"/>
      <c r="V46" s="1024"/>
      <c r="W46" s="1002"/>
      <c r="X46" s="1000"/>
      <c r="Y46" s="1002"/>
      <c r="Z46" s="1000"/>
      <c r="AA46" s="1002"/>
      <c r="AB46" s="1025"/>
      <c r="AC46" s="1026"/>
      <c r="AD46" s="988"/>
      <c r="AE46" s="762"/>
      <c r="AF46" s="770"/>
      <c r="AG46" s="762"/>
      <c r="AH46" s="770"/>
      <c r="AI46" s="762"/>
      <c r="AJ46" s="770"/>
      <c r="AK46" s="762"/>
      <c r="AL46" s="770"/>
      <c r="AM46" s="762"/>
      <c r="AN46" s="770"/>
      <c r="AO46" s="915"/>
      <c r="AP46" s="904"/>
      <c r="AQ46" s="237" t="s">
        <v>279</v>
      </c>
      <c r="AR46" s="232">
        <f>'[1]LÍNEA 2'!P46</f>
        <v>0</v>
      </c>
      <c r="AS46" s="231" t="s">
        <v>1446</v>
      </c>
      <c r="AT46" s="40">
        <v>1</v>
      </c>
      <c r="AU46" s="60">
        <f>'[1]LÍNEA 2'!S46</f>
        <v>1</v>
      </c>
      <c r="AV46" s="60">
        <f>'[1]LÍNEA 2'!T46</f>
        <v>1</v>
      </c>
      <c r="AW46" s="414">
        <v>0.25</v>
      </c>
      <c r="AX46" s="60">
        <f>'[1]LÍNEA 2'!U46</f>
        <v>1</v>
      </c>
      <c r="AY46" s="414">
        <v>0.25</v>
      </c>
      <c r="AZ46" s="60">
        <f>'[1]LÍNEA 2'!V46</f>
        <v>1</v>
      </c>
      <c r="BA46" s="416">
        <v>0.25</v>
      </c>
      <c r="BB46" s="47">
        <f>'[1]LÍNEA 2'!W46</f>
        <v>1</v>
      </c>
      <c r="BC46" s="416">
        <v>0.25</v>
      </c>
      <c r="BD46" s="54">
        <f>'[2]2016'!K28</f>
        <v>1</v>
      </c>
      <c r="BE46" s="55">
        <f>'[2]2017'!K28</f>
        <v>0.25</v>
      </c>
      <c r="BF46" s="55">
        <f>'[2]2018'!K28</f>
        <v>0</v>
      </c>
      <c r="BG46" s="343">
        <f>'[2]2019'!K28</f>
        <v>0</v>
      </c>
      <c r="BH46" s="334">
        <f t="shared" si="1"/>
        <v>1</v>
      </c>
      <c r="BI46" s="454">
        <f t="shared" si="2"/>
        <v>1</v>
      </c>
      <c r="BJ46" s="335">
        <f t="shared" si="3"/>
        <v>0.25</v>
      </c>
      <c r="BK46" s="454">
        <f t="shared" si="4"/>
        <v>0.25</v>
      </c>
      <c r="BL46" s="335">
        <f t="shared" si="5"/>
        <v>0</v>
      </c>
      <c r="BM46" s="454">
        <f t="shared" si="6"/>
        <v>0</v>
      </c>
      <c r="BN46" s="335">
        <f t="shared" si="7"/>
        <v>0</v>
      </c>
      <c r="BO46" s="454">
        <f t="shared" si="8"/>
        <v>0</v>
      </c>
      <c r="BP46" s="661">
        <f t="shared" si="9"/>
        <v>0.3125</v>
      </c>
      <c r="BQ46" s="656">
        <f t="shared" si="10"/>
        <v>0.3125</v>
      </c>
      <c r="BR46" s="646">
        <f t="shared" si="11"/>
        <v>0.3125</v>
      </c>
      <c r="BS46" s="54">
        <f>'[2]2016'!P28</f>
        <v>100000</v>
      </c>
      <c r="BT46" s="60">
        <f>'[2]2016'!Q28</f>
        <v>3994</v>
      </c>
      <c r="BU46" s="60">
        <f>'[2]2016'!R28</f>
        <v>0</v>
      </c>
      <c r="BV46" s="125">
        <f t="shared" si="12"/>
        <v>3.9940000000000003E-2</v>
      </c>
      <c r="BW46" s="379" t="str">
        <f t="shared" si="13"/>
        <v xml:space="preserve"> -</v>
      </c>
      <c r="BX46" s="55">
        <f>'[2]2017'!P28</f>
        <v>50000</v>
      </c>
      <c r="BY46" s="60">
        <f>'[2]2017'!Q28</f>
        <v>0</v>
      </c>
      <c r="BZ46" s="60">
        <f>'[2]2017'!R28</f>
        <v>0</v>
      </c>
      <c r="CA46" s="125">
        <f t="shared" si="14"/>
        <v>0</v>
      </c>
      <c r="CB46" s="379" t="str">
        <f t="shared" si="15"/>
        <v xml:space="preserve"> -</v>
      </c>
      <c r="CC46" s="54">
        <f>'[2]2018'!P28</f>
        <v>65000</v>
      </c>
      <c r="CD46" s="60">
        <f>'[2]2018'!Q28</f>
        <v>0</v>
      </c>
      <c r="CE46" s="60">
        <f>'[2]2018'!R28</f>
        <v>0</v>
      </c>
      <c r="CF46" s="125">
        <f t="shared" si="16"/>
        <v>0</v>
      </c>
      <c r="CG46" s="379" t="str">
        <f t="shared" si="17"/>
        <v xml:space="preserve"> -</v>
      </c>
      <c r="CH46" s="55">
        <f>'[2]2019'!P28</f>
        <v>65000</v>
      </c>
      <c r="CI46" s="60">
        <f>'[2]2019'!Q28</f>
        <v>0</v>
      </c>
      <c r="CJ46" s="60">
        <f>'[2]2019'!R28</f>
        <v>0</v>
      </c>
      <c r="CK46" s="125">
        <f t="shared" si="18"/>
        <v>0</v>
      </c>
      <c r="CL46" s="379" t="str">
        <f t="shared" si="19"/>
        <v xml:space="preserve"> -</v>
      </c>
      <c r="CM46" s="518">
        <f t="shared" si="20"/>
        <v>280000</v>
      </c>
      <c r="CN46" s="519">
        <f t="shared" si="21"/>
        <v>3994</v>
      </c>
      <c r="CO46" s="519">
        <f t="shared" si="22"/>
        <v>0</v>
      </c>
      <c r="CP46" s="505">
        <f t="shared" si="23"/>
        <v>1.4264285714285714E-2</v>
      </c>
      <c r="CQ46" s="379" t="str">
        <f t="shared" si="24"/>
        <v xml:space="preserve"> -</v>
      </c>
      <c r="CR46" s="592" t="s">
        <v>1228</v>
      </c>
      <c r="CS46" s="99" t="s">
        <v>1400</v>
      </c>
      <c r="CT46" s="102" t="str">
        <f>'[1]LÍNEA 2'!AQ46</f>
        <v>Sec. Interior</v>
      </c>
    </row>
    <row r="47" spans="2:98" ht="45.75" customHeight="1" x14ac:dyDescent="0.2">
      <c r="B47" s="961"/>
      <c r="C47" s="958"/>
      <c r="D47" s="983"/>
      <c r="E47" s="912"/>
      <c r="F47" s="945"/>
      <c r="G47" s="1000"/>
      <c r="H47" s="1000"/>
      <c r="I47" s="1002"/>
      <c r="J47" s="1000"/>
      <c r="K47" s="1002"/>
      <c r="L47" s="1000"/>
      <c r="M47" s="1000"/>
      <c r="N47" s="1002"/>
      <c r="O47" s="1000"/>
      <c r="P47" s="1000"/>
      <c r="Q47" s="1002"/>
      <c r="R47" s="1000"/>
      <c r="S47" s="1000"/>
      <c r="T47" s="1002"/>
      <c r="U47" s="1003"/>
      <c r="V47" s="1024"/>
      <c r="W47" s="1002"/>
      <c r="X47" s="1000"/>
      <c r="Y47" s="1002"/>
      <c r="Z47" s="1000"/>
      <c r="AA47" s="1002"/>
      <c r="AB47" s="1025"/>
      <c r="AC47" s="1026"/>
      <c r="AD47" s="988"/>
      <c r="AE47" s="762"/>
      <c r="AF47" s="770"/>
      <c r="AG47" s="762"/>
      <c r="AH47" s="770"/>
      <c r="AI47" s="762"/>
      <c r="AJ47" s="770"/>
      <c r="AK47" s="762"/>
      <c r="AL47" s="770"/>
      <c r="AM47" s="762"/>
      <c r="AN47" s="770"/>
      <c r="AO47" s="915"/>
      <c r="AP47" s="904"/>
      <c r="AQ47" s="237" t="s">
        <v>280</v>
      </c>
      <c r="AR47" s="232">
        <f>'[1]LÍNEA 2'!P47</f>
        <v>0</v>
      </c>
      <c r="AS47" s="231" t="s">
        <v>1447</v>
      </c>
      <c r="AT47" s="43">
        <v>1</v>
      </c>
      <c r="AU47" s="85">
        <f>'[1]LÍNEA 2'!S47</f>
        <v>1</v>
      </c>
      <c r="AV47" s="85">
        <f>'[1]LÍNEA 2'!T47</f>
        <v>1</v>
      </c>
      <c r="AW47" s="414">
        <v>0.25</v>
      </c>
      <c r="AX47" s="85">
        <f>'[1]LÍNEA 2'!U47</f>
        <v>1</v>
      </c>
      <c r="AY47" s="414">
        <v>0.25</v>
      </c>
      <c r="AZ47" s="85">
        <f>'[1]LÍNEA 2'!V47</f>
        <v>1</v>
      </c>
      <c r="BA47" s="416">
        <v>0.25</v>
      </c>
      <c r="BB47" s="125">
        <f>'[1]LÍNEA 2'!W47</f>
        <v>1</v>
      </c>
      <c r="BC47" s="416">
        <v>0.25</v>
      </c>
      <c r="BD47" s="319">
        <f>'[2]2016'!K29</f>
        <v>1</v>
      </c>
      <c r="BE47" s="314">
        <f>'[2]2017'!K29</f>
        <v>1</v>
      </c>
      <c r="BF47" s="314">
        <f>'[2]2018'!K29</f>
        <v>0</v>
      </c>
      <c r="BG47" s="344">
        <f>'[2]2019'!K29</f>
        <v>0</v>
      </c>
      <c r="BH47" s="334">
        <f t="shared" si="1"/>
        <v>1</v>
      </c>
      <c r="BI47" s="454">
        <f t="shared" si="2"/>
        <v>1</v>
      </c>
      <c r="BJ47" s="335">
        <f t="shared" si="3"/>
        <v>1</v>
      </c>
      <c r="BK47" s="454">
        <f t="shared" si="4"/>
        <v>1</v>
      </c>
      <c r="BL47" s="335">
        <f t="shared" si="5"/>
        <v>0</v>
      </c>
      <c r="BM47" s="454">
        <f t="shared" si="6"/>
        <v>0</v>
      </c>
      <c r="BN47" s="335">
        <f t="shared" si="7"/>
        <v>0</v>
      </c>
      <c r="BO47" s="454">
        <f t="shared" si="8"/>
        <v>0</v>
      </c>
      <c r="BP47" s="661">
        <f t="shared" si="9"/>
        <v>0.5</v>
      </c>
      <c r="BQ47" s="656">
        <f t="shared" si="10"/>
        <v>0.5</v>
      </c>
      <c r="BR47" s="646">
        <f t="shared" si="11"/>
        <v>0.5</v>
      </c>
      <c r="BS47" s="54">
        <f>'[2]2016'!P29</f>
        <v>570000</v>
      </c>
      <c r="BT47" s="60">
        <f>'[2]2016'!Q29</f>
        <v>352788</v>
      </c>
      <c r="BU47" s="60">
        <f>'[2]2016'!R29</f>
        <v>0</v>
      </c>
      <c r="BV47" s="125">
        <f t="shared" si="12"/>
        <v>0.61892631578947366</v>
      </c>
      <c r="BW47" s="379" t="str">
        <f t="shared" si="13"/>
        <v xml:space="preserve"> -</v>
      </c>
      <c r="BX47" s="55">
        <f>'[2]2017'!P29</f>
        <v>285500</v>
      </c>
      <c r="BY47" s="60">
        <f>'[2]2017'!Q29</f>
        <v>132538</v>
      </c>
      <c r="BZ47" s="60">
        <f>'[2]2017'!R29</f>
        <v>0</v>
      </c>
      <c r="CA47" s="125">
        <f t="shared" si="14"/>
        <v>0.464231173380035</v>
      </c>
      <c r="CB47" s="379" t="str">
        <f t="shared" si="15"/>
        <v xml:space="preserve"> -</v>
      </c>
      <c r="CC47" s="54">
        <f>'[2]2018'!P29</f>
        <v>430000</v>
      </c>
      <c r="CD47" s="60">
        <f>'[2]2018'!Q29</f>
        <v>0</v>
      </c>
      <c r="CE47" s="60">
        <f>'[2]2018'!R29</f>
        <v>0</v>
      </c>
      <c r="CF47" s="125">
        <f t="shared" si="16"/>
        <v>0</v>
      </c>
      <c r="CG47" s="379" t="str">
        <f t="shared" si="17"/>
        <v xml:space="preserve"> -</v>
      </c>
      <c r="CH47" s="55">
        <f>'[2]2019'!P29</f>
        <v>435000</v>
      </c>
      <c r="CI47" s="60">
        <f>'[2]2019'!Q29</f>
        <v>0</v>
      </c>
      <c r="CJ47" s="60">
        <f>'[2]2019'!R29</f>
        <v>0</v>
      </c>
      <c r="CK47" s="125">
        <f t="shared" si="18"/>
        <v>0</v>
      </c>
      <c r="CL47" s="379" t="str">
        <f t="shared" si="19"/>
        <v xml:space="preserve"> -</v>
      </c>
      <c r="CM47" s="518">
        <f t="shared" si="20"/>
        <v>1720500</v>
      </c>
      <c r="CN47" s="519">
        <f t="shared" si="21"/>
        <v>485326</v>
      </c>
      <c r="CO47" s="519">
        <f t="shared" si="22"/>
        <v>0</v>
      </c>
      <c r="CP47" s="505">
        <f t="shared" si="23"/>
        <v>0.28208427782621331</v>
      </c>
      <c r="CQ47" s="379" t="str">
        <f t="shared" si="24"/>
        <v xml:space="preserve"> -</v>
      </c>
      <c r="CR47" s="592" t="s">
        <v>1228</v>
      </c>
      <c r="CS47" s="99" t="s">
        <v>1400</v>
      </c>
      <c r="CT47" s="102" t="str">
        <f>'[1]LÍNEA 2'!AQ47</f>
        <v>Sec. Interior</v>
      </c>
    </row>
    <row r="48" spans="2:98" ht="30" customHeight="1" x14ac:dyDescent="0.2">
      <c r="B48" s="961"/>
      <c r="C48" s="958"/>
      <c r="D48" s="983"/>
      <c r="E48" s="912"/>
      <c r="F48" s="921" t="s">
        <v>307</v>
      </c>
      <c r="G48" s="828">
        <v>1</v>
      </c>
      <c r="H48" s="828">
        <v>1</v>
      </c>
      <c r="I48" s="815">
        <f>+H48</f>
        <v>1</v>
      </c>
      <c r="J48" s="828">
        <v>1</v>
      </c>
      <c r="K48" s="815">
        <f>+J48</f>
        <v>1</v>
      </c>
      <c r="L48" s="828"/>
      <c r="M48" s="828">
        <v>1</v>
      </c>
      <c r="N48" s="815">
        <f>+M48</f>
        <v>1</v>
      </c>
      <c r="O48" s="828"/>
      <c r="P48" s="828">
        <v>1</v>
      </c>
      <c r="Q48" s="815">
        <f>+P48</f>
        <v>1</v>
      </c>
      <c r="R48" s="828"/>
      <c r="S48" s="828">
        <v>1</v>
      </c>
      <c r="T48" s="815">
        <f>+S48</f>
        <v>1</v>
      </c>
      <c r="U48" s="877"/>
      <c r="V48" s="1029"/>
      <c r="W48" s="815">
        <f>+V48</f>
        <v>0</v>
      </c>
      <c r="X48" s="828"/>
      <c r="Y48" s="815">
        <f>+X48</f>
        <v>0</v>
      </c>
      <c r="Z48" s="828"/>
      <c r="AA48" s="815">
        <f>+Z48</f>
        <v>0</v>
      </c>
      <c r="AB48" s="1032"/>
      <c r="AC48" s="1034">
        <f>+AB48</f>
        <v>0</v>
      </c>
      <c r="AD48" s="988">
        <f>+IF(K48=0," -",W48/K48)</f>
        <v>0</v>
      </c>
      <c r="AE48" s="762">
        <f>+IF(K48=0," -",IF(AD48&gt;100%,100%,AD48))</f>
        <v>0</v>
      </c>
      <c r="AF48" s="770">
        <f>+IF(N48=0," -",Y48/N48)</f>
        <v>0</v>
      </c>
      <c r="AG48" s="762">
        <f>+IF(N48=0," -",IF(AF48&gt;100%,100%,AF48))</f>
        <v>0</v>
      </c>
      <c r="AH48" s="770">
        <f>+IF(Q48=0," -",AA48/Q48)</f>
        <v>0</v>
      </c>
      <c r="AI48" s="762">
        <f>+IF(Q48=0," -",IF(AH48&gt;100%,100%,AH48))</f>
        <v>0</v>
      </c>
      <c r="AJ48" s="770">
        <f>+IF(T48=0," -",AC48/T48)</f>
        <v>0</v>
      </c>
      <c r="AK48" s="762">
        <f>+IF(T48=0," -",IF(AJ48&gt;100%,100%,AJ48))</f>
        <v>0</v>
      </c>
      <c r="AL48" s="770">
        <f>+AVERAGE(W48,Y48,AA48,AC48)</f>
        <v>0</v>
      </c>
      <c r="AM48" s="762">
        <f>+IF(AL48&gt;100%,100%,IF(AL48&lt;0%,0%,AL48))</f>
        <v>0</v>
      </c>
      <c r="AN48" s="770"/>
      <c r="AO48" s="915"/>
      <c r="AP48" s="904"/>
      <c r="AQ48" s="237" t="s">
        <v>281</v>
      </c>
      <c r="AR48" s="232">
        <f>'[1]LÍNEA 2'!P48</f>
        <v>2210979</v>
      </c>
      <c r="AS48" s="231" t="s">
        <v>1448</v>
      </c>
      <c r="AT48" s="43">
        <v>1</v>
      </c>
      <c r="AU48" s="85">
        <f>'[1]LÍNEA 2'!S48</f>
        <v>1</v>
      </c>
      <c r="AV48" s="85">
        <f>'[1]LÍNEA 2'!T48</f>
        <v>1</v>
      </c>
      <c r="AW48" s="414">
        <v>0.25</v>
      </c>
      <c r="AX48" s="85">
        <f>'[1]LÍNEA 2'!U48</f>
        <v>1</v>
      </c>
      <c r="AY48" s="414">
        <v>0.25</v>
      </c>
      <c r="AZ48" s="85">
        <f>'[1]LÍNEA 2'!V48</f>
        <v>1</v>
      </c>
      <c r="BA48" s="416">
        <v>0.25</v>
      </c>
      <c r="BB48" s="125">
        <f>'[1]LÍNEA 2'!W48</f>
        <v>1</v>
      </c>
      <c r="BC48" s="416">
        <v>0.25</v>
      </c>
      <c r="BD48" s="319">
        <f>'[2]2016'!K30</f>
        <v>0</v>
      </c>
      <c r="BE48" s="314">
        <f>'[2]2017'!K30</f>
        <v>0</v>
      </c>
      <c r="BF48" s="314">
        <f>'[2]2018'!K30</f>
        <v>0</v>
      </c>
      <c r="BG48" s="344">
        <f>'[2]2019'!K30</f>
        <v>0</v>
      </c>
      <c r="BH48" s="334">
        <f t="shared" si="1"/>
        <v>0</v>
      </c>
      <c r="BI48" s="454">
        <f t="shared" si="2"/>
        <v>0</v>
      </c>
      <c r="BJ48" s="335">
        <f t="shared" si="3"/>
        <v>0</v>
      </c>
      <c r="BK48" s="454">
        <f t="shared" si="4"/>
        <v>0</v>
      </c>
      <c r="BL48" s="335">
        <f t="shared" si="5"/>
        <v>0</v>
      </c>
      <c r="BM48" s="454">
        <f t="shared" si="6"/>
        <v>0</v>
      </c>
      <c r="BN48" s="335">
        <f t="shared" si="7"/>
        <v>0</v>
      </c>
      <c r="BO48" s="454">
        <f t="shared" si="8"/>
        <v>0</v>
      </c>
      <c r="BP48" s="661">
        <f t="shared" si="9"/>
        <v>0</v>
      </c>
      <c r="BQ48" s="656">
        <f t="shared" si="10"/>
        <v>0</v>
      </c>
      <c r="BR48" s="646">
        <f t="shared" si="11"/>
        <v>0</v>
      </c>
      <c r="BS48" s="54">
        <f>'[2]2016'!P30</f>
        <v>0</v>
      </c>
      <c r="BT48" s="60">
        <f>'[2]2016'!Q30</f>
        <v>0</v>
      </c>
      <c r="BU48" s="60">
        <f>'[2]2016'!R30</f>
        <v>0</v>
      </c>
      <c r="BV48" s="125" t="str">
        <f t="shared" si="12"/>
        <v xml:space="preserve"> -</v>
      </c>
      <c r="BW48" s="379" t="str">
        <f t="shared" si="13"/>
        <v xml:space="preserve"> -</v>
      </c>
      <c r="BX48" s="55">
        <f>'[2]2017'!P30</f>
        <v>172520</v>
      </c>
      <c r="BY48" s="60">
        <f>'[2]2017'!Q30</f>
        <v>0</v>
      </c>
      <c r="BZ48" s="60">
        <f>'[2]2017'!R30</f>
        <v>0</v>
      </c>
      <c r="CA48" s="125">
        <f t="shared" si="14"/>
        <v>0</v>
      </c>
      <c r="CB48" s="379" t="str">
        <f t="shared" si="15"/>
        <v xml:space="preserve"> -</v>
      </c>
      <c r="CC48" s="54">
        <f>'[2]2018'!P30</f>
        <v>30000</v>
      </c>
      <c r="CD48" s="60">
        <f>'[2]2018'!Q30</f>
        <v>0</v>
      </c>
      <c r="CE48" s="60">
        <f>'[2]2018'!R30</f>
        <v>0</v>
      </c>
      <c r="CF48" s="125">
        <f t="shared" si="16"/>
        <v>0</v>
      </c>
      <c r="CG48" s="379" t="str">
        <f t="shared" si="17"/>
        <v xml:space="preserve"> -</v>
      </c>
      <c r="CH48" s="55">
        <f>'[2]2019'!P30</f>
        <v>30000</v>
      </c>
      <c r="CI48" s="60">
        <f>'[2]2019'!Q30</f>
        <v>0</v>
      </c>
      <c r="CJ48" s="60">
        <f>'[2]2019'!R30</f>
        <v>0</v>
      </c>
      <c r="CK48" s="125">
        <f t="shared" si="18"/>
        <v>0</v>
      </c>
      <c r="CL48" s="379" t="str">
        <f t="shared" si="19"/>
        <v xml:space="preserve"> -</v>
      </c>
      <c r="CM48" s="518">
        <f t="shared" si="20"/>
        <v>232520</v>
      </c>
      <c r="CN48" s="519">
        <f t="shared" si="21"/>
        <v>0</v>
      </c>
      <c r="CO48" s="519">
        <f t="shared" si="22"/>
        <v>0</v>
      </c>
      <c r="CP48" s="505">
        <f t="shared" si="23"/>
        <v>0</v>
      </c>
      <c r="CQ48" s="379" t="str">
        <f t="shared" si="24"/>
        <v xml:space="preserve"> -</v>
      </c>
      <c r="CR48" s="592" t="s">
        <v>1228</v>
      </c>
      <c r="CS48" s="99" t="s">
        <v>1400</v>
      </c>
      <c r="CT48" s="102" t="str">
        <f>'[1]LÍNEA 2'!AQ48</f>
        <v>Sec. Interior</v>
      </c>
    </row>
    <row r="49" spans="2:98" ht="45.75" customHeight="1" x14ac:dyDescent="0.2">
      <c r="B49" s="961"/>
      <c r="C49" s="958"/>
      <c r="D49" s="983"/>
      <c r="E49" s="912"/>
      <c r="F49" s="921"/>
      <c r="G49" s="828"/>
      <c r="H49" s="828"/>
      <c r="I49" s="815"/>
      <c r="J49" s="828"/>
      <c r="K49" s="815"/>
      <c r="L49" s="828"/>
      <c r="M49" s="828"/>
      <c r="N49" s="815"/>
      <c r="O49" s="828"/>
      <c r="P49" s="828"/>
      <c r="Q49" s="815"/>
      <c r="R49" s="828"/>
      <c r="S49" s="828"/>
      <c r="T49" s="815"/>
      <c r="U49" s="877"/>
      <c r="V49" s="1030"/>
      <c r="W49" s="815"/>
      <c r="X49" s="828"/>
      <c r="Y49" s="815"/>
      <c r="Z49" s="828"/>
      <c r="AA49" s="815"/>
      <c r="AB49" s="1032"/>
      <c r="AC49" s="1034"/>
      <c r="AD49" s="988"/>
      <c r="AE49" s="762"/>
      <c r="AF49" s="770"/>
      <c r="AG49" s="762"/>
      <c r="AH49" s="770"/>
      <c r="AI49" s="762"/>
      <c r="AJ49" s="770"/>
      <c r="AK49" s="762"/>
      <c r="AL49" s="770"/>
      <c r="AM49" s="762"/>
      <c r="AN49" s="770"/>
      <c r="AO49" s="915"/>
      <c r="AP49" s="904"/>
      <c r="AQ49" s="119" t="s">
        <v>282</v>
      </c>
      <c r="AR49" s="116">
        <f>'[1]LÍNEA 2'!P49</f>
        <v>2210979</v>
      </c>
      <c r="AS49" s="27" t="s">
        <v>1449</v>
      </c>
      <c r="AT49" s="40">
        <v>0</v>
      </c>
      <c r="AU49" s="60">
        <f>'[1]LÍNEA 2'!S49</f>
        <v>7</v>
      </c>
      <c r="AV49" s="60">
        <f>'[1]LÍNEA 2'!T49</f>
        <v>0</v>
      </c>
      <c r="AW49" s="414">
        <f t="shared" si="25"/>
        <v>0</v>
      </c>
      <c r="AX49" s="60">
        <f>'[1]LÍNEA 2'!U49</f>
        <v>3</v>
      </c>
      <c r="AY49" s="414">
        <f t="shared" si="26"/>
        <v>0.42857142857142855</v>
      </c>
      <c r="AZ49" s="60">
        <f>'[1]LÍNEA 2'!V49</f>
        <v>2</v>
      </c>
      <c r="BA49" s="416">
        <f t="shared" si="27"/>
        <v>0.2857142857142857</v>
      </c>
      <c r="BB49" s="47">
        <f>'[1]LÍNEA 2'!W49</f>
        <v>2</v>
      </c>
      <c r="BC49" s="416">
        <f t="shared" si="28"/>
        <v>0.2857142857142857</v>
      </c>
      <c r="BD49" s="54">
        <f>'[2]2016'!K31</f>
        <v>0</v>
      </c>
      <c r="BE49" s="55">
        <f>'[2]2017'!K31</f>
        <v>0</v>
      </c>
      <c r="BF49" s="55">
        <f>'[2]2018'!K31</f>
        <v>0</v>
      </c>
      <c r="BG49" s="343">
        <f>'[2]2019'!K31</f>
        <v>0</v>
      </c>
      <c r="BH49" s="334" t="str">
        <f t="shared" si="1"/>
        <v xml:space="preserve"> -</v>
      </c>
      <c r="BI49" s="454" t="str">
        <f t="shared" si="2"/>
        <v xml:space="preserve"> -</v>
      </c>
      <c r="BJ49" s="335">
        <f t="shared" si="3"/>
        <v>0</v>
      </c>
      <c r="BK49" s="454">
        <f t="shared" si="4"/>
        <v>0</v>
      </c>
      <c r="BL49" s="335">
        <f t="shared" si="5"/>
        <v>0</v>
      </c>
      <c r="BM49" s="454">
        <f t="shared" si="6"/>
        <v>0</v>
      </c>
      <c r="BN49" s="335">
        <f t="shared" si="7"/>
        <v>0</v>
      </c>
      <c r="BO49" s="454">
        <f t="shared" si="8"/>
        <v>0</v>
      </c>
      <c r="BP49" s="661">
        <f>+SUM(BD49:BG49)/AU49</f>
        <v>0</v>
      </c>
      <c r="BQ49" s="656">
        <f t="shared" si="10"/>
        <v>0</v>
      </c>
      <c r="BR49" s="646">
        <f t="shared" si="11"/>
        <v>0</v>
      </c>
      <c r="BS49" s="54">
        <f>'[2]2016'!P31</f>
        <v>0</v>
      </c>
      <c r="BT49" s="60">
        <f>'[2]2016'!Q31</f>
        <v>0</v>
      </c>
      <c r="BU49" s="60">
        <f>'[2]2016'!R31</f>
        <v>0</v>
      </c>
      <c r="BV49" s="125" t="str">
        <f t="shared" si="12"/>
        <v xml:space="preserve"> -</v>
      </c>
      <c r="BW49" s="379" t="str">
        <f t="shared" si="13"/>
        <v xml:space="preserve"> -</v>
      </c>
      <c r="BX49" s="55">
        <f>'[2]2017'!P31</f>
        <v>40000</v>
      </c>
      <c r="BY49" s="60">
        <f>'[2]2017'!Q31</f>
        <v>0</v>
      </c>
      <c r="BZ49" s="60">
        <f>'[2]2017'!R31</f>
        <v>0</v>
      </c>
      <c r="CA49" s="125">
        <f t="shared" si="14"/>
        <v>0</v>
      </c>
      <c r="CB49" s="379" t="str">
        <f t="shared" si="15"/>
        <v xml:space="preserve"> -</v>
      </c>
      <c r="CC49" s="54">
        <f>'[2]2018'!P31</f>
        <v>50000</v>
      </c>
      <c r="CD49" s="60">
        <f>'[2]2018'!Q31</f>
        <v>0</v>
      </c>
      <c r="CE49" s="60">
        <f>'[2]2018'!R31</f>
        <v>0</v>
      </c>
      <c r="CF49" s="125">
        <f t="shared" si="16"/>
        <v>0</v>
      </c>
      <c r="CG49" s="379" t="str">
        <f t="shared" si="17"/>
        <v xml:space="preserve"> -</v>
      </c>
      <c r="CH49" s="55">
        <f>'[2]2019'!P31</f>
        <v>50000</v>
      </c>
      <c r="CI49" s="60">
        <f>'[2]2019'!Q31</f>
        <v>0</v>
      </c>
      <c r="CJ49" s="60">
        <f>'[2]2019'!R31</f>
        <v>0</v>
      </c>
      <c r="CK49" s="125">
        <f t="shared" si="18"/>
        <v>0</v>
      </c>
      <c r="CL49" s="379" t="str">
        <f t="shared" si="19"/>
        <v xml:space="preserve"> -</v>
      </c>
      <c r="CM49" s="518">
        <f t="shared" si="20"/>
        <v>140000</v>
      </c>
      <c r="CN49" s="519">
        <f t="shared" si="21"/>
        <v>0</v>
      </c>
      <c r="CO49" s="519">
        <f t="shared" si="22"/>
        <v>0</v>
      </c>
      <c r="CP49" s="505">
        <f t="shared" si="23"/>
        <v>0</v>
      </c>
      <c r="CQ49" s="379" t="str">
        <f t="shared" si="24"/>
        <v xml:space="preserve"> -</v>
      </c>
      <c r="CR49" s="592" t="s">
        <v>1228</v>
      </c>
      <c r="CS49" s="99" t="s">
        <v>1400</v>
      </c>
      <c r="CT49" s="102" t="str">
        <f>'[1]LÍNEA 2'!AQ49</f>
        <v>Sec. Interior</v>
      </c>
    </row>
    <row r="50" spans="2:98" ht="30" customHeight="1" x14ac:dyDescent="0.2">
      <c r="B50" s="961"/>
      <c r="C50" s="958"/>
      <c r="D50" s="983"/>
      <c r="E50" s="912"/>
      <c r="F50" s="921"/>
      <c r="G50" s="828"/>
      <c r="H50" s="828"/>
      <c r="I50" s="815"/>
      <c r="J50" s="828"/>
      <c r="K50" s="815"/>
      <c r="L50" s="828"/>
      <c r="M50" s="828"/>
      <c r="N50" s="815"/>
      <c r="O50" s="828"/>
      <c r="P50" s="828"/>
      <c r="Q50" s="815"/>
      <c r="R50" s="828"/>
      <c r="S50" s="828"/>
      <c r="T50" s="815"/>
      <c r="U50" s="877"/>
      <c r="V50" s="1030"/>
      <c r="W50" s="815"/>
      <c r="X50" s="828"/>
      <c r="Y50" s="815"/>
      <c r="Z50" s="828"/>
      <c r="AA50" s="815"/>
      <c r="AB50" s="1032"/>
      <c r="AC50" s="1034"/>
      <c r="AD50" s="988"/>
      <c r="AE50" s="762"/>
      <c r="AF50" s="770"/>
      <c r="AG50" s="762"/>
      <c r="AH50" s="770"/>
      <c r="AI50" s="762"/>
      <c r="AJ50" s="770"/>
      <c r="AK50" s="762"/>
      <c r="AL50" s="770"/>
      <c r="AM50" s="762"/>
      <c r="AN50" s="770"/>
      <c r="AO50" s="915"/>
      <c r="AP50" s="904"/>
      <c r="AQ50" s="237" t="s">
        <v>283</v>
      </c>
      <c r="AR50" s="232">
        <f>'[1]LÍNEA 2'!P50</f>
        <v>2210979</v>
      </c>
      <c r="AS50" s="231" t="s">
        <v>1450</v>
      </c>
      <c r="AT50" s="40">
        <v>4</v>
      </c>
      <c r="AU50" s="60">
        <f>'[1]LÍNEA 2'!S50</f>
        <v>1</v>
      </c>
      <c r="AV50" s="60">
        <f>'[1]LÍNEA 2'!T50</f>
        <v>1</v>
      </c>
      <c r="AW50" s="414">
        <v>0.25</v>
      </c>
      <c r="AX50" s="60">
        <f>'[1]LÍNEA 2'!U50</f>
        <v>1</v>
      </c>
      <c r="AY50" s="414">
        <v>0.25</v>
      </c>
      <c r="AZ50" s="60">
        <f>'[1]LÍNEA 2'!V50</f>
        <v>1</v>
      </c>
      <c r="BA50" s="416">
        <v>0.25</v>
      </c>
      <c r="BB50" s="47">
        <f>'[1]LÍNEA 2'!W50</f>
        <v>1</v>
      </c>
      <c r="BC50" s="416">
        <v>0.25</v>
      </c>
      <c r="BD50" s="54">
        <f>'[2]2016'!K32</f>
        <v>1</v>
      </c>
      <c r="BE50" s="55">
        <f>'[2]2017'!K32</f>
        <v>1</v>
      </c>
      <c r="BF50" s="55">
        <f>'[2]2018'!K32</f>
        <v>0</v>
      </c>
      <c r="BG50" s="343">
        <f>'[2]2019'!K32</f>
        <v>0</v>
      </c>
      <c r="BH50" s="334">
        <f t="shared" si="1"/>
        <v>1</v>
      </c>
      <c r="BI50" s="454">
        <f t="shared" si="2"/>
        <v>1</v>
      </c>
      <c r="BJ50" s="335">
        <f t="shared" si="3"/>
        <v>1</v>
      </c>
      <c r="BK50" s="454">
        <f t="shared" si="4"/>
        <v>1</v>
      </c>
      <c r="BL50" s="335">
        <f t="shared" si="5"/>
        <v>0</v>
      </c>
      <c r="BM50" s="454">
        <f t="shared" si="6"/>
        <v>0</v>
      </c>
      <c r="BN50" s="335">
        <f t="shared" si="7"/>
        <v>0</v>
      </c>
      <c r="BO50" s="454">
        <f t="shared" si="8"/>
        <v>0</v>
      </c>
      <c r="BP50" s="661">
        <f t="shared" si="9"/>
        <v>0.5</v>
      </c>
      <c r="BQ50" s="656">
        <f t="shared" si="10"/>
        <v>0.5</v>
      </c>
      <c r="BR50" s="646">
        <f t="shared" si="11"/>
        <v>0.5</v>
      </c>
      <c r="BS50" s="54">
        <f>'[2]2016'!P32</f>
        <v>0</v>
      </c>
      <c r="BT50" s="60">
        <f>'[2]2016'!Q32</f>
        <v>0</v>
      </c>
      <c r="BU50" s="60">
        <f>'[2]2016'!R32</f>
        <v>1500</v>
      </c>
      <c r="BV50" s="125" t="str">
        <f t="shared" si="12"/>
        <v xml:space="preserve"> -</v>
      </c>
      <c r="BW50" s="379">
        <f t="shared" si="13"/>
        <v>1</v>
      </c>
      <c r="BX50" s="55">
        <f>'[2]2017'!P32</f>
        <v>30000</v>
      </c>
      <c r="BY50" s="60">
        <f>'[2]2017'!Q32</f>
        <v>30000</v>
      </c>
      <c r="BZ50" s="60">
        <f>'[2]2017'!R32</f>
        <v>0</v>
      </c>
      <c r="CA50" s="125">
        <f t="shared" si="14"/>
        <v>1</v>
      </c>
      <c r="CB50" s="379" t="str">
        <f t="shared" si="15"/>
        <v xml:space="preserve"> -</v>
      </c>
      <c r="CC50" s="54">
        <f>'[2]2018'!P32</f>
        <v>10000</v>
      </c>
      <c r="CD50" s="60">
        <f>'[2]2018'!Q32</f>
        <v>0</v>
      </c>
      <c r="CE50" s="60">
        <f>'[2]2018'!R32</f>
        <v>0</v>
      </c>
      <c r="CF50" s="125">
        <f t="shared" si="16"/>
        <v>0</v>
      </c>
      <c r="CG50" s="379" t="str">
        <f t="shared" si="17"/>
        <v xml:space="preserve"> -</v>
      </c>
      <c r="CH50" s="55">
        <f>'[2]2019'!P32</f>
        <v>10000</v>
      </c>
      <c r="CI50" s="60">
        <f>'[2]2019'!Q32</f>
        <v>0</v>
      </c>
      <c r="CJ50" s="60">
        <f>'[2]2019'!R32</f>
        <v>0</v>
      </c>
      <c r="CK50" s="125">
        <f t="shared" si="18"/>
        <v>0</v>
      </c>
      <c r="CL50" s="379" t="str">
        <f t="shared" si="19"/>
        <v xml:space="preserve"> -</v>
      </c>
      <c r="CM50" s="518">
        <f t="shared" si="20"/>
        <v>50000</v>
      </c>
      <c r="CN50" s="519">
        <f t="shared" si="21"/>
        <v>30000</v>
      </c>
      <c r="CO50" s="519">
        <f t="shared" si="22"/>
        <v>1500</v>
      </c>
      <c r="CP50" s="505">
        <f t="shared" si="23"/>
        <v>0.6</v>
      </c>
      <c r="CQ50" s="379">
        <f t="shared" si="24"/>
        <v>0.05</v>
      </c>
      <c r="CR50" s="592" t="s">
        <v>1228</v>
      </c>
      <c r="CS50" s="99" t="s">
        <v>1400</v>
      </c>
      <c r="CT50" s="102" t="str">
        <f>'[1]LÍNEA 2'!AQ50</f>
        <v>Sec. Interior</v>
      </c>
    </row>
    <row r="51" spans="2:98" ht="30" customHeight="1" x14ac:dyDescent="0.2">
      <c r="B51" s="961"/>
      <c r="C51" s="958"/>
      <c r="D51" s="983"/>
      <c r="E51" s="912"/>
      <c r="F51" s="921"/>
      <c r="G51" s="828"/>
      <c r="H51" s="828"/>
      <c r="I51" s="815"/>
      <c r="J51" s="828"/>
      <c r="K51" s="815"/>
      <c r="L51" s="828"/>
      <c r="M51" s="828"/>
      <c r="N51" s="815"/>
      <c r="O51" s="828"/>
      <c r="P51" s="828"/>
      <c r="Q51" s="815"/>
      <c r="R51" s="828"/>
      <c r="S51" s="828"/>
      <c r="T51" s="815"/>
      <c r="U51" s="877"/>
      <c r="V51" s="1030"/>
      <c r="W51" s="815"/>
      <c r="X51" s="828"/>
      <c r="Y51" s="815"/>
      <c r="Z51" s="828"/>
      <c r="AA51" s="815"/>
      <c r="AB51" s="1032"/>
      <c r="AC51" s="1034"/>
      <c r="AD51" s="988"/>
      <c r="AE51" s="762"/>
      <c r="AF51" s="770"/>
      <c r="AG51" s="762"/>
      <c r="AH51" s="770"/>
      <c r="AI51" s="762"/>
      <c r="AJ51" s="770"/>
      <c r="AK51" s="762"/>
      <c r="AL51" s="770"/>
      <c r="AM51" s="762"/>
      <c r="AN51" s="770"/>
      <c r="AO51" s="915"/>
      <c r="AP51" s="904"/>
      <c r="AQ51" s="237" t="s">
        <v>284</v>
      </c>
      <c r="AR51" s="232">
        <f>'[1]LÍNEA 2'!P51</f>
        <v>2210979</v>
      </c>
      <c r="AS51" s="231" t="s">
        <v>1451</v>
      </c>
      <c r="AT51" s="40">
        <v>1</v>
      </c>
      <c r="AU51" s="60">
        <f>'[1]LÍNEA 2'!S51</f>
        <v>1</v>
      </c>
      <c r="AV51" s="60">
        <f>'[1]LÍNEA 2'!T51</f>
        <v>0</v>
      </c>
      <c r="AW51" s="414">
        <v>0</v>
      </c>
      <c r="AX51" s="60">
        <f>'[1]LÍNEA 2'!U51</f>
        <v>1</v>
      </c>
      <c r="AY51" s="414">
        <v>0.33</v>
      </c>
      <c r="AZ51" s="60">
        <f>'[1]LÍNEA 2'!V51</f>
        <v>1</v>
      </c>
      <c r="BA51" s="416">
        <v>0.33</v>
      </c>
      <c r="BB51" s="47">
        <f>'[1]LÍNEA 2'!W51</f>
        <v>1</v>
      </c>
      <c r="BC51" s="416">
        <v>0.34</v>
      </c>
      <c r="BD51" s="54">
        <f>'[2]2016'!K33</f>
        <v>0</v>
      </c>
      <c r="BE51" s="55">
        <f>'[2]2017'!K33</f>
        <v>0.2</v>
      </c>
      <c r="BF51" s="55">
        <f>'[2]2018'!K33</f>
        <v>0</v>
      </c>
      <c r="BG51" s="343">
        <f>'[2]2019'!K33</f>
        <v>0</v>
      </c>
      <c r="BH51" s="334" t="str">
        <f t="shared" si="1"/>
        <v xml:space="preserve"> -</v>
      </c>
      <c r="BI51" s="454" t="str">
        <f t="shared" si="2"/>
        <v xml:space="preserve"> -</v>
      </c>
      <c r="BJ51" s="335">
        <f t="shared" si="3"/>
        <v>0.2</v>
      </c>
      <c r="BK51" s="454">
        <f t="shared" si="4"/>
        <v>0.2</v>
      </c>
      <c r="BL51" s="335">
        <f t="shared" si="5"/>
        <v>0</v>
      </c>
      <c r="BM51" s="454">
        <f t="shared" si="6"/>
        <v>0</v>
      </c>
      <c r="BN51" s="335">
        <f t="shared" si="7"/>
        <v>0</v>
      </c>
      <c r="BO51" s="454">
        <f t="shared" si="8"/>
        <v>0</v>
      </c>
      <c r="BP51" s="661">
        <f>+AVERAGE(BE51:BG51)/AU51</f>
        <v>6.6666666666666666E-2</v>
      </c>
      <c r="BQ51" s="656">
        <f t="shared" si="10"/>
        <v>6.6666666666666666E-2</v>
      </c>
      <c r="BR51" s="646">
        <f t="shared" si="11"/>
        <v>6.6666666666666666E-2</v>
      </c>
      <c r="BS51" s="54">
        <f>'[2]2016'!P33</f>
        <v>20000</v>
      </c>
      <c r="BT51" s="60">
        <f>'[2]2016'!Q33</f>
        <v>0</v>
      </c>
      <c r="BU51" s="60">
        <f>'[2]2016'!R33</f>
        <v>0</v>
      </c>
      <c r="BV51" s="125">
        <f t="shared" si="12"/>
        <v>0</v>
      </c>
      <c r="BW51" s="379" t="str">
        <f t="shared" si="13"/>
        <v xml:space="preserve"> -</v>
      </c>
      <c r="BX51" s="55">
        <f>'[2]2017'!P33</f>
        <v>34716</v>
      </c>
      <c r="BY51" s="60">
        <f>'[2]2017'!Q33</f>
        <v>0</v>
      </c>
      <c r="BZ51" s="60">
        <f>'[2]2017'!R33</f>
        <v>0</v>
      </c>
      <c r="CA51" s="125">
        <f t="shared" si="14"/>
        <v>0</v>
      </c>
      <c r="CB51" s="379" t="str">
        <f t="shared" si="15"/>
        <v xml:space="preserve"> -</v>
      </c>
      <c r="CC51" s="54">
        <f>'[2]2018'!P33</f>
        <v>50000</v>
      </c>
      <c r="CD51" s="60">
        <f>'[2]2018'!Q33</f>
        <v>0</v>
      </c>
      <c r="CE51" s="60">
        <f>'[2]2018'!R33</f>
        <v>0</v>
      </c>
      <c r="CF51" s="125">
        <f t="shared" si="16"/>
        <v>0</v>
      </c>
      <c r="CG51" s="379" t="str">
        <f t="shared" si="17"/>
        <v xml:space="preserve"> -</v>
      </c>
      <c r="CH51" s="55">
        <f>'[2]2019'!P33</f>
        <v>50000</v>
      </c>
      <c r="CI51" s="60">
        <f>'[2]2019'!Q33</f>
        <v>0</v>
      </c>
      <c r="CJ51" s="60">
        <f>'[2]2019'!R33</f>
        <v>0</v>
      </c>
      <c r="CK51" s="125">
        <f t="shared" si="18"/>
        <v>0</v>
      </c>
      <c r="CL51" s="379" t="str">
        <f t="shared" si="19"/>
        <v xml:space="preserve"> -</v>
      </c>
      <c r="CM51" s="518">
        <f t="shared" si="20"/>
        <v>154716</v>
      </c>
      <c r="CN51" s="519">
        <f t="shared" si="21"/>
        <v>0</v>
      </c>
      <c r="CO51" s="519">
        <f t="shared" si="22"/>
        <v>0</v>
      </c>
      <c r="CP51" s="505">
        <f t="shared" si="23"/>
        <v>0</v>
      </c>
      <c r="CQ51" s="379" t="str">
        <f t="shared" si="24"/>
        <v xml:space="preserve"> -</v>
      </c>
      <c r="CR51" s="592" t="s">
        <v>1228</v>
      </c>
      <c r="CS51" s="99" t="s">
        <v>1400</v>
      </c>
      <c r="CT51" s="102" t="str">
        <f>'[1]LÍNEA 2'!AQ51</f>
        <v>Sec. Interior</v>
      </c>
    </row>
    <row r="52" spans="2:98" ht="30" customHeight="1" x14ac:dyDescent="0.2">
      <c r="B52" s="961"/>
      <c r="C52" s="958"/>
      <c r="D52" s="983"/>
      <c r="E52" s="912"/>
      <c r="F52" s="921"/>
      <c r="G52" s="828"/>
      <c r="H52" s="828"/>
      <c r="I52" s="815"/>
      <c r="J52" s="828"/>
      <c r="K52" s="815"/>
      <c r="L52" s="828"/>
      <c r="M52" s="828"/>
      <c r="N52" s="815"/>
      <c r="O52" s="828"/>
      <c r="P52" s="828"/>
      <c r="Q52" s="815"/>
      <c r="R52" s="828"/>
      <c r="S52" s="828"/>
      <c r="T52" s="815"/>
      <c r="U52" s="877"/>
      <c r="V52" s="1030"/>
      <c r="W52" s="815"/>
      <c r="X52" s="828"/>
      <c r="Y52" s="815"/>
      <c r="Z52" s="828"/>
      <c r="AA52" s="815"/>
      <c r="AB52" s="1032"/>
      <c r="AC52" s="1034"/>
      <c r="AD52" s="988"/>
      <c r="AE52" s="762"/>
      <c r="AF52" s="770"/>
      <c r="AG52" s="762"/>
      <c r="AH52" s="770"/>
      <c r="AI52" s="762"/>
      <c r="AJ52" s="770"/>
      <c r="AK52" s="762"/>
      <c r="AL52" s="770"/>
      <c r="AM52" s="762"/>
      <c r="AN52" s="770"/>
      <c r="AO52" s="915"/>
      <c r="AP52" s="904"/>
      <c r="AQ52" s="237" t="s">
        <v>285</v>
      </c>
      <c r="AR52" s="232">
        <f>'[1]LÍNEA 2'!P52</f>
        <v>2210979</v>
      </c>
      <c r="AS52" s="231" t="s">
        <v>1452</v>
      </c>
      <c r="AT52" s="40">
        <v>1</v>
      </c>
      <c r="AU52" s="60">
        <f>'[1]LÍNEA 2'!S52</f>
        <v>1</v>
      </c>
      <c r="AV52" s="60">
        <f>'[1]LÍNEA 2'!T52</f>
        <v>1</v>
      </c>
      <c r="AW52" s="414">
        <v>0.25</v>
      </c>
      <c r="AX52" s="60">
        <f>'[1]LÍNEA 2'!U52</f>
        <v>1</v>
      </c>
      <c r="AY52" s="414">
        <v>0.25</v>
      </c>
      <c r="AZ52" s="60">
        <f>'[1]LÍNEA 2'!V52</f>
        <v>1</v>
      </c>
      <c r="BA52" s="416">
        <v>0.25</v>
      </c>
      <c r="BB52" s="47">
        <f>'[1]LÍNEA 2'!W52</f>
        <v>1</v>
      </c>
      <c r="BC52" s="416">
        <v>0.25</v>
      </c>
      <c r="BD52" s="54">
        <f>'[2]2016'!K34</f>
        <v>1</v>
      </c>
      <c r="BE52" s="55">
        <f>'[2]2017'!K34</f>
        <v>1</v>
      </c>
      <c r="BF52" s="55">
        <f>'[2]2018'!K34</f>
        <v>0</v>
      </c>
      <c r="BG52" s="343">
        <f>'[2]2019'!K34</f>
        <v>0</v>
      </c>
      <c r="BH52" s="334">
        <f t="shared" si="1"/>
        <v>1</v>
      </c>
      <c r="BI52" s="454">
        <f t="shared" si="2"/>
        <v>1</v>
      </c>
      <c r="BJ52" s="335">
        <f t="shared" si="3"/>
        <v>1</v>
      </c>
      <c r="BK52" s="454">
        <f t="shared" si="4"/>
        <v>1</v>
      </c>
      <c r="BL52" s="335">
        <f t="shared" si="5"/>
        <v>0</v>
      </c>
      <c r="BM52" s="454">
        <f t="shared" si="6"/>
        <v>0</v>
      </c>
      <c r="BN52" s="335">
        <f t="shared" si="7"/>
        <v>0</v>
      </c>
      <c r="BO52" s="454">
        <f t="shared" si="8"/>
        <v>0</v>
      </c>
      <c r="BP52" s="661">
        <f t="shared" si="9"/>
        <v>0.5</v>
      </c>
      <c r="BQ52" s="656">
        <f t="shared" si="10"/>
        <v>0.5</v>
      </c>
      <c r="BR52" s="646">
        <f t="shared" si="11"/>
        <v>0.5</v>
      </c>
      <c r="BS52" s="54">
        <f>'[2]2016'!P34</f>
        <v>5000</v>
      </c>
      <c r="BT52" s="60">
        <f>'[2]2016'!Q34</f>
        <v>0</v>
      </c>
      <c r="BU52" s="60">
        <f>'[2]2016'!R34</f>
        <v>0</v>
      </c>
      <c r="BV52" s="125">
        <f t="shared" si="12"/>
        <v>0</v>
      </c>
      <c r="BW52" s="379" t="str">
        <f t="shared" si="13"/>
        <v xml:space="preserve"> -</v>
      </c>
      <c r="BX52" s="55">
        <f>'[2]2017'!P34</f>
        <v>290763</v>
      </c>
      <c r="BY52" s="60">
        <f>'[2]2017'!Q34</f>
        <v>289533</v>
      </c>
      <c r="BZ52" s="60">
        <f>'[2]2017'!R34</f>
        <v>0</v>
      </c>
      <c r="CA52" s="125">
        <f t="shared" si="14"/>
        <v>0.9957697506216403</v>
      </c>
      <c r="CB52" s="379" t="str">
        <f t="shared" si="15"/>
        <v xml:space="preserve"> -</v>
      </c>
      <c r="CC52" s="54">
        <f>'[2]2018'!P34</f>
        <v>0</v>
      </c>
      <c r="CD52" s="60">
        <f>'[2]2018'!Q34</f>
        <v>0</v>
      </c>
      <c r="CE52" s="60">
        <f>'[2]2018'!R34</f>
        <v>0</v>
      </c>
      <c r="CF52" s="125" t="str">
        <f t="shared" si="16"/>
        <v xml:space="preserve"> -</v>
      </c>
      <c r="CG52" s="379" t="str">
        <f t="shared" si="17"/>
        <v xml:space="preserve"> -</v>
      </c>
      <c r="CH52" s="55">
        <f>'[2]2019'!P34</f>
        <v>0</v>
      </c>
      <c r="CI52" s="60">
        <f>'[2]2019'!Q34</f>
        <v>0</v>
      </c>
      <c r="CJ52" s="60">
        <f>'[2]2019'!R34</f>
        <v>0</v>
      </c>
      <c r="CK52" s="125" t="str">
        <f t="shared" si="18"/>
        <v xml:space="preserve"> -</v>
      </c>
      <c r="CL52" s="379" t="str">
        <f t="shared" si="19"/>
        <v xml:space="preserve"> -</v>
      </c>
      <c r="CM52" s="518">
        <f t="shared" si="20"/>
        <v>295763</v>
      </c>
      <c r="CN52" s="519">
        <f t="shared" si="21"/>
        <v>289533</v>
      </c>
      <c r="CO52" s="519">
        <f t="shared" si="22"/>
        <v>0</v>
      </c>
      <c r="CP52" s="505">
        <f t="shared" si="23"/>
        <v>0.97893583713987209</v>
      </c>
      <c r="CQ52" s="379" t="str">
        <f t="shared" si="24"/>
        <v xml:space="preserve"> -</v>
      </c>
      <c r="CR52" s="592" t="s">
        <v>1228</v>
      </c>
      <c r="CS52" s="99" t="s">
        <v>1400</v>
      </c>
      <c r="CT52" s="102" t="str">
        <f>'[1]LÍNEA 2'!AQ52</f>
        <v>Sec. Interior</v>
      </c>
    </row>
    <row r="53" spans="2:98" ht="30" customHeight="1" x14ac:dyDescent="0.2">
      <c r="B53" s="961"/>
      <c r="C53" s="958"/>
      <c r="D53" s="983"/>
      <c r="E53" s="912"/>
      <c r="F53" s="921"/>
      <c r="G53" s="828"/>
      <c r="H53" s="828"/>
      <c r="I53" s="815"/>
      <c r="J53" s="828"/>
      <c r="K53" s="815"/>
      <c r="L53" s="828"/>
      <c r="M53" s="828"/>
      <c r="N53" s="815"/>
      <c r="O53" s="828"/>
      <c r="P53" s="828"/>
      <c r="Q53" s="815"/>
      <c r="R53" s="828"/>
      <c r="S53" s="828"/>
      <c r="T53" s="815"/>
      <c r="U53" s="877"/>
      <c r="V53" s="1030"/>
      <c r="W53" s="815"/>
      <c r="X53" s="828"/>
      <c r="Y53" s="815"/>
      <c r="Z53" s="828"/>
      <c r="AA53" s="815"/>
      <c r="AB53" s="1032"/>
      <c r="AC53" s="1034"/>
      <c r="AD53" s="988"/>
      <c r="AE53" s="762"/>
      <c r="AF53" s="770"/>
      <c r="AG53" s="762"/>
      <c r="AH53" s="770"/>
      <c r="AI53" s="762"/>
      <c r="AJ53" s="770"/>
      <c r="AK53" s="762"/>
      <c r="AL53" s="770"/>
      <c r="AM53" s="762"/>
      <c r="AN53" s="770"/>
      <c r="AO53" s="915"/>
      <c r="AP53" s="904"/>
      <c r="AQ53" s="449" t="s">
        <v>426</v>
      </c>
      <c r="AR53" s="450">
        <f>'[1]LÍNEA 2'!P53</f>
        <v>2210979</v>
      </c>
      <c r="AS53" s="449" t="s">
        <v>1453</v>
      </c>
      <c r="AT53" s="40">
        <v>0</v>
      </c>
      <c r="AU53" s="60">
        <f>'[1]LÍNEA 2'!S53</f>
        <v>1</v>
      </c>
      <c r="AV53" s="60">
        <f>'[1]LÍNEA 2'!T53</f>
        <v>0</v>
      </c>
      <c r="AW53" s="414">
        <f t="shared" si="25"/>
        <v>0</v>
      </c>
      <c r="AX53" s="60">
        <f>'[1]LÍNEA 2'!U53</f>
        <v>1</v>
      </c>
      <c r="AY53" s="414">
        <v>0.33</v>
      </c>
      <c r="AZ53" s="60">
        <f>'[1]LÍNEA 2'!V53</f>
        <v>1</v>
      </c>
      <c r="BA53" s="416">
        <v>0.33</v>
      </c>
      <c r="BB53" s="47">
        <f>'[1]LÍNEA 2'!W53</f>
        <v>1</v>
      </c>
      <c r="BC53" s="416">
        <v>0.34</v>
      </c>
      <c r="BD53" s="54">
        <f>'[2]2016'!K35</f>
        <v>0</v>
      </c>
      <c r="BE53" s="55">
        <f>'[2]2017'!K35</f>
        <v>0</v>
      </c>
      <c r="BF53" s="55">
        <f>'[2]2018'!K35</f>
        <v>0</v>
      </c>
      <c r="BG53" s="343">
        <f>'[2]2019'!K35</f>
        <v>0</v>
      </c>
      <c r="BH53" s="334" t="str">
        <f t="shared" si="1"/>
        <v xml:space="preserve"> -</v>
      </c>
      <c r="BI53" s="454" t="str">
        <f t="shared" si="2"/>
        <v xml:space="preserve"> -</v>
      </c>
      <c r="BJ53" s="335">
        <f t="shared" si="3"/>
        <v>0</v>
      </c>
      <c r="BK53" s="454">
        <f t="shared" si="4"/>
        <v>0</v>
      </c>
      <c r="BL53" s="335">
        <f t="shared" si="5"/>
        <v>0</v>
      </c>
      <c r="BM53" s="454">
        <f t="shared" si="6"/>
        <v>0</v>
      </c>
      <c r="BN53" s="335">
        <f t="shared" si="7"/>
        <v>0</v>
      </c>
      <c r="BO53" s="454">
        <f t="shared" si="8"/>
        <v>0</v>
      </c>
      <c r="BP53" s="661">
        <f>+AVERAGE(BE53:BG53)/AU53</f>
        <v>0</v>
      </c>
      <c r="BQ53" s="656">
        <f t="shared" si="10"/>
        <v>0</v>
      </c>
      <c r="BR53" s="646">
        <f t="shared" si="11"/>
        <v>0</v>
      </c>
      <c r="BS53" s="54">
        <f>'[2]2016'!P35</f>
        <v>0</v>
      </c>
      <c r="BT53" s="60">
        <f>'[2]2016'!Q35</f>
        <v>0</v>
      </c>
      <c r="BU53" s="60">
        <f>'[2]2016'!R35</f>
        <v>0</v>
      </c>
      <c r="BV53" s="125" t="str">
        <f t="shared" si="12"/>
        <v xml:space="preserve"> -</v>
      </c>
      <c r="BW53" s="379" t="str">
        <f t="shared" si="13"/>
        <v xml:space="preserve"> -</v>
      </c>
      <c r="BX53" s="55">
        <f>'[2]2017'!P35</f>
        <v>15000</v>
      </c>
      <c r="BY53" s="60">
        <f>'[2]2017'!Q35</f>
        <v>0</v>
      </c>
      <c r="BZ53" s="60">
        <f>'[2]2017'!R35</f>
        <v>0</v>
      </c>
      <c r="CA53" s="125">
        <f t="shared" si="14"/>
        <v>0</v>
      </c>
      <c r="CB53" s="379" t="str">
        <f t="shared" si="15"/>
        <v xml:space="preserve"> -</v>
      </c>
      <c r="CC53" s="54">
        <f>'[2]2018'!P35</f>
        <v>50000</v>
      </c>
      <c r="CD53" s="60">
        <f>'[2]2018'!Q35</f>
        <v>0</v>
      </c>
      <c r="CE53" s="60">
        <f>'[2]2018'!R35</f>
        <v>0</v>
      </c>
      <c r="CF53" s="125">
        <f t="shared" si="16"/>
        <v>0</v>
      </c>
      <c r="CG53" s="379" t="str">
        <f t="shared" si="17"/>
        <v xml:space="preserve"> -</v>
      </c>
      <c r="CH53" s="55">
        <f>'[2]2019'!P35</f>
        <v>50000</v>
      </c>
      <c r="CI53" s="60">
        <f>'[2]2019'!Q35</f>
        <v>0</v>
      </c>
      <c r="CJ53" s="60">
        <f>'[2]2019'!R35</f>
        <v>0</v>
      </c>
      <c r="CK53" s="125">
        <f t="shared" si="18"/>
        <v>0</v>
      </c>
      <c r="CL53" s="379" t="str">
        <f t="shared" si="19"/>
        <v xml:space="preserve"> -</v>
      </c>
      <c r="CM53" s="518">
        <f t="shared" si="20"/>
        <v>115000</v>
      </c>
      <c r="CN53" s="519">
        <f t="shared" si="21"/>
        <v>0</v>
      </c>
      <c r="CO53" s="519">
        <f t="shared" si="22"/>
        <v>0</v>
      </c>
      <c r="CP53" s="505">
        <f t="shared" si="23"/>
        <v>0</v>
      </c>
      <c r="CQ53" s="379" t="str">
        <f t="shared" si="24"/>
        <v xml:space="preserve"> -</v>
      </c>
      <c r="CR53" s="592" t="s">
        <v>1228</v>
      </c>
      <c r="CS53" s="99" t="s">
        <v>1400</v>
      </c>
      <c r="CT53" s="102" t="str">
        <f>'[1]LÍNEA 2'!AQ53</f>
        <v>Sec. Interior</v>
      </c>
    </row>
    <row r="54" spans="2:98" ht="45.75" customHeight="1" x14ac:dyDescent="0.2">
      <c r="B54" s="961"/>
      <c r="C54" s="958"/>
      <c r="D54" s="983"/>
      <c r="E54" s="912"/>
      <c r="F54" s="921"/>
      <c r="G54" s="828"/>
      <c r="H54" s="828"/>
      <c r="I54" s="815"/>
      <c r="J54" s="828"/>
      <c r="K54" s="815"/>
      <c r="L54" s="828"/>
      <c r="M54" s="828"/>
      <c r="N54" s="815"/>
      <c r="O54" s="828"/>
      <c r="P54" s="828"/>
      <c r="Q54" s="815"/>
      <c r="R54" s="828"/>
      <c r="S54" s="828"/>
      <c r="T54" s="815"/>
      <c r="U54" s="877"/>
      <c r="V54" s="1030"/>
      <c r="W54" s="815"/>
      <c r="X54" s="828"/>
      <c r="Y54" s="815"/>
      <c r="Z54" s="828"/>
      <c r="AA54" s="815"/>
      <c r="AB54" s="1032"/>
      <c r="AC54" s="1034"/>
      <c r="AD54" s="988"/>
      <c r="AE54" s="762"/>
      <c r="AF54" s="770"/>
      <c r="AG54" s="762"/>
      <c r="AH54" s="770"/>
      <c r="AI54" s="762"/>
      <c r="AJ54" s="770"/>
      <c r="AK54" s="762"/>
      <c r="AL54" s="770"/>
      <c r="AM54" s="762"/>
      <c r="AN54" s="770"/>
      <c r="AO54" s="915"/>
      <c r="AP54" s="904"/>
      <c r="AQ54" s="27" t="s">
        <v>286</v>
      </c>
      <c r="AR54" s="133" t="str">
        <f>'[1]LÍNEA 2'!P54</f>
        <v xml:space="preserve"> -</v>
      </c>
      <c r="AS54" s="27" t="s">
        <v>1454</v>
      </c>
      <c r="AT54" s="40">
        <v>0</v>
      </c>
      <c r="AU54" s="60">
        <f>'[1]LÍNEA 2'!S54</f>
        <v>1</v>
      </c>
      <c r="AV54" s="60">
        <f>'[1]LÍNEA 2'!T54</f>
        <v>0</v>
      </c>
      <c r="AW54" s="414">
        <f t="shared" si="25"/>
        <v>0</v>
      </c>
      <c r="AX54" s="60">
        <f>'[1]LÍNEA 2'!U54</f>
        <v>1</v>
      </c>
      <c r="AY54" s="414">
        <f t="shared" si="26"/>
        <v>1</v>
      </c>
      <c r="AZ54" s="60">
        <f>'[1]LÍNEA 2'!V54</f>
        <v>0</v>
      </c>
      <c r="BA54" s="416">
        <f t="shared" si="27"/>
        <v>0</v>
      </c>
      <c r="BB54" s="47">
        <f>'[1]LÍNEA 2'!W54</f>
        <v>0</v>
      </c>
      <c r="BC54" s="416">
        <f t="shared" si="28"/>
        <v>0</v>
      </c>
      <c r="BD54" s="54">
        <f>'[2]2016'!K36</f>
        <v>0</v>
      </c>
      <c r="BE54" s="55">
        <f>'[2]2017'!K36</f>
        <v>0</v>
      </c>
      <c r="BF54" s="55">
        <f>'[2]2018'!K36</f>
        <v>0</v>
      </c>
      <c r="BG54" s="343">
        <f>'[2]2019'!K36</f>
        <v>0</v>
      </c>
      <c r="BH54" s="334" t="str">
        <f t="shared" si="1"/>
        <v xml:space="preserve"> -</v>
      </c>
      <c r="BI54" s="454" t="str">
        <f t="shared" si="2"/>
        <v xml:space="preserve"> -</v>
      </c>
      <c r="BJ54" s="335">
        <f t="shared" si="3"/>
        <v>0</v>
      </c>
      <c r="BK54" s="454">
        <f t="shared" si="4"/>
        <v>0</v>
      </c>
      <c r="BL54" s="335" t="str">
        <f t="shared" si="5"/>
        <v xml:space="preserve"> -</v>
      </c>
      <c r="BM54" s="454" t="str">
        <f t="shared" si="6"/>
        <v xml:space="preserve"> -</v>
      </c>
      <c r="BN54" s="335" t="str">
        <f t="shared" si="7"/>
        <v xml:space="preserve"> -</v>
      </c>
      <c r="BO54" s="454" t="str">
        <f t="shared" si="8"/>
        <v xml:space="preserve"> -</v>
      </c>
      <c r="BP54" s="661">
        <f>+SUM(BD54:BG54)/AU54</f>
        <v>0</v>
      </c>
      <c r="BQ54" s="656">
        <f t="shared" si="10"/>
        <v>0</v>
      </c>
      <c r="BR54" s="646">
        <f t="shared" si="11"/>
        <v>0</v>
      </c>
      <c r="BS54" s="54">
        <f>'[2]2016'!P36</f>
        <v>0</v>
      </c>
      <c r="BT54" s="60">
        <f>'[2]2016'!Q36</f>
        <v>0</v>
      </c>
      <c r="BU54" s="60">
        <f>'[2]2016'!R36</f>
        <v>0</v>
      </c>
      <c r="BV54" s="125" t="str">
        <f t="shared" si="12"/>
        <v xml:space="preserve"> -</v>
      </c>
      <c r="BW54" s="379" t="str">
        <f t="shared" si="13"/>
        <v xml:space="preserve"> -</v>
      </c>
      <c r="BX54" s="55">
        <f>'[2]2017'!P36</f>
        <v>50000</v>
      </c>
      <c r="BY54" s="60">
        <f>'[2]2017'!Q36</f>
        <v>0</v>
      </c>
      <c r="BZ54" s="60">
        <f>'[2]2017'!R36</f>
        <v>0</v>
      </c>
      <c r="CA54" s="125">
        <f t="shared" si="14"/>
        <v>0</v>
      </c>
      <c r="CB54" s="379" t="str">
        <f t="shared" si="15"/>
        <v xml:space="preserve"> -</v>
      </c>
      <c r="CC54" s="54">
        <f>'[2]2018'!P36</f>
        <v>0</v>
      </c>
      <c r="CD54" s="60">
        <f>'[2]2018'!Q36</f>
        <v>0</v>
      </c>
      <c r="CE54" s="60">
        <f>'[2]2018'!R36</f>
        <v>0</v>
      </c>
      <c r="CF54" s="125" t="str">
        <f t="shared" si="16"/>
        <v xml:space="preserve"> -</v>
      </c>
      <c r="CG54" s="379" t="str">
        <f t="shared" si="17"/>
        <v xml:space="preserve"> -</v>
      </c>
      <c r="CH54" s="55">
        <f>'[2]2019'!P36</f>
        <v>0</v>
      </c>
      <c r="CI54" s="60">
        <f>'[2]2019'!Q36</f>
        <v>0</v>
      </c>
      <c r="CJ54" s="60">
        <f>'[2]2019'!R36</f>
        <v>0</v>
      </c>
      <c r="CK54" s="125" t="str">
        <f t="shared" si="18"/>
        <v xml:space="preserve"> -</v>
      </c>
      <c r="CL54" s="379" t="str">
        <f t="shared" si="19"/>
        <v xml:space="preserve"> -</v>
      </c>
      <c r="CM54" s="518">
        <f t="shared" si="20"/>
        <v>50000</v>
      </c>
      <c r="CN54" s="519">
        <f t="shared" si="21"/>
        <v>0</v>
      </c>
      <c r="CO54" s="519">
        <f t="shared" si="22"/>
        <v>0</v>
      </c>
      <c r="CP54" s="505">
        <f t="shared" si="23"/>
        <v>0</v>
      </c>
      <c r="CQ54" s="379" t="str">
        <f t="shared" si="24"/>
        <v xml:space="preserve"> -</v>
      </c>
      <c r="CR54" s="592" t="s">
        <v>1228</v>
      </c>
      <c r="CS54" s="99" t="s">
        <v>1400</v>
      </c>
      <c r="CT54" s="102" t="str">
        <f>'[1]LÍNEA 2'!AQ54</f>
        <v>Sec. Interior</v>
      </c>
    </row>
    <row r="55" spans="2:98" ht="45.75" customHeight="1" x14ac:dyDescent="0.2">
      <c r="B55" s="961"/>
      <c r="C55" s="958"/>
      <c r="D55" s="983"/>
      <c r="E55" s="912"/>
      <c r="F55" s="921"/>
      <c r="G55" s="828"/>
      <c r="H55" s="828"/>
      <c r="I55" s="815"/>
      <c r="J55" s="828"/>
      <c r="K55" s="815"/>
      <c r="L55" s="828"/>
      <c r="M55" s="828"/>
      <c r="N55" s="815"/>
      <c r="O55" s="828"/>
      <c r="P55" s="828"/>
      <c r="Q55" s="815"/>
      <c r="R55" s="828"/>
      <c r="S55" s="828"/>
      <c r="T55" s="815"/>
      <c r="U55" s="877"/>
      <c r="V55" s="1030"/>
      <c r="W55" s="815"/>
      <c r="X55" s="828"/>
      <c r="Y55" s="815"/>
      <c r="Z55" s="828"/>
      <c r="AA55" s="815"/>
      <c r="AB55" s="1032"/>
      <c r="AC55" s="1034"/>
      <c r="AD55" s="988"/>
      <c r="AE55" s="762"/>
      <c r="AF55" s="770"/>
      <c r="AG55" s="762"/>
      <c r="AH55" s="770"/>
      <c r="AI55" s="762"/>
      <c r="AJ55" s="770"/>
      <c r="AK55" s="762"/>
      <c r="AL55" s="770"/>
      <c r="AM55" s="762"/>
      <c r="AN55" s="770"/>
      <c r="AO55" s="915"/>
      <c r="AP55" s="904"/>
      <c r="AQ55" s="27" t="s">
        <v>287</v>
      </c>
      <c r="AR55" s="133">
        <f>'[1]LÍNEA 2'!P55</f>
        <v>0</v>
      </c>
      <c r="AS55" s="27" t="s">
        <v>1455</v>
      </c>
      <c r="AT55" s="40">
        <v>0</v>
      </c>
      <c r="AU55" s="60">
        <f>'[1]LÍNEA 2'!S55</f>
        <v>6</v>
      </c>
      <c r="AV55" s="60">
        <f>'[1]LÍNEA 2'!T55</f>
        <v>0</v>
      </c>
      <c r="AW55" s="414">
        <f t="shared" si="25"/>
        <v>0</v>
      </c>
      <c r="AX55" s="60">
        <f>'[1]LÍNEA 2'!U55</f>
        <v>2</v>
      </c>
      <c r="AY55" s="414">
        <f t="shared" si="26"/>
        <v>0.33333333333333331</v>
      </c>
      <c r="AZ55" s="60">
        <f>'[1]LÍNEA 2'!V55</f>
        <v>2</v>
      </c>
      <c r="BA55" s="416">
        <f t="shared" si="27"/>
        <v>0.33333333333333331</v>
      </c>
      <c r="BB55" s="47">
        <f>'[1]LÍNEA 2'!W55</f>
        <v>2</v>
      </c>
      <c r="BC55" s="416">
        <f t="shared" si="28"/>
        <v>0.33333333333333331</v>
      </c>
      <c r="BD55" s="54">
        <f>'[3]2016'!$K$60</f>
        <v>0</v>
      </c>
      <c r="BE55" s="55">
        <f>'[3]2017'!$K$61</f>
        <v>0</v>
      </c>
      <c r="BF55" s="55">
        <f>'[3]2018'!$K$61</f>
        <v>0</v>
      </c>
      <c r="BG55" s="343">
        <f>'[3]2019'!$K$61</f>
        <v>0</v>
      </c>
      <c r="BH55" s="334" t="str">
        <f t="shared" si="1"/>
        <v xml:space="preserve"> -</v>
      </c>
      <c r="BI55" s="454" t="str">
        <f t="shared" si="2"/>
        <v xml:space="preserve"> -</v>
      </c>
      <c r="BJ55" s="335">
        <f t="shared" si="3"/>
        <v>0</v>
      </c>
      <c r="BK55" s="454">
        <f t="shared" si="4"/>
        <v>0</v>
      </c>
      <c r="BL55" s="335">
        <f t="shared" si="5"/>
        <v>0</v>
      </c>
      <c r="BM55" s="454">
        <f t="shared" si="6"/>
        <v>0</v>
      </c>
      <c r="BN55" s="335">
        <f t="shared" si="7"/>
        <v>0</v>
      </c>
      <c r="BO55" s="454">
        <f t="shared" si="8"/>
        <v>0</v>
      </c>
      <c r="BP55" s="661">
        <f>+SUM(BD55:BG55)/AU55</f>
        <v>0</v>
      </c>
      <c r="BQ55" s="656">
        <f t="shared" si="10"/>
        <v>0</v>
      </c>
      <c r="BR55" s="646">
        <f t="shared" si="11"/>
        <v>0</v>
      </c>
      <c r="BS55" s="54">
        <f>'[3]2016'!P60</f>
        <v>0</v>
      </c>
      <c r="BT55" s="60">
        <f>'[3]2016'!Q60</f>
        <v>0</v>
      </c>
      <c r="BU55" s="60">
        <f>'[3]2016'!R60</f>
        <v>0</v>
      </c>
      <c r="BV55" s="125" t="str">
        <f t="shared" si="12"/>
        <v xml:space="preserve"> -</v>
      </c>
      <c r="BW55" s="379" t="str">
        <f t="shared" si="13"/>
        <v xml:space="preserve"> -</v>
      </c>
      <c r="BX55" s="55">
        <f>'[3]2017'!P61</f>
        <v>0</v>
      </c>
      <c r="BY55" s="60">
        <f>'[3]2017'!Q61</f>
        <v>0</v>
      </c>
      <c r="BZ55" s="60">
        <f>'[3]2017'!R61</f>
        <v>0</v>
      </c>
      <c r="CA55" s="125" t="str">
        <f t="shared" si="14"/>
        <v xml:space="preserve"> -</v>
      </c>
      <c r="CB55" s="379" t="str">
        <f t="shared" si="15"/>
        <v xml:space="preserve"> -</v>
      </c>
      <c r="CC55" s="54">
        <f>'[3]2018'!P61</f>
        <v>10000</v>
      </c>
      <c r="CD55" s="60">
        <f>'[3]2018'!Q61</f>
        <v>0</v>
      </c>
      <c r="CE55" s="60">
        <f>'[3]2018'!R61</f>
        <v>0</v>
      </c>
      <c r="CF55" s="125">
        <f t="shared" si="16"/>
        <v>0</v>
      </c>
      <c r="CG55" s="379" t="str">
        <f t="shared" si="17"/>
        <v xml:space="preserve"> -</v>
      </c>
      <c r="CH55" s="55">
        <f>'[3]2019'!P61</f>
        <v>10000</v>
      </c>
      <c r="CI55" s="60">
        <f>'[3]2019'!Q61</f>
        <v>0</v>
      </c>
      <c r="CJ55" s="60">
        <f>'[3]2019'!R61</f>
        <v>0</v>
      </c>
      <c r="CK55" s="125">
        <f t="shared" si="18"/>
        <v>0</v>
      </c>
      <c r="CL55" s="379" t="str">
        <f t="shared" si="19"/>
        <v xml:space="preserve"> -</v>
      </c>
      <c r="CM55" s="518">
        <f t="shared" si="20"/>
        <v>20000</v>
      </c>
      <c r="CN55" s="519">
        <f t="shared" si="21"/>
        <v>0</v>
      </c>
      <c r="CO55" s="519">
        <f t="shared" si="22"/>
        <v>0</v>
      </c>
      <c r="CP55" s="505">
        <f t="shared" si="23"/>
        <v>0</v>
      </c>
      <c r="CQ55" s="379" t="str">
        <f t="shared" si="24"/>
        <v xml:space="preserve"> -</v>
      </c>
      <c r="CR55" s="592" t="s">
        <v>1228</v>
      </c>
      <c r="CS55" s="99" t="s">
        <v>1400</v>
      </c>
      <c r="CT55" s="102" t="str">
        <f>'[1]LÍNEA 2'!AQ55</f>
        <v>Sec. Desarrollo Social</v>
      </c>
    </row>
    <row r="56" spans="2:98" ht="45.75" customHeight="1" x14ac:dyDescent="0.2">
      <c r="B56" s="961"/>
      <c r="C56" s="958"/>
      <c r="D56" s="983"/>
      <c r="E56" s="912"/>
      <c r="F56" s="921"/>
      <c r="G56" s="828"/>
      <c r="H56" s="828"/>
      <c r="I56" s="815"/>
      <c r="J56" s="828"/>
      <c r="K56" s="815"/>
      <c r="L56" s="828"/>
      <c r="M56" s="828"/>
      <c r="N56" s="815"/>
      <c r="O56" s="828"/>
      <c r="P56" s="828"/>
      <c r="Q56" s="815"/>
      <c r="R56" s="828"/>
      <c r="S56" s="828"/>
      <c r="T56" s="815"/>
      <c r="U56" s="877"/>
      <c r="V56" s="1030"/>
      <c r="W56" s="815"/>
      <c r="X56" s="828"/>
      <c r="Y56" s="815"/>
      <c r="Z56" s="828"/>
      <c r="AA56" s="815"/>
      <c r="AB56" s="1032"/>
      <c r="AC56" s="1034"/>
      <c r="AD56" s="988"/>
      <c r="AE56" s="762"/>
      <c r="AF56" s="770"/>
      <c r="AG56" s="762"/>
      <c r="AH56" s="770"/>
      <c r="AI56" s="762"/>
      <c r="AJ56" s="770"/>
      <c r="AK56" s="762"/>
      <c r="AL56" s="770"/>
      <c r="AM56" s="762"/>
      <c r="AN56" s="770"/>
      <c r="AO56" s="915"/>
      <c r="AP56" s="904"/>
      <c r="AQ56" s="231" t="s">
        <v>288</v>
      </c>
      <c r="AR56" s="279" t="str">
        <f>'[1]LÍNEA 2'!P56</f>
        <v>2210917 2210244</v>
      </c>
      <c r="AS56" s="231" t="s">
        <v>1456</v>
      </c>
      <c r="AT56" s="40">
        <v>1</v>
      </c>
      <c r="AU56" s="60">
        <f>'[1]LÍNEA 2'!S56</f>
        <v>1</v>
      </c>
      <c r="AV56" s="60">
        <f>'[1]LÍNEA 2'!T56</f>
        <v>1</v>
      </c>
      <c r="AW56" s="414">
        <v>0.25</v>
      </c>
      <c r="AX56" s="60">
        <f>'[1]LÍNEA 2'!U56</f>
        <v>1</v>
      </c>
      <c r="AY56" s="414">
        <v>0.25</v>
      </c>
      <c r="AZ56" s="60">
        <f>'[1]LÍNEA 2'!V56</f>
        <v>1</v>
      </c>
      <c r="BA56" s="416">
        <v>0.25</v>
      </c>
      <c r="BB56" s="47">
        <f>'[1]LÍNEA 2'!W56</f>
        <v>1</v>
      </c>
      <c r="BC56" s="416">
        <v>0.25</v>
      </c>
      <c r="BD56" s="54">
        <f>'[17]2016'!$K$16</f>
        <v>0.8</v>
      </c>
      <c r="BE56" s="55">
        <f>'[17]2017'!$K$16</f>
        <v>0.1</v>
      </c>
      <c r="BF56" s="55">
        <f>'[17]2018'!$K$16</f>
        <v>0</v>
      </c>
      <c r="BG56" s="343">
        <f>'[17]2019'!$K$16</f>
        <v>0</v>
      </c>
      <c r="BH56" s="334">
        <f t="shared" si="1"/>
        <v>0.8</v>
      </c>
      <c r="BI56" s="454">
        <f t="shared" si="2"/>
        <v>0.8</v>
      </c>
      <c r="BJ56" s="335">
        <f t="shared" si="3"/>
        <v>0.1</v>
      </c>
      <c r="BK56" s="454">
        <f t="shared" si="4"/>
        <v>0.1</v>
      </c>
      <c r="BL56" s="335">
        <f t="shared" si="5"/>
        <v>0</v>
      </c>
      <c r="BM56" s="454">
        <f t="shared" si="6"/>
        <v>0</v>
      </c>
      <c r="BN56" s="335">
        <f t="shared" si="7"/>
        <v>0</v>
      </c>
      <c r="BO56" s="454">
        <f t="shared" si="8"/>
        <v>0</v>
      </c>
      <c r="BP56" s="661">
        <f t="shared" si="9"/>
        <v>0.22500000000000001</v>
      </c>
      <c r="BQ56" s="656">
        <f t="shared" si="10"/>
        <v>0.22500000000000001</v>
      </c>
      <c r="BR56" s="646">
        <f t="shared" si="11"/>
        <v>0.22500000000000001</v>
      </c>
      <c r="BS56" s="54">
        <f>'[17]2016'!P16</f>
        <v>363230</v>
      </c>
      <c r="BT56" s="60">
        <f>'[17]2016'!Q16</f>
        <v>254380</v>
      </c>
      <c r="BU56" s="60">
        <f>'[17]2016'!R16</f>
        <v>0</v>
      </c>
      <c r="BV56" s="125">
        <f t="shared" si="12"/>
        <v>0.70032761611100403</v>
      </c>
      <c r="BW56" s="379" t="str">
        <f t="shared" si="13"/>
        <v xml:space="preserve"> -</v>
      </c>
      <c r="BX56" s="55">
        <f>'[17]2017'!P16</f>
        <v>427306</v>
      </c>
      <c r="BY56" s="60">
        <f>'[17]2017'!Q16</f>
        <v>329206</v>
      </c>
      <c r="BZ56" s="60">
        <f>'[17]2017'!R16</f>
        <v>0</v>
      </c>
      <c r="CA56" s="125">
        <f t="shared" si="14"/>
        <v>0.77042213308495555</v>
      </c>
      <c r="CB56" s="379" t="str">
        <f t="shared" si="15"/>
        <v xml:space="preserve"> -</v>
      </c>
      <c r="CC56" s="54">
        <f>'[17]2018'!P16</f>
        <v>397498</v>
      </c>
      <c r="CD56" s="60">
        <f>'[17]2018'!Q16</f>
        <v>0</v>
      </c>
      <c r="CE56" s="60">
        <f>'[17]2018'!R16</f>
        <v>0</v>
      </c>
      <c r="CF56" s="125">
        <f t="shared" si="16"/>
        <v>0</v>
      </c>
      <c r="CG56" s="379" t="str">
        <f t="shared" si="17"/>
        <v xml:space="preserve"> -</v>
      </c>
      <c r="CH56" s="55">
        <f>'[17]2019'!P16</f>
        <v>415385</v>
      </c>
      <c r="CI56" s="60">
        <f>'[17]2019'!Q16</f>
        <v>0</v>
      </c>
      <c r="CJ56" s="60">
        <f>'[17]2019'!R16</f>
        <v>0</v>
      </c>
      <c r="CK56" s="125">
        <f t="shared" si="18"/>
        <v>0</v>
      </c>
      <c r="CL56" s="379" t="str">
        <f t="shared" si="19"/>
        <v xml:space="preserve"> -</v>
      </c>
      <c r="CM56" s="518">
        <f t="shared" si="20"/>
        <v>1603419</v>
      </c>
      <c r="CN56" s="519">
        <f t="shared" si="21"/>
        <v>583586</v>
      </c>
      <c r="CO56" s="519">
        <f t="shared" si="22"/>
        <v>0</v>
      </c>
      <c r="CP56" s="505">
        <f t="shared" si="23"/>
        <v>0.36396350548421841</v>
      </c>
      <c r="CQ56" s="379" t="str">
        <f t="shared" si="24"/>
        <v xml:space="preserve"> -</v>
      </c>
      <c r="CR56" s="592" t="s">
        <v>1228</v>
      </c>
      <c r="CS56" s="99" t="s">
        <v>1400</v>
      </c>
      <c r="CT56" s="102" t="str">
        <f>'[1]LÍNEA 2'!AQ56</f>
        <v>Sec. Salud y Ambiente</v>
      </c>
    </row>
    <row r="57" spans="2:98" ht="30" customHeight="1" x14ac:dyDescent="0.2">
      <c r="B57" s="961"/>
      <c r="C57" s="958"/>
      <c r="D57" s="983"/>
      <c r="E57" s="912"/>
      <c r="F57" s="921"/>
      <c r="G57" s="828"/>
      <c r="H57" s="828"/>
      <c r="I57" s="815"/>
      <c r="J57" s="828"/>
      <c r="K57" s="815"/>
      <c r="L57" s="828"/>
      <c r="M57" s="828"/>
      <c r="N57" s="815"/>
      <c r="O57" s="828"/>
      <c r="P57" s="828"/>
      <c r="Q57" s="815"/>
      <c r="R57" s="828"/>
      <c r="S57" s="828"/>
      <c r="T57" s="815"/>
      <c r="U57" s="877"/>
      <c r="V57" s="1030"/>
      <c r="W57" s="815"/>
      <c r="X57" s="828"/>
      <c r="Y57" s="815"/>
      <c r="Z57" s="828"/>
      <c r="AA57" s="815"/>
      <c r="AB57" s="1032"/>
      <c r="AC57" s="1034"/>
      <c r="AD57" s="988"/>
      <c r="AE57" s="762"/>
      <c r="AF57" s="770"/>
      <c r="AG57" s="762"/>
      <c r="AH57" s="770"/>
      <c r="AI57" s="762"/>
      <c r="AJ57" s="770"/>
      <c r="AK57" s="762"/>
      <c r="AL57" s="770"/>
      <c r="AM57" s="762"/>
      <c r="AN57" s="770"/>
      <c r="AO57" s="915"/>
      <c r="AP57" s="904"/>
      <c r="AQ57" s="27" t="s">
        <v>289</v>
      </c>
      <c r="AR57" s="133">
        <f>'[1]LÍNEA 2'!P57</f>
        <v>0</v>
      </c>
      <c r="AS57" s="27" t="s">
        <v>1457</v>
      </c>
      <c r="AT57" s="40">
        <v>4</v>
      </c>
      <c r="AU57" s="60">
        <f>'[1]LÍNEA 2'!S57</f>
        <v>4</v>
      </c>
      <c r="AV57" s="60">
        <f>'[1]LÍNEA 2'!T57</f>
        <v>1</v>
      </c>
      <c r="AW57" s="414">
        <f t="shared" si="25"/>
        <v>0.25</v>
      </c>
      <c r="AX57" s="60">
        <f>'[1]LÍNEA 2'!U57</f>
        <v>1</v>
      </c>
      <c r="AY57" s="414">
        <f t="shared" si="26"/>
        <v>0.25</v>
      </c>
      <c r="AZ57" s="60">
        <f>'[1]LÍNEA 2'!V57</f>
        <v>1</v>
      </c>
      <c r="BA57" s="416">
        <f t="shared" si="27"/>
        <v>0.25</v>
      </c>
      <c r="BB57" s="47">
        <f>'[1]LÍNEA 2'!W57</f>
        <v>1</v>
      </c>
      <c r="BC57" s="416">
        <f t="shared" si="28"/>
        <v>0.25</v>
      </c>
      <c r="BD57" s="54">
        <f>'[23]2016'!$K$13</f>
        <v>1</v>
      </c>
      <c r="BE57" s="55">
        <f>'[23]2017'!$K$13</f>
        <v>0</v>
      </c>
      <c r="BF57" s="55">
        <f>'[23]2018'!$K$13</f>
        <v>0</v>
      </c>
      <c r="BG57" s="343">
        <f>'[23]2019'!$K$13</f>
        <v>0</v>
      </c>
      <c r="BH57" s="334">
        <f t="shared" si="1"/>
        <v>1</v>
      </c>
      <c r="BI57" s="454">
        <f t="shared" si="2"/>
        <v>1</v>
      </c>
      <c r="BJ57" s="335">
        <f t="shared" si="3"/>
        <v>0</v>
      </c>
      <c r="BK57" s="454">
        <f t="shared" si="4"/>
        <v>0</v>
      </c>
      <c r="BL57" s="335">
        <f t="shared" si="5"/>
        <v>0</v>
      </c>
      <c r="BM57" s="454">
        <f t="shared" si="6"/>
        <v>0</v>
      </c>
      <c r="BN57" s="335">
        <f t="shared" si="7"/>
        <v>0</v>
      </c>
      <c r="BO57" s="454">
        <f t="shared" si="8"/>
        <v>0</v>
      </c>
      <c r="BP57" s="661">
        <f>+SUM(BD57:BG57)/AU57</f>
        <v>0.25</v>
      </c>
      <c r="BQ57" s="656">
        <f t="shared" si="10"/>
        <v>0.25</v>
      </c>
      <c r="BR57" s="646">
        <f t="shared" si="11"/>
        <v>0.25</v>
      </c>
      <c r="BS57" s="54">
        <f>'[23]2016'!P13</f>
        <v>0</v>
      </c>
      <c r="BT57" s="60">
        <f>'[23]2016'!Q13</f>
        <v>0</v>
      </c>
      <c r="BU57" s="60">
        <f>'[23]2016'!R13</f>
        <v>0</v>
      </c>
      <c r="BV57" s="125" t="str">
        <f t="shared" si="12"/>
        <v xml:space="preserve"> -</v>
      </c>
      <c r="BW57" s="379" t="str">
        <f t="shared" si="13"/>
        <v xml:space="preserve"> -</v>
      </c>
      <c r="BX57" s="55">
        <f>'[23]2017'!P13</f>
        <v>31350</v>
      </c>
      <c r="BY57" s="60">
        <f>'[23]2017'!Q13</f>
        <v>8350</v>
      </c>
      <c r="BZ57" s="60">
        <f>'[23]2017'!R13</f>
        <v>0</v>
      </c>
      <c r="CA57" s="125">
        <f t="shared" si="14"/>
        <v>0.266347687400319</v>
      </c>
      <c r="CB57" s="379" t="str">
        <f t="shared" si="15"/>
        <v xml:space="preserve"> -</v>
      </c>
      <c r="CC57" s="54">
        <f>'[23]2018'!P13</f>
        <v>32760</v>
      </c>
      <c r="CD57" s="60">
        <f>'[23]2018'!Q13</f>
        <v>0</v>
      </c>
      <c r="CE57" s="60">
        <f>'[23]2018'!R13</f>
        <v>0</v>
      </c>
      <c r="CF57" s="125">
        <f t="shared" si="16"/>
        <v>0</v>
      </c>
      <c r="CG57" s="379" t="str">
        <f t="shared" si="17"/>
        <v xml:space="preserve"> -</v>
      </c>
      <c r="CH57" s="55">
        <f>'[23]2019'!P13</f>
        <v>34235</v>
      </c>
      <c r="CI57" s="60">
        <f>'[23]2019'!Q13</f>
        <v>0</v>
      </c>
      <c r="CJ57" s="60">
        <f>'[23]2019'!R13</f>
        <v>0</v>
      </c>
      <c r="CK57" s="125">
        <f t="shared" si="18"/>
        <v>0</v>
      </c>
      <c r="CL57" s="379" t="str">
        <f t="shared" si="19"/>
        <v xml:space="preserve"> -</v>
      </c>
      <c r="CM57" s="518">
        <f t="shared" si="20"/>
        <v>98345</v>
      </c>
      <c r="CN57" s="519">
        <f t="shared" si="21"/>
        <v>8350</v>
      </c>
      <c r="CO57" s="519">
        <f t="shared" si="22"/>
        <v>0</v>
      </c>
      <c r="CP57" s="505">
        <f t="shared" si="23"/>
        <v>8.4905180741267988E-2</v>
      </c>
      <c r="CQ57" s="379" t="str">
        <f t="shared" si="24"/>
        <v xml:space="preserve"> -</v>
      </c>
      <c r="CR57" s="592" t="s">
        <v>1228</v>
      </c>
      <c r="CS57" s="213" t="s">
        <v>1429</v>
      </c>
      <c r="CT57" s="102" t="str">
        <f>'[1]LÍNEA 2'!AQ57</f>
        <v>INDERBU</v>
      </c>
    </row>
    <row r="58" spans="2:98" ht="30" customHeight="1" thickBot="1" x14ac:dyDescent="0.25">
      <c r="B58" s="961"/>
      <c r="C58" s="958"/>
      <c r="D58" s="983"/>
      <c r="E58" s="912"/>
      <c r="F58" s="921"/>
      <c r="G58" s="828"/>
      <c r="H58" s="828"/>
      <c r="I58" s="815"/>
      <c r="J58" s="828"/>
      <c r="K58" s="815"/>
      <c r="L58" s="828"/>
      <c r="M58" s="828"/>
      <c r="N58" s="815"/>
      <c r="O58" s="828"/>
      <c r="P58" s="828"/>
      <c r="Q58" s="815"/>
      <c r="R58" s="828"/>
      <c r="S58" s="828"/>
      <c r="T58" s="815"/>
      <c r="U58" s="877"/>
      <c r="V58" s="1030"/>
      <c r="W58" s="815"/>
      <c r="X58" s="828"/>
      <c r="Y58" s="815"/>
      <c r="Z58" s="828"/>
      <c r="AA58" s="815"/>
      <c r="AB58" s="1032"/>
      <c r="AC58" s="1034"/>
      <c r="AD58" s="988"/>
      <c r="AE58" s="762"/>
      <c r="AF58" s="770"/>
      <c r="AG58" s="762"/>
      <c r="AH58" s="770"/>
      <c r="AI58" s="762"/>
      <c r="AJ58" s="770"/>
      <c r="AK58" s="762"/>
      <c r="AL58" s="770"/>
      <c r="AM58" s="762"/>
      <c r="AN58" s="770"/>
      <c r="AO58" s="916"/>
      <c r="AP58" s="905"/>
      <c r="AQ58" s="29" t="s">
        <v>290</v>
      </c>
      <c r="AR58" s="136">
        <f>'[1]LÍNEA 2'!P58</f>
        <v>0</v>
      </c>
      <c r="AS58" s="29" t="s">
        <v>1458</v>
      </c>
      <c r="AT58" s="44">
        <v>0</v>
      </c>
      <c r="AU58" s="105">
        <f>'[1]LÍNEA 2'!S58</f>
        <v>7</v>
      </c>
      <c r="AV58" s="105">
        <f>'[1]LÍNEA 2'!T58</f>
        <v>0</v>
      </c>
      <c r="AW58" s="417">
        <f t="shared" si="25"/>
        <v>0</v>
      </c>
      <c r="AX58" s="105">
        <f>'[1]LÍNEA 2'!U58</f>
        <v>1</v>
      </c>
      <c r="AY58" s="417">
        <f t="shared" si="26"/>
        <v>0.14285714285714285</v>
      </c>
      <c r="AZ58" s="105">
        <f>'[1]LÍNEA 2'!V58</f>
        <v>3</v>
      </c>
      <c r="BA58" s="418">
        <f t="shared" si="27"/>
        <v>0.42857142857142855</v>
      </c>
      <c r="BB58" s="50">
        <f>'[1]LÍNEA 2'!W58</f>
        <v>3</v>
      </c>
      <c r="BC58" s="418">
        <f t="shared" si="28"/>
        <v>0.42857142857142855</v>
      </c>
      <c r="BD58" s="62">
        <f>'[22]2016'!$K$14</f>
        <v>0</v>
      </c>
      <c r="BE58" s="63">
        <f>'[22]2017'!$K$14</f>
        <v>0</v>
      </c>
      <c r="BF58" s="63">
        <f>'[22]2018'!$K$14</f>
        <v>0</v>
      </c>
      <c r="BG58" s="345">
        <f>'[22]2019'!$K$14</f>
        <v>0</v>
      </c>
      <c r="BH58" s="332" t="str">
        <f t="shared" si="1"/>
        <v xml:space="preserve"> -</v>
      </c>
      <c r="BI58" s="458" t="str">
        <f t="shared" si="2"/>
        <v xml:space="preserve"> -</v>
      </c>
      <c r="BJ58" s="333">
        <f t="shared" si="3"/>
        <v>0</v>
      </c>
      <c r="BK58" s="458">
        <f t="shared" si="4"/>
        <v>0</v>
      </c>
      <c r="BL58" s="333">
        <f t="shared" si="5"/>
        <v>0</v>
      </c>
      <c r="BM58" s="458">
        <f t="shared" si="6"/>
        <v>0</v>
      </c>
      <c r="BN58" s="333">
        <f t="shared" si="7"/>
        <v>0</v>
      </c>
      <c r="BO58" s="458">
        <f t="shared" si="8"/>
        <v>0</v>
      </c>
      <c r="BP58" s="662">
        <f>+SUM(BD58:BG58)/AU58</f>
        <v>0</v>
      </c>
      <c r="BQ58" s="657">
        <f t="shared" si="10"/>
        <v>0</v>
      </c>
      <c r="BR58" s="647">
        <f t="shared" si="11"/>
        <v>0</v>
      </c>
      <c r="BS58" s="62">
        <f>'[22]2016'!P14</f>
        <v>0</v>
      </c>
      <c r="BT58" s="92">
        <f>'[22]2016'!Q14</f>
        <v>0</v>
      </c>
      <c r="BU58" s="92">
        <f>'[22]2016'!R14</f>
        <v>0</v>
      </c>
      <c r="BV58" s="148" t="str">
        <f t="shared" si="12"/>
        <v xml:space="preserve"> -</v>
      </c>
      <c r="BW58" s="386" t="str">
        <f t="shared" si="13"/>
        <v xml:space="preserve"> -</v>
      </c>
      <c r="BX58" s="63">
        <f>'[22]2017'!P14</f>
        <v>36886</v>
      </c>
      <c r="BY58" s="92">
        <f>'[22]2017'!Q14</f>
        <v>0</v>
      </c>
      <c r="BZ58" s="92">
        <f>'[22]2017'!R14</f>
        <v>0</v>
      </c>
      <c r="CA58" s="148">
        <f t="shared" si="14"/>
        <v>0</v>
      </c>
      <c r="CB58" s="386" t="str">
        <f t="shared" si="15"/>
        <v xml:space="preserve"> -</v>
      </c>
      <c r="CC58" s="62">
        <f>'[22]2018'!P14</f>
        <v>200000</v>
      </c>
      <c r="CD58" s="92">
        <f>'[22]2018'!Q14</f>
        <v>0</v>
      </c>
      <c r="CE58" s="92">
        <f>'[22]2018'!R14</f>
        <v>0</v>
      </c>
      <c r="CF58" s="148">
        <f t="shared" si="16"/>
        <v>0</v>
      </c>
      <c r="CG58" s="386" t="str">
        <f t="shared" si="17"/>
        <v xml:space="preserve"> -</v>
      </c>
      <c r="CH58" s="63">
        <f>'[22]2019'!P14</f>
        <v>200000</v>
      </c>
      <c r="CI58" s="92">
        <f>'[22]2019'!Q14</f>
        <v>0</v>
      </c>
      <c r="CJ58" s="92">
        <f>'[22]2019'!R14</f>
        <v>0</v>
      </c>
      <c r="CK58" s="148">
        <f t="shared" si="18"/>
        <v>0</v>
      </c>
      <c r="CL58" s="386" t="str">
        <f t="shared" si="19"/>
        <v xml:space="preserve"> -</v>
      </c>
      <c r="CM58" s="524">
        <f t="shared" si="20"/>
        <v>436886</v>
      </c>
      <c r="CN58" s="525">
        <f t="shared" si="21"/>
        <v>0</v>
      </c>
      <c r="CO58" s="525">
        <f t="shared" si="22"/>
        <v>0</v>
      </c>
      <c r="CP58" s="506">
        <f t="shared" si="23"/>
        <v>0</v>
      </c>
      <c r="CQ58" s="386" t="str">
        <f t="shared" si="24"/>
        <v xml:space="preserve"> -</v>
      </c>
      <c r="CR58" s="593" t="s">
        <v>1228</v>
      </c>
      <c r="CS58" s="106" t="s">
        <v>1400</v>
      </c>
      <c r="CT58" s="107" t="str">
        <f>'[1]LÍNEA 2'!AQ58</f>
        <v>IMEBU</v>
      </c>
    </row>
    <row r="59" spans="2:98" ht="30" customHeight="1" x14ac:dyDescent="0.2">
      <c r="B59" s="961"/>
      <c r="C59" s="958"/>
      <c r="D59" s="983"/>
      <c r="E59" s="912"/>
      <c r="F59" s="921"/>
      <c r="G59" s="828"/>
      <c r="H59" s="828"/>
      <c r="I59" s="815"/>
      <c r="J59" s="828"/>
      <c r="K59" s="815"/>
      <c r="L59" s="828"/>
      <c r="M59" s="828"/>
      <c r="N59" s="815"/>
      <c r="O59" s="828"/>
      <c r="P59" s="828"/>
      <c r="Q59" s="815"/>
      <c r="R59" s="828"/>
      <c r="S59" s="828"/>
      <c r="T59" s="815"/>
      <c r="U59" s="877"/>
      <c r="V59" s="1030"/>
      <c r="W59" s="815"/>
      <c r="X59" s="828"/>
      <c r="Y59" s="815"/>
      <c r="Z59" s="828"/>
      <c r="AA59" s="815"/>
      <c r="AB59" s="1032"/>
      <c r="AC59" s="1034"/>
      <c r="AD59" s="988"/>
      <c r="AE59" s="762"/>
      <c r="AF59" s="770"/>
      <c r="AG59" s="762"/>
      <c r="AH59" s="770"/>
      <c r="AI59" s="762"/>
      <c r="AJ59" s="770"/>
      <c r="AK59" s="762"/>
      <c r="AL59" s="770"/>
      <c r="AM59" s="762"/>
      <c r="AN59" s="770"/>
      <c r="AO59" s="917">
        <f>+RESUMEN!J47</f>
        <v>8.3333333333333329E-2</v>
      </c>
      <c r="AP59" s="906" t="s">
        <v>303</v>
      </c>
      <c r="AQ59" s="246" t="s">
        <v>291</v>
      </c>
      <c r="AR59" s="287">
        <f>'[1]LÍNEA 2'!P59</f>
        <v>0</v>
      </c>
      <c r="AS59" s="246" t="s">
        <v>1459</v>
      </c>
      <c r="AT59" s="39">
        <v>1</v>
      </c>
      <c r="AU59" s="90">
        <f>'[1]LÍNEA 2'!S59</f>
        <v>1</v>
      </c>
      <c r="AV59" s="90">
        <f>'[1]LÍNEA 2'!T59</f>
        <v>1</v>
      </c>
      <c r="AW59" s="413">
        <v>0.25</v>
      </c>
      <c r="AX59" s="90">
        <f>'[1]LÍNEA 2'!U59</f>
        <v>1</v>
      </c>
      <c r="AY59" s="413">
        <v>0.25</v>
      </c>
      <c r="AZ59" s="90">
        <f>'[1]LÍNEA 2'!V59</f>
        <v>1</v>
      </c>
      <c r="BA59" s="415">
        <v>0.25</v>
      </c>
      <c r="BB59" s="46">
        <f>'[1]LÍNEA 2'!W59</f>
        <v>1</v>
      </c>
      <c r="BC59" s="422">
        <v>0.25</v>
      </c>
      <c r="BD59" s="52">
        <f>'[2]2016'!K37</f>
        <v>1</v>
      </c>
      <c r="BE59" s="53">
        <f>'[2]2017'!K37</f>
        <v>0</v>
      </c>
      <c r="BF59" s="53">
        <f>'[2]2018'!K37</f>
        <v>0</v>
      </c>
      <c r="BG59" s="342">
        <f>'[2]2019'!K37</f>
        <v>0</v>
      </c>
      <c r="BH59" s="459">
        <f t="shared" si="1"/>
        <v>1</v>
      </c>
      <c r="BI59" s="460">
        <f t="shared" si="2"/>
        <v>1</v>
      </c>
      <c r="BJ59" s="461">
        <f t="shared" si="3"/>
        <v>0</v>
      </c>
      <c r="BK59" s="460">
        <f t="shared" si="4"/>
        <v>0</v>
      </c>
      <c r="BL59" s="461">
        <f t="shared" si="5"/>
        <v>0</v>
      </c>
      <c r="BM59" s="460">
        <f t="shared" si="6"/>
        <v>0</v>
      </c>
      <c r="BN59" s="461">
        <f t="shared" si="7"/>
        <v>0</v>
      </c>
      <c r="BO59" s="460">
        <f t="shared" si="8"/>
        <v>0</v>
      </c>
      <c r="BP59" s="663">
        <f t="shared" si="9"/>
        <v>0.25</v>
      </c>
      <c r="BQ59" s="658">
        <f t="shared" si="10"/>
        <v>0.25</v>
      </c>
      <c r="BR59" s="648">
        <f t="shared" si="11"/>
        <v>0.25</v>
      </c>
      <c r="BS59" s="61">
        <f>'[2]2016'!P37</f>
        <v>0</v>
      </c>
      <c r="BT59" s="59">
        <f>'[2]2016'!Q37</f>
        <v>0</v>
      </c>
      <c r="BU59" s="59">
        <f>'[2]2016'!R37</f>
        <v>0</v>
      </c>
      <c r="BV59" s="145" t="str">
        <f t="shared" si="12"/>
        <v xml:space="preserve"> -</v>
      </c>
      <c r="BW59" s="378" t="str">
        <f t="shared" si="13"/>
        <v xml:space="preserve"> -</v>
      </c>
      <c r="BX59" s="61">
        <f>'[2]2017'!P37</f>
        <v>0</v>
      </c>
      <c r="BY59" s="59">
        <f>'[2]2017'!Q37</f>
        <v>0</v>
      </c>
      <c r="BZ59" s="59">
        <f>'[2]2017'!R37</f>
        <v>0</v>
      </c>
      <c r="CA59" s="145" t="str">
        <f t="shared" si="14"/>
        <v xml:space="preserve"> -</v>
      </c>
      <c r="CB59" s="378" t="str">
        <f t="shared" si="15"/>
        <v xml:space="preserve"> -</v>
      </c>
      <c r="CC59" s="58">
        <f>'[2]2018'!P37</f>
        <v>78000</v>
      </c>
      <c r="CD59" s="59">
        <f>'[2]2018'!Q37</f>
        <v>0</v>
      </c>
      <c r="CE59" s="59">
        <f>'[2]2018'!R37</f>
        <v>0</v>
      </c>
      <c r="CF59" s="145">
        <f t="shared" si="16"/>
        <v>0</v>
      </c>
      <c r="CG59" s="378" t="str">
        <f t="shared" si="17"/>
        <v xml:space="preserve"> -</v>
      </c>
      <c r="CH59" s="61">
        <f>'[2]2019'!P37</f>
        <v>78000</v>
      </c>
      <c r="CI59" s="59">
        <f>'[2]2019'!Q37</f>
        <v>0</v>
      </c>
      <c r="CJ59" s="59">
        <f>'[2]2019'!R37</f>
        <v>0</v>
      </c>
      <c r="CK59" s="145">
        <f t="shared" si="18"/>
        <v>0</v>
      </c>
      <c r="CL59" s="378" t="str">
        <f t="shared" si="19"/>
        <v xml:space="preserve"> -</v>
      </c>
      <c r="CM59" s="516">
        <f t="shared" si="20"/>
        <v>156000</v>
      </c>
      <c r="CN59" s="517">
        <f t="shared" si="21"/>
        <v>0</v>
      </c>
      <c r="CO59" s="517">
        <f t="shared" si="22"/>
        <v>0</v>
      </c>
      <c r="CP59" s="507">
        <f t="shared" si="23"/>
        <v>0</v>
      </c>
      <c r="CQ59" s="378" t="str">
        <f t="shared" si="24"/>
        <v xml:space="preserve"> -</v>
      </c>
      <c r="CR59" s="591" t="s">
        <v>1228</v>
      </c>
      <c r="CS59" s="98" t="s">
        <v>1400</v>
      </c>
      <c r="CT59" s="101" t="str">
        <f>'[1]LÍNEA 2'!AQ59</f>
        <v>Sec. Interior</v>
      </c>
    </row>
    <row r="60" spans="2:98" ht="45.75" customHeight="1" x14ac:dyDescent="0.2">
      <c r="B60" s="961"/>
      <c r="C60" s="958"/>
      <c r="D60" s="983"/>
      <c r="E60" s="912"/>
      <c r="F60" s="921"/>
      <c r="G60" s="828"/>
      <c r="H60" s="828"/>
      <c r="I60" s="815"/>
      <c r="J60" s="828"/>
      <c r="K60" s="815"/>
      <c r="L60" s="828"/>
      <c r="M60" s="828"/>
      <c r="N60" s="815"/>
      <c r="O60" s="828"/>
      <c r="P60" s="828"/>
      <c r="Q60" s="815"/>
      <c r="R60" s="828"/>
      <c r="S60" s="828"/>
      <c r="T60" s="815"/>
      <c r="U60" s="877"/>
      <c r="V60" s="1030"/>
      <c r="W60" s="815"/>
      <c r="X60" s="828"/>
      <c r="Y60" s="815"/>
      <c r="Z60" s="828"/>
      <c r="AA60" s="815"/>
      <c r="AB60" s="1032"/>
      <c r="AC60" s="1034"/>
      <c r="AD60" s="988"/>
      <c r="AE60" s="762"/>
      <c r="AF60" s="770"/>
      <c r="AG60" s="762"/>
      <c r="AH60" s="770"/>
      <c r="AI60" s="762"/>
      <c r="AJ60" s="770"/>
      <c r="AK60" s="762"/>
      <c r="AL60" s="770"/>
      <c r="AM60" s="762"/>
      <c r="AN60" s="770"/>
      <c r="AO60" s="915"/>
      <c r="AP60" s="904"/>
      <c r="AQ60" s="449" t="s">
        <v>292</v>
      </c>
      <c r="AR60" s="450">
        <f>'[1]LÍNEA 2'!P60</f>
        <v>2210268</v>
      </c>
      <c r="AS60" s="449" t="s">
        <v>1460</v>
      </c>
      <c r="AT60" s="40">
        <v>1</v>
      </c>
      <c r="AU60" s="60">
        <f>'[1]LÍNEA 2'!S60</f>
        <v>1</v>
      </c>
      <c r="AV60" s="60">
        <f>'[1]LÍNEA 2'!T60</f>
        <v>0</v>
      </c>
      <c r="AW60" s="414">
        <f t="shared" si="25"/>
        <v>0</v>
      </c>
      <c r="AX60" s="60">
        <f>'[1]LÍNEA 2'!U60</f>
        <v>1</v>
      </c>
      <c r="AY60" s="414">
        <v>0.33</v>
      </c>
      <c r="AZ60" s="60">
        <f>'[1]LÍNEA 2'!V60</f>
        <v>1</v>
      </c>
      <c r="BA60" s="416">
        <v>0.33</v>
      </c>
      <c r="BB60" s="47">
        <f>'[1]LÍNEA 2'!W60</f>
        <v>1</v>
      </c>
      <c r="BC60" s="423">
        <v>0.34</v>
      </c>
      <c r="BD60" s="54">
        <f>'[2]2016'!K38</f>
        <v>0</v>
      </c>
      <c r="BE60" s="55">
        <f>'[2]2017'!K38</f>
        <v>0</v>
      </c>
      <c r="BF60" s="55">
        <f>'[2]2018'!K38</f>
        <v>0</v>
      </c>
      <c r="BG60" s="343">
        <f>'[2]2019'!K38</f>
        <v>0</v>
      </c>
      <c r="BH60" s="334" t="str">
        <f t="shared" si="1"/>
        <v xml:space="preserve"> -</v>
      </c>
      <c r="BI60" s="454" t="str">
        <f t="shared" si="2"/>
        <v xml:space="preserve"> -</v>
      </c>
      <c r="BJ60" s="335">
        <f t="shared" si="3"/>
        <v>0</v>
      </c>
      <c r="BK60" s="454">
        <f t="shared" si="4"/>
        <v>0</v>
      </c>
      <c r="BL60" s="335">
        <f t="shared" si="5"/>
        <v>0</v>
      </c>
      <c r="BM60" s="454">
        <f t="shared" si="6"/>
        <v>0</v>
      </c>
      <c r="BN60" s="335">
        <f t="shared" si="7"/>
        <v>0</v>
      </c>
      <c r="BO60" s="454">
        <f t="shared" si="8"/>
        <v>0</v>
      </c>
      <c r="BP60" s="661">
        <f>+AVERAGE(BE60:BG60)/AU60</f>
        <v>0</v>
      </c>
      <c r="BQ60" s="656">
        <f t="shared" si="10"/>
        <v>0</v>
      </c>
      <c r="BR60" s="646">
        <f t="shared" si="11"/>
        <v>0</v>
      </c>
      <c r="BS60" s="55">
        <f>'[2]2016'!P38</f>
        <v>0</v>
      </c>
      <c r="BT60" s="60">
        <f>'[2]2016'!Q38</f>
        <v>0</v>
      </c>
      <c r="BU60" s="60">
        <f>'[2]2016'!R38</f>
        <v>0</v>
      </c>
      <c r="BV60" s="125" t="str">
        <f t="shared" si="12"/>
        <v xml:space="preserve"> -</v>
      </c>
      <c r="BW60" s="379" t="str">
        <f t="shared" si="13"/>
        <v xml:space="preserve"> -</v>
      </c>
      <c r="BX60" s="55">
        <f>'[2]2017'!P38</f>
        <v>80000</v>
      </c>
      <c r="BY60" s="60">
        <f>'[2]2017'!Q38</f>
        <v>0</v>
      </c>
      <c r="BZ60" s="60">
        <f>'[2]2017'!R38</f>
        <v>0</v>
      </c>
      <c r="CA60" s="125">
        <f t="shared" si="14"/>
        <v>0</v>
      </c>
      <c r="CB60" s="379" t="str">
        <f t="shared" si="15"/>
        <v xml:space="preserve"> -</v>
      </c>
      <c r="CC60" s="54">
        <f>'[2]2018'!P38</f>
        <v>0</v>
      </c>
      <c r="CD60" s="60">
        <f>'[2]2018'!Q38</f>
        <v>0</v>
      </c>
      <c r="CE60" s="60">
        <f>'[2]2018'!R38</f>
        <v>0</v>
      </c>
      <c r="CF60" s="125" t="str">
        <f t="shared" si="16"/>
        <v xml:space="preserve"> -</v>
      </c>
      <c r="CG60" s="379" t="str">
        <f t="shared" si="17"/>
        <v xml:space="preserve"> -</v>
      </c>
      <c r="CH60" s="55">
        <f>'[2]2019'!P38</f>
        <v>0</v>
      </c>
      <c r="CI60" s="60">
        <f>'[2]2019'!Q38</f>
        <v>0</v>
      </c>
      <c r="CJ60" s="60">
        <f>'[2]2019'!R38</f>
        <v>0</v>
      </c>
      <c r="CK60" s="125" t="str">
        <f t="shared" si="18"/>
        <v xml:space="preserve"> -</v>
      </c>
      <c r="CL60" s="379" t="str">
        <f t="shared" si="19"/>
        <v xml:space="preserve"> -</v>
      </c>
      <c r="CM60" s="518">
        <f t="shared" si="20"/>
        <v>80000</v>
      </c>
      <c r="CN60" s="519">
        <f t="shared" si="21"/>
        <v>0</v>
      </c>
      <c r="CO60" s="519">
        <f t="shared" si="22"/>
        <v>0</v>
      </c>
      <c r="CP60" s="505">
        <f t="shared" si="23"/>
        <v>0</v>
      </c>
      <c r="CQ60" s="379" t="str">
        <f t="shared" si="24"/>
        <v xml:space="preserve"> -</v>
      </c>
      <c r="CR60" s="592" t="s">
        <v>1228</v>
      </c>
      <c r="CS60" s="99" t="s">
        <v>1400</v>
      </c>
      <c r="CT60" s="102" t="str">
        <f>'[1]LÍNEA 2'!AQ60</f>
        <v>Sec. Interior</v>
      </c>
    </row>
    <row r="61" spans="2:98" ht="30" customHeight="1" thickBot="1" x14ac:dyDescent="0.25">
      <c r="B61" s="961"/>
      <c r="C61" s="958"/>
      <c r="D61" s="983"/>
      <c r="E61" s="912"/>
      <c r="F61" s="921"/>
      <c r="G61" s="828"/>
      <c r="H61" s="828"/>
      <c r="I61" s="815"/>
      <c r="J61" s="828"/>
      <c r="K61" s="815"/>
      <c r="L61" s="828"/>
      <c r="M61" s="828"/>
      <c r="N61" s="815"/>
      <c r="O61" s="828"/>
      <c r="P61" s="828"/>
      <c r="Q61" s="815"/>
      <c r="R61" s="828"/>
      <c r="S61" s="828"/>
      <c r="T61" s="815"/>
      <c r="U61" s="877"/>
      <c r="V61" s="1030"/>
      <c r="W61" s="815"/>
      <c r="X61" s="828"/>
      <c r="Y61" s="815"/>
      <c r="Z61" s="828"/>
      <c r="AA61" s="815"/>
      <c r="AB61" s="1032"/>
      <c r="AC61" s="1034"/>
      <c r="AD61" s="988"/>
      <c r="AE61" s="762"/>
      <c r="AF61" s="770"/>
      <c r="AG61" s="762"/>
      <c r="AH61" s="770"/>
      <c r="AI61" s="762"/>
      <c r="AJ61" s="770"/>
      <c r="AK61" s="762"/>
      <c r="AL61" s="770"/>
      <c r="AM61" s="762"/>
      <c r="AN61" s="770"/>
      <c r="AO61" s="918"/>
      <c r="AP61" s="907"/>
      <c r="AQ61" s="462" t="s">
        <v>293</v>
      </c>
      <c r="AR61" s="463" t="str">
        <f>'[1]LÍNEA 2'!P61</f>
        <v xml:space="preserve"> -</v>
      </c>
      <c r="AS61" s="462" t="s">
        <v>1461</v>
      </c>
      <c r="AT61" s="45">
        <v>0</v>
      </c>
      <c r="AU61" s="92">
        <f>'[1]LÍNEA 2'!S61</f>
        <v>1</v>
      </c>
      <c r="AV61" s="92">
        <f>'[1]LÍNEA 2'!T61</f>
        <v>0</v>
      </c>
      <c r="AW61" s="424">
        <f t="shared" si="25"/>
        <v>0</v>
      </c>
      <c r="AX61" s="92">
        <f>'[1]LÍNEA 2'!U61</f>
        <v>1</v>
      </c>
      <c r="AY61" s="424">
        <v>0.33</v>
      </c>
      <c r="AZ61" s="92">
        <f>'[1]LÍNEA 2'!V61</f>
        <v>1</v>
      </c>
      <c r="BA61" s="425">
        <v>0.33</v>
      </c>
      <c r="BB61" s="51">
        <f>'[1]LÍNEA 2'!W61</f>
        <v>1</v>
      </c>
      <c r="BC61" s="426">
        <v>0.34</v>
      </c>
      <c r="BD61" s="62">
        <f>'[22]2016'!$K$15</f>
        <v>0</v>
      </c>
      <c r="BE61" s="63">
        <f>'[22]2017'!$K$15</f>
        <v>0</v>
      </c>
      <c r="BF61" s="63">
        <f>'[22]2018'!$K$15</f>
        <v>0</v>
      </c>
      <c r="BG61" s="345">
        <f>'[22]2019'!$K$15</f>
        <v>0</v>
      </c>
      <c r="BH61" s="456" t="str">
        <f t="shared" si="1"/>
        <v xml:space="preserve"> -</v>
      </c>
      <c r="BI61" s="457" t="str">
        <f t="shared" si="2"/>
        <v xml:space="preserve"> -</v>
      </c>
      <c r="BJ61" s="366">
        <f t="shared" si="3"/>
        <v>0</v>
      </c>
      <c r="BK61" s="457">
        <f t="shared" si="4"/>
        <v>0</v>
      </c>
      <c r="BL61" s="366">
        <f t="shared" si="5"/>
        <v>0</v>
      </c>
      <c r="BM61" s="457">
        <f t="shared" si="6"/>
        <v>0</v>
      </c>
      <c r="BN61" s="366">
        <f t="shared" si="7"/>
        <v>0</v>
      </c>
      <c r="BO61" s="457">
        <f t="shared" si="8"/>
        <v>0</v>
      </c>
      <c r="BP61" s="664">
        <f>+AVERAGE(BE61:BG61)/AU61</f>
        <v>0</v>
      </c>
      <c r="BQ61" s="659">
        <f t="shared" si="10"/>
        <v>0</v>
      </c>
      <c r="BR61" s="649">
        <f t="shared" si="11"/>
        <v>0</v>
      </c>
      <c r="BS61" s="57">
        <f>'[22]2016'!P15</f>
        <v>0</v>
      </c>
      <c r="BT61" s="105">
        <f>'[22]2016'!Q15</f>
        <v>0</v>
      </c>
      <c r="BU61" s="105">
        <f>'[22]2016'!R15</f>
        <v>0</v>
      </c>
      <c r="BV61" s="147" t="str">
        <f t="shared" si="12"/>
        <v xml:space="preserve"> -</v>
      </c>
      <c r="BW61" s="382" t="str">
        <f t="shared" si="13"/>
        <v xml:space="preserve"> -</v>
      </c>
      <c r="BX61" s="57">
        <f>'[22]2017'!P15</f>
        <v>0</v>
      </c>
      <c r="BY61" s="105">
        <f>'[22]2017'!Q15</f>
        <v>0</v>
      </c>
      <c r="BZ61" s="105">
        <f>'[22]2017'!R15</f>
        <v>0</v>
      </c>
      <c r="CA61" s="147" t="str">
        <f t="shared" si="14"/>
        <v xml:space="preserve"> -</v>
      </c>
      <c r="CB61" s="382" t="str">
        <f t="shared" si="15"/>
        <v xml:space="preserve"> -</v>
      </c>
      <c r="CC61" s="56">
        <f>'[22]2018'!P15</f>
        <v>0</v>
      </c>
      <c r="CD61" s="105">
        <f>'[22]2018'!Q15</f>
        <v>0</v>
      </c>
      <c r="CE61" s="105">
        <f>'[22]2018'!R15</f>
        <v>0</v>
      </c>
      <c r="CF61" s="147" t="str">
        <f t="shared" si="16"/>
        <v xml:space="preserve"> -</v>
      </c>
      <c r="CG61" s="382" t="str">
        <f t="shared" si="17"/>
        <v xml:space="preserve"> -</v>
      </c>
      <c r="CH61" s="57">
        <f>'[22]2019'!P15</f>
        <v>0</v>
      </c>
      <c r="CI61" s="105">
        <f>'[22]2019'!Q15</f>
        <v>0</v>
      </c>
      <c r="CJ61" s="105">
        <f>'[22]2019'!R15</f>
        <v>0</v>
      </c>
      <c r="CK61" s="147" t="str">
        <f t="shared" si="18"/>
        <v xml:space="preserve"> -</v>
      </c>
      <c r="CL61" s="382" t="str">
        <f t="shared" si="19"/>
        <v xml:space="preserve"> -</v>
      </c>
      <c r="CM61" s="520">
        <f t="shared" si="20"/>
        <v>0</v>
      </c>
      <c r="CN61" s="521">
        <f t="shared" si="21"/>
        <v>0</v>
      </c>
      <c r="CO61" s="521">
        <f t="shared" si="22"/>
        <v>0</v>
      </c>
      <c r="CP61" s="508" t="str">
        <f t="shared" si="23"/>
        <v xml:space="preserve"> -</v>
      </c>
      <c r="CQ61" s="382" t="str">
        <f t="shared" si="24"/>
        <v xml:space="preserve"> -</v>
      </c>
      <c r="CR61" s="594" t="s">
        <v>1228</v>
      </c>
      <c r="CS61" s="100" t="s">
        <v>1400</v>
      </c>
      <c r="CT61" s="103" t="str">
        <f>'[1]LÍNEA 2'!AQ61</f>
        <v>IMEBU</v>
      </c>
    </row>
    <row r="62" spans="2:98" ht="30" customHeight="1" x14ac:dyDescent="0.2">
      <c r="B62" s="961"/>
      <c r="C62" s="958"/>
      <c r="D62" s="983"/>
      <c r="E62" s="912"/>
      <c r="F62" s="921"/>
      <c r="G62" s="828"/>
      <c r="H62" s="828"/>
      <c r="I62" s="815"/>
      <c r="J62" s="828"/>
      <c r="K62" s="815"/>
      <c r="L62" s="828"/>
      <c r="M62" s="828"/>
      <c r="N62" s="815"/>
      <c r="O62" s="828"/>
      <c r="P62" s="828"/>
      <c r="Q62" s="815"/>
      <c r="R62" s="828"/>
      <c r="S62" s="828"/>
      <c r="T62" s="815"/>
      <c r="U62" s="877"/>
      <c r="V62" s="1030"/>
      <c r="W62" s="815"/>
      <c r="X62" s="828"/>
      <c r="Y62" s="815"/>
      <c r="Z62" s="828"/>
      <c r="AA62" s="815"/>
      <c r="AB62" s="1032"/>
      <c r="AC62" s="1034"/>
      <c r="AD62" s="988"/>
      <c r="AE62" s="762"/>
      <c r="AF62" s="770"/>
      <c r="AG62" s="762"/>
      <c r="AH62" s="770"/>
      <c r="AI62" s="762"/>
      <c r="AJ62" s="770"/>
      <c r="AK62" s="762"/>
      <c r="AL62" s="770"/>
      <c r="AM62" s="762"/>
      <c r="AN62" s="770"/>
      <c r="AO62" s="917">
        <f>+RESUMEN!J48</f>
        <v>0.15</v>
      </c>
      <c r="AP62" s="906" t="s">
        <v>304</v>
      </c>
      <c r="AQ62" s="428" t="s">
        <v>294</v>
      </c>
      <c r="AR62" s="276">
        <f>'[1]LÍNEA 2'!P62</f>
        <v>2210813</v>
      </c>
      <c r="AS62" s="428" t="s">
        <v>1462</v>
      </c>
      <c r="AT62" s="39">
        <v>2</v>
      </c>
      <c r="AU62" s="112">
        <f>'[1]LÍNEA 2'!S62</f>
        <v>2</v>
      </c>
      <c r="AV62" s="112">
        <f>'[1]LÍNEA 2'!T62</f>
        <v>2</v>
      </c>
      <c r="AW62" s="413">
        <v>0.25</v>
      </c>
      <c r="AX62" s="112">
        <f>'[1]LÍNEA 2'!U62</f>
        <v>2</v>
      </c>
      <c r="AY62" s="413">
        <v>0.25</v>
      </c>
      <c r="AZ62" s="112">
        <f>'[1]LÍNEA 2'!V62</f>
        <v>2</v>
      </c>
      <c r="BA62" s="415">
        <v>0.25</v>
      </c>
      <c r="BB62" s="127">
        <f>'[1]LÍNEA 2'!W62</f>
        <v>2</v>
      </c>
      <c r="BC62" s="422">
        <v>0.25</v>
      </c>
      <c r="BD62" s="113">
        <f>'[3]2016'!K61</f>
        <v>1</v>
      </c>
      <c r="BE62" s="111">
        <f>'[3]2017'!K62</f>
        <v>0</v>
      </c>
      <c r="BF62" s="111">
        <f>'[3]2018'!K62</f>
        <v>0</v>
      </c>
      <c r="BG62" s="346">
        <f>'[3]2019'!K62</f>
        <v>0</v>
      </c>
      <c r="BH62" s="330">
        <f t="shared" si="1"/>
        <v>0.5</v>
      </c>
      <c r="BI62" s="453">
        <f t="shared" si="2"/>
        <v>0.5</v>
      </c>
      <c r="BJ62" s="331">
        <f t="shared" si="3"/>
        <v>0</v>
      </c>
      <c r="BK62" s="453">
        <f t="shared" si="4"/>
        <v>0</v>
      </c>
      <c r="BL62" s="331">
        <f t="shared" si="5"/>
        <v>0</v>
      </c>
      <c r="BM62" s="453">
        <f t="shared" si="6"/>
        <v>0</v>
      </c>
      <c r="BN62" s="331">
        <f t="shared" si="7"/>
        <v>0</v>
      </c>
      <c r="BO62" s="453">
        <f t="shared" si="8"/>
        <v>0</v>
      </c>
      <c r="BP62" s="660">
        <f t="shared" si="9"/>
        <v>0.125</v>
      </c>
      <c r="BQ62" s="655">
        <f t="shared" si="10"/>
        <v>0.125</v>
      </c>
      <c r="BR62" s="645">
        <f t="shared" si="11"/>
        <v>0.125</v>
      </c>
      <c r="BS62" s="392">
        <f>'[3]2016'!P61</f>
        <v>100000</v>
      </c>
      <c r="BT62" s="393">
        <f>'[3]2016'!Q61</f>
        <v>27000</v>
      </c>
      <c r="BU62" s="393">
        <f>'[3]2016'!R61</f>
        <v>0</v>
      </c>
      <c r="BV62" s="146">
        <f t="shared" si="12"/>
        <v>0.27</v>
      </c>
      <c r="BW62" s="385" t="str">
        <f t="shared" si="13"/>
        <v xml:space="preserve"> -</v>
      </c>
      <c r="BX62" s="394">
        <f>'[3]2017'!P62</f>
        <v>50000</v>
      </c>
      <c r="BY62" s="393">
        <f>'[3]2017'!Q62</f>
        <v>0</v>
      </c>
      <c r="BZ62" s="393">
        <f>'[3]2017'!R62</f>
        <v>0</v>
      </c>
      <c r="CA62" s="146">
        <f t="shared" si="14"/>
        <v>0</v>
      </c>
      <c r="CB62" s="385" t="str">
        <f t="shared" si="15"/>
        <v xml:space="preserve"> -</v>
      </c>
      <c r="CC62" s="392">
        <f>'[3]2018'!P62</f>
        <v>104202</v>
      </c>
      <c r="CD62" s="393">
        <f>'[3]2018'!Q62</f>
        <v>0</v>
      </c>
      <c r="CE62" s="393">
        <f>'[3]2018'!R62</f>
        <v>0</v>
      </c>
      <c r="CF62" s="146">
        <f t="shared" si="16"/>
        <v>0</v>
      </c>
      <c r="CG62" s="385" t="str">
        <f t="shared" si="17"/>
        <v xml:space="preserve"> -</v>
      </c>
      <c r="CH62" s="394">
        <f>'[3]2019'!P62</f>
        <v>108891</v>
      </c>
      <c r="CI62" s="393">
        <f>'[3]2019'!Q62</f>
        <v>0</v>
      </c>
      <c r="CJ62" s="393">
        <f>'[3]2019'!R62</f>
        <v>0</v>
      </c>
      <c r="CK62" s="146">
        <f t="shared" si="18"/>
        <v>0</v>
      </c>
      <c r="CL62" s="385" t="str">
        <f t="shared" si="19"/>
        <v xml:space="preserve"> -</v>
      </c>
      <c r="CM62" s="522">
        <f t="shared" si="20"/>
        <v>363093</v>
      </c>
      <c r="CN62" s="523">
        <f t="shared" si="21"/>
        <v>27000</v>
      </c>
      <c r="CO62" s="523">
        <f t="shared" si="22"/>
        <v>0</v>
      </c>
      <c r="CP62" s="504">
        <f t="shared" si="23"/>
        <v>7.4361114094736058E-2</v>
      </c>
      <c r="CQ62" s="385" t="str">
        <f t="shared" si="24"/>
        <v xml:space="preserve"> -</v>
      </c>
      <c r="CR62" s="595" t="s">
        <v>1228</v>
      </c>
      <c r="CS62" s="108" t="s">
        <v>1463</v>
      </c>
      <c r="CT62" s="75" t="str">
        <f>'[1]LÍNEA 2'!AQ62</f>
        <v>Sec. Desarrollo Social</v>
      </c>
    </row>
    <row r="63" spans="2:98" ht="45.75" customHeight="1" x14ac:dyDescent="0.2">
      <c r="B63" s="961"/>
      <c r="C63" s="958"/>
      <c r="D63" s="983"/>
      <c r="E63" s="912"/>
      <c r="F63" s="921"/>
      <c r="G63" s="828"/>
      <c r="H63" s="828"/>
      <c r="I63" s="815"/>
      <c r="J63" s="828"/>
      <c r="K63" s="815"/>
      <c r="L63" s="828"/>
      <c r="M63" s="828"/>
      <c r="N63" s="815"/>
      <c r="O63" s="828"/>
      <c r="P63" s="828"/>
      <c r="Q63" s="815"/>
      <c r="R63" s="828"/>
      <c r="S63" s="828"/>
      <c r="T63" s="815"/>
      <c r="U63" s="877"/>
      <c r="V63" s="1030"/>
      <c r="W63" s="815"/>
      <c r="X63" s="828"/>
      <c r="Y63" s="815"/>
      <c r="Z63" s="828"/>
      <c r="AA63" s="815"/>
      <c r="AB63" s="1032"/>
      <c r="AC63" s="1034"/>
      <c r="AD63" s="988"/>
      <c r="AE63" s="762"/>
      <c r="AF63" s="770"/>
      <c r="AG63" s="762"/>
      <c r="AH63" s="770"/>
      <c r="AI63" s="762"/>
      <c r="AJ63" s="770"/>
      <c r="AK63" s="762"/>
      <c r="AL63" s="770"/>
      <c r="AM63" s="762"/>
      <c r="AN63" s="770"/>
      <c r="AO63" s="915"/>
      <c r="AP63" s="904"/>
      <c r="AQ63" s="449" t="s">
        <v>427</v>
      </c>
      <c r="AR63" s="450" t="str">
        <f>'[1]LÍNEA 2'!P63</f>
        <v xml:space="preserve"> -</v>
      </c>
      <c r="AS63" s="449" t="s">
        <v>1464</v>
      </c>
      <c r="AT63" s="40">
        <v>0</v>
      </c>
      <c r="AU63" s="66">
        <f>'[1]LÍNEA 2'!S63</f>
        <v>1</v>
      </c>
      <c r="AV63" s="66">
        <f>'[1]LÍNEA 2'!T63</f>
        <v>1</v>
      </c>
      <c r="AW63" s="414">
        <v>0.25</v>
      </c>
      <c r="AX63" s="66">
        <f>'[1]LÍNEA 2'!U63</f>
        <v>1</v>
      </c>
      <c r="AY63" s="414">
        <v>0.25</v>
      </c>
      <c r="AZ63" s="66">
        <f>'[1]LÍNEA 2'!V63</f>
        <v>1</v>
      </c>
      <c r="BA63" s="416">
        <v>0.25</v>
      </c>
      <c r="BB63" s="149">
        <f>'[1]LÍNEA 2'!W63</f>
        <v>1</v>
      </c>
      <c r="BC63" s="423">
        <v>0.25</v>
      </c>
      <c r="BD63" s="64">
        <f>'[3]2016'!K62</f>
        <v>1</v>
      </c>
      <c r="BE63" s="65">
        <f>'[3]2017'!K63</f>
        <v>0</v>
      </c>
      <c r="BF63" s="65">
        <f>'[3]2018'!K63</f>
        <v>0</v>
      </c>
      <c r="BG63" s="347">
        <f>'[3]2019'!K63</f>
        <v>0</v>
      </c>
      <c r="BH63" s="334">
        <f t="shared" si="1"/>
        <v>1</v>
      </c>
      <c r="BI63" s="454">
        <f t="shared" si="2"/>
        <v>1</v>
      </c>
      <c r="BJ63" s="335">
        <f t="shared" si="3"/>
        <v>0</v>
      </c>
      <c r="BK63" s="454">
        <f t="shared" si="4"/>
        <v>0</v>
      </c>
      <c r="BL63" s="335">
        <f t="shared" si="5"/>
        <v>0</v>
      </c>
      <c r="BM63" s="454">
        <f t="shared" si="6"/>
        <v>0</v>
      </c>
      <c r="BN63" s="335">
        <f t="shared" si="7"/>
        <v>0</v>
      </c>
      <c r="BO63" s="454">
        <f t="shared" si="8"/>
        <v>0</v>
      </c>
      <c r="BP63" s="661">
        <f>+AVERAGE(BD63:BG63)/AU63</f>
        <v>0.25</v>
      </c>
      <c r="BQ63" s="656">
        <f t="shared" si="10"/>
        <v>0.25</v>
      </c>
      <c r="BR63" s="646">
        <f t="shared" si="11"/>
        <v>0.25</v>
      </c>
      <c r="BS63" s="144">
        <f>'[3]2016'!P62</f>
        <v>65000</v>
      </c>
      <c r="BT63" s="134">
        <f>'[3]2016'!Q62</f>
        <v>65000</v>
      </c>
      <c r="BU63" s="134">
        <f>'[3]2016'!R62</f>
        <v>0</v>
      </c>
      <c r="BV63" s="125">
        <f t="shared" si="12"/>
        <v>1</v>
      </c>
      <c r="BW63" s="379" t="str">
        <f t="shared" si="13"/>
        <v xml:space="preserve"> -</v>
      </c>
      <c r="BX63" s="143">
        <f>'[3]2017'!P63</f>
        <v>50000</v>
      </c>
      <c r="BY63" s="134">
        <f>'[3]2017'!Q63</f>
        <v>0</v>
      </c>
      <c r="BZ63" s="134">
        <f>'[3]2017'!R63</f>
        <v>0</v>
      </c>
      <c r="CA63" s="125">
        <f t="shared" si="14"/>
        <v>0</v>
      </c>
      <c r="CB63" s="379" t="str">
        <f t="shared" si="15"/>
        <v xml:space="preserve"> -</v>
      </c>
      <c r="CC63" s="144">
        <f>'[3]2018'!P63</f>
        <v>0</v>
      </c>
      <c r="CD63" s="134">
        <f>'[3]2018'!Q63</f>
        <v>0</v>
      </c>
      <c r="CE63" s="134">
        <f>'[3]2018'!R63</f>
        <v>0</v>
      </c>
      <c r="CF63" s="125" t="str">
        <f t="shared" si="16"/>
        <v xml:space="preserve"> -</v>
      </c>
      <c r="CG63" s="379" t="str">
        <f t="shared" si="17"/>
        <v xml:space="preserve"> -</v>
      </c>
      <c r="CH63" s="143">
        <f>'[3]2019'!P63</f>
        <v>0</v>
      </c>
      <c r="CI63" s="134">
        <f>'[3]2019'!Q63</f>
        <v>0</v>
      </c>
      <c r="CJ63" s="134">
        <f>'[3]2019'!R63</f>
        <v>0</v>
      </c>
      <c r="CK63" s="125" t="str">
        <f t="shared" si="18"/>
        <v xml:space="preserve"> -</v>
      </c>
      <c r="CL63" s="379" t="str">
        <f t="shared" si="19"/>
        <v xml:space="preserve"> -</v>
      </c>
      <c r="CM63" s="518">
        <f t="shared" si="20"/>
        <v>115000</v>
      </c>
      <c r="CN63" s="519">
        <f t="shared" si="21"/>
        <v>65000</v>
      </c>
      <c r="CO63" s="519">
        <f t="shared" si="22"/>
        <v>0</v>
      </c>
      <c r="CP63" s="505">
        <f t="shared" si="23"/>
        <v>0.56521739130434778</v>
      </c>
      <c r="CQ63" s="379" t="str">
        <f t="shared" si="24"/>
        <v xml:space="preserve"> -</v>
      </c>
      <c r="CR63" s="592" t="s">
        <v>1228</v>
      </c>
      <c r="CS63" s="99" t="s">
        <v>1463</v>
      </c>
      <c r="CT63" s="102" t="str">
        <f>'[1]LÍNEA 2'!AQ63</f>
        <v>Sec. Desarrollo Social</v>
      </c>
    </row>
    <row r="64" spans="2:98" ht="30" customHeight="1" x14ac:dyDescent="0.2">
      <c r="B64" s="961"/>
      <c r="C64" s="958"/>
      <c r="D64" s="983"/>
      <c r="E64" s="912"/>
      <c r="F64" s="921"/>
      <c r="G64" s="828"/>
      <c r="H64" s="828"/>
      <c r="I64" s="815"/>
      <c r="J64" s="828"/>
      <c r="K64" s="815"/>
      <c r="L64" s="828"/>
      <c r="M64" s="828"/>
      <c r="N64" s="815"/>
      <c r="O64" s="828"/>
      <c r="P64" s="828"/>
      <c r="Q64" s="815"/>
      <c r="R64" s="828"/>
      <c r="S64" s="828"/>
      <c r="T64" s="815"/>
      <c r="U64" s="877"/>
      <c r="V64" s="1030"/>
      <c r="W64" s="815"/>
      <c r="X64" s="828"/>
      <c r="Y64" s="815"/>
      <c r="Z64" s="828"/>
      <c r="AA64" s="815"/>
      <c r="AB64" s="1032"/>
      <c r="AC64" s="1034"/>
      <c r="AD64" s="988"/>
      <c r="AE64" s="762"/>
      <c r="AF64" s="770"/>
      <c r="AG64" s="762"/>
      <c r="AH64" s="770"/>
      <c r="AI64" s="762"/>
      <c r="AJ64" s="770"/>
      <c r="AK64" s="762"/>
      <c r="AL64" s="770"/>
      <c r="AM64" s="762"/>
      <c r="AN64" s="770"/>
      <c r="AO64" s="915"/>
      <c r="AP64" s="904"/>
      <c r="AQ64" s="122" t="s">
        <v>295</v>
      </c>
      <c r="AR64" s="367">
        <f>'[1]LÍNEA 2'!P64</f>
        <v>2210266</v>
      </c>
      <c r="AS64" s="122" t="s">
        <v>1465</v>
      </c>
      <c r="AT64" s="40">
        <v>1</v>
      </c>
      <c r="AU64" s="66">
        <f>'[1]LÍNEA 2'!S64</f>
        <v>3</v>
      </c>
      <c r="AV64" s="66">
        <f>'[1]LÍNEA 2'!T64</f>
        <v>0</v>
      </c>
      <c r="AW64" s="414">
        <f t="shared" si="25"/>
        <v>0</v>
      </c>
      <c r="AX64" s="66">
        <f>'[1]LÍNEA 2'!U64</f>
        <v>1</v>
      </c>
      <c r="AY64" s="414">
        <f t="shared" si="26"/>
        <v>0.33333333333333331</v>
      </c>
      <c r="AZ64" s="66">
        <f>'[1]LÍNEA 2'!V64</f>
        <v>1</v>
      </c>
      <c r="BA64" s="416">
        <f t="shared" si="27"/>
        <v>0.33333333333333331</v>
      </c>
      <c r="BB64" s="149">
        <f>'[1]LÍNEA 2'!W64</f>
        <v>1</v>
      </c>
      <c r="BC64" s="423">
        <f t="shared" si="28"/>
        <v>0.33333333333333331</v>
      </c>
      <c r="BD64" s="64">
        <f>'[2]2016'!K39</f>
        <v>0</v>
      </c>
      <c r="BE64" s="65">
        <f>'[2]2017'!K39</f>
        <v>0</v>
      </c>
      <c r="BF64" s="65">
        <f>'[2]2018'!K39</f>
        <v>0</v>
      </c>
      <c r="BG64" s="347">
        <f>'[2]2019'!K39</f>
        <v>0</v>
      </c>
      <c r="BH64" s="334" t="str">
        <f t="shared" si="1"/>
        <v xml:space="preserve"> -</v>
      </c>
      <c r="BI64" s="454" t="str">
        <f t="shared" si="2"/>
        <v xml:space="preserve"> -</v>
      </c>
      <c r="BJ64" s="335">
        <f t="shared" si="3"/>
        <v>0</v>
      </c>
      <c r="BK64" s="454">
        <f t="shared" si="4"/>
        <v>0</v>
      </c>
      <c r="BL64" s="335">
        <f t="shared" si="5"/>
        <v>0</v>
      </c>
      <c r="BM64" s="454">
        <f t="shared" si="6"/>
        <v>0</v>
      </c>
      <c r="BN64" s="335">
        <f t="shared" si="7"/>
        <v>0</v>
      </c>
      <c r="BO64" s="454">
        <f t="shared" si="8"/>
        <v>0</v>
      </c>
      <c r="BP64" s="661">
        <f>+SUM(BD64:BG64)/AU64</f>
        <v>0</v>
      </c>
      <c r="BQ64" s="656">
        <f t="shared" si="10"/>
        <v>0</v>
      </c>
      <c r="BR64" s="646">
        <f t="shared" si="11"/>
        <v>0</v>
      </c>
      <c r="BS64" s="64">
        <f>'[2]2016'!P39</f>
        <v>60000</v>
      </c>
      <c r="BT64" s="66">
        <f>'[2]2016'!Q39</f>
        <v>0</v>
      </c>
      <c r="BU64" s="66">
        <f>'[2]2016'!R39</f>
        <v>0</v>
      </c>
      <c r="BV64" s="125">
        <f t="shared" si="12"/>
        <v>0</v>
      </c>
      <c r="BW64" s="379" t="str">
        <f t="shared" si="13"/>
        <v xml:space="preserve"> -</v>
      </c>
      <c r="BX64" s="65">
        <f>'[2]2017'!P39</f>
        <v>120000</v>
      </c>
      <c r="BY64" s="66">
        <f>'[2]2017'!Q39</f>
        <v>0</v>
      </c>
      <c r="BZ64" s="66">
        <f>'[2]2017'!R39</f>
        <v>0</v>
      </c>
      <c r="CA64" s="125">
        <f t="shared" si="14"/>
        <v>0</v>
      </c>
      <c r="CB64" s="379" t="str">
        <f t="shared" si="15"/>
        <v xml:space="preserve"> -</v>
      </c>
      <c r="CC64" s="64">
        <f>'[2]2018'!P39</f>
        <v>180000</v>
      </c>
      <c r="CD64" s="66">
        <f>'[2]2018'!Q39</f>
        <v>0</v>
      </c>
      <c r="CE64" s="66">
        <f>'[2]2018'!R39</f>
        <v>0</v>
      </c>
      <c r="CF64" s="125">
        <f t="shared" si="16"/>
        <v>0</v>
      </c>
      <c r="CG64" s="379" t="str">
        <f t="shared" si="17"/>
        <v xml:space="preserve"> -</v>
      </c>
      <c r="CH64" s="65">
        <f>'[2]2019'!P39</f>
        <v>200000</v>
      </c>
      <c r="CI64" s="66">
        <f>'[2]2019'!Q39</f>
        <v>0</v>
      </c>
      <c r="CJ64" s="66">
        <f>'[2]2019'!R39</f>
        <v>0</v>
      </c>
      <c r="CK64" s="125">
        <f t="shared" si="18"/>
        <v>0</v>
      </c>
      <c r="CL64" s="379" t="str">
        <f t="shared" si="19"/>
        <v xml:space="preserve"> -</v>
      </c>
      <c r="CM64" s="518">
        <f t="shared" si="20"/>
        <v>560000</v>
      </c>
      <c r="CN64" s="519">
        <f t="shared" si="21"/>
        <v>0</v>
      </c>
      <c r="CO64" s="519">
        <f t="shared" si="22"/>
        <v>0</v>
      </c>
      <c r="CP64" s="505">
        <f t="shared" si="23"/>
        <v>0</v>
      </c>
      <c r="CQ64" s="379" t="str">
        <f t="shared" si="24"/>
        <v xml:space="preserve"> -</v>
      </c>
      <c r="CR64" s="592" t="s">
        <v>1228</v>
      </c>
      <c r="CS64" s="99" t="s">
        <v>1463</v>
      </c>
      <c r="CT64" s="102" t="str">
        <f>'[1]LÍNEA 2'!AQ64</f>
        <v>Sec. Interior</v>
      </c>
    </row>
    <row r="65" spans="2:98" ht="30" customHeight="1" x14ac:dyDescent="0.2">
      <c r="B65" s="961"/>
      <c r="C65" s="958"/>
      <c r="D65" s="983"/>
      <c r="E65" s="912"/>
      <c r="F65" s="921"/>
      <c r="G65" s="828"/>
      <c r="H65" s="828"/>
      <c r="I65" s="815"/>
      <c r="J65" s="828"/>
      <c r="K65" s="815"/>
      <c r="L65" s="828"/>
      <c r="M65" s="828"/>
      <c r="N65" s="815"/>
      <c r="O65" s="828"/>
      <c r="P65" s="828"/>
      <c r="Q65" s="815"/>
      <c r="R65" s="828"/>
      <c r="S65" s="828"/>
      <c r="T65" s="815"/>
      <c r="U65" s="877"/>
      <c r="V65" s="1030"/>
      <c r="W65" s="815"/>
      <c r="X65" s="828"/>
      <c r="Y65" s="815"/>
      <c r="Z65" s="828"/>
      <c r="AA65" s="815"/>
      <c r="AB65" s="1032"/>
      <c r="AC65" s="1034"/>
      <c r="AD65" s="988"/>
      <c r="AE65" s="762"/>
      <c r="AF65" s="770"/>
      <c r="AG65" s="762"/>
      <c r="AH65" s="770"/>
      <c r="AI65" s="762"/>
      <c r="AJ65" s="770"/>
      <c r="AK65" s="762"/>
      <c r="AL65" s="770"/>
      <c r="AM65" s="762"/>
      <c r="AN65" s="770"/>
      <c r="AO65" s="915"/>
      <c r="AP65" s="904"/>
      <c r="AQ65" s="449" t="s">
        <v>428</v>
      </c>
      <c r="AR65" s="450" t="str">
        <f>'[1]LÍNEA 2'!P65</f>
        <v xml:space="preserve"> -</v>
      </c>
      <c r="AS65" s="449" t="s">
        <v>1466</v>
      </c>
      <c r="AT65" s="40">
        <v>0</v>
      </c>
      <c r="AU65" s="66">
        <f>'[1]LÍNEA 2'!S65</f>
        <v>1</v>
      </c>
      <c r="AV65" s="66">
        <f>'[1]LÍNEA 2'!T65</f>
        <v>0</v>
      </c>
      <c r="AW65" s="414">
        <f t="shared" si="25"/>
        <v>0</v>
      </c>
      <c r="AX65" s="66">
        <f>'[1]LÍNEA 2'!U65</f>
        <v>1</v>
      </c>
      <c r="AY65" s="414">
        <v>0.33</v>
      </c>
      <c r="AZ65" s="66">
        <f>'[1]LÍNEA 2'!V65</f>
        <v>1</v>
      </c>
      <c r="BA65" s="416">
        <v>0.33</v>
      </c>
      <c r="BB65" s="149">
        <f>'[1]LÍNEA 2'!W65</f>
        <v>1</v>
      </c>
      <c r="BC65" s="423">
        <v>0.34</v>
      </c>
      <c r="BD65" s="64">
        <f>'[2]2016'!K40</f>
        <v>0</v>
      </c>
      <c r="BE65" s="65">
        <f>'[2]2017'!K40</f>
        <v>0</v>
      </c>
      <c r="BF65" s="65">
        <f>'[2]2018'!K40</f>
        <v>0</v>
      </c>
      <c r="BG65" s="347">
        <f>'[2]2019'!K40</f>
        <v>0</v>
      </c>
      <c r="BH65" s="334" t="str">
        <f t="shared" si="1"/>
        <v xml:space="preserve"> -</v>
      </c>
      <c r="BI65" s="454" t="str">
        <f t="shared" si="2"/>
        <v xml:space="preserve"> -</v>
      </c>
      <c r="BJ65" s="335">
        <f t="shared" si="3"/>
        <v>0</v>
      </c>
      <c r="BK65" s="454">
        <f t="shared" si="4"/>
        <v>0</v>
      </c>
      <c r="BL65" s="335">
        <f t="shared" si="5"/>
        <v>0</v>
      </c>
      <c r="BM65" s="454">
        <f t="shared" si="6"/>
        <v>0</v>
      </c>
      <c r="BN65" s="335">
        <f t="shared" si="7"/>
        <v>0</v>
      </c>
      <c r="BO65" s="454">
        <f t="shared" si="8"/>
        <v>0</v>
      </c>
      <c r="BP65" s="661">
        <f>+AVERAGE(BE65:BG65)/AU65</f>
        <v>0</v>
      </c>
      <c r="BQ65" s="656">
        <f t="shared" si="10"/>
        <v>0</v>
      </c>
      <c r="BR65" s="646">
        <f t="shared" si="11"/>
        <v>0</v>
      </c>
      <c r="BS65" s="64">
        <f>'[2]2016'!P40</f>
        <v>40000</v>
      </c>
      <c r="BT65" s="66">
        <f>'[2]2016'!Q40</f>
        <v>0</v>
      </c>
      <c r="BU65" s="66">
        <f>'[2]2016'!R40</f>
        <v>0</v>
      </c>
      <c r="BV65" s="125">
        <f t="shared" si="12"/>
        <v>0</v>
      </c>
      <c r="BW65" s="379" t="str">
        <f t="shared" si="13"/>
        <v xml:space="preserve"> -</v>
      </c>
      <c r="BX65" s="65">
        <f>'[2]2017'!P40</f>
        <v>0</v>
      </c>
      <c r="BY65" s="66">
        <f>'[2]2017'!Q40</f>
        <v>0</v>
      </c>
      <c r="BZ65" s="66">
        <f>'[2]2017'!R40</f>
        <v>0</v>
      </c>
      <c r="CA65" s="125" t="str">
        <f t="shared" si="14"/>
        <v xml:space="preserve"> -</v>
      </c>
      <c r="CB65" s="379" t="str">
        <f t="shared" si="15"/>
        <v xml:space="preserve"> -</v>
      </c>
      <c r="CC65" s="64">
        <f>'[2]2018'!P40</f>
        <v>0</v>
      </c>
      <c r="CD65" s="66">
        <f>'[2]2018'!Q40</f>
        <v>0</v>
      </c>
      <c r="CE65" s="66">
        <f>'[2]2018'!R40</f>
        <v>0</v>
      </c>
      <c r="CF65" s="125" t="str">
        <f t="shared" si="16"/>
        <v xml:space="preserve"> -</v>
      </c>
      <c r="CG65" s="379" t="str">
        <f t="shared" si="17"/>
        <v xml:space="preserve"> -</v>
      </c>
      <c r="CH65" s="65">
        <f>'[2]2019'!P40</f>
        <v>0</v>
      </c>
      <c r="CI65" s="66">
        <f>'[2]2019'!Q40</f>
        <v>0</v>
      </c>
      <c r="CJ65" s="66">
        <f>'[2]2019'!R40</f>
        <v>0</v>
      </c>
      <c r="CK65" s="125" t="str">
        <f t="shared" si="18"/>
        <v xml:space="preserve"> -</v>
      </c>
      <c r="CL65" s="379" t="str">
        <f t="shared" si="19"/>
        <v xml:space="preserve"> -</v>
      </c>
      <c r="CM65" s="518">
        <f t="shared" si="20"/>
        <v>40000</v>
      </c>
      <c r="CN65" s="519">
        <f t="shared" si="21"/>
        <v>0</v>
      </c>
      <c r="CO65" s="519">
        <f t="shared" si="22"/>
        <v>0</v>
      </c>
      <c r="CP65" s="505">
        <f t="shared" si="23"/>
        <v>0</v>
      </c>
      <c r="CQ65" s="379" t="str">
        <f t="shared" si="24"/>
        <v xml:space="preserve"> -</v>
      </c>
      <c r="CR65" s="592" t="s">
        <v>1228</v>
      </c>
      <c r="CS65" s="99" t="s">
        <v>1463</v>
      </c>
      <c r="CT65" s="102" t="str">
        <f>'[1]LÍNEA 2'!AQ65</f>
        <v>Sec. Interior</v>
      </c>
    </row>
    <row r="66" spans="2:98" ht="30" customHeight="1" thickBot="1" x14ac:dyDescent="0.25">
      <c r="B66" s="961"/>
      <c r="C66" s="958"/>
      <c r="D66" s="984"/>
      <c r="E66" s="913"/>
      <c r="F66" s="922"/>
      <c r="G66" s="873"/>
      <c r="H66" s="873"/>
      <c r="I66" s="1027"/>
      <c r="J66" s="873"/>
      <c r="K66" s="1027"/>
      <c r="L66" s="873"/>
      <c r="M66" s="873"/>
      <c r="N66" s="1027"/>
      <c r="O66" s="873"/>
      <c r="P66" s="873"/>
      <c r="Q66" s="1027"/>
      <c r="R66" s="873"/>
      <c r="S66" s="873"/>
      <c r="T66" s="1027"/>
      <c r="U66" s="1028"/>
      <c r="V66" s="1031"/>
      <c r="W66" s="1027"/>
      <c r="X66" s="873"/>
      <c r="Y66" s="1027"/>
      <c r="Z66" s="873"/>
      <c r="AA66" s="1027"/>
      <c r="AB66" s="1033"/>
      <c r="AC66" s="1035"/>
      <c r="AD66" s="989"/>
      <c r="AE66" s="763"/>
      <c r="AF66" s="771"/>
      <c r="AG66" s="763"/>
      <c r="AH66" s="771"/>
      <c r="AI66" s="763"/>
      <c r="AJ66" s="771"/>
      <c r="AK66" s="763"/>
      <c r="AL66" s="771"/>
      <c r="AM66" s="763"/>
      <c r="AN66" s="771"/>
      <c r="AO66" s="918"/>
      <c r="AP66" s="907"/>
      <c r="AQ66" s="124" t="s">
        <v>296</v>
      </c>
      <c r="AR66" s="10">
        <f>'[1]LÍNEA 2'!P66</f>
        <v>0</v>
      </c>
      <c r="AS66" s="124" t="s">
        <v>1467</v>
      </c>
      <c r="AT66" s="45">
        <v>8</v>
      </c>
      <c r="AU66" s="91">
        <f>'[1]LÍNEA 2'!S66</f>
        <v>8</v>
      </c>
      <c r="AV66" s="91">
        <f>'[1]LÍNEA 2'!T66</f>
        <v>2</v>
      </c>
      <c r="AW66" s="424">
        <f t="shared" si="25"/>
        <v>0.25</v>
      </c>
      <c r="AX66" s="91">
        <f>'[1]LÍNEA 2'!U66</f>
        <v>2</v>
      </c>
      <c r="AY66" s="424">
        <f t="shared" si="26"/>
        <v>0.25</v>
      </c>
      <c r="AZ66" s="91">
        <f>'[1]LÍNEA 2'!V66</f>
        <v>2</v>
      </c>
      <c r="BA66" s="425">
        <f t="shared" si="27"/>
        <v>0.25</v>
      </c>
      <c r="BB66" s="163">
        <f>'[1]LÍNEA 2'!W66</f>
        <v>2</v>
      </c>
      <c r="BC66" s="426">
        <f t="shared" si="28"/>
        <v>0.25</v>
      </c>
      <c r="BD66" s="97">
        <f>'[23]2016'!$K$14</f>
        <v>2</v>
      </c>
      <c r="BE66" s="94">
        <f>'[23]2017'!$K$14</f>
        <v>1</v>
      </c>
      <c r="BF66" s="94">
        <f>'[23]2018'!$K$14</f>
        <v>0</v>
      </c>
      <c r="BG66" s="348">
        <f>'[23]2019'!$K$14</f>
        <v>0</v>
      </c>
      <c r="BH66" s="332">
        <f t="shared" si="1"/>
        <v>1</v>
      </c>
      <c r="BI66" s="458">
        <f t="shared" si="2"/>
        <v>1</v>
      </c>
      <c r="BJ66" s="333">
        <f t="shared" si="3"/>
        <v>0.5</v>
      </c>
      <c r="BK66" s="458">
        <f t="shared" si="4"/>
        <v>0.5</v>
      </c>
      <c r="BL66" s="333">
        <f t="shared" si="5"/>
        <v>0</v>
      </c>
      <c r="BM66" s="458">
        <f t="shared" si="6"/>
        <v>0</v>
      </c>
      <c r="BN66" s="333">
        <f t="shared" si="7"/>
        <v>0</v>
      </c>
      <c r="BO66" s="458">
        <f t="shared" si="8"/>
        <v>0</v>
      </c>
      <c r="BP66" s="662">
        <f>+SUM(BD66:BG66)/AU66</f>
        <v>0.375</v>
      </c>
      <c r="BQ66" s="657">
        <f t="shared" si="10"/>
        <v>0.375</v>
      </c>
      <c r="BR66" s="647">
        <f t="shared" si="11"/>
        <v>0.375</v>
      </c>
      <c r="BS66" s="97">
        <f>'[23]2016'!P14</f>
        <v>22000</v>
      </c>
      <c r="BT66" s="91">
        <f>'[23]2016'!Q14</f>
        <v>22000</v>
      </c>
      <c r="BU66" s="91">
        <f>'[23]2016'!R14</f>
        <v>0</v>
      </c>
      <c r="BV66" s="148">
        <f t="shared" si="12"/>
        <v>1</v>
      </c>
      <c r="BW66" s="386" t="str">
        <f t="shared" si="13"/>
        <v xml:space="preserve"> -</v>
      </c>
      <c r="BX66" s="94">
        <f>'[23]2017'!P14</f>
        <v>43890</v>
      </c>
      <c r="BY66" s="91">
        <f>'[23]2017'!Q14</f>
        <v>21040</v>
      </c>
      <c r="BZ66" s="91">
        <f>'[23]2017'!R14</f>
        <v>0</v>
      </c>
      <c r="CA66" s="148">
        <f t="shared" si="14"/>
        <v>0.47938026885395307</v>
      </c>
      <c r="CB66" s="386" t="str">
        <f t="shared" si="15"/>
        <v xml:space="preserve"> -</v>
      </c>
      <c r="CC66" s="97">
        <f>'[23]2018'!P14</f>
        <v>45864</v>
      </c>
      <c r="CD66" s="91">
        <f>'[23]2018'!Q14</f>
        <v>0</v>
      </c>
      <c r="CE66" s="91">
        <f>'[23]2018'!R14</f>
        <v>0</v>
      </c>
      <c r="CF66" s="148">
        <f t="shared" si="16"/>
        <v>0</v>
      </c>
      <c r="CG66" s="386" t="str">
        <f t="shared" si="17"/>
        <v xml:space="preserve"> -</v>
      </c>
      <c r="CH66" s="94">
        <f>'[23]2019'!P14</f>
        <v>47928</v>
      </c>
      <c r="CI66" s="91">
        <f>'[23]2019'!Q14</f>
        <v>0</v>
      </c>
      <c r="CJ66" s="91">
        <f>'[23]2019'!R14</f>
        <v>0</v>
      </c>
      <c r="CK66" s="148">
        <f t="shared" si="18"/>
        <v>0</v>
      </c>
      <c r="CL66" s="386" t="str">
        <f t="shared" si="19"/>
        <v xml:space="preserve"> -</v>
      </c>
      <c r="CM66" s="524">
        <f t="shared" si="20"/>
        <v>159682</v>
      </c>
      <c r="CN66" s="525">
        <f t="shared" si="21"/>
        <v>43040</v>
      </c>
      <c r="CO66" s="525">
        <f t="shared" si="22"/>
        <v>0</v>
      </c>
      <c r="CP66" s="506">
        <f t="shared" si="23"/>
        <v>0.26953570220813866</v>
      </c>
      <c r="CQ66" s="386" t="str">
        <f t="shared" si="24"/>
        <v xml:space="preserve"> -</v>
      </c>
      <c r="CR66" s="594" t="s">
        <v>1228</v>
      </c>
      <c r="CS66" s="214" t="s">
        <v>1429</v>
      </c>
      <c r="CT66" s="103" t="str">
        <f>'[1]LÍNEA 2'!AQ66</f>
        <v>INDERBU</v>
      </c>
    </row>
    <row r="67" spans="2:98" ht="15" customHeight="1" thickBot="1" x14ac:dyDescent="0.25">
      <c r="B67" s="961"/>
      <c r="C67" s="958"/>
      <c r="D67" s="81"/>
      <c r="E67" s="80"/>
      <c r="F67" s="82"/>
      <c r="G67" s="81"/>
      <c r="H67" s="81"/>
      <c r="I67" s="621"/>
      <c r="J67" s="81"/>
      <c r="K67" s="621"/>
      <c r="L67" s="81"/>
      <c r="M67" s="81"/>
      <c r="N67" s="621"/>
      <c r="O67" s="81"/>
      <c r="P67" s="81"/>
      <c r="Q67" s="621"/>
      <c r="R67" s="81"/>
      <c r="S67" s="81"/>
      <c r="T67" s="621"/>
      <c r="U67" s="81"/>
      <c r="V67" s="81"/>
      <c r="W67" s="621"/>
      <c r="X67" s="81"/>
      <c r="Y67" s="621"/>
      <c r="Z67" s="81"/>
      <c r="AA67" s="621"/>
      <c r="AB67" s="81"/>
      <c r="AC67" s="621"/>
      <c r="AD67" s="359"/>
      <c r="AE67" s="622"/>
      <c r="AF67" s="359"/>
      <c r="AG67" s="622"/>
      <c r="AH67" s="359"/>
      <c r="AI67" s="622"/>
      <c r="AJ67" s="359"/>
      <c r="AK67" s="622"/>
      <c r="AL67" s="359"/>
      <c r="AM67" s="622"/>
      <c r="AN67" s="81"/>
      <c r="AO67" s="81"/>
      <c r="AP67" s="80"/>
      <c r="AQ67" s="82"/>
      <c r="AR67" s="80"/>
      <c r="AS67" s="82"/>
      <c r="AT67" s="81"/>
      <c r="AU67" s="307">
        <f>'[1]LÍNEA 2'!S67</f>
        <v>0</v>
      </c>
      <c r="AV67" s="307">
        <f>'[1]LÍNEA 2'!T67</f>
        <v>0</v>
      </c>
      <c r="AW67" s="359">
        <f>+AVERAGE(AW11:AW66)</f>
        <v>0.17665816326530612</v>
      </c>
      <c r="AX67" s="307">
        <f>'[1]LÍNEA 2'!U67</f>
        <v>0</v>
      </c>
      <c r="AY67" s="359">
        <f t="shared" ref="AY67:BC67" si="29">+AVERAGE(AY11:AY66)</f>
        <v>0.29596088435374152</v>
      </c>
      <c r="AZ67" s="307">
        <f>'[1]LÍNEA 2'!V67</f>
        <v>0</v>
      </c>
      <c r="BA67" s="359">
        <f t="shared" si="29"/>
        <v>0.26279761904761906</v>
      </c>
      <c r="BB67" s="307">
        <f>'[1]LÍNEA 2'!W67</f>
        <v>0</v>
      </c>
      <c r="BC67" s="359">
        <f t="shared" si="29"/>
        <v>0.26458333333333334</v>
      </c>
      <c r="BD67" s="307"/>
      <c r="BE67" s="307"/>
      <c r="BF67" s="307"/>
      <c r="BG67" s="307"/>
      <c r="BH67" s="80"/>
      <c r="BI67" s="556">
        <f t="shared" ref="BI67:BO67" si="30">+AVERAGE(BI11:BI66)</f>
        <v>0.75379166666666664</v>
      </c>
      <c r="BJ67" s="556"/>
      <c r="BK67" s="556">
        <f t="shared" si="30"/>
        <v>0.41386011904761905</v>
      </c>
      <c r="BL67" s="556"/>
      <c r="BM67" s="556">
        <f t="shared" si="30"/>
        <v>0</v>
      </c>
      <c r="BN67" s="556"/>
      <c r="BO67" s="556">
        <f t="shared" si="30"/>
        <v>0</v>
      </c>
      <c r="BP67" s="665"/>
      <c r="BQ67" s="556">
        <f>+AVERAGE(BQ11:BQ66)</f>
        <v>0.25749627976190476</v>
      </c>
      <c r="BR67" s="641"/>
      <c r="BS67" s="83"/>
      <c r="BT67" s="83"/>
      <c r="BU67" s="83"/>
      <c r="BV67" s="83"/>
      <c r="BW67" s="83"/>
      <c r="BX67" s="83"/>
      <c r="BY67" s="83"/>
      <c r="BZ67" s="83"/>
      <c r="CA67" s="83"/>
      <c r="CB67" s="83"/>
      <c r="CC67" s="83"/>
      <c r="CD67" s="83"/>
      <c r="CE67" s="83"/>
      <c r="CF67" s="83"/>
      <c r="CG67" s="83"/>
      <c r="CH67" s="83"/>
      <c r="CI67" s="83"/>
      <c r="CJ67" s="83"/>
      <c r="CK67" s="83"/>
      <c r="CL67" s="83"/>
      <c r="CM67" s="84"/>
      <c r="CN67" s="84"/>
      <c r="CO67" s="84"/>
      <c r="CP67" s="84"/>
      <c r="CQ67" s="84"/>
      <c r="CR67" s="596"/>
      <c r="CS67" s="80"/>
      <c r="CT67" s="89"/>
    </row>
    <row r="68" spans="2:98" ht="45.75" customHeight="1" x14ac:dyDescent="0.2">
      <c r="B68" s="961"/>
      <c r="C68" s="958"/>
      <c r="D68" s="982">
        <f>+RESUMEN!J49</f>
        <v>0.31518879516453047</v>
      </c>
      <c r="E68" s="911" t="s">
        <v>1007</v>
      </c>
      <c r="F68" s="944" t="s">
        <v>416</v>
      </c>
      <c r="G68" s="939">
        <v>10.5</v>
      </c>
      <c r="H68" s="946">
        <v>10</v>
      </c>
      <c r="I68" s="979">
        <f>+H68-G68</f>
        <v>-0.5</v>
      </c>
      <c r="J68" s="946">
        <v>10</v>
      </c>
      <c r="K68" s="979">
        <f>+J68-G68</f>
        <v>-0.5</v>
      </c>
      <c r="L68" s="946"/>
      <c r="M68" s="946">
        <v>10</v>
      </c>
      <c r="N68" s="981">
        <f>+M68-J68</f>
        <v>0</v>
      </c>
      <c r="O68" s="946"/>
      <c r="P68" s="946">
        <v>10</v>
      </c>
      <c r="Q68" s="981">
        <f>+P68-M68</f>
        <v>0</v>
      </c>
      <c r="R68" s="946"/>
      <c r="S68" s="946">
        <v>10</v>
      </c>
      <c r="T68" s="981">
        <f>+S68-P68</f>
        <v>0</v>
      </c>
      <c r="U68" s="998"/>
      <c r="V68" s="999"/>
      <c r="W68" s="981">
        <f>+V68</f>
        <v>0</v>
      </c>
      <c r="X68" s="946"/>
      <c r="Y68" s="981">
        <f>+X68</f>
        <v>0</v>
      </c>
      <c r="Z68" s="946"/>
      <c r="AA68" s="981">
        <f>+Z68</f>
        <v>0</v>
      </c>
      <c r="AB68" s="990"/>
      <c r="AC68" s="993">
        <f>+AB68</f>
        <v>0</v>
      </c>
      <c r="AD68" s="987"/>
      <c r="AE68" s="986">
        <f>+AD68</f>
        <v>0</v>
      </c>
      <c r="AF68" s="985"/>
      <c r="AG68" s="986">
        <f>+AF68</f>
        <v>0</v>
      </c>
      <c r="AH68" s="985"/>
      <c r="AI68" s="986">
        <f>+AH68</f>
        <v>0</v>
      </c>
      <c r="AJ68" s="985"/>
      <c r="AK68" s="986">
        <f>+AJ68</f>
        <v>0</v>
      </c>
      <c r="AL68" s="985"/>
      <c r="AM68" s="986">
        <f>+AL68</f>
        <v>0</v>
      </c>
      <c r="AN68" s="985"/>
      <c r="AO68" s="917">
        <f>+RESUMEN!J49+RESUMEN!J50</f>
        <v>0.66876022373595911</v>
      </c>
      <c r="AP68" s="906" t="s">
        <v>367</v>
      </c>
      <c r="AQ68" s="120" t="s">
        <v>309</v>
      </c>
      <c r="AR68" s="374">
        <f>'[1]LÍNEA 2'!P68</f>
        <v>2210707</v>
      </c>
      <c r="AS68" s="120" t="s">
        <v>1468</v>
      </c>
      <c r="AT68" s="39">
        <v>600</v>
      </c>
      <c r="AU68" s="90">
        <f>'[1]LÍNEA 2'!S68</f>
        <v>1500</v>
      </c>
      <c r="AV68" s="90">
        <f>'[1]LÍNEA 2'!T68</f>
        <v>300</v>
      </c>
      <c r="AW68" s="413">
        <f t="shared" si="25"/>
        <v>0.2</v>
      </c>
      <c r="AX68" s="90">
        <f>'[1]LÍNEA 2'!U68</f>
        <v>400</v>
      </c>
      <c r="AY68" s="413">
        <f t="shared" si="26"/>
        <v>0.26666666666666666</v>
      </c>
      <c r="AZ68" s="90">
        <f>'[1]LÍNEA 2'!V68</f>
        <v>400</v>
      </c>
      <c r="BA68" s="415">
        <f t="shared" si="27"/>
        <v>0.26666666666666666</v>
      </c>
      <c r="BB68" s="46">
        <f>'[1]LÍNEA 2'!W68</f>
        <v>400</v>
      </c>
      <c r="BC68" s="422">
        <f t="shared" si="28"/>
        <v>0.26666666666666666</v>
      </c>
      <c r="BD68" s="52">
        <f>'[3]2016'!K64</f>
        <v>1300</v>
      </c>
      <c r="BE68" s="53">
        <f>'[3]2017'!K65</f>
        <v>0</v>
      </c>
      <c r="BF68" s="53">
        <f>'[3]2018'!K65</f>
        <v>0</v>
      </c>
      <c r="BG68" s="342">
        <f>'[3]2019'!K65</f>
        <v>0</v>
      </c>
      <c r="BH68" s="330">
        <f t="shared" si="1"/>
        <v>4.333333333333333</v>
      </c>
      <c r="BI68" s="453">
        <f t="shared" si="2"/>
        <v>1</v>
      </c>
      <c r="BJ68" s="331">
        <f t="shared" si="3"/>
        <v>0</v>
      </c>
      <c r="BK68" s="453">
        <f t="shared" si="4"/>
        <v>0</v>
      </c>
      <c r="BL68" s="331">
        <f t="shared" si="5"/>
        <v>0</v>
      </c>
      <c r="BM68" s="453">
        <f t="shared" si="6"/>
        <v>0</v>
      </c>
      <c r="BN68" s="331">
        <f t="shared" si="7"/>
        <v>0</v>
      </c>
      <c r="BO68" s="453">
        <f t="shared" si="8"/>
        <v>0</v>
      </c>
      <c r="BP68" s="660">
        <f>+SUM(BD68:BG68)/AU68</f>
        <v>0.8666666666666667</v>
      </c>
      <c r="BQ68" s="655">
        <f t="shared" si="10"/>
        <v>0.8666666666666667</v>
      </c>
      <c r="BR68" s="645">
        <f t="shared" si="11"/>
        <v>0.8666666666666667</v>
      </c>
      <c r="BS68" s="52">
        <f>'[3]2016'!P64</f>
        <v>273000</v>
      </c>
      <c r="BT68" s="90">
        <f>'[3]2016'!Q64</f>
        <v>113249</v>
      </c>
      <c r="BU68" s="90">
        <f>'[3]2016'!R64</f>
        <v>0</v>
      </c>
      <c r="BV68" s="146">
        <f t="shared" si="12"/>
        <v>0.41483150183150186</v>
      </c>
      <c r="BW68" s="385" t="str">
        <f t="shared" si="13"/>
        <v xml:space="preserve"> -</v>
      </c>
      <c r="BX68" s="53">
        <f>'[3]2017'!P65</f>
        <v>145000</v>
      </c>
      <c r="BY68" s="90">
        <f>'[3]2017'!Q65</f>
        <v>0</v>
      </c>
      <c r="BZ68" s="90">
        <f>'[3]2017'!R65</f>
        <v>0</v>
      </c>
      <c r="CA68" s="146">
        <f t="shared" si="14"/>
        <v>0</v>
      </c>
      <c r="CB68" s="385" t="str">
        <f t="shared" si="15"/>
        <v xml:space="preserve"> -</v>
      </c>
      <c r="CC68" s="52">
        <f>'[3]2018'!P65</f>
        <v>100000</v>
      </c>
      <c r="CD68" s="90">
        <f>'[3]2018'!Q65</f>
        <v>0</v>
      </c>
      <c r="CE68" s="90">
        <f>'[3]2018'!R65</f>
        <v>0</v>
      </c>
      <c r="CF68" s="146">
        <f t="shared" si="16"/>
        <v>0</v>
      </c>
      <c r="CG68" s="385" t="str">
        <f t="shared" si="17"/>
        <v xml:space="preserve"> -</v>
      </c>
      <c r="CH68" s="53">
        <f>'[3]2019'!P65</f>
        <v>104500</v>
      </c>
      <c r="CI68" s="90">
        <f>'[3]2019'!Q65</f>
        <v>0</v>
      </c>
      <c r="CJ68" s="90">
        <f>'[3]2019'!R65</f>
        <v>0</v>
      </c>
      <c r="CK68" s="146">
        <f t="shared" si="18"/>
        <v>0</v>
      </c>
      <c r="CL68" s="385" t="str">
        <f t="shared" si="19"/>
        <v xml:space="preserve"> -</v>
      </c>
      <c r="CM68" s="522">
        <f t="shared" si="20"/>
        <v>622500</v>
      </c>
      <c r="CN68" s="523">
        <f t="shared" si="21"/>
        <v>113249</v>
      </c>
      <c r="CO68" s="523">
        <f t="shared" si="22"/>
        <v>0</v>
      </c>
      <c r="CP68" s="504">
        <f t="shared" si="23"/>
        <v>0.18192610441767068</v>
      </c>
      <c r="CQ68" s="385" t="str">
        <f t="shared" si="24"/>
        <v xml:space="preserve"> -</v>
      </c>
      <c r="CR68" s="591" t="s">
        <v>1469</v>
      </c>
      <c r="CS68" s="98" t="s">
        <v>1400</v>
      </c>
      <c r="CT68" s="101" t="str">
        <f>'[1]LÍNEA 2'!AQ68</f>
        <v>Sec. Desarrollo Social</v>
      </c>
    </row>
    <row r="69" spans="2:98" ht="30" customHeight="1" x14ac:dyDescent="0.2">
      <c r="B69" s="961"/>
      <c r="C69" s="958"/>
      <c r="D69" s="983"/>
      <c r="E69" s="912"/>
      <c r="F69" s="945"/>
      <c r="G69" s="936"/>
      <c r="H69" s="809"/>
      <c r="I69" s="980"/>
      <c r="J69" s="809"/>
      <c r="K69" s="980"/>
      <c r="L69" s="809"/>
      <c r="M69" s="809"/>
      <c r="N69" s="797"/>
      <c r="O69" s="809"/>
      <c r="P69" s="809"/>
      <c r="Q69" s="797"/>
      <c r="R69" s="809"/>
      <c r="S69" s="809"/>
      <c r="T69" s="797"/>
      <c r="U69" s="937"/>
      <c r="V69" s="823"/>
      <c r="W69" s="797"/>
      <c r="X69" s="809"/>
      <c r="Y69" s="797"/>
      <c r="Z69" s="809"/>
      <c r="AA69" s="797"/>
      <c r="AB69" s="991"/>
      <c r="AC69" s="994"/>
      <c r="AD69" s="988"/>
      <c r="AE69" s="762"/>
      <c r="AF69" s="770"/>
      <c r="AG69" s="762"/>
      <c r="AH69" s="770"/>
      <c r="AI69" s="762"/>
      <c r="AJ69" s="770"/>
      <c r="AK69" s="762"/>
      <c r="AL69" s="770"/>
      <c r="AM69" s="762"/>
      <c r="AN69" s="770"/>
      <c r="AO69" s="915"/>
      <c r="AP69" s="904"/>
      <c r="AQ69" s="255" t="s">
        <v>310</v>
      </c>
      <c r="AR69" s="277">
        <f>'[1]LÍNEA 2'!P69</f>
        <v>2210707</v>
      </c>
      <c r="AS69" s="255" t="s">
        <v>1470</v>
      </c>
      <c r="AT69" s="43">
        <v>0.3</v>
      </c>
      <c r="AU69" s="85">
        <f>'[1]LÍNEA 2'!S69</f>
        <v>0.3</v>
      </c>
      <c r="AV69" s="85">
        <f>'[1]LÍNEA 2'!T69</f>
        <v>0.3</v>
      </c>
      <c r="AW69" s="414">
        <v>0.25</v>
      </c>
      <c r="AX69" s="85">
        <f>'[1]LÍNEA 2'!U69</f>
        <v>0.3</v>
      </c>
      <c r="AY69" s="414">
        <v>0.25</v>
      </c>
      <c r="AZ69" s="85">
        <f>'[1]LÍNEA 2'!V69</f>
        <v>0.3</v>
      </c>
      <c r="BA69" s="416">
        <v>0.25</v>
      </c>
      <c r="BB69" s="125">
        <f>'[1]LÍNEA 2'!W69</f>
        <v>0.3</v>
      </c>
      <c r="BC69" s="423">
        <v>0.25</v>
      </c>
      <c r="BD69" s="319">
        <f>'[3]2016'!K65</f>
        <v>0.05</v>
      </c>
      <c r="BE69" s="314">
        <f>'[3]2017'!K66</f>
        <v>0.5</v>
      </c>
      <c r="BF69" s="314">
        <f>'[3]2018'!K66</f>
        <v>0</v>
      </c>
      <c r="BG69" s="344">
        <f>'[3]2019'!K66</f>
        <v>0</v>
      </c>
      <c r="BH69" s="334">
        <f t="shared" si="1"/>
        <v>0.16666666666666669</v>
      </c>
      <c r="BI69" s="454">
        <f t="shared" si="2"/>
        <v>0.16666666666666669</v>
      </c>
      <c r="BJ69" s="335">
        <f t="shared" si="3"/>
        <v>1.6666666666666667</v>
      </c>
      <c r="BK69" s="454">
        <f t="shared" si="4"/>
        <v>1</v>
      </c>
      <c r="BL69" s="335">
        <f t="shared" si="5"/>
        <v>0</v>
      </c>
      <c r="BM69" s="454">
        <f t="shared" si="6"/>
        <v>0</v>
      </c>
      <c r="BN69" s="335">
        <f t="shared" si="7"/>
        <v>0</v>
      </c>
      <c r="BO69" s="454">
        <f t="shared" si="8"/>
        <v>0</v>
      </c>
      <c r="BP69" s="661">
        <f t="shared" si="9"/>
        <v>0.45833333333333337</v>
      </c>
      <c r="BQ69" s="656">
        <f t="shared" si="10"/>
        <v>0.45833333333333337</v>
      </c>
      <c r="BR69" s="646">
        <f t="shared" si="11"/>
        <v>0.45833333333333337</v>
      </c>
      <c r="BS69" s="54">
        <f>'[3]2016'!P65</f>
        <v>85000</v>
      </c>
      <c r="BT69" s="60">
        <f>'[3]2016'!Q65</f>
        <v>0</v>
      </c>
      <c r="BU69" s="60">
        <f>'[3]2016'!R65</f>
        <v>0</v>
      </c>
      <c r="BV69" s="125">
        <f t="shared" si="12"/>
        <v>0</v>
      </c>
      <c r="BW69" s="379" t="str">
        <f t="shared" si="13"/>
        <v xml:space="preserve"> -</v>
      </c>
      <c r="BX69" s="55">
        <f>'[3]2017'!P66</f>
        <v>85000</v>
      </c>
      <c r="BY69" s="60">
        <f>'[3]2017'!Q66</f>
        <v>85000</v>
      </c>
      <c r="BZ69" s="60">
        <f>'[3]2017'!R66</f>
        <v>0</v>
      </c>
      <c r="CA69" s="125">
        <f t="shared" si="14"/>
        <v>1</v>
      </c>
      <c r="CB69" s="379" t="str">
        <f t="shared" si="15"/>
        <v xml:space="preserve"> -</v>
      </c>
      <c r="CC69" s="54">
        <f>'[3]2018'!P66</f>
        <v>109202</v>
      </c>
      <c r="CD69" s="60">
        <f>'[3]2018'!Q66</f>
        <v>0</v>
      </c>
      <c r="CE69" s="60">
        <f>'[3]2018'!R66</f>
        <v>0</v>
      </c>
      <c r="CF69" s="125">
        <f t="shared" si="16"/>
        <v>0</v>
      </c>
      <c r="CG69" s="379" t="str">
        <f t="shared" si="17"/>
        <v xml:space="preserve"> -</v>
      </c>
      <c r="CH69" s="55">
        <f>'[3]2019'!P66</f>
        <v>70000</v>
      </c>
      <c r="CI69" s="60">
        <f>'[3]2019'!Q66</f>
        <v>0</v>
      </c>
      <c r="CJ69" s="60">
        <f>'[3]2019'!R66</f>
        <v>0</v>
      </c>
      <c r="CK69" s="125">
        <f t="shared" si="18"/>
        <v>0</v>
      </c>
      <c r="CL69" s="379" t="str">
        <f t="shared" si="19"/>
        <v xml:space="preserve"> -</v>
      </c>
      <c r="CM69" s="518">
        <f t="shared" si="20"/>
        <v>349202</v>
      </c>
      <c r="CN69" s="519">
        <f t="shared" si="21"/>
        <v>85000</v>
      </c>
      <c r="CO69" s="519">
        <f t="shared" si="22"/>
        <v>0</v>
      </c>
      <c r="CP69" s="505">
        <f t="shared" si="23"/>
        <v>0.24341212249643474</v>
      </c>
      <c r="CQ69" s="379" t="str">
        <f t="shared" si="24"/>
        <v xml:space="preserve"> -</v>
      </c>
      <c r="CR69" s="592" t="s">
        <v>1469</v>
      </c>
      <c r="CS69" s="99" t="s">
        <v>1400</v>
      </c>
      <c r="CT69" s="102" t="str">
        <f>'[1]LÍNEA 2'!AQ69</f>
        <v>Sec. Desarrollo Social</v>
      </c>
    </row>
    <row r="70" spans="2:98" ht="45.75" customHeight="1" x14ac:dyDescent="0.2">
      <c r="B70" s="961"/>
      <c r="C70" s="958"/>
      <c r="D70" s="983"/>
      <c r="E70" s="912"/>
      <c r="F70" s="945"/>
      <c r="G70" s="936"/>
      <c r="H70" s="809"/>
      <c r="I70" s="980"/>
      <c r="J70" s="809"/>
      <c r="K70" s="980"/>
      <c r="L70" s="809"/>
      <c r="M70" s="809"/>
      <c r="N70" s="797"/>
      <c r="O70" s="809"/>
      <c r="P70" s="809"/>
      <c r="Q70" s="797"/>
      <c r="R70" s="809"/>
      <c r="S70" s="809"/>
      <c r="T70" s="797"/>
      <c r="U70" s="937"/>
      <c r="V70" s="823"/>
      <c r="W70" s="797"/>
      <c r="X70" s="809"/>
      <c r="Y70" s="797"/>
      <c r="Z70" s="809"/>
      <c r="AA70" s="797"/>
      <c r="AB70" s="991"/>
      <c r="AC70" s="994"/>
      <c r="AD70" s="988"/>
      <c r="AE70" s="762"/>
      <c r="AF70" s="770"/>
      <c r="AG70" s="762"/>
      <c r="AH70" s="770"/>
      <c r="AI70" s="762"/>
      <c r="AJ70" s="770"/>
      <c r="AK70" s="762"/>
      <c r="AL70" s="770"/>
      <c r="AM70" s="762"/>
      <c r="AN70" s="770"/>
      <c r="AO70" s="915"/>
      <c r="AP70" s="904"/>
      <c r="AQ70" s="255" t="s">
        <v>311</v>
      </c>
      <c r="AR70" s="277">
        <f>'[1]LÍNEA 2'!P70</f>
        <v>2210707</v>
      </c>
      <c r="AS70" s="255" t="s">
        <v>1471</v>
      </c>
      <c r="AT70" s="43">
        <v>1</v>
      </c>
      <c r="AU70" s="85">
        <f>'[1]LÍNEA 2'!S70</f>
        <v>1</v>
      </c>
      <c r="AV70" s="85">
        <f>'[1]LÍNEA 2'!T70</f>
        <v>1</v>
      </c>
      <c r="AW70" s="414">
        <v>0.25</v>
      </c>
      <c r="AX70" s="85">
        <f>'[1]LÍNEA 2'!U70</f>
        <v>1</v>
      </c>
      <c r="AY70" s="414">
        <v>0.25</v>
      </c>
      <c r="AZ70" s="85">
        <f>'[1]LÍNEA 2'!V70</f>
        <v>1</v>
      </c>
      <c r="BA70" s="416">
        <v>0.25</v>
      </c>
      <c r="BB70" s="125">
        <f>'[1]LÍNEA 2'!W70</f>
        <v>1</v>
      </c>
      <c r="BC70" s="423">
        <v>0.25</v>
      </c>
      <c r="BD70" s="319">
        <f>'[3]2016'!K66</f>
        <v>1</v>
      </c>
      <c r="BE70" s="314">
        <f>'[3]2017'!K67</f>
        <v>1</v>
      </c>
      <c r="BF70" s="314">
        <f>'[3]2018'!K67</f>
        <v>0</v>
      </c>
      <c r="BG70" s="344">
        <f>'[3]2019'!K67</f>
        <v>0</v>
      </c>
      <c r="BH70" s="334">
        <f t="shared" si="1"/>
        <v>1</v>
      </c>
      <c r="BI70" s="454">
        <f t="shared" si="2"/>
        <v>1</v>
      </c>
      <c r="BJ70" s="335">
        <f t="shared" si="3"/>
        <v>1</v>
      </c>
      <c r="BK70" s="454">
        <f t="shared" si="4"/>
        <v>1</v>
      </c>
      <c r="BL70" s="335">
        <f t="shared" si="5"/>
        <v>0</v>
      </c>
      <c r="BM70" s="454">
        <f t="shared" si="6"/>
        <v>0</v>
      </c>
      <c r="BN70" s="335">
        <f t="shared" si="7"/>
        <v>0</v>
      </c>
      <c r="BO70" s="454">
        <f t="shared" si="8"/>
        <v>0</v>
      </c>
      <c r="BP70" s="661">
        <f t="shared" si="9"/>
        <v>0.5</v>
      </c>
      <c r="BQ70" s="656">
        <f t="shared" si="10"/>
        <v>0.5</v>
      </c>
      <c r="BR70" s="646">
        <f t="shared" si="11"/>
        <v>0.5</v>
      </c>
      <c r="BS70" s="54">
        <f>'[3]2016'!P66</f>
        <v>90000</v>
      </c>
      <c r="BT70" s="60">
        <f>'[3]2016'!Q66</f>
        <v>50000</v>
      </c>
      <c r="BU70" s="60">
        <f>'[3]2016'!R66</f>
        <v>0</v>
      </c>
      <c r="BV70" s="125">
        <f t="shared" si="12"/>
        <v>0.55555555555555558</v>
      </c>
      <c r="BW70" s="379" t="str">
        <f t="shared" si="13"/>
        <v xml:space="preserve"> -</v>
      </c>
      <c r="BX70" s="55">
        <f>'[3]2017'!P67</f>
        <v>125000</v>
      </c>
      <c r="BY70" s="60">
        <f>'[3]2017'!Q67</f>
        <v>122000</v>
      </c>
      <c r="BZ70" s="60">
        <f>'[3]2017'!R67</f>
        <v>0</v>
      </c>
      <c r="CA70" s="125">
        <f t="shared" si="14"/>
        <v>0.97599999999999998</v>
      </c>
      <c r="CB70" s="379" t="str">
        <f t="shared" si="15"/>
        <v xml:space="preserve"> -</v>
      </c>
      <c r="CC70" s="54">
        <f>'[3]2018'!P67</f>
        <v>120000</v>
      </c>
      <c r="CD70" s="60">
        <f>'[3]2018'!Q67</f>
        <v>0</v>
      </c>
      <c r="CE70" s="60">
        <f>'[3]2018'!R67</f>
        <v>0</v>
      </c>
      <c r="CF70" s="125">
        <f t="shared" si="16"/>
        <v>0</v>
      </c>
      <c r="CG70" s="379" t="str">
        <f t="shared" si="17"/>
        <v xml:space="preserve"> -</v>
      </c>
      <c r="CH70" s="55">
        <f>'[3]2019'!P67</f>
        <v>125400</v>
      </c>
      <c r="CI70" s="60">
        <f>'[3]2019'!Q67</f>
        <v>0</v>
      </c>
      <c r="CJ70" s="60">
        <f>'[3]2019'!R67</f>
        <v>0</v>
      </c>
      <c r="CK70" s="125">
        <f t="shared" si="18"/>
        <v>0</v>
      </c>
      <c r="CL70" s="379" t="str">
        <f t="shared" si="19"/>
        <v xml:space="preserve"> -</v>
      </c>
      <c r="CM70" s="518">
        <f t="shared" si="20"/>
        <v>460400</v>
      </c>
      <c r="CN70" s="519">
        <f t="shared" si="21"/>
        <v>172000</v>
      </c>
      <c r="CO70" s="519">
        <f t="shared" si="22"/>
        <v>0</v>
      </c>
      <c r="CP70" s="505">
        <f t="shared" si="23"/>
        <v>0.37358818418766288</v>
      </c>
      <c r="CQ70" s="379" t="str">
        <f t="shared" si="24"/>
        <v xml:space="preserve"> -</v>
      </c>
      <c r="CR70" s="592" t="s">
        <v>1469</v>
      </c>
      <c r="CS70" s="99" t="s">
        <v>1400</v>
      </c>
      <c r="CT70" s="102" t="str">
        <f>'[1]LÍNEA 2'!AQ70</f>
        <v>Sec. Desarrollo Social</v>
      </c>
    </row>
    <row r="71" spans="2:98" ht="30" customHeight="1" x14ac:dyDescent="0.2">
      <c r="B71" s="961"/>
      <c r="C71" s="958"/>
      <c r="D71" s="983"/>
      <c r="E71" s="912"/>
      <c r="F71" s="945"/>
      <c r="G71" s="936"/>
      <c r="H71" s="809"/>
      <c r="I71" s="980"/>
      <c r="J71" s="809"/>
      <c r="K71" s="980"/>
      <c r="L71" s="809"/>
      <c r="M71" s="809"/>
      <c r="N71" s="797"/>
      <c r="O71" s="809"/>
      <c r="P71" s="809"/>
      <c r="Q71" s="797"/>
      <c r="R71" s="809"/>
      <c r="S71" s="809"/>
      <c r="T71" s="797"/>
      <c r="U71" s="937"/>
      <c r="V71" s="823"/>
      <c r="W71" s="797"/>
      <c r="X71" s="809"/>
      <c r="Y71" s="797"/>
      <c r="Z71" s="809"/>
      <c r="AA71" s="797"/>
      <c r="AB71" s="991"/>
      <c r="AC71" s="994"/>
      <c r="AD71" s="988"/>
      <c r="AE71" s="762"/>
      <c r="AF71" s="770"/>
      <c r="AG71" s="762"/>
      <c r="AH71" s="770"/>
      <c r="AI71" s="762"/>
      <c r="AJ71" s="770"/>
      <c r="AK71" s="762"/>
      <c r="AL71" s="770"/>
      <c r="AM71" s="762"/>
      <c r="AN71" s="770"/>
      <c r="AO71" s="915"/>
      <c r="AP71" s="904"/>
      <c r="AQ71" s="119" t="s">
        <v>312</v>
      </c>
      <c r="AR71" s="367">
        <f>'[1]LÍNEA 2'!P71</f>
        <v>2210707</v>
      </c>
      <c r="AS71" s="119" t="s">
        <v>1472</v>
      </c>
      <c r="AT71" s="40">
        <v>4</v>
      </c>
      <c r="AU71" s="60">
        <f>'[1]LÍNEA 2'!S71</f>
        <v>4</v>
      </c>
      <c r="AV71" s="60">
        <f>'[1]LÍNEA 2'!T71</f>
        <v>1</v>
      </c>
      <c r="AW71" s="414">
        <f t="shared" si="25"/>
        <v>0.25</v>
      </c>
      <c r="AX71" s="60">
        <f>'[1]LÍNEA 2'!U71</f>
        <v>1</v>
      </c>
      <c r="AY71" s="414">
        <f t="shared" si="26"/>
        <v>0.25</v>
      </c>
      <c r="AZ71" s="60">
        <f>'[1]LÍNEA 2'!V71</f>
        <v>1</v>
      </c>
      <c r="BA71" s="416">
        <f t="shared" si="27"/>
        <v>0.25</v>
      </c>
      <c r="BB71" s="47">
        <f>'[1]LÍNEA 2'!W71</f>
        <v>1</v>
      </c>
      <c r="BC71" s="423">
        <f t="shared" si="28"/>
        <v>0.25</v>
      </c>
      <c r="BD71" s="54">
        <f>'[3]2016'!K67</f>
        <v>1</v>
      </c>
      <c r="BE71" s="55">
        <f>'[3]2017'!K68</f>
        <v>4</v>
      </c>
      <c r="BF71" s="55">
        <f>'[3]2018'!K68</f>
        <v>0</v>
      </c>
      <c r="BG71" s="343">
        <f>'[3]2019'!K68</f>
        <v>0</v>
      </c>
      <c r="BH71" s="334">
        <f t="shared" si="1"/>
        <v>1</v>
      </c>
      <c r="BI71" s="454">
        <f t="shared" si="2"/>
        <v>1</v>
      </c>
      <c r="BJ71" s="335">
        <f t="shared" si="3"/>
        <v>4</v>
      </c>
      <c r="BK71" s="454">
        <f t="shared" si="4"/>
        <v>1</v>
      </c>
      <c r="BL71" s="335">
        <f t="shared" si="5"/>
        <v>0</v>
      </c>
      <c r="BM71" s="454">
        <f t="shared" si="6"/>
        <v>0</v>
      </c>
      <c r="BN71" s="335">
        <f t="shared" si="7"/>
        <v>0</v>
      </c>
      <c r="BO71" s="454">
        <f t="shared" si="8"/>
        <v>0</v>
      </c>
      <c r="BP71" s="661">
        <f>+SUM(BD71:BG71)/AU71</f>
        <v>1.25</v>
      </c>
      <c r="BQ71" s="656">
        <f t="shared" si="10"/>
        <v>1</v>
      </c>
      <c r="BR71" s="646">
        <f t="shared" si="11"/>
        <v>1</v>
      </c>
      <c r="BS71" s="54">
        <f>'[3]2016'!P67</f>
        <v>66000</v>
      </c>
      <c r="BT71" s="60">
        <f>'[3]2016'!Q67</f>
        <v>66000</v>
      </c>
      <c r="BU71" s="60">
        <f>'[3]2016'!R67</f>
        <v>0</v>
      </c>
      <c r="BV71" s="125">
        <f t="shared" si="12"/>
        <v>1</v>
      </c>
      <c r="BW71" s="379" t="str">
        <f t="shared" si="13"/>
        <v xml:space="preserve"> -</v>
      </c>
      <c r="BX71" s="55">
        <f>'[3]2017'!P68</f>
        <v>154000</v>
      </c>
      <c r="BY71" s="60">
        <f>'[3]2017'!Q68</f>
        <v>55775</v>
      </c>
      <c r="BZ71" s="60">
        <f>'[3]2017'!R68</f>
        <v>0</v>
      </c>
      <c r="CA71" s="125">
        <f t="shared" si="14"/>
        <v>0.36217532467532465</v>
      </c>
      <c r="CB71" s="379" t="str">
        <f t="shared" si="15"/>
        <v xml:space="preserve"> -</v>
      </c>
      <c r="CC71" s="54">
        <f>'[3]2018'!P68</f>
        <v>120000</v>
      </c>
      <c r="CD71" s="60">
        <f>'[3]2018'!Q68</f>
        <v>0</v>
      </c>
      <c r="CE71" s="60">
        <f>'[3]2018'!R68</f>
        <v>0</v>
      </c>
      <c r="CF71" s="125">
        <f t="shared" si="16"/>
        <v>0</v>
      </c>
      <c r="CG71" s="379" t="str">
        <f t="shared" si="17"/>
        <v xml:space="preserve"> -</v>
      </c>
      <c r="CH71" s="55">
        <f>'[3]2019'!P68</f>
        <v>125400</v>
      </c>
      <c r="CI71" s="60">
        <f>'[3]2019'!Q68</f>
        <v>0</v>
      </c>
      <c r="CJ71" s="60">
        <f>'[3]2019'!R68</f>
        <v>0</v>
      </c>
      <c r="CK71" s="125">
        <f t="shared" si="18"/>
        <v>0</v>
      </c>
      <c r="CL71" s="379" t="str">
        <f t="shared" si="19"/>
        <v xml:space="preserve"> -</v>
      </c>
      <c r="CM71" s="518">
        <f t="shared" si="20"/>
        <v>465400</v>
      </c>
      <c r="CN71" s="519">
        <f t="shared" si="21"/>
        <v>121775</v>
      </c>
      <c r="CO71" s="519">
        <f t="shared" si="22"/>
        <v>0</v>
      </c>
      <c r="CP71" s="505">
        <f t="shared" si="23"/>
        <v>0.26165663944993556</v>
      </c>
      <c r="CQ71" s="379" t="str">
        <f t="shared" si="24"/>
        <v xml:space="preserve"> -</v>
      </c>
      <c r="CR71" s="592" t="s">
        <v>1469</v>
      </c>
      <c r="CS71" s="99" t="s">
        <v>1400</v>
      </c>
      <c r="CT71" s="102" t="str">
        <f>'[1]LÍNEA 2'!AQ71</f>
        <v>Sec. Desarrollo Social</v>
      </c>
    </row>
    <row r="72" spans="2:98" ht="30" customHeight="1" x14ac:dyDescent="0.2">
      <c r="B72" s="961"/>
      <c r="C72" s="958"/>
      <c r="D72" s="983"/>
      <c r="E72" s="912"/>
      <c r="F72" s="945"/>
      <c r="G72" s="936"/>
      <c r="H72" s="809"/>
      <c r="I72" s="980"/>
      <c r="J72" s="809"/>
      <c r="K72" s="980"/>
      <c r="L72" s="809"/>
      <c r="M72" s="809"/>
      <c r="N72" s="797"/>
      <c r="O72" s="809"/>
      <c r="P72" s="809"/>
      <c r="Q72" s="797"/>
      <c r="R72" s="809"/>
      <c r="S72" s="809"/>
      <c r="T72" s="797"/>
      <c r="U72" s="937"/>
      <c r="V72" s="823"/>
      <c r="W72" s="797"/>
      <c r="X72" s="809"/>
      <c r="Y72" s="797"/>
      <c r="Z72" s="809"/>
      <c r="AA72" s="797"/>
      <c r="AB72" s="991"/>
      <c r="AC72" s="994"/>
      <c r="AD72" s="988"/>
      <c r="AE72" s="762"/>
      <c r="AF72" s="770"/>
      <c r="AG72" s="762"/>
      <c r="AH72" s="770"/>
      <c r="AI72" s="762"/>
      <c r="AJ72" s="770"/>
      <c r="AK72" s="762"/>
      <c r="AL72" s="770"/>
      <c r="AM72" s="762"/>
      <c r="AN72" s="770"/>
      <c r="AO72" s="915"/>
      <c r="AP72" s="904"/>
      <c r="AQ72" s="119" t="s">
        <v>373</v>
      </c>
      <c r="AR72" s="367">
        <f>'[1]LÍNEA 2'!P72</f>
        <v>2210707</v>
      </c>
      <c r="AS72" s="119" t="s">
        <v>1473</v>
      </c>
      <c r="AT72" s="40">
        <v>4</v>
      </c>
      <c r="AU72" s="60">
        <f>'[1]LÍNEA 2'!S72</f>
        <v>8</v>
      </c>
      <c r="AV72" s="60">
        <f>'[1]LÍNEA 2'!T72</f>
        <v>1</v>
      </c>
      <c r="AW72" s="414">
        <f t="shared" si="25"/>
        <v>0.125</v>
      </c>
      <c r="AX72" s="60">
        <f>'[1]LÍNEA 2'!U72</f>
        <v>2</v>
      </c>
      <c r="AY72" s="414">
        <f t="shared" si="26"/>
        <v>0.25</v>
      </c>
      <c r="AZ72" s="60">
        <f>'[1]LÍNEA 2'!V72</f>
        <v>2</v>
      </c>
      <c r="BA72" s="416">
        <f t="shared" si="27"/>
        <v>0.25</v>
      </c>
      <c r="BB72" s="47">
        <f>'[1]LÍNEA 2'!W72</f>
        <v>3</v>
      </c>
      <c r="BC72" s="423">
        <f t="shared" si="28"/>
        <v>0.375</v>
      </c>
      <c r="BD72" s="54">
        <f>'[3]2016'!K68</f>
        <v>0</v>
      </c>
      <c r="BE72" s="55">
        <f>'[3]2017'!K69</f>
        <v>0</v>
      </c>
      <c r="BF72" s="55">
        <f>'[3]2018'!K69</f>
        <v>0</v>
      </c>
      <c r="BG72" s="343">
        <f>'[3]2019'!K69</f>
        <v>0</v>
      </c>
      <c r="BH72" s="334">
        <f t="shared" si="1"/>
        <v>0</v>
      </c>
      <c r="BI72" s="454">
        <f t="shared" si="2"/>
        <v>0</v>
      </c>
      <c r="BJ72" s="335">
        <f t="shared" si="3"/>
        <v>0</v>
      </c>
      <c r="BK72" s="454">
        <f t="shared" si="4"/>
        <v>0</v>
      </c>
      <c r="BL72" s="335">
        <f t="shared" si="5"/>
        <v>0</v>
      </c>
      <c r="BM72" s="454">
        <f t="shared" si="6"/>
        <v>0</v>
      </c>
      <c r="BN72" s="335">
        <f t="shared" si="7"/>
        <v>0</v>
      </c>
      <c r="BO72" s="454">
        <f t="shared" si="8"/>
        <v>0</v>
      </c>
      <c r="BP72" s="661">
        <f>+SUM(BD72:BG72)/AU72</f>
        <v>0</v>
      </c>
      <c r="BQ72" s="656">
        <f t="shared" si="10"/>
        <v>0</v>
      </c>
      <c r="BR72" s="646">
        <f t="shared" si="11"/>
        <v>0</v>
      </c>
      <c r="BS72" s="54">
        <f>'[3]2016'!P68</f>
        <v>10000</v>
      </c>
      <c r="BT72" s="60">
        <f>'[3]2016'!Q68</f>
        <v>0</v>
      </c>
      <c r="BU72" s="60">
        <f>'[3]2016'!R68</f>
        <v>0</v>
      </c>
      <c r="BV72" s="125">
        <f t="shared" si="12"/>
        <v>0</v>
      </c>
      <c r="BW72" s="379" t="str">
        <f t="shared" si="13"/>
        <v xml:space="preserve"> -</v>
      </c>
      <c r="BX72" s="55">
        <f>'[3]2017'!P69</f>
        <v>40000</v>
      </c>
      <c r="BY72" s="60">
        <f>'[3]2017'!Q69</f>
        <v>0</v>
      </c>
      <c r="BZ72" s="60">
        <f>'[3]2017'!R69</f>
        <v>0</v>
      </c>
      <c r="CA72" s="125">
        <f t="shared" si="14"/>
        <v>0</v>
      </c>
      <c r="CB72" s="379" t="str">
        <f t="shared" si="15"/>
        <v xml:space="preserve"> -</v>
      </c>
      <c r="CC72" s="54">
        <f>'[3]2018'!P69</f>
        <v>21840</v>
      </c>
      <c r="CD72" s="60">
        <f>'[3]2018'!Q69</f>
        <v>0</v>
      </c>
      <c r="CE72" s="60">
        <f>'[3]2018'!R69</f>
        <v>0</v>
      </c>
      <c r="CF72" s="125">
        <f t="shared" si="16"/>
        <v>0</v>
      </c>
      <c r="CG72" s="379" t="str">
        <f t="shared" si="17"/>
        <v xml:space="preserve"> -</v>
      </c>
      <c r="CH72" s="55">
        <f>'[3]2019'!P69</f>
        <v>22823</v>
      </c>
      <c r="CI72" s="60">
        <f>'[3]2019'!Q69</f>
        <v>0</v>
      </c>
      <c r="CJ72" s="60">
        <f>'[3]2019'!R69</f>
        <v>0</v>
      </c>
      <c r="CK72" s="125">
        <f t="shared" si="18"/>
        <v>0</v>
      </c>
      <c r="CL72" s="379" t="str">
        <f t="shared" si="19"/>
        <v xml:space="preserve"> -</v>
      </c>
      <c r="CM72" s="518">
        <f t="shared" si="20"/>
        <v>94663</v>
      </c>
      <c r="CN72" s="519">
        <f t="shared" si="21"/>
        <v>0</v>
      </c>
      <c r="CO72" s="519">
        <f t="shared" si="22"/>
        <v>0</v>
      </c>
      <c r="CP72" s="505">
        <f t="shared" si="23"/>
        <v>0</v>
      </c>
      <c r="CQ72" s="379" t="str">
        <f t="shared" si="24"/>
        <v xml:space="preserve"> -</v>
      </c>
      <c r="CR72" s="592" t="s">
        <v>1469</v>
      </c>
      <c r="CS72" s="99" t="s">
        <v>1400</v>
      </c>
      <c r="CT72" s="102" t="str">
        <f>'[1]LÍNEA 2'!AQ72</f>
        <v>Sec. Desarrollo Social</v>
      </c>
    </row>
    <row r="73" spans="2:98" ht="30" customHeight="1" x14ac:dyDescent="0.2">
      <c r="B73" s="961"/>
      <c r="C73" s="958"/>
      <c r="D73" s="983"/>
      <c r="E73" s="912"/>
      <c r="F73" s="945"/>
      <c r="G73" s="936"/>
      <c r="H73" s="809"/>
      <c r="I73" s="980"/>
      <c r="J73" s="809"/>
      <c r="K73" s="980"/>
      <c r="L73" s="809"/>
      <c r="M73" s="809"/>
      <c r="N73" s="797"/>
      <c r="O73" s="809"/>
      <c r="P73" s="809"/>
      <c r="Q73" s="797"/>
      <c r="R73" s="809"/>
      <c r="S73" s="809"/>
      <c r="T73" s="797"/>
      <c r="U73" s="937"/>
      <c r="V73" s="823"/>
      <c r="W73" s="797"/>
      <c r="X73" s="809"/>
      <c r="Y73" s="797"/>
      <c r="Z73" s="809"/>
      <c r="AA73" s="797"/>
      <c r="AB73" s="991"/>
      <c r="AC73" s="994"/>
      <c r="AD73" s="988"/>
      <c r="AE73" s="762"/>
      <c r="AF73" s="770"/>
      <c r="AG73" s="762"/>
      <c r="AH73" s="770"/>
      <c r="AI73" s="762"/>
      <c r="AJ73" s="770"/>
      <c r="AK73" s="762"/>
      <c r="AL73" s="770"/>
      <c r="AM73" s="762"/>
      <c r="AN73" s="770"/>
      <c r="AO73" s="915"/>
      <c r="AP73" s="904"/>
      <c r="AQ73" s="119" t="s">
        <v>313</v>
      </c>
      <c r="AR73" s="367">
        <f>'[1]LÍNEA 2'!P73</f>
        <v>2210707</v>
      </c>
      <c r="AS73" s="119" t="s">
        <v>1474</v>
      </c>
      <c r="AT73" s="40">
        <v>0</v>
      </c>
      <c r="AU73" s="60">
        <f>'[1]LÍNEA 2'!S73</f>
        <v>4</v>
      </c>
      <c r="AV73" s="60">
        <f>'[1]LÍNEA 2'!T73</f>
        <v>1</v>
      </c>
      <c r="AW73" s="414">
        <f t="shared" si="25"/>
        <v>0.25</v>
      </c>
      <c r="AX73" s="60">
        <f>'[1]LÍNEA 2'!U73</f>
        <v>1</v>
      </c>
      <c r="AY73" s="414">
        <f t="shared" si="26"/>
        <v>0.25</v>
      </c>
      <c r="AZ73" s="60">
        <f>'[1]LÍNEA 2'!V73</f>
        <v>1</v>
      </c>
      <c r="BA73" s="416">
        <f t="shared" si="27"/>
        <v>0.25</v>
      </c>
      <c r="BB73" s="47">
        <f>'[1]LÍNEA 2'!W73</f>
        <v>1</v>
      </c>
      <c r="BC73" s="423">
        <f t="shared" si="28"/>
        <v>0.25</v>
      </c>
      <c r="BD73" s="54">
        <f>'[3]2016'!K69</f>
        <v>1</v>
      </c>
      <c r="BE73" s="55">
        <f>'[3]2017'!K70</f>
        <v>0</v>
      </c>
      <c r="BF73" s="55">
        <f>'[3]2018'!K70</f>
        <v>0</v>
      </c>
      <c r="BG73" s="343">
        <f>'[3]2019'!K70</f>
        <v>0</v>
      </c>
      <c r="BH73" s="334">
        <f t="shared" si="1"/>
        <v>1</v>
      </c>
      <c r="BI73" s="454">
        <f t="shared" si="2"/>
        <v>1</v>
      </c>
      <c r="BJ73" s="335">
        <f t="shared" si="3"/>
        <v>0</v>
      </c>
      <c r="BK73" s="454">
        <f t="shared" si="4"/>
        <v>0</v>
      </c>
      <c r="BL73" s="335">
        <f t="shared" si="5"/>
        <v>0</v>
      </c>
      <c r="BM73" s="454">
        <f t="shared" si="6"/>
        <v>0</v>
      </c>
      <c r="BN73" s="335">
        <f t="shared" si="7"/>
        <v>0</v>
      </c>
      <c r="BO73" s="454">
        <f t="shared" si="8"/>
        <v>0</v>
      </c>
      <c r="BP73" s="661">
        <f>+SUM(BD73:BG73)/AU73</f>
        <v>0.25</v>
      </c>
      <c r="BQ73" s="656">
        <f t="shared" si="10"/>
        <v>0.25</v>
      </c>
      <c r="BR73" s="646">
        <f t="shared" si="11"/>
        <v>0.25</v>
      </c>
      <c r="BS73" s="54">
        <f>'[3]2016'!P69</f>
        <v>267337</v>
      </c>
      <c r="BT73" s="60">
        <f>'[3]2016'!Q69</f>
        <v>267337</v>
      </c>
      <c r="BU73" s="60">
        <f>'[3]2016'!R69</f>
        <v>0</v>
      </c>
      <c r="BV73" s="125">
        <f t="shared" si="12"/>
        <v>1</v>
      </c>
      <c r="BW73" s="379" t="str">
        <f t="shared" si="13"/>
        <v xml:space="preserve"> -</v>
      </c>
      <c r="BX73" s="55">
        <f>'[3]2017'!P70</f>
        <v>400000</v>
      </c>
      <c r="BY73" s="60">
        <f>'[3]2017'!Q70</f>
        <v>0</v>
      </c>
      <c r="BZ73" s="60">
        <f>'[3]2017'!R70</f>
        <v>0</v>
      </c>
      <c r="CA73" s="125">
        <f t="shared" si="14"/>
        <v>0</v>
      </c>
      <c r="CB73" s="379" t="str">
        <f t="shared" si="15"/>
        <v xml:space="preserve"> -</v>
      </c>
      <c r="CC73" s="54">
        <f>'[3]2018'!P70</f>
        <v>180000</v>
      </c>
      <c r="CD73" s="60">
        <f>'[3]2018'!Q70</f>
        <v>0</v>
      </c>
      <c r="CE73" s="60">
        <f>'[3]2018'!R70</f>
        <v>0</v>
      </c>
      <c r="CF73" s="125">
        <f t="shared" si="16"/>
        <v>0</v>
      </c>
      <c r="CG73" s="379" t="str">
        <f t="shared" si="17"/>
        <v xml:space="preserve"> -</v>
      </c>
      <c r="CH73" s="55">
        <f>'[3]2019'!P70</f>
        <v>188100</v>
      </c>
      <c r="CI73" s="60">
        <f>'[3]2019'!Q70</f>
        <v>0</v>
      </c>
      <c r="CJ73" s="60">
        <f>'[3]2019'!R70</f>
        <v>0</v>
      </c>
      <c r="CK73" s="125">
        <f t="shared" si="18"/>
        <v>0</v>
      </c>
      <c r="CL73" s="379" t="str">
        <f t="shared" si="19"/>
        <v xml:space="preserve"> -</v>
      </c>
      <c r="CM73" s="518">
        <f t="shared" si="20"/>
        <v>1035437</v>
      </c>
      <c r="CN73" s="519">
        <f t="shared" si="21"/>
        <v>267337</v>
      </c>
      <c r="CO73" s="519">
        <f t="shared" si="22"/>
        <v>0</v>
      </c>
      <c r="CP73" s="505">
        <f t="shared" si="23"/>
        <v>0.25818760581281142</v>
      </c>
      <c r="CQ73" s="379" t="str">
        <f t="shared" si="24"/>
        <v xml:space="preserve"> -</v>
      </c>
      <c r="CR73" s="592" t="s">
        <v>1469</v>
      </c>
      <c r="CS73" s="99" t="s">
        <v>1400</v>
      </c>
      <c r="CT73" s="102" t="str">
        <f>'[1]LÍNEA 2'!AQ73</f>
        <v>Sec. Desarrollo Social</v>
      </c>
    </row>
    <row r="74" spans="2:98" ht="60" customHeight="1" x14ac:dyDescent="0.2">
      <c r="B74" s="961"/>
      <c r="C74" s="958"/>
      <c r="D74" s="983"/>
      <c r="E74" s="912"/>
      <c r="F74" s="945"/>
      <c r="G74" s="936"/>
      <c r="H74" s="809"/>
      <c r="I74" s="980"/>
      <c r="J74" s="809"/>
      <c r="K74" s="980"/>
      <c r="L74" s="809"/>
      <c r="M74" s="809"/>
      <c r="N74" s="797"/>
      <c r="O74" s="809"/>
      <c r="P74" s="809"/>
      <c r="Q74" s="797"/>
      <c r="R74" s="809"/>
      <c r="S74" s="809"/>
      <c r="T74" s="797"/>
      <c r="U74" s="937"/>
      <c r="V74" s="823"/>
      <c r="W74" s="797"/>
      <c r="X74" s="809"/>
      <c r="Y74" s="797"/>
      <c r="Z74" s="809"/>
      <c r="AA74" s="797"/>
      <c r="AB74" s="991"/>
      <c r="AC74" s="994"/>
      <c r="AD74" s="1036"/>
      <c r="AE74" s="762"/>
      <c r="AF74" s="759"/>
      <c r="AG74" s="749"/>
      <c r="AH74" s="759"/>
      <c r="AI74" s="749"/>
      <c r="AJ74" s="759"/>
      <c r="AK74" s="749"/>
      <c r="AL74" s="770"/>
      <c r="AM74" s="762"/>
      <c r="AN74" s="770"/>
      <c r="AO74" s="915"/>
      <c r="AP74" s="904"/>
      <c r="AQ74" s="255" t="s">
        <v>314</v>
      </c>
      <c r="AR74" s="277">
        <f>'[1]LÍNEA 2'!P74</f>
        <v>2210707</v>
      </c>
      <c r="AS74" s="255" t="s">
        <v>1475</v>
      </c>
      <c r="AT74" s="43">
        <v>0</v>
      </c>
      <c r="AU74" s="85">
        <f>'[1]LÍNEA 2'!S74</f>
        <v>1</v>
      </c>
      <c r="AV74" s="85">
        <f>'[1]LÍNEA 2'!T74</f>
        <v>1</v>
      </c>
      <c r="AW74" s="414">
        <v>0.25</v>
      </c>
      <c r="AX74" s="85">
        <f>'[1]LÍNEA 2'!U74</f>
        <v>1</v>
      </c>
      <c r="AY74" s="414">
        <v>0.25</v>
      </c>
      <c r="AZ74" s="85">
        <f>'[1]LÍNEA 2'!V74</f>
        <v>1</v>
      </c>
      <c r="BA74" s="416">
        <v>0.25</v>
      </c>
      <c r="BB74" s="125">
        <f>'[1]LÍNEA 2'!W74</f>
        <v>1</v>
      </c>
      <c r="BC74" s="423">
        <v>0.25</v>
      </c>
      <c r="BD74" s="319">
        <f>'[3]2016'!K70</f>
        <v>0.5</v>
      </c>
      <c r="BE74" s="314">
        <f>'[3]2017'!K71</f>
        <v>1</v>
      </c>
      <c r="BF74" s="314">
        <f>'[3]2018'!K71</f>
        <v>0</v>
      </c>
      <c r="BG74" s="344">
        <f>'[3]2019'!K71</f>
        <v>0</v>
      </c>
      <c r="BH74" s="334">
        <f t="shared" si="1"/>
        <v>0.5</v>
      </c>
      <c r="BI74" s="454">
        <f t="shared" si="2"/>
        <v>0.5</v>
      </c>
      <c r="BJ74" s="335">
        <f t="shared" si="3"/>
        <v>1</v>
      </c>
      <c r="BK74" s="454">
        <f t="shared" si="4"/>
        <v>1</v>
      </c>
      <c r="BL74" s="335">
        <f t="shared" si="5"/>
        <v>0</v>
      </c>
      <c r="BM74" s="454">
        <f t="shared" si="6"/>
        <v>0</v>
      </c>
      <c r="BN74" s="335">
        <f t="shared" si="7"/>
        <v>0</v>
      </c>
      <c r="BO74" s="454">
        <f t="shared" si="8"/>
        <v>0</v>
      </c>
      <c r="BP74" s="661">
        <f t="shared" si="9"/>
        <v>0.375</v>
      </c>
      <c r="BQ74" s="656">
        <f t="shared" si="10"/>
        <v>0.375</v>
      </c>
      <c r="BR74" s="646">
        <f t="shared" si="11"/>
        <v>0.375</v>
      </c>
      <c r="BS74" s="54">
        <f>'[3]2016'!P70</f>
        <v>232166</v>
      </c>
      <c r="BT74" s="60">
        <f>'[3]2016'!Q70</f>
        <v>232166</v>
      </c>
      <c r="BU74" s="60">
        <f>'[3]2016'!R70</f>
        <v>0</v>
      </c>
      <c r="BV74" s="125">
        <f t="shared" si="12"/>
        <v>1</v>
      </c>
      <c r="BW74" s="379" t="str">
        <f t="shared" si="13"/>
        <v xml:space="preserve"> -</v>
      </c>
      <c r="BX74" s="55">
        <f>'[3]2017'!P71</f>
        <v>60000</v>
      </c>
      <c r="BY74" s="60">
        <f>'[3]2017'!Q71</f>
        <v>55650</v>
      </c>
      <c r="BZ74" s="60">
        <f>'[3]2017'!R71</f>
        <v>0</v>
      </c>
      <c r="CA74" s="125">
        <f t="shared" si="14"/>
        <v>0.92749999999999999</v>
      </c>
      <c r="CB74" s="379" t="str">
        <f t="shared" si="15"/>
        <v xml:space="preserve"> -</v>
      </c>
      <c r="CC74" s="54">
        <f>'[3]2018'!P71</f>
        <v>0</v>
      </c>
      <c r="CD74" s="60">
        <f>'[3]2018'!Q71</f>
        <v>0</v>
      </c>
      <c r="CE74" s="60">
        <f>'[3]2018'!R71</f>
        <v>0</v>
      </c>
      <c r="CF74" s="125" t="str">
        <f t="shared" si="16"/>
        <v xml:space="preserve"> -</v>
      </c>
      <c r="CG74" s="379" t="str">
        <f t="shared" si="17"/>
        <v xml:space="preserve"> -</v>
      </c>
      <c r="CH74" s="55">
        <f>'[3]2019'!P71</f>
        <v>0</v>
      </c>
      <c r="CI74" s="60">
        <f>'[3]2019'!Q71</f>
        <v>0</v>
      </c>
      <c r="CJ74" s="60">
        <f>'[3]2019'!R71</f>
        <v>0</v>
      </c>
      <c r="CK74" s="125" t="str">
        <f t="shared" si="18"/>
        <v xml:space="preserve"> -</v>
      </c>
      <c r="CL74" s="379" t="str">
        <f t="shared" si="19"/>
        <v xml:space="preserve"> -</v>
      </c>
      <c r="CM74" s="518">
        <f t="shared" si="20"/>
        <v>292166</v>
      </c>
      <c r="CN74" s="519">
        <f t="shared" si="21"/>
        <v>287816</v>
      </c>
      <c r="CO74" s="519">
        <f t="shared" si="22"/>
        <v>0</v>
      </c>
      <c r="CP74" s="505">
        <f t="shared" si="23"/>
        <v>0.98511120390462958</v>
      </c>
      <c r="CQ74" s="379" t="str">
        <f t="shared" si="24"/>
        <v xml:space="preserve"> -</v>
      </c>
      <c r="CR74" s="592" t="s">
        <v>1469</v>
      </c>
      <c r="CS74" s="99" t="s">
        <v>1400</v>
      </c>
      <c r="CT74" s="102" t="str">
        <f>'[1]LÍNEA 2'!AQ74</f>
        <v>Sec. Desarrollo Social</v>
      </c>
    </row>
    <row r="75" spans="2:98" ht="30" customHeight="1" x14ac:dyDescent="0.2">
      <c r="B75" s="961"/>
      <c r="C75" s="958"/>
      <c r="D75" s="983"/>
      <c r="E75" s="912"/>
      <c r="F75" s="996" t="s">
        <v>417</v>
      </c>
      <c r="G75" s="936">
        <v>10.3</v>
      </c>
      <c r="H75" s="809">
        <v>10</v>
      </c>
      <c r="I75" s="980">
        <f>+H75-G75</f>
        <v>-0.30000000000000071</v>
      </c>
      <c r="J75" s="809">
        <v>10</v>
      </c>
      <c r="K75" s="980">
        <f>+J75-G75</f>
        <v>-0.30000000000000071</v>
      </c>
      <c r="L75" s="809"/>
      <c r="M75" s="809">
        <v>10</v>
      </c>
      <c r="N75" s="797">
        <f>+M75-J75</f>
        <v>0</v>
      </c>
      <c r="O75" s="809"/>
      <c r="P75" s="809">
        <v>10</v>
      </c>
      <c r="Q75" s="797">
        <f>+P75-M75</f>
        <v>0</v>
      </c>
      <c r="R75" s="809"/>
      <c r="S75" s="809">
        <v>10</v>
      </c>
      <c r="T75" s="797">
        <f>+S75-P75</f>
        <v>0</v>
      </c>
      <c r="U75" s="937"/>
      <c r="V75" s="823"/>
      <c r="W75" s="980">
        <f>+V75</f>
        <v>0</v>
      </c>
      <c r="X75" s="809">
        <v>8</v>
      </c>
      <c r="Y75" s="797">
        <f>+X75</f>
        <v>8</v>
      </c>
      <c r="Z75" s="809">
        <v>8</v>
      </c>
      <c r="AA75" s="797">
        <f>+Z75</f>
        <v>8</v>
      </c>
      <c r="AB75" s="991">
        <v>12</v>
      </c>
      <c r="AC75" s="994">
        <f>+AB75</f>
        <v>12</v>
      </c>
      <c r="AD75" s="768"/>
      <c r="AE75" s="762">
        <f>+AD75</f>
        <v>0</v>
      </c>
      <c r="AF75" s="770"/>
      <c r="AG75" s="762">
        <f>+AF75</f>
        <v>0</v>
      </c>
      <c r="AH75" s="770"/>
      <c r="AI75" s="762">
        <f>+AH75</f>
        <v>0</v>
      </c>
      <c r="AJ75" s="770"/>
      <c r="AK75" s="762">
        <f>+AJ75</f>
        <v>0</v>
      </c>
      <c r="AL75" s="770"/>
      <c r="AM75" s="762">
        <f>+AL75</f>
        <v>0</v>
      </c>
      <c r="AN75" s="770"/>
      <c r="AO75" s="915"/>
      <c r="AP75" s="904"/>
      <c r="AQ75" s="255" t="s">
        <v>315</v>
      </c>
      <c r="AR75" s="277">
        <f>'[1]LÍNEA 2'!P75</f>
        <v>2210707</v>
      </c>
      <c r="AS75" s="255" t="s">
        <v>1476</v>
      </c>
      <c r="AT75" s="40">
        <v>0</v>
      </c>
      <c r="AU75" s="60">
        <f>'[1]LÍNEA 2'!S75</f>
        <v>1</v>
      </c>
      <c r="AV75" s="60">
        <f>'[1]LÍNEA 2'!T75</f>
        <v>0</v>
      </c>
      <c r="AW75" s="414">
        <v>0</v>
      </c>
      <c r="AX75" s="60">
        <f>'[1]LÍNEA 2'!U75</f>
        <v>1</v>
      </c>
      <c r="AY75" s="414">
        <v>0.33</v>
      </c>
      <c r="AZ75" s="60">
        <f>'[1]LÍNEA 2'!V75</f>
        <v>1</v>
      </c>
      <c r="BA75" s="416">
        <v>0.33</v>
      </c>
      <c r="BB75" s="47">
        <f>'[1]LÍNEA 2'!W75</f>
        <v>1</v>
      </c>
      <c r="BC75" s="423">
        <v>0.34</v>
      </c>
      <c r="BD75" s="54">
        <f>'[3]2016'!K71</f>
        <v>0</v>
      </c>
      <c r="BE75" s="55">
        <f>'[3]2017'!K72</f>
        <v>0</v>
      </c>
      <c r="BF75" s="55">
        <f>'[3]2018'!K72</f>
        <v>0</v>
      </c>
      <c r="BG75" s="343">
        <f>'[3]2019'!K72</f>
        <v>0</v>
      </c>
      <c r="BH75" s="334" t="str">
        <f t="shared" si="1"/>
        <v xml:space="preserve"> -</v>
      </c>
      <c r="BI75" s="454" t="str">
        <f t="shared" si="2"/>
        <v xml:space="preserve"> -</v>
      </c>
      <c r="BJ75" s="335">
        <f t="shared" si="3"/>
        <v>0</v>
      </c>
      <c r="BK75" s="454">
        <f t="shared" si="4"/>
        <v>0</v>
      </c>
      <c r="BL75" s="335">
        <f t="shared" si="5"/>
        <v>0</v>
      </c>
      <c r="BM75" s="454">
        <f t="shared" si="6"/>
        <v>0</v>
      </c>
      <c r="BN75" s="335">
        <f t="shared" si="7"/>
        <v>0</v>
      </c>
      <c r="BO75" s="454">
        <f t="shared" si="8"/>
        <v>0</v>
      </c>
      <c r="BP75" s="661">
        <f>+AVERAGE(BE75:BG75)/AU75</f>
        <v>0</v>
      </c>
      <c r="BQ75" s="656">
        <f t="shared" si="10"/>
        <v>0</v>
      </c>
      <c r="BR75" s="646">
        <f t="shared" si="11"/>
        <v>0</v>
      </c>
      <c r="BS75" s="54">
        <f>'[3]2016'!P71</f>
        <v>200000</v>
      </c>
      <c r="BT75" s="60">
        <f>'[3]2016'!Q71</f>
        <v>0</v>
      </c>
      <c r="BU75" s="60">
        <f>'[3]2016'!R71</f>
        <v>0</v>
      </c>
      <c r="BV75" s="125">
        <f t="shared" si="12"/>
        <v>0</v>
      </c>
      <c r="BW75" s="379" t="str">
        <f t="shared" si="13"/>
        <v xml:space="preserve"> -</v>
      </c>
      <c r="BX75" s="55">
        <f>'[3]2017'!P72</f>
        <v>279500</v>
      </c>
      <c r="BY75" s="60">
        <f>'[3]2017'!Q72</f>
        <v>0</v>
      </c>
      <c r="BZ75" s="60">
        <f>'[3]2017'!R72</f>
        <v>0</v>
      </c>
      <c r="CA75" s="125">
        <f t="shared" si="14"/>
        <v>0</v>
      </c>
      <c r="CB75" s="379" t="str">
        <f t="shared" si="15"/>
        <v xml:space="preserve"> -</v>
      </c>
      <c r="CC75" s="54">
        <f>'[3]2018'!P72</f>
        <v>200000</v>
      </c>
      <c r="CD75" s="60">
        <f>'[3]2018'!Q72</f>
        <v>0</v>
      </c>
      <c r="CE75" s="60">
        <f>'[3]2018'!R72</f>
        <v>0</v>
      </c>
      <c r="CF75" s="125">
        <f t="shared" si="16"/>
        <v>0</v>
      </c>
      <c r="CG75" s="379" t="str">
        <f t="shared" si="17"/>
        <v xml:space="preserve"> -</v>
      </c>
      <c r="CH75" s="55">
        <f>'[3]2019'!P72</f>
        <v>209000</v>
      </c>
      <c r="CI75" s="60">
        <f>'[3]2019'!Q72</f>
        <v>0</v>
      </c>
      <c r="CJ75" s="60">
        <f>'[3]2019'!R72</f>
        <v>0</v>
      </c>
      <c r="CK75" s="125">
        <f t="shared" si="18"/>
        <v>0</v>
      </c>
      <c r="CL75" s="379" t="str">
        <f t="shared" si="19"/>
        <v xml:space="preserve"> -</v>
      </c>
      <c r="CM75" s="518">
        <f t="shared" si="20"/>
        <v>888500</v>
      </c>
      <c r="CN75" s="519">
        <f t="shared" si="21"/>
        <v>0</v>
      </c>
      <c r="CO75" s="519">
        <f t="shared" si="22"/>
        <v>0</v>
      </c>
      <c r="CP75" s="505">
        <f t="shared" si="23"/>
        <v>0</v>
      </c>
      <c r="CQ75" s="379" t="str">
        <f t="shared" si="24"/>
        <v xml:space="preserve"> -</v>
      </c>
      <c r="CR75" s="592" t="s">
        <v>1469</v>
      </c>
      <c r="CS75" s="99" t="s">
        <v>1400</v>
      </c>
      <c r="CT75" s="102" t="str">
        <f>'[1]LÍNEA 2'!AQ75</f>
        <v>Sec. Desarrollo Social</v>
      </c>
    </row>
    <row r="76" spans="2:98" ht="30" customHeight="1" x14ac:dyDescent="0.2">
      <c r="B76" s="961"/>
      <c r="C76" s="958"/>
      <c r="D76" s="983"/>
      <c r="E76" s="912"/>
      <c r="F76" s="996"/>
      <c r="G76" s="936"/>
      <c r="H76" s="809"/>
      <c r="I76" s="980"/>
      <c r="J76" s="809"/>
      <c r="K76" s="980"/>
      <c r="L76" s="809"/>
      <c r="M76" s="809"/>
      <c r="N76" s="797"/>
      <c r="O76" s="809"/>
      <c r="P76" s="809"/>
      <c r="Q76" s="797"/>
      <c r="R76" s="809"/>
      <c r="S76" s="809"/>
      <c r="T76" s="797"/>
      <c r="U76" s="937"/>
      <c r="V76" s="823"/>
      <c r="W76" s="980"/>
      <c r="X76" s="809"/>
      <c r="Y76" s="797"/>
      <c r="Z76" s="809"/>
      <c r="AA76" s="797"/>
      <c r="AB76" s="991"/>
      <c r="AC76" s="994"/>
      <c r="AD76" s="768"/>
      <c r="AE76" s="762"/>
      <c r="AF76" s="770"/>
      <c r="AG76" s="762"/>
      <c r="AH76" s="770"/>
      <c r="AI76" s="762"/>
      <c r="AJ76" s="770"/>
      <c r="AK76" s="762"/>
      <c r="AL76" s="770"/>
      <c r="AM76" s="762"/>
      <c r="AN76" s="770"/>
      <c r="AO76" s="915"/>
      <c r="AP76" s="904"/>
      <c r="AQ76" s="119" t="s">
        <v>316</v>
      </c>
      <c r="AR76" s="367">
        <f>'[1]LÍNEA 2'!P76</f>
        <v>2210707</v>
      </c>
      <c r="AS76" s="119" t="s">
        <v>1477</v>
      </c>
      <c r="AT76" s="40">
        <v>1</v>
      </c>
      <c r="AU76" s="60">
        <f>'[1]LÍNEA 2'!S76</f>
        <v>1</v>
      </c>
      <c r="AV76" s="60">
        <f>'[1]LÍNEA 2'!T76</f>
        <v>0</v>
      </c>
      <c r="AW76" s="414">
        <f t="shared" si="25"/>
        <v>0</v>
      </c>
      <c r="AX76" s="60">
        <f>'[1]LÍNEA 2'!U76</f>
        <v>1</v>
      </c>
      <c r="AY76" s="414">
        <f t="shared" si="26"/>
        <v>1</v>
      </c>
      <c r="AZ76" s="60">
        <f>'[1]LÍNEA 2'!V76</f>
        <v>0</v>
      </c>
      <c r="BA76" s="416">
        <f t="shared" si="27"/>
        <v>0</v>
      </c>
      <c r="BB76" s="47">
        <f>'[1]LÍNEA 2'!W76</f>
        <v>0</v>
      </c>
      <c r="BC76" s="423">
        <f t="shared" si="28"/>
        <v>0</v>
      </c>
      <c r="BD76" s="54">
        <f>'[3]2016'!K72</f>
        <v>0</v>
      </c>
      <c r="BE76" s="55">
        <f>'[3]2017'!K73</f>
        <v>0</v>
      </c>
      <c r="BF76" s="55">
        <f>'[3]2018'!K73</f>
        <v>0</v>
      </c>
      <c r="BG76" s="343">
        <f>'[3]2019'!K73</f>
        <v>0</v>
      </c>
      <c r="BH76" s="334" t="str">
        <f t="shared" ref="BH76:BH139" si="31">IF(AV76=0," -",BD76/AV76)</f>
        <v xml:space="preserve"> -</v>
      </c>
      <c r="BI76" s="454" t="str">
        <f t="shared" ref="BI76:BI139" si="32">IF(AV76=0," -",IF(BH76&gt;100%,100%,BH76))</f>
        <v xml:space="preserve"> -</v>
      </c>
      <c r="BJ76" s="335">
        <f t="shared" ref="BJ76:BJ139" si="33">IF(AX76=0," -",BE76/AX76)</f>
        <v>0</v>
      </c>
      <c r="BK76" s="454">
        <f t="shared" ref="BK76:BK139" si="34">IF(AX76=0," -",IF(BJ76&gt;100%,100%,BJ76))</f>
        <v>0</v>
      </c>
      <c r="BL76" s="335" t="str">
        <f t="shared" ref="BL76:BL139" si="35">IF(AZ76=0," -",BF76/AZ76)</f>
        <v xml:space="preserve"> -</v>
      </c>
      <c r="BM76" s="454" t="str">
        <f t="shared" ref="BM76:BM139" si="36">IF(AZ76=0," -",IF(BL76&gt;100%,100%,BL76))</f>
        <v xml:space="preserve"> -</v>
      </c>
      <c r="BN76" s="335" t="str">
        <f t="shared" ref="BN76:BN139" si="37">IF(BB76=0," -",BG76/BB76)</f>
        <v xml:space="preserve"> -</v>
      </c>
      <c r="BO76" s="454" t="str">
        <f t="shared" ref="BO76:BO139" si="38">IF(BB76=0," -",IF(BN76&gt;100%,100%,BN76))</f>
        <v xml:space="preserve"> -</v>
      </c>
      <c r="BP76" s="661">
        <f>+SUM(BD76:BG76)/AU76</f>
        <v>0</v>
      </c>
      <c r="BQ76" s="656">
        <f t="shared" ref="BQ76:BQ139" si="39">+IF(BP76&gt;100%,100%,BP76)</f>
        <v>0</v>
      </c>
      <c r="BR76" s="646">
        <f t="shared" ref="BR76:BR139" si="40">+BQ76</f>
        <v>0</v>
      </c>
      <c r="BS76" s="54">
        <f>'[3]2016'!P72</f>
        <v>8000</v>
      </c>
      <c r="BT76" s="60">
        <f>'[3]2016'!Q72</f>
        <v>0</v>
      </c>
      <c r="BU76" s="60">
        <f>'[3]2016'!R72</f>
        <v>0</v>
      </c>
      <c r="BV76" s="125">
        <f t="shared" si="12"/>
        <v>0</v>
      </c>
      <c r="BW76" s="379" t="str">
        <f t="shared" si="13"/>
        <v xml:space="preserve"> -</v>
      </c>
      <c r="BX76" s="55">
        <f>'[3]2017'!P73</f>
        <v>10000</v>
      </c>
      <c r="BY76" s="60">
        <f>'[3]2017'!Q73</f>
        <v>0</v>
      </c>
      <c r="BZ76" s="60">
        <f>'[3]2017'!R73</f>
        <v>0</v>
      </c>
      <c r="CA76" s="125">
        <f t="shared" si="14"/>
        <v>0</v>
      </c>
      <c r="CB76" s="379" t="str">
        <f t="shared" si="15"/>
        <v xml:space="preserve"> -</v>
      </c>
      <c r="CC76" s="54">
        <f>'[3]2018'!P73</f>
        <v>0</v>
      </c>
      <c r="CD76" s="60">
        <f>'[3]2018'!Q73</f>
        <v>0</v>
      </c>
      <c r="CE76" s="60">
        <f>'[3]2018'!R73</f>
        <v>0</v>
      </c>
      <c r="CF76" s="125" t="str">
        <f t="shared" si="16"/>
        <v xml:space="preserve"> -</v>
      </c>
      <c r="CG76" s="379" t="str">
        <f t="shared" si="17"/>
        <v xml:space="preserve"> -</v>
      </c>
      <c r="CH76" s="55">
        <f>'[3]2019'!P73</f>
        <v>0</v>
      </c>
      <c r="CI76" s="60">
        <f>'[3]2019'!Q73</f>
        <v>0</v>
      </c>
      <c r="CJ76" s="60">
        <f>'[3]2019'!R73</f>
        <v>0</v>
      </c>
      <c r="CK76" s="125" t="str">
        <f t="shared" si="18"/>
        <v xml:space="preserve"> -</v>
      </c>
      <c r="CL76" s="379" t="str">
        <f t="shared" si="19"/>
        <v xml:space="preserve"> -</v>
      </c>
      <c r="CM76" s="518">
        <f t="shared" si="20"/>
        <v>18000</v>
      </c>
      <c r="CN76" s="519">
        <f t="shared" si="21"/>
        <v>0</v>
      </c>
      <c r="CO76" s="519">
        <f t="shared" si="22"/>
        <v>0</v>
      </c>
      <c r="CP76" s="505">
        <f t="shared" si="23"/>
        <v>0</v>
      </c>
      <c r="CQ76" s="379" t="str">
        <f t="shared" si="24"/>
        <v xml:space="preserve"> -</v>
      </c>
      <c r="CR76" s="592" t="s">
        <v>1469</v>
      </c>
      <c r="CS76" s="99" t="s">
        <v>1400</v>
      </c>
      <c r="CT76" s="102" t="str">
        <f>'[1]LÍNEA 2'!AQ76</f>
        <v>Sec. Desarrollo Social</v>
      </c>
    </row>
    <row r="77" spans="2:98" ht="30" customHeight="1" x14ac:dyDescent="0.2">
      <c r="B77" s="961"/>
      <c r="C77" s="958"/>
      <c r="D77" s="983"/>
      <c r="E77" s="912"/>
      <c r="F77" s="996"/>
      <c r="G77" s="936"/>
      <c r="H77" s="809"/>
      <c r="I77" s="980"/>
      <c r="J77" s="809"/>
      <c r="K77" s="980"/>
      <c r="L77" s="809"/>
      <c r="M77" s="809"/>
      <c r="N77" s="797"/>
      <c r="O77" s="809"/>
      <c r="P77" s="809"/>
      <c r="Q77" s="797"/>
      <c r="R77" s="809"/>
      <c r="S77" s="809"/>
      <c r="T77" s="797"/>
      <c r="U77" s="937"/>
      <c r="V77" s="823"/>
      <c r="W77" s="980"/>
      <c r="X77" s="809"/>
      <c r="Y77" s="797"/>
      <c r="Z77" s="809"/>
      <c r="AA77" s="797"/>
      <c r="AB77" s="991"/>
      <c r="AC77" s="994"/>
      <c r="AD77" s="768"/>
      <c r="AE77" s="762"/>
      <c r="AF77" s="770"/>
      <c r="AG77" s="762"/>
      <c r="AH77" s="770"/>
      <c r="AI77" s="762"/>
      <c r="AJ77" s="770"/>
      <c r="AK77" s="762"/>
      <c r="AL77" s="770"/>
      <c r="AM77" s="762"/>
      <c r="AN77" s="770"/>
      <c r="AO77" s="915"/>
      <c r="AP77" s="904"/>
      <c r="AQ77" s="255" t="s">
        <v>317</v>
      </c>
      <c r="AR77" s="277">
        <f>'[1]LÍNEA 2'!P77</f>
        <v>2210869</v>
      </c>
      <c r="AS77" s="255" t="s">
        <v>1478</v>
      </c>
      <c r="AT77" s="40">
        <v>1</v>
      </c>
      <c r="AU77" s="60">
        <f>'[1]LÍNEA 2'!S77</f>
        <v>1</v>
      </c>
      <c r="AV77" s="60">
        <f>'[1]LÍNEA 2'!T77</f>
        <v>1</v>
      </c>
      <c r="AW77" s="414">
        <v>0.25</v>
      </c>
      <c r="AX77" s="60">
        <f>'[1]LÍNEA 2'!U77</f>
        <v>1</v>
      </c>
      <c r="AY77" s="414">
        <v>0.25</v>
      </c>
      <c r="AZ77" s="60">
        <f>'[1]LÍNEA 2'!V77</f>
        <v>1</v>
      </c>
      <c r="BA77" s="416">
        <v>0.25</v>
      </c>
      <c r="BB77" s="47">
        <f>'[1]LÍNEA 2'!W77</f>
        <v>1</v>
      </c>
      <c r="BC77" s="423">
        <v>0.25</v>
      </c>
      <c r="BD77" s="54">
        <f>'[3]2016'!K73</f>
        <v>0</v>
      </c>
      <c r="BE77" s="55">
        <f>'[3]2017'!K74</f>
        <v>1</v>
      </c>
      <c r="BF77" s="55">
        <f>'[3]2018'!K74</f>
        <v>0</v>
      </c>
      <c r="BG77" s="343">
        <f>'[3]2019'!K74</f>
        <v>0</v>
      </c>
      <c r="BH77" s="334">
        <f t="shared" si="31"/>
        <v>0</v>
      </c>
      <c r="BI77" s="454">
        <f t="shared" si="32"/>
        <v>0</v>
      </c>
      <c r="BJ77" s="335">
        <f t="shared" si="33"/>
        <v>1</v>
      </c>
      <c r="BK77" s="454">
        <f t="shared" si="34"/>
        <v>1</v>
      </c>
      <c r="BL77" s="335">
        <f t="shared" si="35"/>
        <v>0</v>
      </c>
      <c r="BM77" s="454">
        <f t="shared" si="36"/>
        <v>0</v>
      </c>
      <c r="BN77" s="335">
        <f t="shared" si="37"/>
        <v>0</v>
      </c>
      <c r="BO77" s="454">
        <f t="shared" si="38"/>
        <v>0</v>
      </c>
      <c r="BP77" s="661">
        <f t="shared" ref="BP77:BP139" si="41">+AVERAGE(BD77:BG77)/AU77</f>
        <v>0.25</v>
      </c>
      <c r="BQ77" s="656">
        <f t="shared" si="39"/>
        <v>0.25</v>
      </c>
      <c r="BR77" s="646">
        <f t="shared" si="40"/>
        <v>0.25</v>
      </c>
      <c r="BS77" s="54">
        <f>'[3]2016'!P73</f>
        <v>20000</v>
      </c>
      <c r="BT77" s="60">
        <f>'[3]2016'!Q73</f>
        <v>0</v>
      </c>
      <c r="BU77" s="60">
        <f>'[3]2016'!R73</f>
        <v>0</v>
      </c>
      <c r="BV77" s="125">
        <f t="shared" ref="BV77:BV140" si="42">IF(BS77=0," -",BT77/BS77)</f>
        <v>0</v>
      </c>
      <c r="BW77" s="379" t="str">
        <f t="shared" ref="BW77:BW140" si="43">IF(BU77=0," -",IF(BT77=0,100%,BU77/BT77))</f>
        <v xml:space="preserve"> -</v>
      </c>
      <c r="BX77" s="55">
        <f>'[3]2017'!P74</f>
        <v>30000</v>
      </c>
      <c r="BY77" s="60">
        <f>'[3]2017'!Q74</f>
        <v>30000</v>
      </c>
      <c r="BZ77" s="60">
        <f>'[3]2017'!R74</f>
        <v>0</v>
      </c>
      <c r="CA77" s="125">
        <f t="shared" ref="CA77:CA140" si="44">IF(BX77=0," -",BY77/BX77)</f>
        <v>1</v>
      </c>
      <c r="CB77" s="379" t="str">
        <f t="shared" ref="CB77:CB140" si="45">IF(BZ77=0," -",IF(BY77=0,100%,BZ77/BY77))</f>
        <v xml:space="preserve"> -</v>
      </c>
      <c r="CC77" s="54">
        <f>'[3]2018'!P74</f>
        <v>21480</v>
      </c>
      <c r="CD77" s="60">
        <f>'[3]2018'!Q74</f>
        <v>0</v>
      </c>
      <c r="CE77" s="60">
        <f>'[3]2018'!R74</f>
        <v>0</v>
      </c>
      <c r="CF77" s="125">
        <f t="shared" ref="CF77:CF140" si="46">IF(CC77=0," -",CD77/CC77)</f>
        <v>0</v>
      </c>
      <c r="CG77" s="379" t="str">
        <f t="shared" ref="CG77:CG140" si="47">IF(CE77=0," -",IF(CD77=0,100%,CE77/CD77))</f>
        <v xml:space="preserve"> -</v>
      </c>
      <c r="CH77" s="55">
        <f>'[3]2019'!P74</f>
        <v>22823</v>
      </c>
      <c r="CI77" s="60">
        <f>'[3]2019'!Q74</f>
        <v>0</v>
      </c>
      <c r="CJ77" s="60">
        <f>'[3]2019'!R74</f>
        <v>0</v>
      </c>
      <c r="CK77" s="125">
        <f t="shared" ref="CK77:CK140" si="48">IF(CH77=0," -",CI77/CH77)</f>
        <v>0</v>
      </c>
      <c r="CL77" s="379" t="str">
        <f t="shared" ref="CL77:CL140" si="49">IF(CJ77=0," -",IF(CI77=0,100%,CJ77/CI77))</f>
        <v xml:space="preserve"> -</v>
      </c>
      <c r="CM77" s="518">
        <f t="shared" ref="CM77:CM140" si="50">+BS77+BX77+CC77+CH77</f>
        <v>94303</v>
      </c>
      <c r="CN77" s="519">
        <f t="shared" ref="CN77:CN140" si="51">+BT77+BY77+CD77+CI77</f>
        <v>30000</v>
      </c>
      <c r="CO77" s="519">
        <f t="shared" ref="CO77:CO140" si="52">+BU77+BZ77+CE77+CJ77</f>
        <v>0</v>
      </c>
      <c r="CP77" s="505">
        <f t="shared" ref="CP77:CP140" si="53">IF(CM77=0," -",CN77/CM77)</f>
        <v>0.31812349554096903</v>
      </c>
      <c r="CQ77" s="379" t="str">
        <f t="shared" ref="CQ77:CQ140" si="54">IF(CO77=0," -",IF(CN77=0,100%,CO77/CN77))</f>
        <v xml:space="preserve"> -</v>
      </c>
      <c r="CR77" s="592" t="s">
        <v>1469</v>
      </c>
      <c r="CS77" s="99" t="s">
        <v>1400</v>
      </c>
      <c r="CT77" s="102" t="str">
        <f>'[1]LÍNEA 2'!AQ77</f>
        <v>Sec. Desarrollo Social</v>
      </c>
    </row>
    <row r="78" spans="2:98" ht="30" customHeight="1" x14ac:dyDescent="0.2">
      <c r="B78" s="961"/>
      <c r="C78" s="958"/>
      <c r="D78" s="983"/>
      <c r="E78" s="912"/>
      <c r="F78" s="996"/>
      <c r="G78" s="936"/>
      <c r="H78" s="809"/>
      <c r="I78" s="980"/>
      <c r="J78" s="809"/>
      <c r="K78" s="980"/>
      <c r="L78" s="809"/>
      <c r="M78" s="809"/>
      <c r="N78" s="797"/>
      <c r="O78" s="809"/>
      <c r="P78" s="809"/>
      <c r="Q78" s="797"/>
      <c r="R78" s="809"/>
      <c r="S78" s="809"/>
      <c r="T78" s="797"/>
      <c r="U78" s="937"/>
      <c r="V78" s="823"/>
      <c r="W78" s="980"/>
      <c r="X78" s="809"/>
      <c r="Y78" s="797"/>
      <c r="Z78" s="809"/>
      <c r="AA78" s="797"/>
      <c r="AB78" s="991"/>
      <c r="AC78" s="994"/>
      <c r="AD78" s="768"/>
      <c r="AE78" s="762"/>
      <c r="AF78" s="770"/>
      <c r="AG78" s="762"/>
      <c r="AH78" s="770"/>
      <c r="AI78" s="762"/>
      <c r="AJ78" s="770"/>
      <c r="AK78" s="762"/>
      <c r="AL78" s="770"/>
      <c r="AM78" s="762"/>
      <c r="AN78" s="770"/>
      <c r="AO78" s="915"/>
      <c r="AP78" s="904"/>
      <c r="AQ78" s="255" t="s">
        <v>318</v>
      </c>
      <c r="AR78" s="282">
        <f>'[1]LÍNEA 2'!P78</f>
        <v>2210994</v>
      </c>
      <c r="AS78" s="255" t="s">
        <v>1479</v>
      </c>
      <c r="AT78" s="40">
        <v>0</v>
      </c>
      <c r="AU78" s="60">
        <f>'[1]LÍNEA 2'!S78</f>
        <v>1</v>
      </c>
      <c r="AV78" s="60">
        <f>'[1]LÍNEA 2'!T78</f>
        <v>0</v>
      </c>
      <c r="AW78" s="414">
        <v>0</v>
      </c>
      <c r="AX78" s="60">
        <f>'[1]LÍNEA 2'!U78</f>
        <v>1</v>
      </c>
      <c r="AY78" s="414">
        <v>0.33</v>
      </c>
      <c r="AZ78" s="60">
        <f>'[1]LÍNEA 2'!V78</f>
        <v>1</v>
      </c>
      <c r="BA78" s="416">
        <v>0.33</v>
      </c>
      <c r="BB78" s="47">
        <f>'[1]LÍNEA 2'!W78</f>
        <v>1</v>
      </c>
      <c r="BC78" s="423">
        <v>0.34</v>
      </c>
      <c r="BD78" s="54">
        <f>'[17]2016'!K18</f>
        <v>0</v>
      </c>
      <c r="BE78" s="55">
        <f>'[17]2017'!K18</f>
        <v>0</v>
      </c>
      <c r="BF78" s="55">
        <f>'[17]2018'!K18</f>
        <v>0</v>
      </c>
      <c r="BG78" s="343">
        <f>'[17]2019'!K18</f>
        <v>0</v>
      </c>
      <c r="BH78" s="334" t="str">
        <f t="shared" si="31"/>
        <v xml:space="preserve"> -</v>
      </c>
      <c r="BI78" s="454" t="str">
        <f t="shared" si="32"/>
        <v xml:space="preserve"> -</v>
      </c>
      <c r="BJ78" s="335">
        <f t="shared" si="33"/>
        <v>0</v>
      </c>
      <c r="BK78" s="454">
        <f t="shared" si="34"/>
        <v>0</v>
      </c>
      <c r="BL78" s="335">
        <f t="shared" si="35"/>
        <v>0</v>
      </c>
      <c r="BM78" s="454">
        <f t="shared" si="36"/>
        <v>0</v>
      </c>
      <c r="BN78" s="335">
        <f t="shared" si="37"/>
        <v>0</v>
      </c>
      <c r="BO78" s="454">
        <f t="shared" si="38"/>
        <v>0</v>
      </c>
      <c r="BP78" s="661">
        <f>+AVERAGE(BE78:BG78)/AU78</f>
        <v>0</v>
      </c>
      <c r="BQ78" s="656">
        <f t="shared" si="39"/>
        <v>0</v>
      </c>
      <c r="BR78" s="646">
        <f t="shared" si="40"/>
        <v>0</v>
      </c>
      <c r="BS78" s="54">
        <f>'[17]2016'!P18</f>
        <v>6700</v>
      </c>
      <c r="BT78" s="60">
        <f>'[17]2016'!Q18</f>
        <v>0</v>
      </c>
      <c r="BU78" s="60">
        <f>'[17]2016'!R18</f>
        <v>0</v>
      </c>
      <c r="BV78" s="125">
        <f t="shared" si="42"/>
        <v>0</v>
      </c>
      <c r="BW78" s="379" t="str">
        <f t="shared" si="43"/>
        <v xml:space="preserve"> -</v>
      </c>
      <c r="BX78" s="55">
        <f>'[17]2017'!P18</f>
        <v>1081086</v>
      </c>
      <c r="BY78" s="60">
        <f>'[17]2017'!Q18</f>
        <v>0</v>
      </c>
      <c r="BZ78" s="60">
        <f>'[17]2017'!R18</f>
        <v>0</v>
      </c>
      <c r="CA78" s="125">
        <f t="shared" si="44"/>
        <v>0</v>
      </c>
      <c r="CB78" s="379" t="str">
        <f t="shared" si="45"/>
        <v xml:space="preserve"> -</v>
      </c>
      <c r="CC78" s="54">
        <f>'[17]2018'!P18</f>
        <v>65522</v>
      </c>
      <c r="CD78" s="60">
        <f>'[17]2018'!Q18</f>
        <v>0</v>
      </c>
      <c r="CE78" s="60">
        <f>'[17]2018'!R18</f>
        <v>0</v>
      </c>
      <c r="CF78" s="125">
        <f t="shared" si="46"/>
        <v>0</v>
      </c>
      <c r="CG78" s="379" t="str">
        <f t="shared" si="47"/>
        <v xml:space="preserve"> -</v>
      </c>
      <c r="CH78" s="55">
        <f>'[17]2019'!P18</f>
        <v>68470</v>
      </c>
      <c r="CI78" s="60">
        <f>'[17]2019'!Q18</f>
        <v>0</v>
      </c>
      <c r="CJ78" s="60">
        <f>'[17]2019'!R18</f>
        <v>0</v>
      </c>
      <c r="CK78" s="125">
        <f t="shared" si="48"/>
        <v>0</v>
      </c>
      <c r="CL78" s="379" t="str">
        <f t="shared" si="49"/>
        <v xml:space="preserve"> -</v>
      </c>
      <c r="CM78" s="518">
        <f t="shared" si="50"/>
        <v>1221778</v>
      </c>
      <c r="CN78" s="519">
        <f t="shared" si="51"/>
        <v>0</v>
      </c>
      <c r="CO78" s="519">
        <f t="shared" si="52"/>
        <v>0</v>
      </c>
      <c r="CP78" s="505">
        <f t="shared" si="53"/>
        <v>0</v>
      </c>
      <c r="CQ78" s="379" t="str">
        <f t="shared" si="54"/>
        <v xml:space="preserve"> -</v>
      </c>
      <c r="CR78" s="592" t="s">
        <v>1436</v>
      </c>
      <c r="CS78" s="99" t="s">
        <v>1400</v>
      </c>
      <c r="CT78" s="102" t="str">
        <f>'[1]LÍNEA 2'!AQ78</f>
        <v>Sec. Salud y Ambiente</v>
      </c>
    </row>
    <row r="79" spans="2:98" ht="30" customHeight="1" x14ac:dyDescent="0.2">
      <c r="B79" s="961"/>
      <c r="C79" s="958"/>
      <c r="D79" s="983"/>
      <c r="E79" s="912"/>
      <c r="F79" s="996"/>
      <c r="G79" s="936"/>
      <c r="H79" s="809"/>
      <c r="I79" s="980"/>
      <c r="J79" s="809"/>
      <c r="K79" s="980"/>
      <c r="L79" s="809"/>
      <c r="M79" s="809"/>
      <c r="N79" s="797"/>
      <c r="O79" s="809"/>
      <c r="P79" s="809"/>
      <c r="Q79" s="797"/>
      <c r="R79" s="809"/>
      <c r="S79" s="809"/>
      <c r="T79" s="797"/>
      <c r="U79" s="937"/>
      <c r="V79" s="823"/>
      <c r="W79" s="980"/>
      <c r="X79" s="809"/>
      <c r="Y79" s="797"/>
      <c r="Z79" s="809"/>
      <c r="AA79" s="797"/>
      <c r="AB79" s="991"/>
      <c r="AC79" s="994"/>
      <c r="AD79" s="768"/>
      <c r="AE79" s="762"/>
      <c r="AF79" s="770"/>
      <c r="AG79" s="762"/>
      <c r="AH79" s="770"/>
      <c r="AI79" s="762"/>
      <c r="AJ79" s="770"/>
      <c r="AK79" s="762"/>
      <c r="AL79" s="770"/>
      <c r="AM79" s="762"/>
      <c r="AN79" s="770"/>
      <c r="AO79" s="915"/>
      <c r="AP79" s="904"/>
      <c r="AQ79" s="255" t="s">
        <v>319</v>
      </c>
      <c r="AR79" s="282">
        <f>'[1]LÍNEA 2'!P79</f>
        <v>2210994</v>
      </c>
      <c r="AS79" s="255" t="s">
        <v>1480</v>
      </c>
      <c r="AT79" s="40">
        <v>0</v>
      </c>
      <c r="AU79" s="60">
        <f>'[1]LÍNEA 2'!S79</f>
        <v>5</v>
      </c>
      <c r="AV79" s="60">
        <f>'[1]LÍNEA 2'!T79</f>
        <v>5</v>
      </c>
      <c r="AW79" s="414">
        <v>0.25</v>
      </c>
      <c r="AX79" s="60">
        <f>'[1]LÍNEA 2'!U79</f>
        <v>5</v>
      </c>
      <c r="AY79" s="414">
        <v>0.25</v>
      </c>
      <c r="AZ79" s="60">
        <f>'[1]LÍNEA 2'!V79</f>
        <v>5</v>
      </c>
      <c r="BA79" s="416">
        <v>0.25</v>
      </c>
      <c r="BB79" s="47">
        <f>'[1]LÍNEA 2'!W79</f>
        <v>5</v>
      </c>
      <c r="BC79" s="423">
        <v>0.25</v>
      </c>
      <c r="BD79" s="54">
        <f>'[17]2016'!K19</f>
        <v>3</v>
      </c>
      <c r="BE79" s="55">
        <f>'[17]2017'!K19</f>
        <v>2</v>
      </c>
      <c r="BF79" s="55">
        <f>'[17]2018'!K19</f>
        <v>0</v>
      </c>
      <c r="BG79" s="343">
        <f>'[17]2019'!K19</f>
        <v>0</v>
      </c>
      <c r="BH79" s="334">
        <f t="shared" si="31"/>
        <v>0.6</v>
      </c>
      <c r="BI79" s="454">
        <f t="shared" si="32"/>
        <v>0.6</v>
      </c>
      <c r="BJ79" s="335">
        <f t="shared" si="33"/>
        <v>0.4</v>
      </c>
      <c r="BK79" s="454">
        <f t="shared" si="34"/>
        <v>0.4</v>
      </c>
      <c r="BL79" s="335">
        <f t="shared" si="35"/>
        <v>0</v>
      </c>
      <c r="BM79" s="454">
        <f t="shared" si="36"/>
        <v>0</v>
      </c>
      <c r="BN79" s="335">
        <f t="shared" si="37"/>
        <v>0</v>
      </c>
      <c r="BO79" s="454">
        <f t="shared" si="38"/>
        <v>0</v>
      </c>
      <c r="BP79" s="661">
        <f t="shared" si="41"/>
        <v>0.25</v>
      </c>
      <c r="BQ79" s="656">
        <f t="shared" si="39"/>
        <v>0.25</v>
      </c>
      <c r="BR79" s="646">
        <f t="shared" si="40"/>
        <v>0.25</v>
      </c>
      <c r="BS79" s="54">
        <f>'[17]2016'!P19</f>
        <v>6400</v>
      </c>
      <c r="BT79" s="60">
        <f>'[17]2016'!Q19</f>
        <v>1988</v>
      </c>
      <c r="BU79" s="60">
        <f>'[17]2016'!R19</f>
        <v>0</v>
      </c>
      <c r="BV79" s="125">
        <f t="shared" si="42"/>
        <v>0.31062499999999998</v>
      </c>
      <c r="BW79" s="379" t="str">
        <f t="shared" si="43"/>
        <v xml:space="preserve"> -</v>
      </c>
      <c r="BX79" s="55">
        <f>'[17]2017'!P19</f>
        <v>10414</v>
      </c>
      <c r="BY79" s="60">
        <f>'[17]2017'!Q19</f>
        <v>5786</v>
      </c>
      <c r="BZ79" s="60">
        <f>'[17]2017'!R19</f>
        <v>0</v>
      </c>
      <c r="CA79" s="125">
        <f t="shared" si="44"/>
        <v>0.55559823314768586</v>
      </c>
      <c r="CB79" s="379" t="str">
        <f t="shared" si="45"/>
        <v xml:space="preserve"> -</v>
      </c>
      <c r="CC79" s="54">
        <f>'[17]2018'!P19</f>
        <v>141963</v>
      </c>
      <c r="CD79" s="60">
        <f>'[17]2018'!Q19</f>
        <v>0</v>
      </c>
      <c r="CE79" s="60">
        <f>'[17]2018'!R19</f>
        <v>0</v>
      </c>
      <c r="CF79" s="125">
        <f t="shared" si="46"/>
        <v>0</v>
      </c>
      <c r="CG79" s="379" t="str">
        <f t="shared" si="47"/>
        <v xml:space="preserve"> -</v>
      </c>
      <c r="CH79" s="55">
        <f>'[17]2019'!P19</f>
        <v>148352</v>
      </c>
      <c r="CI79" s="60">
        <f>'[17]2019'!Q19</f>
        <v>0</v>
      </c>
      <c r="CJ79" s="60">
        <f>'[17]2019'!R19</f>
        <v>0</v>
      </c>
      <c r="CK79" s="125">
        <f t="shared" si="48"/>
        <v>0</v>
      </c>
      <c r="CL79" s="379" t="str">
        <f t="shared" si="49"/>
        <v xml:space="preserve"> -</v>
      </c>
      <c r="CM79" s="518">
        <f t="shared" si="50"/>
        <v>307129</v>
      </c>
      <c r="CN79" s="519">
        <f t="shared" si="51"/>
        <v>7774</v>
      </c>
      <c r="CO79" s="519">
        <f t="shared" si="52"/>
        <v>0</v>
      </c>
      <c r="CP79" s="505">
        <f t="shared" si="53"/>
        <v>2.5311839650440045E-2</v>
      </c>
      <c r="CQ79" s="379" t="str">
        <f t="shared" si="54"/>
        <v xml:space="preserve"> -</v>
      </c>
      <c r="CR79" s="592" t="s">
        <v>1436</v>
      </c>
      <c r="CS79" s="99" t="s">
        <v>1400</v>
      </c>
      <c r="CT79" s="102" t="str">
        <f>'[1]LÍNEA 2'!AQ79</f>
        <v>Sec. Salud y Ambiente</v>
      </c>
    </row>
    <row r="80" spans="2:98" ht="30" customHeight="1" x14ac:dyDescent="0.2">
      <c r="B80" s="961"/>
      <c r="C80" s="958"/>
      <c r="D80" s="983"/>
      <c r="E80" s="912"/>
      <c r="F80" s="996"/>
      <c r="G80" s="936"/>
      <c r="H80" s="809"/>
      <c r="I80" s="980"/>
      <c r="J80" s="809"/>
      <c r="K80" s="980"/>
      <c r="L80" s="809"/>
      <c r="M80" s="809"/>
      <c r="N80" s="797"/>
      <c r="O80" s="809"/>
      <c r="P80" s="809"/>
      <c r="Q80" s="797"/>
      <c r="R80" s="809"/>
      <c r="S80" s="809"/>
      <c r="T80" s="797"/>
      <c r="U80" s="937"/>
      <c r="V80" s="823"/>
      <c r="W80" s="980"/>
      <c r="X80" s="809"/>
      <c r="Y80" s="797"/>
      <c r="Z80" s="809"/>
      <c r="AA80" s="797"/>
      <c r="AB80" s="991"/>
      <c r="AC80" s="994"/>
      <c r="AD80" s="768"/>
      <c r="AE80" s="762"/>
      <c r="AF80" s="770"/>
      <c r="AG80" s="762"/>
      <c r="AH80" s="770"/>
      <c r="AI80" s="762"/>
      <c r="AJ80" s="770"/>
      <c r="AK80" s="762"/>
      <c r="AL80" s="770"/>
      <c r="AM80" s="762"/>
      <c r="AN80" s="770"/>
      <c r="AO80" s="915"/>
      <c r="AP80" s="904"/>
      <c r="AQ80" s="255" t="s">
        <v>320</v>
      </c>
      <c r="AR80" s="277">
        <f>'[1]LÍNEA 2'!P80</f>
        <v>2210994</v>
      </c>
      <c r="AS80" s="255" t="s">
        <v>1481</v>
      </c>
      <c r="AT80" s="43">
        <v>0</v>
      </c>
      <c r="AU80" s="85">
        <f>'[1]LÍNEA 2'!S80</f>
        <v>1</v>
      </c>
      <c r="AV80" s="85">
        <f>'[1]LÍNEA 2'!T80</f>
        <v>1</v>
      </c>
      <c r="AW80" s="414">
        <v>0.25</v>
      </c>
      <c r="AX80" s="85">
        <f>'[1]LÍNEA 2'!U80</f>
        <v>1</v>
      </c>
      <c r="AY80" s="414">
        <v>0.25</v>
      </c>
      <c r="AZ80" s="85">
        <f>'[1]LÍNEA 2'!V80</f>
        <v>1</v>
      </c>
      <c r="BA80" s="416">
        <v>0.25</v>
      </c>
      <c r="BB80" s="125">
        <f>'[1]LÍNEA 2'!W80</f>
        <v>1</v>
      </c>
      <c r="BC80" s="423">
        <v>0.25</v>
      </c>
      <c r="BD80" s="319">
        <f>'[17]2016'!K20</f>
        <v>1</v>
      </c>
      <c r="BE80" s="314">
        <f>'[17]2017'!K20</f>
        <v>1</v>
      </c>
      <c r="BF80" s="314">
        <f>'[17]2018'!K20</f>
        <v>0</v>
      </c>
      <c r="BG80" s="344">
        <f>'[17]2019'!K20</f>
        <v>0</v>
      </c>
      <c r="BH80" s="334">
        <f t="shared" si="31"/>
        <v>1</v>
      </c>
      <c r="BI80" s="454">
        <f t="shared" si="32"/>
        <v>1</v>
      </c>
      <c r="BJ80" s="335">
        <f t="shared" si="33"/>
        <v>1</v>
      </c>
      <c r="BK80" s="454">
        <f t="shared" si="34"/>
        <v>1</v>
      </c>
      <c r="BL80" s="335">
        <f t="shared" si="35"/>
        <v>0</v>
      </c>
      <c r="BM80" s="454">
        <f t="shared" si="36"/>
        <v>0</v>
      </c>
      <c r="BN80" s="335">
        <f t="shared" si="37"/>
        <v>0</v>
      </c>
      <c r="BO80" s="454">
        <f t="shared" si="38"/>
        <v>0</v>
      </c>
      <c r="BP80" s="661">
        <f t="shared" si="41"/>
        <v>0.5</v>
      </c>
      <c r="BQ80" s="656">
        <f t="shared" si="39"/>
        <v>0.5</v>
      </c>
      <c r="BR80" s="646">
        <f t="shared" si="40"/>
        <v>0.5</v>
      </c>
      <c r="BS80" s="54">
        <f>'[17]2016'!P20</f>
        <v>1742</v>
      </c>
      <c r="BT80" s="60">
        <f>'[17]2016'!Q20</f>
        <v>1742</v>
      </c>
      <c r="BU80" s="60">
        <f>'[17]2016'!R20</f>
        <v>0</v>
      </c>
      <c r="BV80" s="125">
        <f t="shared" si="42"/>
        <v>1</v>
      </c>
      <c r="BW80" s="379" t="str">
        <f t="shared" si="43"/>
        <v xml:space="preserve"> -</v>
      </c>
      <c r="BX80" s="55">
        <f>'[17]2017'!P20</f>
        <v>10414</v>
      </c>
      <c r="BY80" s="60">
        <f>'[17]2017'!Q20</f>
        <v>5786</v>
      </c>
      <c r="BZ80" s="60">
        <f>'[17]2017'!R20</f>
        <v>0</v>
      </c>
      <c r="CA80" s="125">
        <f t="shared" si="44"/>
        <v>0.55559823314768586</v>
      </c>
      <c r="CB80" s="379" t="str">
        <f t="shared" si="45"/>
        <v xml:space="preserve"> -</v>
      </c>
      <c r="CC80" s="54">
        <f>'[17]2018'!P20</f>
        <v>76442</v>
      </c>
      <c r="CD80" s="60">
        <f>'[17]2018'!Q20</f>
        <v>0</v>
      </c>
      <c r="CE80" s="60">
        <f>'[17]2018'!R20</f>
        <v>0</v>
      </c>
      <c r="CF80" s="125">
        <f t="shared" si="46"/>
        <v>0</v>
      </c>
      <c r="CG80" s="379" t="str">
        <f t="shared" si="47"/>
        <v xml:space="preserve"> -</v>
      </c>
      <c r="CH80" s="55">
        <f>'[17]2019'!P20</f>
        <v>79881</v>
      </c>
      <c r="CI80" s="60">
        <f>'[17]2019'!Q20</f>
        <v>0</v>
      </c>
      <c r="CJ80" s="60">
        <f>'[17]2019'!R20</f>
        <v>0</v>
      </c>
      <c r="CK80" s="125">
        <f t="shared" si="48"/>
        <v>0</v>
      </c>
      <c r="CL80" s="379" t="str">
        <f t="shared" si="49"/>
        <v xml:space="preserve"> -</v>
      </c>
      <c r="CM80" s="518">
        <f t="shared" si="50"/>
        <v>168479</v>
      </c>
      <c r="CN80" s="519">
        <f t="shared" si="51"/>
        <v>7528</v>
      </c>
      <c r="CO80" s="519">
        <f t="shared" si="52"/>
        <v>0</v>
      </c>
      <c r="CP80" s="505">
        <f t="shared" si="53"/>
        <v>4.4682126555831883E-2</v>
      </c>
      <c r="CQ80" s="379" t="str">
        <f t="shared" si="54"/>
        <v xml:space="preserve"> -</v>
      </c>
      <c r="CR80" s="592" t="s">
        <v>1436</v>
      </c>
      <c r="CS80" s="99" t="s">
        <v>1400</v>
      </c>
      <c r="CT80" s="102" t="str">
        <f>'[1]LÍNEA 2'!AQ80</f>
        <v>Sec. Salud y Ambiente</v>
      </c>
    </row>
    <row r="81" spans="2:98" ht="30" customHeight="1" thickBot="1" x14ac:dyDescent="0.25">
      <c r="B81" s="961"/>
      <c r="C81" s="958"/>
      <c r="D81" s="983"/>
      <c r="E81" s="912"/>
      <c r="F81" s="996"/>
      <c r="G81" s="936"/>
      <c r="H81" s="809"/>
      <c r="I81" s="980"/>
      <c r="J81" s="809"/>
      <c r="K81" s="980"/>
      <c r="L81" s="809"/>
      <c r="M81" s="809"/>
      <c r="N81" s="797"/>
      <c r="O81" s="809"/>
      <c r="P81" s="809"/>
      <c r="Q81" s="797"/>
      <c r="R81" s="809"/>
      <c r="S81" s="809"/>
      <c r="T81" s="797"/>
      <c r="U81" s="937"/>
      <c r="V81" s="823"/>
      <c r="W81" s="980"/>
      <c r="X81" s="809"/>
      <c r="Y81" s="797"/>
      <c r="Z81" s="809"/>
      <c r="AA81" s="797"/>
      <c r="AB81" s="991"/>
      <c r="AC81" s="994"/>
      <c r="AD81" s="768"/>
      <c r="AE81" s="762"/>
      <c r="AF81" s="770"/>
      <c r="AG81" s="762"/>
      <c r="AH81" s="770"/>
      <c r="AI81" s="762"/>
      <c r="AJ81" s="770"/>
      <c r="AK81" s="762"/>
      <c r="AL81" s="770"/>
      <c r="AM81" s="762"/>
      <c r="AN81" s="770"/>
      <c r="AO81" s="918"/>
      <c r="AP81" s="907"/>
      <c r="AQ81" s="253" t="s">
        <v>321</v>
      </c>
      <c r="AR81" s="254">
        <f>'[1]LÍNEA 2'!P81</f>
        <v>2210994</v>
      </c>
      <c r="AS81" s="253" t="s">
        <v>1482</v>
      </c>
      <c r="AT81" s="45">
        <v>1</v>
      </c>
      <c r="AU81" s="92">
        <f>'[1]LÍNEA 2'!S81</f>
        <v>1</v>
      </c>
      <c r="AV81" s="92">
        <f>'[1]LÍNEA 2'!T81</f>
        <v>1</v>
      </c>
      <c r="AW81" s="424">
        <v>0.25</v>
      </c>
      <c r="AX81" s="92">
        <f>'[1]LÍNEA 2'!U81</f>
        <v>1</v>
      </c>
      <c r="AY81" s="424">
        <v>0.25</v>
      </c>
      <c r="AZ81" s="92">
        <f>'[1]LÍNEA 2'!V81</f>
        <v>1</v>
      </c>
      <c r="BA81" s="425">
        <v>0.25</v>
      </c>
      <c r="BB81" s="51">
        <f>'[1]LÍNEA 2'!W81</f>
        <v>1</v>
      </c>
      <c r="BC81" s="426">
        <v>0.25</v>
      </c>
      <c r="BD81" s="62">
        <f>'[17]2016'!K21</f>
        <v>1</v>
      </c>
      <c r="BE81" s="63">
        <f>'[17]2017'!K21</f>
        <v>1</v>
      </c>
      <c r="BF81" s="63">
        <f>'[17]2018'!K21</f>
        <v>0</v>
      </c>
      <c r="BG81" s="345">
        <f>'[17]2019'!K21</f>
        <v>0</v>
      </c>
      <c r="BH81" s="332">
        <f t="shared" si="31"/>
        <v>1</v>
      </c>
      <c r="BI81" s="458">
        <f t="shared" si="32"/>
        <v>1</v>
      </c>
      <c r="BJ81" s="333">
        <f t="shared" si="33"/>
        <v>1</v>
      </c>
      <c r="BK81" s="458">
        <f t="shared" si="34"/>
        <v>1</v>
      </c>
      <c r="BL81" s="333">
        <f t="shared" si="35"/>
        <v>0</v>
      </c>
      <c r="BM81" s="458">
        <f t="shared" si="36"/>
        <v>0</v>
      </c>
      <c r="BN81" s="333">
        <f t="shared" si="37"/>
        <v>0</v>
      </c>
      <c r="BO81" s="458">
        <f t="shared" si="38"/>
        <v>0</v>
      </c>
      <c r="BP81" s="662">
        <f t="shared" si="41"/>
        <v>0.5</v>
      </c>
      <c r="BQ81" s="657">
        <f t="shared" si="39"/>
        <v>0.5</v>
      </c>
      <c r="BR81" s="647">
        <f t="shared" si="40"/>
        <v>0.5</v>
      </c>
      <c r="BS81" s="62">
        <f>'[17]2016'!P21</f>
        <v>151884</v>
      </c>
      <c r="BT81" s="92">
        <f>'[17]2016'!Q21</f>
        <v>127876</v>
      </c>
      <c r="BU81" s="92">
        <f>'[17]2016'!R21</f>
        <v>0</v>
      </c>
      <c r="BV81" s="148">
        <f t="shared" si="42"/>
        <v>0.84193200073740482</v>
      </c>
      <c r="BW81" s="386" t="str">
        <f t="shared" si="43"/>
        <v xml:space="preserve"> -</v>
      </c>
      <c r="BX81" s="63">
        <f>'[17]2017'!P21</f>
        <v>264786</v>
      </c>
      <c r="BY81" s="92">
        <f>'[17]2017'!Q21</f>
        <v>91128</v>
      </c>
      <c r="BZ81" s="92">
        <f>'[17]2017'!R21</f>
        <v>0</v>
      </c>
      <c r="CA81" s="148">
        <f t="shared" si="44"/>
        <v>0.3441571684303551</v>
      </c>
      <c r="CB81" s="386" t="str">
        <f t="shared" si="45"/>
        <v xml:space="preserve"> -</v>
      </c>
      <c r="CC81" s="62">
        <f>'[17]2018'!P21</f>
        <v>160827</v>
      </c>
      <c r="CD81" s="92">
        <f>'[17]2018'!Q21</f>
        <v>0</v>
      </c>
      <c r="CE81" s="92">
        <f>'[17]2018'!R21</f>
        <v>0</v>
      </c>
      <c r="CF81" s="148">
        <f t="shared" si="46"/>
        <v>0</v>
      </c>
      <c r="CG81" s="386" t="str">
        <f t="shared" si="47"/>
        <v xml:space="preserve"> -</v>
      </c>
      <c r="CH81" s="63">
        <f>'[17]2019'!P21</f>
        <v>168060</v>
      </c>
      <c r="CI81" s="92">
        <f>'[17]2019'!Q21</f>
        <v>0</v>
      </c>
      <c r="CJ81" s="92">
        <f>'[17]2019'!R21</f>
        <v>0</v>
      </c>
      <c r="CK81" s="148">
        <f t="shared" si="48"/>
        <v>0</v>
      </c>
      <c r="CL81" s="386" t="str">
        <f t="shared" si="49"/>
        <v xml:space="preserve"> -</v>
      </c>
      <c r="CM81" s="524">
        <f t="shared" si="50"/>
        <v>745557</v>
      </c>
      <c r="CN81" s="525">
        <f t="shared" si="51"/>
        <v>219004</v>
      </c>
      <c r="CO81" s="525">
        <f t="shared" si="52"/>
        <v>0</v>
      </c>
      <c r="CP81" s="506">
        <f t="shared" si="53"/>
        <v>0.29374548156613112</v>
      </c>
      <c r="CQ81" s="386" t="str">
        <f t="shared" si="54"/>
        <v xml:space="preserve"> -</v>
      </c>
      <c r="CR81" s="593" t="s">
        <v>1436</v>
      </c>
      <c r="CS81" s="106" t="s">
        <v>1400</v>
      </c>
      <c r="CT81" s="107" t="str">
        <f>'[1]LÍNEA 2'!AQ81</f>
        <v>Sec. Salud y Ambiente</v>
      </c>
    </row>
    <row r="82" spans="2:98" ht="30" customHeight="1" x14ac:dyDescent="0.2">
      <c r="B82" s="961"/>
      <c r="C82" s="958"/>
      <c r="D82" s="983"/>
      <c r="E82" s="912"/>
      <c r="F82" s="921" t="s">
        <v>418</v>
      </c>
      <c r="G82" s="828">
        <v>0.98</v>
      </c>
      <c r="H82" s="828">
        <v>1</v>
      </c>
      <c r="I82" s="815">
        <f>+H82-G82</f>
        <v>2.0000000000000018E-2</v>
      </c>
      <c r="J82" s="828">
        <v>1</v>
      </c>
      <c r="K82" s="815">
        <f>+J82</f>
        <v>1</v>
      </c>
      <c r="L82" s="828"/>
      <c r="M82" s="828">
        <v>1</v>
      </c>
      <c r="N82" s="815">
        <f>+M82</f>
        <v>1</v>
      </c>
      <c r="O82" s="828"/>
      <c r="P82" s="828">
        <v>1</v>
      </c>
      <c r="Q82" s="815">
        <f>+P82</f>
        <v>1</v>
      </c>
      <c r="R82" s="828"/>
      <c r="S82" s="828">
        <v>1</v>
      </c>
      <c r="T82" s="815">
        <f>+S82</f>
        <v>1</v>
      </c>
      <c r="U82" s="877"/>
      <c r="V82" s="1042"/>
      <c r="W82" s="815">
        <f>+V82</f>
        <v>0</v>
      </c>
      <c r="X82" s="828"/>
      <c r="Y82" s="815">
        <f>+X82</f>
        <v>0</v>
      </c>
      <c r="Z82" s="828"/>
      <c r="AA82" s="815">
        <f>+Z82</f>
        <v>0</v>
      </c>
      <c r="AB82" s="1032"/>
      <c r="AC82" s="1034">
        <f>+AB82</f>
        <v>0</v>
      </c>
      <c r="AD82" s="988">
        <f>+IF(K82=0," -",W82/K82)</f>
        <v>0</v>
      </c>
      <c r="AE82" s="762">
        <f>+IF(K82=0," -",IF(AD82&gt;100%,100%,AD82))</f>
        <v>0</v>
      </c>
      <c r="AF82" s="770">
        <f>+IF(N82=0," -",Y82/N82)</f>
        <v>0</v>
      </c>
      <c r="AG82" s="762">
        <f>+IF(N82=0," -",IF(AF82&gt;100%,100%,AF82))</f>
        <v>0</v>
      </c>
      <c r="AH82" s="770">
        <f>+IF(Q82=0," -",AA82/Q82)</f>
        <v>0</v>
      </c>
      <c r="AI82" s="762">
        <f>+IF(Q82=0," -",IF(AH82&gt;100%,100%,AH82))</f>
        <v>0</v>
      </c>
      <c r="AJ82" s="770">
        <f>+IF(T82=0," -",AC82/T82)</f>
        <v>0</v>
      </c>
      <c r="AK82" s="762">
        <f>+IF(T82=0," -",IF(AJ82&gt;100%,100%,AJ82))</f>
        <v>0</v>
      </c>
      <c r="AL82" s="770">
        <f>+AVERAGE(W82,Y82,AA82,AC82)</f>
        <v>0</v>
      </c>
      <c r="AM82" s="762">
        <f>+IF(AL82&gt;100%,100%,IF(AL82&lt;0%,0%,AL82))</f>
        <v>0</v>
      </c>
      <c r="AN82" s="770"/>
      <c r="AO82" s="914">
        <f>+RESUMEN!J51</f>
        <v>0.33004040404040402</v>
      </c>
      <c r="AP82" s="903" t="s">
        <v>368</v>
      </c>
      <c r="AQ82" s="129" t="s">
        <v>322</v>
      </c>
      <c r="AR82" s="370">
        <f>'[1]LÍNEA 2'!P82</f>
        <v>0</v>
      </c>
      <c r="AS82" s="129" t="s">
        <v>1483</v>
      </c>
      <c r="AT82" s="41">
        <v>1</v>
      </c>
      <c r="AU82" s="59">
        <f>'[1]LÍNEA 2'!S82</f>
        <v>8</v>
      </c>
      <c r="AV82" s="59">
        <f>'[1]LÍNEA 2'!T82</f>
        <v>2</v>
      </c>
      <c r="AW82" s="420">
        <f t="shared" ref="AW82:AW140" si="55">+AV82/AU82</f>
        <v>0.25</v>
      </c>
      <c r="AX82" s="59">
        <f>'[1]LÍNEA 2'!U82</f>
        <v>2</v>
      </c>
      <c r="AY82" s="420">
        <f t="shared" ref="AY82:AY140" si="56">+AX82/AU82</f>
        <v>0.25</v>
      </c>
      <c r="AZ82" s="59">
        <f>'[1]LÍNEA 2'!V82</f>
        <v>2</v>
      </c>
      <c r="BA82" s="421">
        <f t="shared" ref="BA82:BA140" si="57">+AZ82/AU82</f>
        <v>0.25</v>
      </c>
      <c r="BB82" s="48">
        <f>'[1]LÍNEA 2'!W82</f>
        <v>2</v>
      </c>
      <c r="BC82" s="421">
        <f t="shared" ref="BC82:BC140" si="58">+BB82/AU82</f>
        <v>0.25</v>
      </c>
      <c r="BD82" s="52">
        <f>'[3]2016'!K74</f>
        <v>1</v>
      </c>
      <c r="BE82" s="53">
        <f>'[3]2017'!K75</f>
        <v>0</v>
      </c>
      <c r="BF82" s="53">
        <f>'[3]2018'!K75</f>
        <v>0</v>
      </c>
      <c r="BG82" s="342">
        <f>'[3]2019'!K75</f>
        <v>0</v>
      </c>
      <c r="BH82" s="330">
        <f t="shared" si="31"/>
        <v>0.5</v>
      </c>
      <c r="BI82" s="453">
        <f t="shared" si="32"/>
        <v>0.5</v>
      </c>
      <c r="BJ82" s="331">
        <f t="shared" si="33"/>
        <v>0</v>
      </c>
      <c r="BK82" s="453">
        <f t="shared" si="34"/>
        <v>0</v>
      </c>
      <c r="BL82" s="331">
        <f t="shared" si="35"/>
        <v>0</v>
      </c>
      <c r="BM82" s="453">
        <f t="shared" si="36"/>
        <v>0</v>
      </c>
      <c r="BN82" s="331">
        <f t="shared" si="37"/>
        <v>0</v>
      </c>
      <c r="BO82" s="453">
        <f t="shared" si="38"/>
        <v>0</v>
      </c>
      <c r="BP82" s="660">
        <f>+SUM(BD82:BG82)/AU82</f>
        <v>0.125</v>
      </c>
      <c r="BQ82" s="655">
        <f t="shared" si="39"/>
        <v>0.125</v>
      </c>
      <c r="BR82" s="645">
        <f t="shared" si="40"/>
        <v>0.125</v>
      </c>
      <c r="BS82" s="61">
        <f>'[3]2016'!P74</f>
        <v>20000</v>
      </c>
      <c r="BT82" s="59">
        <f>'[3]2016'!Q74</f>
        <v>0</v>
      </c>
      <c r="BU82" s="59">
        <f>'[3]2016'!R74</f>
        <v>0</v>
      </c>
      <c r="BV82" s="145">
        <f t="shared" si="42"/>
        <v>0</v>
      </c>
      <c r="BW82" s="378" t="str">
        <f t="shared" si="43"/>
        <v xml:space="preserve"> -</v>
      </c>
      <c r="BX82" s="61">
        <f>'[3]2017'!P75</f>
        <v>30000</v>
      </c>
      <c r="BY82" s="59">
        <f>'[3]2017'!Q75</f>
        <v>0</v>
      </c>
      <c r="BZ82" s="59">
        <f>'[3]2017'!R75</f>
        <v>0</v>
      </c>
      <c r="CA82" s="145">
        <f t="shared" si="44"/>
        <v>0</v>
      </c>
      <c r="CB82" s="378" t="str">
        <f t="shared" si="45"/>
        <v xml:space="preserve"> -</v>
      </c>
      <c r="CC82" s="58">
        <f>'[3]2018'!P75</f>
        <v>0</v>
      </c>
      <c r="CD82" s="59">
        <f>'[3]2018'!Q75</f>
        <v>0</v>
      </c>
      <c r="CE82" s="59">
        <f>'[3]2018'!R75</f>
        <v>0</v>
      </c>
      <c r="CF82" s="145" t="str">
        <f t="shared" si="46"/>
        <v xml:space="preserve"> -</v>
      </c>
      <c r="CG82" s="378" t="str">
        <f t="shared" si="47"/>
        <v xml:space="preserve"> -</v>
      </c>
      <c r="CH82" s="61">
        <f>'[3]2019'!P75</f>
        <v>0</v>
      </c>
      <c r="CI82" s="59">
        <f>'[3]2019'!Q75</f>
        <v>0</v>
      </c>
      <c r="CJ82" s="59">
        <f>'[3]2019'!R75</f>
        <v>0</v>
      </c>
      <c r="CK82" s="145" t="str">
        <f t="shared" si="48"/>
        <v xml:space="preserve"> -</v>
      </c>
      <c r="CL82" s="378" t="str">
        <f t="shared" si="49"/>
        <v xml:space="preserve"> -</v>
      </c>
      <c r="CM82" s="516">
        <f t="shared" si="50"/>
        <v>50000</v>
      </c>
      <c r="CN82" s="517">
        <f t="shared" si="51"/>
        <v>0</v>
      </c>
      <c r="CO82" s="517">
        <f t="shared" si="52"/>
        <v>0</v>
      </c>
      <c r="CP82" s="507">
        <f t="shared" si="53"/>
        <v>0</v>
      </c>
      <c r="CQ82" s="378" t="str">
        <f t="shared" si="54"/>
        <v xml:space="preserve"> -</v>
      </c>
      <c r="CR82" s="591" t="s">
        <v>1469</v>
      </c>
      <c r="CS82" s="98" t="s">
        <v>1400</v>
      </c>
      <c r="CT82" s="101" t="str">
        <f>'[1]LÍNEA 2'!AQ82</f>
        <v>Sec. Desarrollo Social</v>
      </c>
    </row>
    <row r="83" spans="2:98" ht="45.75" customHeight="1" x14ac:dyDescent="0.2">
      <c r="B83" s="961"/>
      <c r="C83" s="958"/>
      <c r="D83" s="983"/>
      <c r="E83" s="912"/>
      <c r="F83" s="921"/>
      <c r="G83" s="828"/>
      <c r="H83" s="828"/>
      <c r="I83" s="815"/>
      <c r="J83" s="828"/>
      <c r="K83" s="815"/>
      <c r="L83" s="828"/>
      <c r="M83" s="828"/>
      <c r="N83" s="815"/>
      <c r="O83" s="828"/>
      <c r="P83" s="828"/>
      <c r="Q83" s="815"/>
      <c r="R83" s="828"/>
      <c r="S83" s="828"/>
      <c r="T83" s="815"/>
      <c r="U83" s="877"/>
      <c r="V83" s="1042"/>
      <c r="W83" s="815"/>
      <c r="X83" s="828"/>
      <c r="Y83" s="815"/>
      <c r="Z83" s="828"/>
      <c r="AA83" s="815"/>
      <c r="AB83" s="1032"/>
      <c r="AC83" s="1034"/>
      <c r="AD83" s="988"/>
      <c r="AE83" s="762"/>
      <c r="AF83" s="770"/>
      <c r="AG83" s="762"/>
      <c r="AH83" s="770"/>
      <c r="AI83" s="762"/>
      <c r="AJ83" s="770"/>
      <c r="AK83" s="762"/>
      <c r="AL83" s="770"/>
      <c r="AM83" s="762"/>
      <c r="AN83" s="770"/>
      <c r="AO83" s="915"/>
      <c r="AP83" s="904"/>
      <c r="AQ83" s="119" t="s">
        <v>323</v>
      </c>
      <c r="AR83" s="116">
        <f>'[1]LÍNEA 2'!P83</f>
        <v>0</v>
      </c>
      <c r="AS83" s="119" t="s">
        <v>1484</v>
      </c>
      <c r="AT83" s="40">
        <v>2400</v>
      </c>
      <c r="AU83" s="60">
        <f>'[1]LÍNEA 2'!S83</f>
        <v>4000</v>
      </c>
      <c r="AV83" s="60">
        <f>'[1]LÍNEA 2'!T83</f>
        <v>1000</v>
      </c>
      <c r="AW83" s="414">
        <f t="shared" si="55"/>
        <v>0.25</v>
      </c>
      <c r="AX83" s="60">
        <f>'[1]LÍNEA 2'!U83</f>
        <v>1000</v>
      </c>
      <c r="AY83" s="414">
        <f t="shared" si="56"/>
        <v>0.25</v>
      </c>
      <c r="AZ83" s="60">
        <f>'[1]LÍNEA 2'!V83</f>
        <v>1000</v>
      </c>
      <c r="BA83" s="416">
        <f t="shared" si="57"/>
        <v>0.25</v>
      </c>
      <c r="BB83" s="47">
        <f>'[1]LÍNEA 2'!W83</f>
        <v>1000</v>
      </c>
      <c r="BC83" s="416">
        <f t="shared" si="58"/>
        <v>0.25</v>
      </c>
      <c r="BD83" s="54">
        <f>'[3]2016'!K75</f>
        <v>1745</v>
      </c>
      <c r="BE83" s="55">
        <f>'[3]2017'!K76</f>
        <v>940</v>
      </c>
      <c r="BF83" s="55">
        <f>'[3]2018'!K76</f>
        <v>0</v>
      </c>
      <c r="BG83" s="343">
        <f>'[3]2019'!K76</f>
        <v>0</v>
      </c>
      <c r="BH83" s="334">
        <f t="shared" si="31"/>
        <v>1.7450000000000001</v>
      </c>
      <c r="BI83" s="454">
        <f t="shared" si="32"/>
        <v>1</v>
      </c>
      <c r="BJ83" s="335">
        <f t="shared" si="33"/>
        <v>0.94</v>
      </c>
      <c r="BK83" s="454">
        <f t="shared" si="34"/>
        <v>0.94</v>
      </c>
      <c r="BL83" s="335">
        <f t="shared" si="35"/>
        <v>0</v>
      </c>
      <c r="BM83" s="454">
        <f t="shared" si="36"/>
        <v>0</v>
      </c>
      <c r="BN83" s="335">
        <f t="shared" si="37"/>
        <v>0</v>
      </c>
      <c r="BO83" s="454">
        <f t="shared" si="38"/>
        <v>0</v>
      </c>
      <c r="BP83" s="661">
        <f>+SUM(BD83:BG83)/AU83</f>
        <v>0.67125000000000001</v>
      </c>
      <c r="BQ83" s="656">
        <f t="shared" si="39"/>
        <v>0.67125000000000001</v>
      </c>
      <c r="BR83" s="646">
        <f t="shared" si="40"/>
        <v>0.67125000000000001</v>
      </c>
      <c r="BS83" s="55">
        <f>'[3]2016'!P75</f>
        <v>100000</v>
      </c>
      <c r="BT83" s="60">
        <f>'[3]2016'!Q75</f>
        <v>250000</v>
      </c>
      <c r="BU83" s="60">
        <f>'[3]2016'!R75</f>
        <v>0</v>
      </c>
      <c r="BV83" s="125">
        <f t="shared" si="42"/>
        <v>2.5</v>
      </c>
      <c r="BW83" s="379" t="str">
        <f t="shared" si="43"/>
        <v xml:space="preserve"> -</v>
      </c>
      <c r="BX83" s="55">
        <f>'[3]2017'!P76</f>
        <v>620000</v>
      </c>
      <c r="BY83" s="60">
        <f>'[3]2017'!Q76</f>
        <v>507657</v>
      </c>
      <c r="BZ83" s="60">
        <f>'[3]2017'!R76</f>
        <v>0</v>
      </c>
      <c r="CA83" s="125">
        <f t="shared" si="44"/>
        <v>0.81880161290322584</v>
      </c>
      <c r="CB83" s="379" t="str">
        <f t="shared" si="45"/>
        <v xml:space="preserve"> -</v>
      </c>
      <c r="CC83" s="54">
        <f>'[3]2018'!P76</f>
        <v>100000</v>
      </c>
      <c r="CD83" s="60">
        <f>'[3]2018'!Q76</f>
        <v>0</v>
      </c>
      <c r="CE83" s="60">
        <f>'[3]2018'!R76</f>
        <v>0</v>
      </c>
      <c r="CF83" s="125">
        <f t="shared" si="46"/>
        <v>0</v>
      </c>
      <c r="CG83" s="379" t="str">
        <f t="shared" si="47"/>
        <v xml:space="preserve"> -</v>
      </c>
      <c r="CH83" s="55">
        <f>'[3]2019'!P76</f>
        <v>104500</v>
      </c>
      <c r="CI83" s="60">
        <f>'[3]2019'!Q76</f>
        <v>0</v>
      </c>
      <c r="CJ83" s="60">
        <f>'[3]2019'!R76</f>
        <v>0</v>
      </c>
      <c r="CK83" s="125">
        <f t="shared" si="48"/>
        <v>0</v>
      </c>
      <c r="CL83" s="379" t="str">
        <f t="shared" si="49"/>
        <v xml:space="preserve"> -</v>
      </c>
      <c r="CM83" s="518">
        <f t="shared" si="50"/>
        <v>924500</v>
      </c>
      <c r="CN83" s="519">
        <f t="shared" si="51"/>
        <v>757657</v>
      </c>
      <c r="CO83" s="519">
        <f t="shared" si="52"/>
        <v>0</v>
      </c>
      <c r="CP83" s="505">
        <f t="shared" si="53"/>
        <v>0.81953163872363444</v>
      </c>
      <c r="CQ83" s="379" t="str">
        <f t="shared" si="54"/>
        <v xml:space="preserve"> -</v>
      </c>
      <c r="CR83" s="592" t="s">
        <v>1469</v>
      </c>
      <c r="CS83" s="99" t="s">
        <v>1400</v>
      </c>
      <c r="CT83" s="102" t="str">
        <f>'[1]LÍNEA 2'!AQ83</f>
        <v>Sec. Desarrollo Social</v>
      </c>
    </row>
    <row r="84" spans="2:98" ht="30" customHeight="1" x14ac:dyDescent="0.2">
      <c r="B84" s="961"/>
      <c r="C84" s="958"/>
      <c r="D84" s="983"/>
      <c r="E84" s="912"/>
      <c r="F84" s="921"/>
      <c r="G84" s="828"/>
      <c r="H84" s="828"/>
      <c r="I84" s="815"/>
      <c r="J84" s="828"/>
      <c r="K84" s="815"/>
      <c r="L84" s="828"/>
      <c r="M84" s="828"/>
      <c r="N84" s="815"/>
      <c r="O84" s="828"/>
      <c r="P84" s="828"/>
      <c r="Q84" s="815"/>
      <c r="R84" s="828"/>
      <c r="S84" s="828"/>
      <c r="T84" s="815"/>
      <c r="U84" s="877"/>
      <c r="V84" s="1042"/>
      <c r="W84" s="815"/>
      <c r="X84" s="828"/>
      <c r="Y84" s="815"/>
      <c r="Z84" s="828"/>
      <c r="AA84" s="815"/>
      <c r="AB84" s="1032"/>
      <c r="AC84" s="1034"/>
      <c r="AD84" s="988"/>
      <c r="AE84" s="762"/>
      <c r="AF84" s="770"/>
      <c r="AG84" s="762"/>
      <c r="AH84" s="770"/>
      <c r="AI84" s="762"/>
      <c r="AJ84" s="770"/>
      <c r="AK84" s="762"/>
      <c r="AL84" s="770"/>
      <c r="AM84" s="762"/>
      <c r="AN84" s="770"/>
      <c r="AO84" s="915"/>
      <c r="AP84" s="904"/>
      <c r="AQ84" s="119" t="s">
        <v>324</v>
      </c>
      <c r="AR84" s="116">
        <f>'[1]LÍNEA 2'!P84</f>
        <v>0</v>
      </c>
      <c r="AS84" s="119" t="s">
        <v>1485</v>
      </c>
      <c r="AT84" s="40">
        <v>2400</v>
      </c>
      <c r="AU84" s="60">
        <f>'[1]LÍNEA 2'!S84</f>
        <v>4000</v>
      </c>
      <c r="AV84" s="60">
        <f>'[1]LÍNEA 2'!T84</f>
        <v>600</v>
      </c>
      <c r="AW84" s="414">
        <f t="shared" si="55"/>
        <v>0.15</v>
      </c>
      <c r="AX84" s="60">
        <f>'[1]LÍNEA 2'!U84</f>
        <v>1000</v>
      </c>
      <c r="AY84" s="414">
        <f t="shared" si="56"/>
        <v>0.25</v>
      </c>
      <c r="AZ84" s="60">
        <f>'[1]LÍNEA 2'!V84</f>
        <v>1200</v>
      </c>
      <c r="BA84" s="416">
        <f t="shared" si="57"/>
        <v>0.3</v>
      </c>
      <c r="BB84" s="47">
        <f>'[1]LÍNEA 2'!W84</f>
        <v>1200</v>
      </c>
      <c r="BC84" s="416">
        <f t="shared" si="58"/>
        <v>0.3</v>
      </c>
      <c r="BD84" s="54">
        <f>'[3]2016'!K76</f>
        <v>71</v>
      </c>
      <c r="BE84" s="55">
        <f>'[3]2017'!K77</f>
        <v>1000</v>
      </c>
      <c r="BF84" s="55">
        <f>'[3]2018'!K77</f>
        <v>0</v>
      </c>
      <c r="BG84" s="343">
        <f>'[3]2019'!K77</f>
        <v>0</v>
      </c>
      <c r="BH84" s="334">
        <f t="shared" si="31"/>
        <v>0.11833333333333333</v>
      </c>
      <c r="BI84" s="454">
        <f t="shared" si="32"/>
        <v>0.11833333333333333</v>
      </c>
      <c r="BJ84" s="335">
        <f t="shared" si="33"/>
        <v>1</v>
      </c>
      <c r="BK84" s="454">
        <f t="shared" si="34"/>
        <v>1</v>
      </c>
      <c r="BL84" s="335">
        <f t="shared" si="35"/>
        <v>0</v>
      </c>
      <c r="BM84" s="454">
        <f t="shared" si="36"/>
        <v>0</v>
      </c>
      <c r="BN84" s="335">
        <f t="shared" si="37"/>
        <v>0</v>
      </c>
      <c r="BO84" s="454">
        <f t="shared" si="38"/>
        <v>0</v>
      </c>
      <c r="BP84" s="661">
        <f>+SUM(BD84:BG84)/AU84</f>
        <v>0.26774999999999999</v>
      </c>
      <c r="BQ84" s="656">
        <f t="shared" si="39"/>
        <v>0.26774999999999999</v>
      </c>
      <c r="BR84" s="646">
        <f t="shared" si="40"/>
        <v>0.26774999999999999</v>
      </c>
      <c r="BS84" s="55">
        <f>'[3]2016'!P76</f>
        <v>100000</v>
      </c>
      <c r="BT84" s="60">
        <f>'[3]2016'!Q76</f>
        <v>0</v>
      </c>
      <c r="BU84" s="60">
        <f>'[3]2016'!R76</f>
        <v>0</v>
      </c>
      <c r="BV84" s="125">
        <f t="shared" si="42"/>
        <v>0</v>
      </c>
      <c r="BW84" s="379" t="str">
        <f t="shared" si="43"/>
        <v xml:space="preserve"> -</v>
      </c>
      <c r="BX84" s="55">
        <f>'[3]2017'!P77</f>
        <v>144000</v>
      </c>
      <c r="BY84" s="60">
        <f>'[3]2017'!Q77</f>
        <v>140000</v>
      </c>
      <c r="BZ84" s="60">
        <f>'[3]2017'!R77</f>
        <v>0</v>
      </c>
      <c r="CA84" s="125">
        <f t="shared" si="44"/>
        <v>0.97222222222222221</v>
      </c>
      <c r="CB84" s="379" t="str">
        <f t="shared" si="45"/>
        <v xml:space="preserve"> -</v>
      </c>
      <c r="CC84" s="54">
        <f>'[3]2018'!P77</f>
        <v>168035</v>
      </c>
      <c r="CD84" s="60">
        <f>'[3]2018'!Q77</f>
        <v>0</v>
      </c>
      <c r="CE84" s="60">
        <f>'[3]2018'!R77</f>
        <v>0</v>
      </c>
      <c r="CF84" s="125">
        <f t="shared" si="46"/>
        <v>0</v>
      </c>
      <c r="CG84" s="379" t="str">
        <f t="shared" si="47"/>
        <v xml:space="preserve"> -</v>
      </c>
      <c r="CH84" s="55">
        <f>'[3]2019'!P77</f>
        <v>175596</v>
      </c>
      <c r="CI84" s="60">
        <f>'[3]2019'!Q77</f>
        <v>0</v>
      </c>
      <c r="CJ84" s="60">
        <f>'[3]2019'!R77</f>
        <v>0</v>
      </c>
      <c r="CK84" s="125">
        <f t="shared" si="48"/>
        <v>0</v>
      </c>
      <c r="CL84" s="379" t="str">
        <f t="shared" si="49"/>
        <v xml:space="preserve"> -</v>
      </c>
      <c r="CM84" s="518">
        <f t="shared" si="50"/>
        <v>587631</v>
      </c>
      <c r="CN84" s="519">
        <f t="shared" si="51"/>
        <v>140000</v>
      </c>
      <c r="CO84" s="519">
        <f t="shared" si="52"/>
        <v>0</v>
      </c>
      <c r="CP84" s="505">
        <f t="shared" si="53"/>
        <v>0.23824474883047356</v>
      </c>
      <c r="CQ84" s="379" t="str">
        <f t="shared" si="54"/>
        <v xml:space="preserve"> -</v>
      </c>
      <c r="CR84" s="592" t="s">
        <v>1469</v>
      </c>
      <c r="CS84" s="99" t="s">
        <v>1400</v>
      </c>
      <c r="CT84" s="102" t="str">
        <f>'[1]LÍNEA 2'!AQ84</f>
        <v>Sec. Desarrollo Social</v>
      </c>
    </row>
    <row r="85" spans="2:98" ht="30" customHeight="1" x14ac:dyDescent="0.2">
      <c r="B85" s="961"/>
      <c r="C85" s="958"/>
      <c r="D85" s="983"/>
      <c r="E85" s="912"/>
      <c r="F85" s="921"/>
      <c r="G85" s="828"/>
      <c r="H85" s="828"/>
      <c r="I85" s="815"/>
      <c r="J85" s="828"/>
      <c r="K85" s="815"/>
      <c r="L85" s="828"/>
      <c r="M85" s="828"/>
      <c r="N85" s="815"/>
      <c r="O85" s="828"/>
      <c r="P85" s="828"/>
      <c r="Q85" s="815"/>
      <c r="R85" s="828"/>
      <c r="S85" s="828"/>
      <c r="T85" s="815"/>
      <c r="U85" s="877"/>
      <c r="V85" s="1042"/>
      <c r="W85" s="815"/>
      <c r="X85" s="828"/>
      <c r="Y85" s="815"/>
      <c r="Z85" s="828"/>
      <c r="AA85" s="815"/>
      <c r="AB85" s="1032"/>
      <c r="AC85" s="1034"/>
      <c r="AD85" s="988"/>
      <c r="AE85" s="762"/>
      <c r="AF85" s="770"/>
      <c r="AG85" s="762"/>
      <c r="AH85" s="770"/>
      <c r="AI85" s="762"/>
      <c r="AJ85" s="770"/>
      <c r="AK85" s="762"/>
      <c r="AL85" s="770"/>
      <c r="AM85" s="762"/>
      <c r="AN85" s="770"/>
      <c r="AO85" s="915"/>
      <c r="AP85" s="904"/>
      <c r="AQ85" s="237" t="s">
        <v>325</v>
      </c>
      <c r="AR85" s="232">
        <f>'[1]LÍNEA 2'!P85</f>
        <v>0</v>
      </c>
      <c r="AS85" s="237" t="s">
        <v>1486</v>
      </c>
      <c r="AT85" s="40">
        <v>1</v>
      </c>
      <c r="AU85" s="60">
        <f>'[1]LÍNEA 2'!S85</f>
        <v>1</v>
      </c>
      <c r="AV85" s="60">
        <f>'[1]LÍNEA 2'!T85</f>
        <v>1</v>
      </c>
      <c r="AW85" s="414">
        <v>0.25</v>
      </c>
      <c r="AX85" s="60">
        <f>'[1]LÍNEA 2'!U85</f>
        <v>1</v>
      </c>
      <c r="AY85" s="414">
        <v>0.25</v>
      </c>
      <c r="AZ85" s="60">
        <f>'[1]LÍNEA 2'!V85</f>
        <v>1</v>
      </c>
      <c r="BA85" s="416">
        <v>0.25</v>
      </c>
      <c r="BB85" s="47">
        <f>'[1]LÍNEA 2'!W85</f>
        <v>1</v>
      </c>
      <c r="BC85" s="416">
        <v>0.25</v>
      </c>
      <c r="BD85" s="54">
        <f>'[3]2016'!K77</f>
        <v>1</v>
      </c>
      <c r="BE85" s="55">
        <f>'[3]2017'!K78</f>
        <v>0</v>
      </c>
      <c r="BF85" s="55">
        <f>'[3]2018'!K78</f>
        <v>0</v>
      </c>
      <c r="BG85" s="343">
        <f>'[3]2019'!K78</f>
        <v>0</v>
      </c>
      <c r="BH85" s="334">
        <f t="shared" si="31"/>
        <v>1</v>
      </c>
      <c r="BI85" s="454">
        <f t="shared" si="32"/>
        <v>1</v>
      </c>
      <c r="BJ85" s="335">
        <f t="shared" si="33"/>
        <v>0</v>
      </c>
      <c r="BK85" s="454">
        <f t="shared" si="34"/>
        <v>0</v>
      </c>
      <c r="BL85" s="335">
        <f t="shared" si="35"/>
        <v>0</v>
      </c>
      <c r="BM85" s="454">
        <f t="shared" si="36"/>
        <v>0</v>
      </c>
      <c r="BN85" s="335">
        <f t="shared" si="37"/>
        <v>0</v>
      </c>
      <c r="BO85" s="454">
        <f t="shared" si="38"/>
        <v>0</v>
      </c>
      <c r="BP85" s="661">
        <f t="shared" si="41"/>
        <v>0.25</v>
      </c>
      <c r="BQ85" s="656">
        <f t="shared" si="39"/>
        <v>0.25</v>
      </c>
      <c r="BR85" s="646">
        <f t="shared" si="40"/>
        <v>0.25</v>
      </c>
      <c r="BS85" s="55">
        <f>'[3]2016'!P77</f>
        <v>200000</v>
      </c>
      <c r="BT85" s="60">
        <f>'[3]2016'!Q77</f>
        <v>50000</v>
      </c>
      <c r="BU85" s="60">
        <f>'[3]2016'!R77</f>
        <v>0</v>
      </c>
      <c r="BV85" s="125">
        <f t="shared" si="42"/>
        <v>0.25</v>
      </c>
      <c r="BW85" s="379" t="str">
        <f t="shared" si="43"/>
        <v xml:space="preserve"> -</v>
      </c>
      <c r="BX85" s="55">
        <f>'[3]2017'!P78</f>
        <v>120000</v>
      </c>
      <c r="BY85" s="60">
        <f>'[3]2017'!Q78</f>
        <v>0</v>
      </c>
      <c r="BZ85" s="60">
        <f>'[3]2017'!R78</f>
        <v>0</v>
      </c>
      <c r="CA85" s="125">
        <f t="shared" si="44"/>
        <v>0</v>
      </c>
      <c r="CB85" s="379" t="str">
        <f t="shared" si="45"/>
        <v xml:space="preserve"> -</v>
      </c>
      <c r="CC85" s="54">
        <f>'[3]2018'!P78</f>
        <v>180000</v>
      </c>
      <c r="CD85" s="60">
        <f>'[3]2018'!Q78</f>
        <v>0</v>
      </c>
      <c r="CE85" s="60">
        <f>'[3]2018'!R78</f>
        <v>0</v>
      </c>
      <c r="CF85" s="125">
        <f t="shared" si="46"/>
        <v>0</v>
      </c>
      <c r="CG85" s="379" t="str">
        <f t="shared" si="47"/>
        <v xml:space="preserve"> -</v>
      </c>
      <c r="CH85" s="55">
        <f>'[3]2019'!P78</f>
        <v>188100</v>
      </c>
      <c r="CI85" s="60">
        <f>'[3]2019'!Q78</f>
        <v>0</v>
      </c>
      <c r="CJ85" s="60">
        <f>'[3]2019'!R78</f>
        <v>0</v>
      </c>
      <c r="CK85" s="125">
        <f t="shared" si="48"/>
        <v>0</v>
      </c>
      <c r="CL85" s="379" t="str">
        <f t="shared" si="49"/>
        <v xml:space="preserve"> -</v>
      </c>
      <c r="CM85" s="518">
        <f t="shared" si="50"/>
        <v>688100</v>
      </c>
      <c r="CN85" s="519">
        <f t="shared" si="51"/>
        <v>50000</v>
      </c>
      <c r="CO85" s="519">
        <f t="shared" si="52"/>
        <v>0</v>
      </c>
      <c r="CP85" s="505">
        <f t="shared" si="53"/>
        <v>7.2663856997529433E-2</v>
      </c>
      <c r="CQ85" s="379" t="str">
        <f t="shared" si="54"/>
        <v xml:space="preserve"> -</v>
      </c>
      <c r="CR85" s="592" t="s">
        <v>1469</v>
      </c>
      <c r="CS85" s="99" t="s">
        <v>1400</v>
      </c>
      <c r="CT85" s="102" t="str">
        <f>'[1]LÍNEA 2'!AQ85</f>
        <v>Sec. Desarrollo Social</v>
      </c>
    </row>
    <row r="86" spans="2:98" ht="60" customHeight="1" x14ac:dyDescent="0.2">
      <c r="B86" s="961"/>
      <c r="C86" s="958"/>
      <c r="D86" s="983"/>
      <c r="E86" s="912"/>
      <c r="F86" s="921"/>
      <c r="G86" s="828"/>
      <c r="H86" s="828"/>
      <c r="I86" s="815"/>
      <c r="J86" s="828"/>
      <c r="K86" s="815"/>
      <c r="L86" s="828"/>
      <c r="M86" s="828"/>
      <c r="N86" s="815"/>
      <c r="O86" s="828"/>
      <c r="P86" s="828"/>
      <c r="Q86" s="815"/>
      <c r="R86" s="828"/>
      <c r="S86" s="828"/>
      <c r="T86" s="815"/>
      <c r="U86" s="877"/>
      <c r="V86" s="1042"/>
      <c r="W86" s="815"/>
      <c r="X86" s="828"/>
      <c r="Y86" s="815"/>
      <c r="Z86" s="828"/>
      <c r="AA86" s="815"/>
      <c r="AB86" s="1032"/>
      <c r="AC86" s="1034"/>
      <c r="AD86" s="988"/>
      <c r="AE86" s="762"/>
      <c r="AF86" s="770"/>
      <c r="AG86" s="762"/>
      <c r="AH86" s="770"/>
      <c r="AI86" s="762"/>
      <c r="AJ86" s="770"/>
      <c r="AK86" s="762"/>
      <c r="AL86" s="770"/>
      <c r="AM86" s="762"/>
      <c r="AN86" s="770"/>
      <c r="AO86" s="915"/>
      <c r="AP86" s="904"/>
      <c r="AQ86" s="237" t="s">
        <v>326</v>
      </c>
      <c r="AR86" s="232">
        <f>'[1]LÍNEA 2'!P86</f>
        <v>0</v>
      </c>
      <c r="AS86" s="237" t="s">
        <v>1487</v>
      </c>
      <c r="AT86" s="40">
        <v>1</v>
      </c>
      <c r="AU86" s="60">
        <f>'[1]LÍNEA 2'!S86</f>
        <v>1</v>
      </c>
      <c r="AV86" s="60">
        <f>'[1]LÍNEA 2'!T86</f>
        <v>1</v>
      </c>
      <c r="AW86" s="414">
        <v>0.25</v>
      </c>
      <c r="AX86" s="60">
        <f>'[1]LÍNEA 2'!U86</f>
        <v>1</v>
      </c>
      <c r="AY86" s="414">
        <v>0.25</v>
      </c>
      <c r="AZ86" s="60">
        <f>'[1]LÍNEA 2'!V86</f>
        <v>1</v>
      </c>
      <c r="BA86" s="416">
        <v>0.25</v>
      </c>
      <c r="BB86" s="47">
        <f>'[1]LÍNEA 2'!W86</f>
        <v>1</v>
      </c>
      <c r="BC86" s="416">
        <v>0.25</v>
      </c>
      <c r="BD86" s="54">
        <f>'[3]2016'!K78</f>
        <v>1</v>
      </c>
      <c r="BE86" s="55">
        <f>'[3]2017'!K79</f>
        <v>1</v>
      </c>
      <c r="BF86" s="55">
        <f>'[3]2018'!K79</f>
        <v>0</v>
      </c>
      <c r="BG86" s="343">
        <f>'[3]2019'!K79</f>
        <v>0</v>
      </c>
      <c r="BH86" s="334">
        <f t="shared" si="31"/>
        <v>1</v>
      </c>
      <c r="BI86" s="454">
        <f t="shared" si="32"/>
        <v>1</v>
      </c>
      <c r="BJ86" s="335">
        <f t="shared" si="33"/>
        <v>1</v>
      </c>
      <c r="BK86" s="454">
        <f t="shared" si="34"/>
        <v>1</v>
      </c>
      <c r="BL86" s="335">
        <f t="shared" si="35"/>
        <v>0</v>
      </c>
      <c r="BM86" s="454">
        <f t="shared" si="36"/>
        <v>0</v>
      </c>
      <c r="BN86" s="335">
        <f t="shared" si="37"/>
        <v>0</v>
      </c>
      <c r="BO86" s="454">
        <f t="shared" si="38"/>
        <v>0</v>
      </c>
      <c r="BP86" s="661">
        <f t="shared" si="41"/>
        <v>0.5</v>
      </c>
      <c r="BQ86" s="656">
        <f t="shared" si="39"/>
        <v>0.5</v>
      </c>
      <c r="BR86" s="646">
        <f t="shared" si="40"/>
        <v>0.5</v>
      </c>
      <c r="BS86" s="55">
        <f>'[3]2016'!P78</f>
        <v>100000</v>
      </c>
      <c r="BT86" s="60">
        <f>'[3]2016'!Q78</f>
        <v>34500</v>
      </c>
      <c r="BU86" s="60">
        <f>'[3]2016'!R78</f>
        <v>0</v>
      </c>
      <c r="BV86" s="125">
        <f t="shared" si="42"/>
        <v>0.34499999999999997</v>
      </c>
      <c r="BW86" s="379" t="str">
        <f t="shared" si="43"/>
        <v xml:space="preserve"> -</v>
      </c>
      <c r="BX86" s="55">
        <f>'[3]2017'!P79</f>
        <v>60000</v>
      </c>
      <c r="BY86" s="60">
        <f>'[3]2017'!Q79</f>
        <v>58000</v>
      </c>
      <c r="BZ86" s="60">
        <f>'[3]2017'!R79</f>
        <v>0</v>
      </c>
      <c r="CA86" s="125">
        <f t="shared" si="44"/>
        <v>0.96666666666666667</v>
      </c>
      <c r="CB86" s="379" t="str">
        <f t="shared" si="45"/>
        <v xml:space="preserve"> -</v>
      </c>
      <c r="CC86" s="54">
        <f>'[3]2018'!P79</f>
        <v>109202</v>
      </c>
      <c r="CD86" s="60">
        <f>'[3]2018'!Q79</f>
        <v>0</v>
      </c>
      <c r="CE86" s="60">
        <f>'[3]2018'!R79</f>
        <v>0</v>
      </c>
      <c r="CF86" s="125">
        <f t="shared" si="46"/>
        <v>0</v>
      </c>
      <c r="CG86" s="379" t="str">
        <f t="shared" si="47"/>
        <v xml:space="preserve"> -</v>
      </c>
      <c r="CH86" s="55">
        <f>'[3]2019'!P79</f>
        <v>114116</v>
      </c>
      <c r="CI86" s="60">
        <f>'[3]2019'!Q79</f>
        <v>0</v>
      </c>
      <c r="CJ86" s="60">
        <f>'[3]2019'!R79</f>
        <v>0</v>
      </c>
      <c r="CK86" s="125">
        <f t="shared" si="48"/>
        <v>0</v>
      </c>
      <c r="CL86" s="379" t="str">
        <f t="shared" si="49"/>
        <v xml:space="preserve"> -</v>
      </c>
      <c r="CM86" s="518">
        <f t="shared" si="50"/>
        <v>383318</v>
      </c>
      <c r="CN86" s="519">
        <f t="shared" si="51"/>
        <v>92500</v>
      </c>
      <c r="CO86" s="519">
        <f t="shared" si="52"/>
        <v>0</v>
      </c>
      <c r="CP86" s="505">
        <f t="shared" si="53"/>
        <v>0.2413140003861024</v>
      </c>
      <c r="CQ86" s="379" t="str">
        <f t="shared" si="54"/>
        <v xml:space="preserve"> -</v>
      </c>
      <c r="CR86" s="592" t="s">
        <v>1469</v>
      </c>
      <c r="CS86" s="99" t="s">
        <v>1400</v>
      </c>
      <c r="CT86" s="102" t="str">
        <f>'[1]LÍNEA 2'!AQ86</f>
        <v>Sec. Desarrollo Social</v>
      </c>
    </row>
    <row r="87" spans="2:98" ht="45.75" customHeight="1" x14ac:dyDescent="0.2">
      <c r="B87" s="961"/>
      <c r="C87" s="958"/>
      <c r="D87" s="983"/>
      <c r="E87" s="912"/>
      <c r="F87" s="921"/>
      <c r="G87" s="828"/>
      <c r="H87" s="828"/>
      <c r="I87" s="815"/>
      <c r="J87" s="828"/>
      <c r="K87" s="815"/>
      <c r="L87" s="828"/>
      <c r="M87" s="828"/>
      <c r="N87" s="815"/>
      <c r="O87" s="828"/>
      <c r="P87" s="828"/>
      <c r="Q87" s="815"/>
      <c r="R87" s="828"/>
      <c r="S87" s="828"/>
      <c r="T87" s="815"/>
      <c r="U87" s="877"/>
      <c r="V87" s="1042"/>
      <c r="W87" s="815"/>
      <c r="X87" s="828"/>
      <c r="Y87" s="815"/>
      <c r="Z87" s="828"/>
      <c r="AA87" s="815"/>
      <c r="AB87" s="1032"/>
      <c r="AC87" s="1034"/>
      <c r="AD87" s="988"/>
      <c r="AE87" s="762"/>
      <c r="AF87" s="770"/>
      <c r="AG87" s="762"/>
      <c r="AH87" s="770"/>
      <c r="AI87" s="762"/>
      <c r="AJ87" s="770"/>
      <c r="AK87" s="762"/>
      <c r="AL87" s="770"/>
      <c r="AM87" s="762"/>
      <c r="AN87" s="770"/>
      <c r="AO87" s="915"/>
      <c r="AP87" s="904"/>
      <c r="AQ87" s="237" t="s">
        <v>327</v>
      </c>
      <c r="AR87" s="232">
        <f>'[1]LÍNEA 2'!P87</f>
        <v>0</v>
      </c>
      <c r="AS87" s="237" t="s">
        <v>1488</v>
      </c>
      <c r="AT87" s="40">
        <v>1</v>
      </c>
      <c r="AU87" s="60">
        <f>'[1]LÍNEA 2'!S87</f>
        <v>1</v>
      </c>
      <c r="AV87" s="60">
        <f>'[1]LÍNEA 2'!T87</f>
        <v>1</v>
      </c>
      <c r="AW87" s="414">
        <v>0.25</v>
      </c>
      <c r="AX87" s="60">
        <f>'[1]LÍNEA 2'!U87</f>
        <v>1</v>
      </c>
      <c r="AY87" s="414">
        <v>0.25</v>
      </c>
      <c r="AZ87" s="60">
        <f>'[1]LÍNEA 2'!V87</f>
        <v>1</v>
      </c>
      <c r="BA87" s="416">
        <v>0.25</v>
      </c>
      <c r="BB87" s="47">
        <f>'[1]LÍNEA 2'!W87</f>
        <v>1</v>
      </c>
      <c r="BC87" s="416">
        <v>0.25</v>
      </c>
      <c r="BD87" s="54">
        <f>'[3]2016'!K79</f>
        <v>1</v>
      </c>
      <c r="BE87" s="55">
        <f>'[3]2017'!K80</f>
        <v>1</v>
      </c>
      <c r="BF87" s="55">
        <f>'[3]2018'!K80</f>
        <v>0</v>
      </c>
      <c r="BG87" s="343">
        <f>'[3]2019'!K80</f>
        <v>0</v>
      </c>
      <c r="BH87" s="334">
        <f t="shared" si="31"/>
        <v>1</v>
      </c>
      <c r="BI87" s="454">
        <f t="shared" si="32"/>
        <v>1</v>
      </c>
      <c r="BJ87" s="335">
        <f t="shared" si="33"/>
        <v>1</v>
      </c>
      <c r="BK87" s="454">
        <f t="shared" si="34"/>
        <v>1</v>
      </c>
      <c r="BL87" s="335">
        <f t="shared" si="35"/>
        <v>0</v>
      </c>
      <c r="BM87" s="454">
        <f t="shared" si="36"/>
        <v>0</v>
      </c>
      <c r="BN87" s="335">
        <f t="shared" si="37"/>
        <v>0</v>
      </c>
      <c r="BO87" s="454">
        <f t="shared" si="38"/>
        <v>0</v>
      </c>
      <c r="BP87" s="661">
        <f t="shared" si="41"/>
        <v>0.5</v>
      </c>
      <c r="BQ87" s="656">
        <f t="shared" si="39"/>
        <v>0.5</v>
      </c>
      <c r="BR87" s="646">
        <f t="shared" si="40"/>
        <v>0.5</v>
      </c>
      <c r="BS87" s="55">
        <f>'[3]2016'!P79</f>
        <v>150000</v>
      </c>
      <c r="BT87" s="60">
        <f>'[3]2016'!Q79</f>
        <v>120000</v>
      </c>
      <c r="BU87" s="60">
        <f>'[3]2016'!R79</f>
        <v>500</v>
      </c>
      <c r="BV87" s="125">
        <f t="shared" si="42"/>
        <v>0.8</v>
      </c>
      <c r="BW87" s="379">
        <f t="shared" si="43"/>
        <v>4.1666666666666666E-3</v>
      </c>
      <c r="BX87" s="55">
        <f>'[3]2017'!P80</f>
        <v>100000</v>
      </c>
      <c r="BY87" s="60">
        <f>'[3]2017'!Q80</f>
        <v>100000</v>
      </c>
      <c r="BZ87" s="60">
        <f>'[3]2017'!R80</f>
        <v>0</v>
      </c>
      <c r="CA87" s="125">
        <f t="shared" si="44"/>
        <v>1</v>
      </c>
      <c r="CB87" s="379" t="str">
        <f t="shared" si="45"/>
        <v xml:space="preserve"> -</v>
      </c>
      <c r="CC87" s="54">
        <f>'[3]2018'!P80</f>
        <v>163802</v>
      </c>
      <c r="CD87" s="60">
        <f>'[3]2018'!Q80</f>
        <v>0</v>
      </c>
      <c r="CE87" s="60">
        <f>'[3]2018'!R80</f>
        <v>0</v>
      </c>
      <c r="CF87" s="125">
        <f t="shared" si="46"/>
        <v>0</v>
      </c>
      <c r="CG87" s="379" t="str">
        <f t="shared" si="47"/>
        <v xml:space="preserve"> -</v>
      </c>
      <c r="CH87" s="55">
        <f>'[3]2019'!P80</f>
        <v>171174</v>
      </c>
      <c r="CI87" s="60">
        <f>'[3]2019'!Q80</f>
        <v>0</v>
      </c>
      <c r="CJ87" s="60">
        <f>'[3]2019'!R80</f>
        <v>0</v>
      </c>
      <c r="CK87" s="125">
        <f t="shared" si="48"/>
        <v>0</v>
      </c>
      <c r="CL87" s="379" t="str">
        <f t="shared" si="49"/>
        <v xml:space="preserve"> -</v>
      </c>
      <c r="CM87" s="518">
        <f t="shared" si="50"/>
        <v>584976</v>
      </c>
      <c r="CN87" s="519">
        <f t="shared" si="51"/>
        <v>220000</v>
      </c>
      <c r="CO87" s="519">
        <f t="shared" si="52"/>
        <v>500</v>
      </c>
      <c r="CP87" s="505">
        <f t="shared" si="53"/>
        <v>0.37608380514756162</v>
      </c>
      <c r="CQ87" s="379">
        <f t="shared" si="54"/>
        <v>2.2727272727272726E-3</v>
      </c>
      <c r="CR87" s="592" t="s">
        <v>1469</v>
      </c>
      <c r="CS87" s="99" t="s">
        <v>1400</v>
      </c>
      <c r="CT87" s="102" t="str">
        <f>'[1]LÍNEA 2'!AQ87</f>
        <v>Sec. Desarrollo Social</v>
      </c>
    </row>
    <row r="88" spans="2:98" ht="30" customHeight="1" x14ac:dyDescent="0.2">
      <c r="B88" s="961"/>
      <c r="C88" s="958"/>
      <c r="D88" s="983"/>
      <c r="E88" s="912"/>
      <c r="F88" s="996" t="s">
        <v>419</v>
      </c>
      <c r="G88" s="809">
        <v>28</v>
      </c>
      <c r="H88" s="809">
        <v>28</v>
      </c>
      <c r="I88" s="797">
        <v>-0.1</v>
      </c>
      <c r="J88" s="809">
        <v>28</v>
      </c>
      <c r="K88" s="797">
        <f>+J88-G88</f>
        <v>0</v>
      </c>
      <c r="L88" s="809"/>
      <c r="M88" s="809">
        <v>28</v>
      </c>
      <c r="N88" s="797">
        <f>+M88-J88</f>
        <v>0</v>
      </c>
      <c r="O88" s="809"/>
      <c r="P88" s="809">
        <v>28</v>
      </c>
      <c r="Q88" s="797">
        <f>+P88-M88</f>
        <v>0</v>
      </c>
      <c r="R88" s="809"/>
      <c r="S88" s="809">
        <v>28</v>
      </c>
      <c r="T88" s="797">
        <f>+S88-P88</f>
        <v>0</v>
      </c>
      <c r="U88" s="937"/>
      <c r="V88" s="823"/>
      <c r="W88" s="797">
        <f>+V88</f>
        <v>0</v>
      </c>
      <c r="X88" s="809"/>
      <c r="Y88" s="797">
        <f>+X88</f>
        <v>0</v>
      </c>
      <c r="Z88" s="809"/>
      <c r="AA88" s="797">
        <f>+Z88</f>
        <v>0</v>
      </c>
      <c r="AB88" s="991"/>
      <c r="AC88" s="994">
        <f>+AB88</f>
        <v>0</v>
      </c>
      <c r="AD88" s="988"/>
      <c r="AE88" s="762">
        <f>+AD88</f>
        <v>0</v>
      </c>
      <c r="AF88" s="770"/>
      <c r="AG88" s="762">
        <f>+AF88</f>
        <v>0</v>
      </c>
      <c r="AH88" s="770"/>
      <c r="AI88" s="762">
        <f>+AH88</f>
        <v>0</v>
      </c>
      <c r="AJ88" s="770"/>
      <c r="AK88" s="762">
        <f>+AJ88</f>
        <v>0</v>
      </c>
      <c r="AL88" s="770"/>
      <c r="AM88" s="762">
        <f>+AL88</f>
        <v>0</v>
      </c>
      <c r="AN88" s="770"/>
      <c r="AO88" s="915"/>
      <c r="AP88" s="904"/>
      <c r="AQ88" s="237" t="s">
        <v>328</v>
      </c>
      <c r="AR88" s="232">
        <f>'[1]LÍNEA 2'!P88</f>
        <v>0</v>
      </c>
      <c r="AS88" s="237" t="s">
        <v>1489</v>
      </c>
      <c r="AT88" s="40">
        <v>33</v>
      </c>
      <c r="AU88" s="60">
        <f>'[1]LÍNEA 2'!S88</f>
        <v>33</v>
      </c>
      <c r="AV88" s="60">
        <f>'[1]LÍNEA 2'!T88</f>
        <v>33</v>
      </c>
      <c r="AW88" s="414">
        <v>0.25</v>
      </c>
      <c r="AX88" s="60">
        <f>'[1]LÍNEA 2'!U88</f>
        <v>33</v>
      </c>
      <c r="AY88" s="414">
        <v>0.25</v>
      </c>
      <c r="AZ88" s="60">
        <f>'[1]LÍNEA 2'!V88</f>
        <v>33</v>
      </c>
      <c r="BA88" s="416">
        <v>0.25</v>
      </c>
      <c r="BB88" s="47">
        <f>'[1]LÍNEA 2'!W88</f>
        <v>33</v>
      </c>
      <c r="BC88" s="416">
        <v>0.25</v>
      </c>
      <c r="BD88" s="54">
        <f>'[3]2016'!K80</f>
        <v>18</v>
      </c>
      <c r="BE88" s="55">
        <f>'[3]2017'!K81</f>
        <v>33</v>
      </c>
      <c r="BF88" s="55">
        <f>'[3]2018'!K81</f>
        <v>0</v>
      </c>
      <c r="BG88" s="343">
        <f>'[3]2019'!K81</f>
        <v>0</v>
      </c>
      <c r="BH88" s="334">
        <f t="shared" si="31"/>
        <v>0.54545454545454541</v>
      </c>
      <c r="BI88" s="454">
        <f t="shared" si="32"/>
        <v>0.54545454545454541</v>
      </c>
      <c r="BJ88" s="335">
        <f t="shared" si="33"/>
        <v>1</v>
      </c>
      <c r="BK88" s="454">
        <f t="shared" si="34"/>
        <v>1</v>
      </c>
      <c r="BL88" s="335">
        <f t="shared" si="35"/>
        <v>0</v>
      </c>
      <c r="BM88" s="454">
        <f t="shared" si="36"/>
        <v>0</v>
      </c>
      <c r="BN88" s="335">
        <f t="shared" si="37"/>
        <v>0</v>
      </c>
      <c r="BO88" s="454">
        <f t="shared" si="38"/>
        <v>0</v>
      </c>
      <c r="BP88" s="661">
        <f t="shared" si="41"/>
        <v>0.38636363636363635</v>
      </c>
      <c r="BQ88" s="656">
        <f t="shared" si="39"/>
        <v>0.38636363636363635</v>
      </c>
      <c r="BR88" s="646">
        <f t="shared" si="40"/>
        <v>0.38636363636363635</v>
      </c>
      <c r="BS88" s="55">
        <f>'[3]2016'!P80</f>
        <v>120000</v>
      </c>
      <c r="BT88" s="60">
        <f>'[3]2016'!Q80</f>
        <v>60000</v>
      </c>
      <c r="BU88" s="60">
        <f>'[3]2016'!R80</f>
        <v>0</v>
      </c>
      <c r="BV88" s="125">
        <f t="shared" si="42"/>
        <v>0.5</v>
      </c>
      <c r="BW88" s="379" t="str">
        <f t="shared" si="43"/>
        <v xml:space="preserve"> -</v>
      </c>
      <c r="BX88" s="55">
        <f>'[3]2017'!P81</f>
        <v>100000</v>
      </c>
      <c r="BY88" s="60">
        <f>'[3]2017'!Q81</f>
        <v>95000</v>
      </c>
      <c r="BZ88" s="60">
        <f>'[3]2017'!R81</f>
        <v>0</v>
      </c>
      <c r="CA88" s="125">
        <f t="shared" si="44"/>
        <v>0.95</v>
      </c>
      <c r="CB88" s="379" t="str">
        <f t="shared" si="45"/>
        <v xml:space="preserve"> -</v>
      </c>
      <c r="CC88" s="54">
        <f>'[3]2018'!P81</f>
        <v>130000</v>
      </c>
      <c r="CD88" s="60">
        <f>'[3]2018'!Q81</f>
        <v>0</v>
      </c>
      <c r="CE88" s="60">
        <f>'[3]2018'!R81</f>
        <v>0</v>
      </c>
      <c r="CF88" s="125">
        <f t="shared" si="46"/>
        <v>0</v>
      </c>
      <c r="CG88" s="379" t="str">
        <f t="shared" si="47"/>
        <v xml:space="preserve"> -</v>
      </c>
      <c r="CH88" s="55">
        <f>'[3]2019'!P81</f>
        <v>100000</v>
      </c>
      <c r="CI88" s="60">
        <f>'[3]2019'!Q81</f>
        <v>0</v>
      </c>
      <c r="CJ88" s="60">
        <f>'[3]2019'!R81</f>
        <v>0</v>
      </c>
      <c r="CK88" s="125">
        <f t="shared" si="48"/>
        <v>0</v>
      </c>
      <c r="CL88" s="379" t="str">
        <f t="shared" si="49"/>
        <v xml:space="preserve"> -</v>
      </c>
      <c r="CM88" s="518">
        <f t="shared" si="50"/>
        <v>450000</v>
      </c>
      <c r="CN88" s="519">
        <f t="shared" si="51"/>
        <v>155000</v>
      </c>
      <c r="CO88" s="519">
        <f t="shared" si="52"/>
        <v>0</v>
      </c>
      <c r="CP88" s="505">
        <f t="shared" si="53"/>
        <v>0.34444444444444444</v>
      </c>
      <c r="CQ88" s="379" t="str">
        <f t="shared" si="54"/>
        <v xml:space="preserve"> -</v>
      </c>
      <c r="CR88" s="592" t="s">
        <v>1469</v>
      </c>
      <c r="CS88" s="99" t="s">
        <v>1400</v>
      </c>
      <c r="CT88" s="102" t="str">
        <f>'[1]LÍNEA 2'!AQ88</f>
        <v>Sec. Desarrollo Social</v>
      </c>
    </row>
    <row r="89" spans="2:98" ht="30" customHeight="1" x14ac:dyDescent="0.2">
      <c r="B89" s="961"/>
      <c r="C89" s="958"/>
      <c r="D89" s="983"/>
      <c r="E89" s="912"/>
      <c r="F89" s="996"/>
      <c r="G89" s="809"/>
      <c r="H89" s="809"/>
      <c r="I89" s="797"/>
      <c r="J89" s="809"/>
      <c r="K89" s="797"/>
      <c r="L89" s="809"/>
      <c r="M89" s="809"/>
      <c r="N89" s="797"/>
      <c r="O89" s="809"/>
      <c r="P89" s="809"/>
      <c r="Q89" s="797"/>
      <c r="R89" s="809"/>
      <c r="S89" s="809"/>
      <c r="T89" s="797"/>
      <c r="U89" s="937"/>
      <c r="V89" s="823"/>
      <c r="W89" s="797"/>
      <c r="X89" s="809"/>
      <c r="Y89" s="797"/>
      <c r="Z89" s="809"/>
      <c r="AA89" s="797"/>
      <c r="AB89" s="991"/>
      <c r="AC89" s="994"/>
      <c r="AD89" s="988"/>
      <c r="AE89" s="762"/>
      <c r="AF89" s="770"/>
      <c r="AG89" s="762"/>
      <c r="AH89" s="770"/>
      <c r="AI89" s="762"/>
      <c r="AJ89" s="770"/>
      <c r="AK89" s="762"/>
      <c r="AL89" s="770"/>
      <c r="AM89" s="762"/>
      <c r="AN89" s="770"/>
      <c r="AO89" s="915"/>
      <c r="AP89" s="904"/>
      <c r="AQ89" s="237" t="s">
        <v>329</v>
      </c>
      <c r="AR89" s="232" t="str">
        <f>'[1]LÍNEA 2'!P89</f>
        <v xml:space="preserve"> -</v>
      </c>
      <c r="AS89" s="237" t="s">
        <v>1490</v>
      </c>
      <c r="AT89" s="40">
        <v>32427</v>
      </c>
      <c r="AU89" s="60">
        <f>'[1]LÍNEA 2'!S89</f>
        <v>75000</v>
      </c>
      <c r="AV89" s="60">
        <f>'[1]LÍNEA 2'!T89</f>
        <v>75000</v>
      </c>
      <c r="AW89" s="414">
        <v>0.25</v>
      </c>
      <c r="AX89" s="60">
        <f>'[1]LÍNEA 2'!U89</f>
        <v>75000</v>
      </c>
      <c r="AY89" s="414">
        <v>0.25</v>
      </c>
      <c r="AZ89" s="60">
        <f>'[1]LÍNEA 2'!V89</f>
        <v>75000</v>
      </c>
      <c r="BA89" s="416">
        <v>0.25</v>
      </c>
      <c r="BB89" s="47">
        <f>'[1]LÍNEA 2'!W89</f>
        <v>75000</v>
      </c>
      <c r="BC89" s="416">
        <v>0.25</v>
      </c>
      <c r="BD89" s="54">
        <f>'[3]2016'!K81</f>
        <v>31000</v>
      </c>
      <c r="BE89" s="55">
        <f>'[3]2017'!K82</f>
        <v>50000</v>
      </c>
      <c r="BF89" s="55">
        <f>'[3]2018'!K82</f>
        <v>0</v>
      </c>
      <c r="BG89" s="343">
        <f>'[3]2019'!K82</f>
        <v>0</v>
      </c>
      <c r="BH89" s="334">
        <f t="shared" si="31"/>
        <v>0.41333333333333333</v>
      </c>
      <c r="BI89" s="454">
        <f t="shared" si="32"/>
        <v>0.41333333333333333</v>
      </c>
      <c r="BJ89" s="335">
        <f t="shared" si="33"/>
        <v>0.66666666666666663</v>
      </c>
      <c r="BK89" s="454">
        <f t="shared" si="34"/>
        <v>0.66666666666666663</v>
      </c>
      <c r="BL89" s="335">
        <f t="shared" si="35"/>
        <v>0</v>
      </c>
      <c r="BM89" s="454">
        <f t="shared" si="36"/>
        <v>0</v>
      </c>
      <c r="BN89" s="335">
        <f t="shared" si="37"/>
        <v>0</v>
      </c>
      <c r="BO89" s="454">
        <f t="shared" si="38"/>
        <v>0</v>
      </c>
      <c r="BP89" s="661">
        <f t="shared" si="41"/>
        <v>0.27</v>
      </c>
      <c r="BQ89" s="656">
        <f t="shared" si="39"/>
        <v>0.27</v>
      </c>
      <c r="BR89" s="646">
        <f t="shared" si="40"/>
        <v>0.27</v>
      </c>
      <c r="BS89" s="55">
        <f>'[3]2016'!P81</f>
        <v>155000</v>
      </c>
      <c r="BT89" s="60">
        <f>'[3]2016'!Q81</f>
        <v>155000</v>
      </c>
      <c r="BU89" s="60">
        <f>'[3]2016'!R81</f>
        <v>46500</v>
      </c>
      <c r="BV89" s="125">
        <f t="shared" si="42"/>
        <v>1</v>
      </c>
      <c r="BW89" s="379">
        <f t="shared" si="43"/>
        <v>0.3</v>
      </c>
      <c r="BX89" s="55">
        <f>'[3]2017'!P82</f>
        <v>250000</v>
      </c>
      <c r="BY89" s="60">
        <f>'[3]2017'!Q82</f>
        <v>250000</v>
      </c>
      <c r="BZ89" s="60">
        <f>'[3]2017'!R82</f>
        <v>0</v>
      </c>
      <c r="CA89" s="125">
        <f t="shared" si="44"/>
        <v>1</v>
      </c>
      <c r="CB89" s="379" t="str">
        <f t="shared" si="45"/>
        <v xml:space="preserve"> -</v>
      </c>
      <c r="CC89" s="54">
        <f>'[3]2018'!P82</f>
        <v>0</v>
      </c>
      <c r="CD89" s="60">
        <f>'[3]2018'!Q82</f>
        <v>0</v>
      </c>
      <c r="CE89" s="60">
        <f>'[3]2018'!R82</f>
        <v>0</v>
      </c>
      <c r="CF89" s="125" t="str">
        <f t="shared" si="46"/>
        <v xml:space="preserve"> -</v>
      </c>
      <c r="CG89" s="379" t="str">
        <f t="shared" si="47"/>
        <v xml:space="preserve"> -</v>
      </c>
      <c r="CH89" s="55">
        <f>'[3]2019'!P82</f>
        <v>0</v>
      </c>
      <c r="CI89" s="60">
        <f>'[3]2019'!Q82</f>
        <v>0</v>
      </c>
      <c r="CJ89" s="60">
        <f>'[3]2019'!R82</f>
        <v>0</v>
      </c>
      <c r="CK89" s="125" t="str">
        <f t="shared" si="48"/>
        <v xml:space="preserve"> -</v>
      </c>
      <c r="CL89" s="379" t="str">
        <f t="shared" si="49"/>
        <v xml:space="preserve"> -</v>
      </c>
      <c r="CM89" s="518">
        <f t="shared" si="50"/>
        <v>405000</v>
      </c>
      <c r="CN89" s="519">
        <f t="shared" si="51"/>
        <v>405000</v>
      </c>
      <c r="CO89" s="519">
        <f t="shared" si="52"/>
        <v>46500</v>
      </c>
      <c r="CP89" s="505">
        <f t="shared" si="53"/>
        <v>1</v>
      </c>
      <c r="CQ89" s="379">
        <f t="shared" si="54"/>
        <v>0.11481481481481481</v>
      </c>
      <c r="CR89" s="592" t="s">
        <v>1469</v>
      </c>
      <c r="CS89" s="99" t="s">
        <v>1400</v>
      </c>
      <c r="CT89" s="102" t="str">
        <f>'[1]LÍNEA 2'!AQ89</f>
        <v>Sec. Desarrollo Social</v>
      </c>
    </row>
    <row r="90" spans="2:98" ht="30" customHeight="1" thickBot="1" x14ac:dyDescent="0.25">
      <c r="B90" s="961"/>
      <c r="C90" s="958"/>
      <c r="D90" s="983"/>
      <c r="E90" s="912"/>
      <c r="F90" s="996"/>
      <c r="G90" s="809"/>
      <c r="H90" s="809"/>
      <c r="I90" s="797"/>
      <c r="J90" s="809"/>
      <c r="K90" s="797"/>
      <c r="L90" s="809"/>
      <c r="M90" s="809"/>
      <c r="N90" s="797"/>
      <c r="O90" s="809"/>
      <c r="P90" s="809"/>
      <c r="Q90" s="797"/>
      <c r="R90" s="809"/>
      <c r="S90" s="809"/>
      <c r="T90" s="797"/>
      <c r="U90" s="937"/>
      <c r="V90" s="823"/>
      <c r="W90" s="797"/>
      <c r="X90" s="809"/>
      <c r="Y90" s="797"/>
      <c r="Z90" s="809"/>
      <c r="AA90" s="797"/>
      <c r="AB90" s="991"/>
      <c r="AC90" s="994"/>
      <c r="AD90" s="988"/>
      <c r="AE90" s="762"/>
      <c r="AF90" s="770"/>
      <c r="AG90" s="762"/>
      <c r="AH90" s="770"/>
      <c r="AI90" s="762"/>
      <c r="AJ90" s="770"/>
      <c r="AK90" s="762"/>
      <c r="AL90" s="770"/>
      <c r="AM90" s="762"/>
      <c r="AN90" s="770"/>
      <c r="AO90" s="916"/>
      <c r="AP90" s="905"/>
      <c r="AQ90" s="29" t="s">
        <v>330</v>
      </c>
      <c r="AR90" s="136">
        <f>'[1]LÍNEA 2'!P90</f>
        <v>2210153</v>
      </c>
      <c r="AS90" s="29" t="s">
        <v>1491</v>
      </c>
      <c r="AT90" s="44">
        <v>4</v>
      </c>
      <c r="AU90" s="105">
        <f>'[1]LÍNEA 2'!S90</f>
        <v>4</v>
      </c>
      <c r="AV90" s="105">
        <f>'[1]LÍNEA 2'!T90</f>
        <v>0</v>
      </c>
      <c r="AW90" s="417">
        <f t="shared" si="55"/>
        <v>0</v>
      </c>
      <c r="AX90" s="105">
        <f>'[1]LÍNEA 2'!U90</f>
        <v>1</v>
      </c>
      <c r="AY90" s="417">
        <f t="shared" si="56"/>
        <v>0.25</v>
      </c>
      <c r="AZ90" s="105">
        <f>'[1]LÍNEA 2'!V90</f>
        <v>1</v>
      </c>
      <c r="BA90" s="418">
        <f t="shared" si="57"/>
        <v>0.25</v>
      </c>
      <c r="BB90" s="50">
        <f>'[1]LÍNEA 2'!W90</f>
        <v>2</v>
      </c>
      <c r="BC90" s="418">
        <f t="shared" si="58"/>
        <v>0.5</v>
      </c>
      <c r="BD90" s="62">
        <f>'[2]2016'!$K$42</f>
        <v>0</v>
      </c>
      <c r="BE90" s="63">
        <f>'[2]2017'!$K$42</f>
        <v>0</v>
      </c>
      <c r="BF90" s="63">
        <f>'[2]2018'!$K$42</f>
        <v>0</v>
      </c>
      <c r="BG90" s="345">
        <f>'[2]2019'!$K$42</f>
        <v>0</v>
      </c>
      <c r="BH90" s="332" t="str">
        <f t="shared" si="31"/>
        <v xml:space="preserve"> -</v>
      </c>
      <c r="BI90" s="458" t="str">
        <f t="shared" si="32"/>
        <v xml:space="preserve"> -</v>
      </c>
      <c r="BJ90" s="333">
        <f t="shared" si="33"/>
        <v>0</v>
      </c>
      <c r="BK90" s="458">
        <f t="shared" si="34"/>
        <v>0</v>
      </c>
      <c r="BL90" s="333">
        <f t="shared" si="35"/>
        <v>0</v>
      </c>
      <c r="BM90" s="458">
        <f t="shared" si="36"/>
        <v>0</v>
      </c>
      <c r="BN90" s="333">
        <f t="shared" si="37"/>
        <v>0</v>
      </c>
      <c r="BO90" s="458">
        <f t="shared" si="38"/>
        <v>0</v>
      </c>
      <c r="BP90" s="662">
        <f>+SUM(BD90:BG90)/AU90</f>
        <v>0</v>
      </c>
      <c r="BQ90" s="657">
        <f t="shared" si="39"/>
        <v>0</v>
      </c>
      <c r="BR90" s="647">
        <f t="shared" si="40"/>
        <v>0</v>
      </c>
      <c r="BS90" s="57">
        <f>'[2]2016'!P42</f>
        <v>0</v>
      </c>
      <c r="BT90" s="105">
        <f>'[2]2016'!Q42</f>
        <v>0</v>
      </c>
      <c r="BU90" s="105">
        <f>'[2]2016'!R42</f>
        <v>0</v>
      </c>
      <c r="BV90" s="147" t="str">
        <f t="shared" si="42"/>
        <v xml:space="preserve"> -</v>
      </c>
      <c r="BW90" s="382" t="str">
        <f t="shared" si="43"/>
        <v xml:space="preserve"> -</v>
      </c>
      <c r="BX90" s="57">
        <f>'[2]2017'!P42</f>
        <v>50000</v>
      </c>
      <c r="BY90" s="105">
        <f>'[2]2017'!Q42</f>
        <v>0</v>
      </c>
      <c r="BZ90" s="105">
        <f>'[2]2017'!R42</f>
        <v>0</v>
      </c>
      <c r="CA90" s="147">
        <f t="shared" si="44"/>
        <v>0</v>
      </c>
      <c r="CB90" s="382" t="str">
        <f t="shared" si="45"/>
        <v xml:space="preserve"> -</v>
      </c>
      <c r="CC90" s="56">
        <f>'[2]2018'!P42</f>
        <v>30000</v>
      </c>
      <c r="CD90" s="105">
        <f>'[2]2018'!Q42</f>
        <v>0</v>
      </c>
      <c r="CE90" s="105">
        <f>'[2]2018'!R42</f>
        <v>0</v>
      </c>
      <c r="CF90" s="147">
        <f t="shared" si="46"/>
        <v>0</v>
      </c>
      <c r="CG90" s="382" t="str">
        <f t="shared" si="47"/>
        <v xml:space="preserve"> -</v>
      </c>
      <c r="CH90" s="57">
        <f>'[2]2019'!P42</f>
        <v>30000</v>
      </c>
      <c r="CI90" s="105">
        <f>'[2]2019'!Q42</f>
        <v>0</v>
      </c>
      <c r="CJ90" s="105">
        <f>'[2]2019'!R42</f>
        <v>0</v>
      </c>
      <c r="CK90" s="147">
        <f t="shared" si="48"/>
        <v>0</v>
      </c>
      <c r="CL90" s="382" t="str">
        <f t="shared" si="49"/>
        <v xml:space="preserve"> -</v>
      </c>
      <c r="CM90" s="520">
        <f t="shared" si="50"/>
        <v>110000</v>
      </c>
      <c r="CN90" s="521">
        <f t="shared" si="51"/>
        <v>0</v>
      </c>
      <c r="CO90" s="521">
        <f t="shared" si="52"/>
        <v>0</v>
      </c>
      <c r="CP90" s="508">
        <f t="shared" si="53"/>
        <v>0</v>
      </c>
      <c r="CQ90" s="382" t="str">
        <f t="shared" si="54"/>
        <v xml:space="preserve"> -</v>
      </c>
      <c r="CR90" s="594" t="s">
        <v>1225</v>
      </c>
      <c r="CS90" s="100" t="s">
        <v>1400</v>
      </c>
      <c r="CT90" s="103" t="str">
        <f>'[1]LÍNEA 2'!AQ90</f>
        <v>Sec. Interior</v>
      </c>
    </row>
    <row r="91" spans="2:98" ht="60" customHeight="1" x14ac:dyDescent="0.2">
      <c r="B91" s="961"/>
      <c r="C91" s="958"/>
      <c r="D91" s="983"/>
      <c r="E91" s="912"/>
      <c r="F91" s="996"/>
      <c r="G91" s="809"/>
      <c r="H91" s="809"/>
      <c r="I91" s="797"/>
      <c r="J91" s="809"/>
      <c r="K91" s="797"/>
      <c r="L91" s="809"/>
      <c r="M91" s="809"/>
      <c r="N91" s="797"/>
      <c r="O91" s="809"/>
      <c r="P91" s="809"/>
      <c r="Q91" s="797"/>
      <c r="R91" s="809"/>
      <c r="S91" s="809"/>
      <c r="T91" s="797"/>
      <c r="U91" s="937"/>
      <c r="V91" s="823"/>
      <c r="W91" s="797"/>
      <c r="X91" s="809"/>
      <c r="Y91" s="797"/>
      <c r="Z91" s="809"/>
      <c r="AA91" s="797"/>
      <c r="AB91" s="991"/>
      <c r="AC91" s="994"/>
      <c r="AD91" s="988"/>
      <c r="AE91" s="762"/>
      <c r="AF91" s="770"/>
      <c r="AG91" s="762"/>
      <c r="AH91" s="770"/>
      <c r="AI91" s="762"/>
      <c r="AJ91" s="770"/>
      <c r="AK91" s="762"/>
      <c r="AL91" s="770"/>
      <c r="AM91" s="762"/>
      <c r="AN91" s="770"/>
      <c r="AO91" s="917">
        <f>+RESUMEN!J52</f>
        <v>0.32291666666666669</v>
      </c>
      <c r="AP91" s="906" t="s">
        <v>369</v>
      </c>
      <c r="AQ91" s="246" t="s">
        <v>331</v>
      </c>
      <c r="AR91" s="287">
        <f>'[1]LÍNEA 2'!P91</f>
        <v>2210260</v>
      </c>
      <c r="AS91" s="246" t="s">
        <v>1492</v>
      </c>
      <c r="AT91" s="39">
        <v>0</v>
      </c>
      <c r="AU91" s="90">
        <f>'[1]LÍNEA 2'!S91</f>
        <v>1</v>
      </c>
      <c r="AV91" s="90">
        <f>'[1]LÍNEA 2'!T91</f>
        <v>1</v>
      </c>
      <c r="AW91" s="413">
        <v>0.25</v>
      </c>
      <c r="AX91" s="90">
        <f>'[1]LÍNEA 2'!U91</f>
        <v>1</v>
      </c>
      <c r="AY91" s="413">
        <v>0.25</v>
      </c>
      <c r="AZ91" s="90">
        <f>'[1]LÍNEA 2'!V91</f>
        <v>1</v>
      </c>
      <c r="BA91" s="415">
        <v>0.25</v>
      </c>
      <c r="BB91" s="46">
        <f>'[1]LÍNEA 2'!W91</f>
        <v>1</v>
      </c>
      <c r="BC91" s="422">
        <v>0.25</v>
      </c>
      <c r="BD91" s="52">
        <f>'[3]2016'!K82</f>
        <v>1</v>
      </c>
      <c r="BE91" s="53">
        <f>'[3]2017'!K83</f>
        <v>1</v>
      </c>
      <c r="BF91" s="53">
        <f>'[3]2018'!K83</f>
        <v>0</v>
      </c>
      <c r="BG91" s="342">
        <f>'[3]2019'!K83</f>
        <v>0</v>
      </c>
      <c r="BH91" s="459">
        <f t="shared" si="31"/>
        <v>1</v>
      </c>
      <c r="BI91" s="460">
        <f t="shared" si="32"/>
        <v>1</v>
      </c>
      <c r="BJ91" s="461">
        <f t="shared" si="33"/>
        <v>1</v>
      </c>
      <c r="BK91" s="460">
        <f t="shared" si="34"/>
        <v>1</v>
      </c>
      <c r="BL91" s="461">
        <f t="shared" si="35"/>
        <v>0</v>
      </c>
      <c r="BM91" s="460">
        <f t="shared" si="36"/>
        <v>0</v>
      </c>
      <c r="BN91" s="461">
        <f t="shared" si="37"/>
        <v>0</v>
      </c>
      <c r="BO91" s="460">
        <f t="shared" si="38"/>
        <v>0</v>
      </c>
      <c r="BP91" s="663">
        <f t="shared" si="41"/>
        <v>0.5</v>
      </c>
      <c r="BQ91" s="658">
        <f t="shared" si="39"/>
        <v>0.5</v>
      </c>
      <c r="BR91" s="648">
        <f t="shared" si="40"/>
        <v>0.5</v>
      </c>
      <c r="BS91" s="52">
        <f>'[3]2016'!P82</f>
        <v>93500</v>
      </c>
      <c r="BT91" s="90">
        <f>'[3]2016'!Q82</f>
        <v>86000</v>
      </c>
      <c r="BU91" s="90">
        <f>'[3]2016'!R82</f>
        <v>0</v>
      </c>
      <c r="BV91" s="146">
        <f t="shared" si="42"/>
        <v>0.9197860962566845</v>
      </c>
      <c r="BW91" s="385" t="str">
        <f t="shared" si="43"/>
        <v xml:space="preserve"> -</v>
      </c>
      <c r="BX91" s="53">
        <f>'[3]2017'!P83</f>
        <v>100000</v>
      </c>
      <c r="BY91" s="90">
        <f>'[3]2017'!Q83</f>
        <v>91000</v>
      </c>
      <c r="BZ91" s="90">
        <f>'[3]2017'!R83</f>
        <v>0</v>
      </c>
      <c r="CA91" s="146">
        <f t="shared" si="44"/>
        <v>0.91</v>
      </c>
      <c r="CB91" s="385" t="str">
        <f t="shared" si="45"/>
        <v xml:space="preserve"> -</v>
      </c>
      <c r="CC91" s="52">
        <f>'[3]2018'!P83</f>
        <v>62700</v>
      </c>
      <c r="CD91" s="90">
        <f>'[3]2018'!Q83</f>
        <v>0</v>
      </c>
      <c r="CE91" s="90">
        <f>'[3]2018'!R83</f>
        <v>0</v>
      </c>
      <c r="CF91" s="146">
        <f t="shared" si="46"/>
        <v>0</v>
      </c>
      <c r="CG91" s="385" t="str">
        <f t="shared" si="47"/>
        <v xml:space="preserve"> -</v>
      </c>
      <c r="CH91" s="53">
        <f>'[3]2019'!P83</f>
        <v>65520</v>
      </c>
      <c r="CI91" s="90">
        <f>'[3]2019'!Q83</f>
        <v>0</v>
      </c>
      <c r="CJ91" s="90">
        <f>'[3]2019'!R83</f>
        <v>0</v>
      </c>
      <c r="CK91" s="146">
        <f t="shared" si="48"/>
        <v>0</v>
      </c>
      <c r="CL91" s="385" t="str">
        <f t="shared" si="49"/>
        <v xml:space="preserve"> -</v>
      </c>
      <c r="CM91" s="522">
        <f t="shared" si="50"/>
        <v>321720</v>
      </c>
      <c r="CN91" s="523">
        <f t="shared" si="51"/>
        <v>177000</v>
      </c>
      <c r="CO91" s="523">
        <f t="shared" si="52"/>
        <v>0</v>
      </c>
      <c r="CP91" s="504">
        <f t="shared" si="53"/>
        <v>0.55016784781797834</v>
      </c>
      <c r="CQ91" s="385" t="str">
        <f t="shared" si="54"/>
        <v xml:space="preserve"> -</v>
      </c>
      <c r="CR91" s="595" t="s">
        <v>1225</v>
      </c>
      <c r="CS91" s="108" t="s">
        <v>1400</v>
      </c>
      <c r="CT91" s="75" t="str">
        <f>'[1]LÍNEA 2'!AQ91</f>
        <v>Sec. Desarrollo Social</v>
      </c>
    </row>
    <row r="92" spans="2:98" ht="45.75" customHeight="1" x14ac:dyDescent="0.2">
      <c r="B92" s="961"/>
      <c r="C92" s="958"/>
      <c r="D92" s="983"/>
      <c r="E92" s="912"/>
      <c r="F92" s="996"/>
      <c r="G92" s="809"/>
      <c r="H92" s="809"/>
      <c r="I92" s="797"/>
      <c r="J92" s="809"/>
      <c r="K92" s="797"/>
      <c r="L92" s="809"/>
      <c r="M92" s="809"/>
      <c r="N92" s="797"/>
      <c r="O92" s="809"/>
      <c r="P92" s="809"/>
      <c r="Q92" s="797"/>
      <c r="R92" s="809"/>
      <c r="S92" s="809"/>
      <c r="T92" s="797"/>
      <c r="U92" s="937"/>
      <c r="V92" s="823"/>
      <c r="W92" s="797"/>
      <c r="X92" s="809"/>
      <c r="Y92" s="797"/>
      <c r="Z92" s="809"/>
      <c r="AA92" s="797"/>
      <c r="AB92" s="991"/>
      <c r="AC92" s="994"/>
      <c r="AD92" s="988"/>
      <c r="AE92" s="762"/>
      <c r="AF92" s="770"/>
      <c r="AG92" s="762"/>
      <c r="AH92" s="770"/>
      <c r="AI92" s="762"/>
      <c r="AJ92" s="770"/>
      <c r="AK92" s="762"/>
      <c r="AL92" s="770"/>
      <c r="AM92" s="762"/>
      <c r="AN92" s="770"/>
      <c r="AO92" s="915"/>
      <c r="AP92" s="904"/>
      <c r="AQ92" s="301" t="s">
        <v>332</v>
      </c>
      <c r="AR92" s="302">
        <f>'[1]LÍNEA 2'!P92</f>
        <v>2210260</v>
      </c>
      <c r="AS92" s="301" t="s">
        <v>1493</v>
      </c>
      <c r="AT92" s="40">
        <v>0</v>
      </c>
      <c r="AU92" s="60">
        <f>'[1]LÍNEA 2'!S92</f>
        <v>1</v>
      </c>
      <c r="AV92" s="60">
        <f>'[1]LÍNEA 2'!T92</f>
        <v>1</v>
      </c>
      <c r="AW92" s="414">
        <v>0.25</v>
      </c>
      <c r="AX92" s="60">
        <f>'[1]LÍNEA 2'!U92</f>
        <v>1</v>
      </c>
      <c r="AY92" s="414">
        <v>0.25</v>
      </c>
      <c r="AZ92" s="60">
        <f>'[1]LÍNEA 2'!V92</f>
        <v>1</v>
      </c>
      <c r="BA92" s="416">
        <v>0.25</v>
      </c>
      <c r="BB92" s="47">
        <f>'[1]LÍNEA 2'!W92</f>
        <v>1</v>
      </c>
      <c r="BC92" s="423">
        <v>0.25</v>
      </c>
      <c r="BD92" s="54">
        <f>'[3]2016'!K83</f>
        <v>1</v>
      </c>
      <c r="BE92" s="55">
        <f>'[3]2017'!K84</f>
        <v>1</v>
      </c>
      <c r="BF92" s="55">
        <f>'[3]2018'!K84</f>
        <v>0</v>
      </c>
      <c r="BG92" s="343">
        <f>'[3]2019'!K84</f>
        <v>0</v>
      </c>
      <c r="BH92" s="334">
        <f t="shared" si="31"/>
        <v>1</v>
      </c>
      <c r="BI92" s="454">
        <f t="shared" si="32"/>
        <v>1</v>
      </c>
      <c r="BJ92" s="335">
        <f t="shared" si="33"/>
        <v>1</v>
      </c>
      <c r="BK92" s="454">
        <f t="shared" si="34"/>
        <v>1</v>
      </c>
      <c r="BL92" s="335">
        <f t="shared" si="35"/>
        <v>0</v>
      </c>
      <c r="BM92" s="454">
        <f t="shared" si="36"/>
        <v>0</v>
      </c>
      <c r="BN92" s="335">
        <f t="shared" si="37"/>
        <v>0</v>
      </c>
      <c r="BO92" s="454">
        <f t="shared" si="38"/>
        <v>0</v>
      </c>
      <c r="BP92" s="661">
        <f t="shared" si="41"/>
        <v>0.5</v>
      </c>
      <c r="BQ92" s="656">
        <f t="shared" si="39"/>
        <v>0.5</v>
      </c>
      <c r="BR92" s="646">
        <f t="shared" si="40"/>
        <v>0.5</v>
      </c>
      <c r="BS92" s="54">
        <f>'[3]2016'!P83</f>
        <v>207000</v>
      </c>
      <c r="BT92" s="60">
        <f>'[3]2016'!Q83</f>
        <v>207000</v>
      </c>
      <c r="BU92" s="60">
        <f>'[3]2016'!R83</f>
        <v>0</v>
      </c>
      <c r="BV92" s="125">
        <f t="shared" si="42"/>
        <v>1</v>
      </c>
      <c r="BW92" s="379" t="str">
        <f t="shared" si="43"/>
        <v xml:space="preserve"> -</v>
      </c>
      <c r="BX92" s="55">
        <f>'[3]2017'!P84</f>
        <v>507435</v>
      </c>
      <c r="BY92" s="60">
        <f>'[3]2017'!Q84</f>
        <v>507435</v>
      </c>
      <c r="BZ92" s="60">
        <f>'[3]2017'!R84</f>
        <v>0</v>
      </c>
      <c r="CA92" s="125">
        <f t="shared" si="44"/>
        <v>1</v>
      </c>
      <c r="CB92" s="379" t="str">
        <f t="shared" si="45"/>
        <v xml:space="preserve"> -</v>
      </c>
      <c r="CC92" s="54">
        <f>'[3]2018'!P84</f>
        <v>83600</v>
      </c>
      <c r="CD92" s="60">
        <f>'[3]2018'!Q84</f>
        <v>0</v>
      </c>
      <c r="CE92" s="60">
        <f>'[3]2018'!R84</f>
        <v>0</v>
      </c>
      <c r="CF92" s="125">
        <f t="shared" si="46"/>
        <v>0</v>
      </c>
      <c r="CG92" s="379" t="str">
        <f t="shared" si="47"/>
        <v xml:space="preserve"> -</v>
      </c>
      <c r="CH92" s="55">
        <f>'[3]2019'!P84</f>
        <v>87362</v>
      </c>
      <c r="CI92" s="60">
        <f>'[3]2019'!Q84</f>
        <v>0</v>
      </c>
      <c r="CJ92" s="60">
        <f>'[3]2019'!R84</f>
        <v>0</v>
      </c>
      <c r="CK92" s="125">
        <f t="shared" si="48"/>
        <v>0</v>
      </c>
      <c r="CL92" s="379" t="str">
        <f t="shared" si="49"/>
        <v xml:space="preserve"> -</v>
      </c>
      <c r="CM92" s="518">
        <f t="shared" si="50"/>
        <v>885397</v>
      </c>
      <c r="CN92" s="519">
        <f t="shared" si="51"/>
        <v>714435</v>
      </c>
      <c r="CO92" s="519">
        <f t="shared" si="52"/>
        <v>0</v>
      </c>
      <c r="CP92" s="505">
        <f t="shared" si="53"/>
        <v>0.80690921699531393</v>
      </c>
      <c r="CQ92" s="379" t="str">
        <f t="shared" si="54"/>
        <v xml:space="preserve"> -</v>
      </c>
      <c r="CR92" s="592" t="s">
        <v>1225</v>
      </c>
      <c r="CS92" s="99" t="s">
        <v>1400</v>
      </c>
      <c r="CT92" s="102" t="str">
        <f>'[1]LÍNEA 2'!AQ92</f>
        <v>Sec. Desarrollo Social</v>
      </c>
    </row>
    <row r="93" spans="2:98" ht="60" customHeight="1" x14ac:dyDescent="0.2">
      <c r="B93" s="961"/>
      <c r="C93" s="958"/>
      <c r="D93" s="983"/>
      <c r="E93" s="912"/>
      <c r="F93" s="996"/>
      <c r="G93" s="809"/>
      <c r="H93" s="809"/>
      <c r="I93" s="797"/>
      <c r="J93" s="809"/>
      <c r="K93" s="797"/>
      <c r="L93" s="809"/>
      <c r="M93" s="809"/>
      <c r="N93" s="797"/>
      <c r="O93" s="809"/>
      <c r="P93" s="809"/>
      <c r="Q93" s="797"/>
      <c r="R93" s="809"/>
      <c r="S93" s="809"/>
      <c r="T93" s="797"/>
      <c r="U93" s="937"/>
      <c r="V93" s="823"/>
      <c r="W93" s="797"/>
      <c r="X93" s="809"/>
      <c r="Y93" s="797"/>
      <c r="Z93" s="809"/>
      <c r="AA93" s="797"/>
      <c r="AB93" s="991"/>
      <c r="AC93" s="994"/>
      <c r="AD93" s="988"/>
      <c r="AE93" s="762"/>
      <c r="AF93" s="770"/>
      <c r="AG93" s="762"/>
      <c r="AH93" s="770"/>
      <c r="AI93" s="762"/>
      <c r="AJ93" s="770"/>
      <c r="AK93" s="762"/>
      <c r="AL93" s="770"/>
      <c r="AM93" s="762"/>
      <c r="AN93" s="770"/>
      <c r="AO93" s="915"/>
      <c r="AP93" s="904"/>
      <c r="AQ93" s="301" t="s">
        <v>333</v>
      </c>
      <c r="AR93" s="302">
        <f>'[1]LÍNEA 2'!P93</f>
        <v>2210260</v>
      </c>
      <c r="AS93" s="301" t="s">
        <v>1494</v>
      </c>
      <c r="AT93" s="40">
        <v>1</v>
      </c>
      <c r="AU93" s="60">
        <f>'[1]LÍNEA 2'!S93</f>
        <v>1</v>
      </c>
      <c r="AV93" s="60">
        <f>'[1]LÍNEA 2'!T93</f>
        <v>1</v>
      </c>
      <c r="AW93" s="414">
        <v>0.25</v>
      </c>
      <c r="AX93" s="60">
        <f>'[1]LÍNEA 2'!U93</f>
        <v>1</v>
      </c>
      <c r="AY93" s="414">
        <v>0.25</v>
      </c>
      <c r="AZ93" s="60">
        <f>'[1]LÍNEA 2'!V93</f>
        <v>1</v>
      </c>
      <c r="BA93" s="416">
        <v>0.25</v>
      </c>
      <c r="BB93" s="47">
        <f>'[1]LÍNEA 2'!W93</f>
        <v>1</v>
      </c>
      <c r="BC93" s="423">
        <v>0.25</v>
      </c>
      <c r="BD93" s="54">
        <f>'[3]2016'!K84</f>
        <v>1</v>
      </c>
      <c r="BE93" s="55">
        <f>'[3]2017'!K85</f>
        <v>0</v>
      </c>
      <c r="BF93" s="55">
        <f>'[3]2018'!K85</f>
        <v>0</v>
      </c>
      <c r="BG93" s="343">
        <f>'[3]2019'!K85</f>
        <v>0</v>
      </c>
      <c r="BH93" s="334">
        <f t="shared" si="31"/>
        <v>1</v>
      </c>
      <c r="BI93" s="454">
        <f t="shared" si="32"/>
        <v>1</v>
      </c>
      <c r="BJ93" s="335">
        <f t="shared" si="33"/>
        <v>0</v>
      </c>
      <c r="BK93" s="454">
        <f t="shared" si="34"/>
        <v>0</v>
      </c>
      <c r="BL93" s="335">
        <f t="shared" si="35"/>
        <v>0</v>
      </c>
      <c r="BM93" s="454">
        <f t="shared" si="36"/>
        <v>0</v>
      </c>
      <c r="BN93" s="335">
        <f t="shared" si="37"/>
        <v>0</v>
      </c>
      <c r="BO93" s="454">
        <f t="shared" si="38"/>
        <v>0</v>
      </c>
      <c r="BP93" s="661">
        <f t="shared" si="41"/>
        <v>0.25</v>
      </c>
      <c r="BQ93" s="656">
        <f t="shared" si="39"/>
        <v>0.25</v>
      </c>
      <c r="BR93" s="646">
        <f t="shared" si="40"/>
        <v>0.25</v>
      </c>
      <c r="BS93" s="54">
        <f>'[3]2016'!P84</f>
        <v>151000</v>
      </c>
      <c r="BT93" s="60">
        <f>'[3]2016'!Q84</f>
        <v>151000</v>
      </c>
      <c r="BU93" s="60">
        <f>'[3]2016'!R84</f>
        <v>0</v>
      </c>
      <c r="BV93" s="125">
        <f t="shared" si="42"/>
        <v>1</v>
      </c>
      <c r="BW93" s="379" t="str">
        <f t="shared" si="43"/>
        <v xml:space="preserve"> -</v>
      </c>
      <c r="BX93" s="55">
        <f>'[3]2017'!P85</f>
        <v>100000</v>
      </c>
      <c r="BY93" s="60">
        <f>'[3]2017'!Q85</f>
        <v>0</v>
      </c>
      <c r="BZ93" s="60">
        <f>'[3]2017'!R85</f>
        <v>0</v>
      </c>
      <c r="CA93" s="125">
        <f t="shared" si="44"/>
        <v>0</v>
      </c>
      <c r="CB93" s="379" t="str">
        <f t="shared" si="45"/>
        <v xml:space="preserve"> -</v>
      </c>
      <c r="CC93" s="54">
        <f>'[3]2018'!P85</f>
        <v>76440</v>
      </c>
      <c r="CD93" s="60">
        <f>'[3]2018'!Q85</f>
        <v>0</v>
      </c>
      <c r="CE93" s="60">
        <f>'[3]2018'!R85</f>
        <v>0</v>
      </c>
      <c r="CF93" s="125">
        <f t="shared" si="46"/>
        <v>0</v>
      </c>
      <c r="CG93" s="379" t="str">
        <f t="shared" si="47"/>
        <v xml:space="preserve"> -</v>
      </c>
      <c r="CH93" s="55">
        <f>'[3]2019'!P85</f>
        <v>79881</v>
      </c>
      <c r="CI93" s="60">
        <f>'[3]2019'!Q85</f>
        <v>0</v>
      </c>
      <c r="CJ93" s="60">
        <f>'[3]2019'!R85</f>
        <v>0</v>
      </c>
      <c r="CK93" s="125">
        <f t="shared" si="48"/>
        <v>0</v>
      </c>
      <c r="CL93" s="379" t="str">
        <f t="shared" si="49"/>
        <v xml:space="preserve"> -</v>
      </c>
      <c r="CM93" s="518">
        <f t="shared" si="50"/>
        <v>407321</v>
      </c>
      <c r="CN93" s="519">
        <f t="shared" si="51"/>
        <v>151000</v>
      </c>
      <c r="CO93" s="519">
        <f t="shared" si="52"/>
        <v>0</v>
      </c>
      <c r="CP93" s="505">
        <f t="shared" si="53"/>
        <v>0.3707149889153763</v>
      </c>
      <c r="CQ93" s="379" t="str">
        <f t="shared" si="54"/>
        <v xml:space="preserve"> -</v>
      </c>
      <c r="CR93" s="592" t="s">
        <v>1225</v>
      </c>
      <c r="CS93" s="99" t="s">
        <v>1400</v>
      </c>
      <c r="CT93" s="102" t="str">
        <f>'[1]LÍNEA 2'!AQ93</f>
        <v>Sec. Desarrollo Social</v>
      </c>
    </row>
    <row r="94" spans="2:98" ht="30" customHeight="1" x14ac:dyDescent="0.2">
      <c r="B94" s="961"/>
      <c r="C94" s="958"/>
      <c r="D94" s="983"/>
      <c r="E94" s="912"/>
      <c r="F94" s="921" t="s">
        <v>420</v>
      </c>
      <c r="G94" s="828">
        <v>0.95</v>
      </c>
      <c r="H94" s="828">
        <v>0.98</v>
      </c>
      <c r="I94" s="815">
        <f>+H94-G94</f>
        <v>3.0000000000000027E-2</v>
      </c>
      <c r="J94" s="828">
        <v>0.98</v>
      </c>
      <c r="K94" s="815">
        <f>+J94-G94</f>
        <v>3.0000000000000027E-2</v>
      </c>
      <c r="L94" s="828"/>
      <c r="M94" s="828">
        <v>0.98</v>
      </c>
      <c r="N94" s="815">
        <f>+M94-J94</f>
        <v>0</v>
      </c>
      <c r="O94" s="828"/>
      <c r="P94" s="828">
        <v>0.98</v>
      </c>
      <c r="Q94" s="815">
        <f>+P94-M94</f>
        <v>0</v>
      </c>
      <c r="R94" s="828"/>
      <c r="S94" s="828">
        <v>0.98</v>
      </c>
      <c r="T94" s="815">
        <f>+S94-P94</f>
        <v>0</v>
      </c>
      <c r="U94" s="877"/>
      <c r="V94" s="1042"/>
      <c r="W94" s="815">
        <f>+IF(V94=0,0,V94-G94)</f>
        <v>0</v>
      </c>
      <c r="X94" s="828"/>
      <c r="Y94" s="815">
        <f>+IF(X94=0,0,X94-V94)</f>
        <v>0</v>
      </c>
      <c r="Z94" s="828"/>
      <c r="AA94" s="815">
        <f>+IF(Z94=0,0,Z94-X94)</f>
        <v>0</v>
      </c>
      <c r="AB94" s="1032"/>
      <c r="AC94" s="1034">
        <f>+IF(AB94=0,0,AB94-Z94)</f>
        <v>0</v>
      </c>
      <c r="AD94" s="988">
        <f>+IF(K94=0," -",W94/K94)</f>
        <v>0</v>
      </c>
      <c r="AE94" s="762">
        <f>+IF(K94=0," -",IF(AD94&gt;100%,100%,AD94))</f>
        <v>0</v>
      </c>
      <c r="AF94" s="770" t="str">
        <f>+IF(N94=0," -",Y94/N94)</f>
        <v xml:space="preserve"> -</v>
      </c>
      <c r="AG94" s="762" t="str">
        <f>+IF(N94=0," -",IF(AF94&gt;100%,100%,AF94))</f>
        <v xml:space="preserve"> -</v>
      </c>
      <c r="AH94" s="770" t="str">
        <f>+IF(Q94=0," -",AA94/Q94)</f>
        <v xml:space="preserve"> -</v>
      </c>
      <c r="AI94" s="762" t="str">
        <f>+IF(Q94=0," -",IF(AH94&gt;100%,100%,AH94))</f>
        <v xml:space="preserve"> -</v>
      </c>
      <c r="AJ94" s="770" t="str">
        <f>+IF(T94=0," -",AC94/T94)</f>
        <v xml:space="preserve"> -</v>
      </c>
      <c r="AK94" s="762" t="str">
        <f>+IF(T94=0," -",IF(AJ94&gt;100%,100%,AJ94))</f>
        <v xml:space="preserve"> -</v>
      </c>
      <c r="AL94" s="770">
        <f>+SUM(AC94,AA94,Y94,W94)/I94</f>
        <v>0</v>
      </c>
      <c r="AM94" s="762">
        <f>+IF(AL94&gt;100%,100%,IF(AL94&lt;0%,0%,AL94))</f>
        <v>0</v>
      </c>
      <c r="AN94" s="770"/>
      <c r="AO94" s="915"/>
      <c r="AP94" s="904"/>
      <c r="AQ94" s="301" t="s">
        <v>334</v>
      </c>
      <c r="AR94" s="302">
        <f>'[1]LÍNEA 2'!P94</f>
        <v>2210675</v>
      </c>
      <c r="AS94" s="301" t="s">
        <v>1495</v>
      </c>
      <c r="AT94" s="43">
        <v>1</v>
      </c>
      <c r="AU94" s="85">
        <f>'[1]LÍNEA 2'!S94</f>
        <v>1</v>
      </c>
      <c r="AV94" s="85">
        <f>'[1]LÍNEA 2'!T94</f>
        <v>1</v>
      </c>
      <c r="AW94" s="414">
        <v>0.25</v>
      </c>
      <c r="AX94" s="85">
        <f>'[1]LÍNEA 2'!U94</f>
        <v>1</v>
      </c>
      <c r="AY94" s="414">
        <v>0.25</v>
      </c>
      <c r="AZ94" s="85">
        <f>'[1]LÍNEA 2'!V94</f>
        <v>1</v>
      </c>
      <c r="BA94" s="416">
        <v>0.25</v>
      </c>
      <c r="BB94" s="125">
        <f>'[1]LÍNEA 2'!W94</f>
        <v>1</v>
      </c>
      <c r="BC94" s="423">
        <v>0.25</v>
      </c>
      <c r="BD94" s="319">
        <f>'[2]2016'!K43</f>
        <v>1</v>
      </c>
      <c r="BE94" s="314">
        <f>'[2]2017'!K43</f>
        <v>1</v>
      </c>
      <c r="BF94" s="314">
        <f>'[2]2018'!K43</f>
        <v>0</v>
      </c>
      <c r="BG94" s="344">
        <f>'[2]2019'!K43</f>
        <v>0</v>
      </c>
      <c r="BH94" s="334">
        <f t="shared" si="31"/>
        <v>1</v>
      </c>
      <c r="BI94" s="454">
        <f t="shared" si="32"/>
        <v>1</v>
      </c>
      <c r="BJ94" s="335">
        <f t="shared" si="33"/>
        <v>1</v>
      </c>
      <c r="BK94" s="454">
        <f t="shared" si="34"/>
        <v>1</v>
      </c>
      <c r="BL94" s="335">
        <f t="shared" si="35"/>
        <v>0</v>
      </c>
      <c r="BM94" s="454">
        <f t="shared" si="36"/>
        <v>0</v>
      </c>
      <c r="BN94" s="335">
        <f t="shared" si="37"/>
        <v>0</v>
      </c>
      <c r="BO94" s="454">
        <f t="shared" si="38"/>
        <v>0</v>
      </c>
      <c r="BP94" s="661">
        <f t="shared" si="41"/>
        <v>0.5</v>
      </c>
      <c r="BQ94" s="656">
        <f t="shared" si="39"/>
        <v>0.5</v>
      </c>
      <c r="BR94" s="646">
        <f t="shared" si="40"/>
        <v>0.5</v>
      </c>
      <c r="BS94" s="54">
        <f>'[2]2016'!P43</f>
        <v>526944</v>
      </c>
      <c r="BT94" s="60">
        <f>'[2]2016'!Q43</f>
        <v>526944</v>
      </c>
      <c r="BU94" s="60">
        <f>'[2]2016'!R43</f>
        <v>47060</v>
      </c>
      <c r="BV94" s="125">
        <f t="shared" si="42"/>
        <v>1</v>
      </c>
      <c r="BW94" s="379">
        <f t="shared" si="43"/>
        <v>8.9307402684156198E-2</v>
      </c>
      <c r="BX94" s="55">
        <f>'[2]2017'!P43</f>
        <v>1390000</v>
      </c>
      <c r="BY94" s="60">
        <f>'[2]2017'!Q43</f>
        <v>1372975</v>
      </c>
      <c r="BZ94" s="60">
        <f>'[2]2017'!R43</f>
        <v>0</v>
      </c>
      <c r="CA94" s="125">
        <f t="shared" si="44"/>
        <v>0.98775179856115103</v>
      </c>
      <c r="CB94" s="379" t="str">
        <f t="shared" si="45"/>
        <v xml:space="preserve"> -</v>
      </c>
      <c r="CC94" s="54">
        <f>'[2]2018'!P43</f>
        <v>1000000</v>
      </c>
      <c r="CD94" s="60">
        <f>'[2]2018'!Q43</f>
        <v>0</v>
      </c>
      <c r="CE94" s="60">
        <f>'[2]2018'!R43</f>
        <v>0</v>
      </c>
      <c r="CF94" s="125">
        <f t="shared" si="46"/>
        <v>0</v>
      </c>
      <c r="CG94" s="379" t="str">
        <f t="shared" si="47"/>
        <v xml:space="preserve"> -</v>
      </c>
      <c r="CH94" s="55">
        <f>'[2]2019'!P43</f>
        <v>1000000</v>
      </c>
      <c r="CI94" s="60">
        <f>'[2]2019'!Q43</f>
        <v>0</v>
      </c>
      <c r="CJ94" s="60">
        <f>'[2]2019'!R43</f>
        <v>0</v>
      </c>
      <c r="CK94" s="125">
        <f t="shared" si="48"/>
        <v>0</v>
      </c>
      <c r="CL94" s="379" t="str">
        <f t="shared" si="49"/>
        <v xml:space="preserve"> -</v>
      </c>
      <c r="CM94" s="518">
        <f t="shared" si="50"/>
        <v>3916944</v>
      </c>
      <c r="CN94" s="519">
        <f t="shared" si="51"/>
        <v>1899919</v>
      </c>
      <c r="CO94" s="519">
        <f t="shared" si="52"/>
        <v>47060</v>
      </c>
      <c r="CP94" s="505">
        <f t="shared" si="53"/>
        <v>0.48505135636353236</v>
      </c>
      <c r="CQ94" s="379">
        <f t="shared" si="54"/>
        <v>2.4769477014546411E-2</v>
      </c>
      <c r="CR94" s="592" t="s">
        <v>1225</v>
      </c>
      <c r="CS94" s="99" t="s">
        <v>1400</v>
      </c>
      <c r="CT94" s="102" t="str">
        <f>'[1]LÍNEA 2'!AQ94</f>
        <v>Sec. Interior</v>
      </c>
    </row>
    <row r="95" spans="2:98" ht="30" customHeight="1" x14ac:dyDescent="0.2">
      <c r="B95" s="961"/>
      <c r="C95" s="958"/>
      <c r="D95" s="983"/>
      <c r="E95" s="912"/>
      <c r="F95" s="921"/>
      <c r="G95" s="828"/>
      <c r="H95" s="828"/>
      <c r="I95" s="815"/>
      <c r="J95" s="828"/>
      <c r="K95" s="815"/>
      <c r="L95" s="828"/>
      <c r="M95" s="828"/>
      <c r="N95" s="815"/>
      <c r="O95" s="828"/>
      <c r="P95" s="828"/>
      <c r="Q95" s="815"/>
      <c r="R95" s="828"/>
      <c r="S95" s="828"/>
      <c r="T95" s="815"/>
      <c r="U95" s="877"/>
      <c r="V95" s="1042"/>
      <c r="W95" s="815"/>
      <c r="X95" s="828"/>
      <c r="Y95" s="815"/>
      <c r="Z95" s="828"/>
      <c r="AA95" s="815"/>
      <c r="AB95" s="1032"/>
      <c r="AC95" s="1034"/>
      <c r="AD95" s="988"/>
      <c r="AE95" s="762"/>
      <c r="AF95" s="770"/>
      <c r="AG95" s="762"/>
      <c r="AH95" s="770"/>
      <c r="AI95" s="762"/>
      <c r="AJ95" s="770"/>
      <c r="AK95" s="762"/>
      <c r="AL95" s="770"/>
      <c r="AM95" s="762"/>
      <c r="AN95" s="770"/>
      <c r="AO95" s="915"/>
      <c r="AP95" s="904"/>
      <c r="AQ95" s="301" t="s">
        <v>335</v>
      </c>
      <c r="AR95" s="302">
        <f>'[1]LÍNEA 2'!P95</f>
        <v>2210675</v>
      </c>
      <c r="AS95" s="301" t="s">
        <v>1496</v>
      </c>
      <c r="AT95" s="43">
        <v>1</v>
      </c>
      <c r="AU95" s="85">
        <f>'[1]LÍNEA 2'!S95</f>
        <v>1</v>
      </c>
      <c r="AV95" s="85">
        <f>'[1]LÍNEA 2'!T95</f>
        <v>1</v>
      </c>
      <c r="AW95" s="414">
        <v>0.25</v>
      </c>
      <c r="AX95" s="85">
        <f>'[1]LÍNEA 2'!U95</f>
        <v>1</v>
      </c>
      <c r="AY95" s="414">
        <v>0.25</v>
      </c>
      <c r="AZ95" s="85">
        <f>'[1]LÍNEA 2'!V95</f>
        <v>1</v>
      </c>
      <c r="BA95" s="416">
        <v>0.25</v>
      </c>
      <c r="BB95" s="125">
        <f>'[1]LÍNEA 2'!W95</f>
        <v>1</v>
      </c>
      <c r="BC95" s="423">
        <v>0.25</v>
      </c>
      <c r="BD95" s="319">
        <f>'[2]2016'!K44</f>
        <v>1</v>
      </c>
      <c r="BE95" s="314">
        <f>'[2]2017'!K44</f>
        <v>1</v>
      </c>
      <c r="BF95" s="314">
        <f>'[2]2018'!K44</f>
        <v>0</v>
      </c>
      <c r="BG95" s="344">
        <f>'[2]2019'!K44</f>
        <v>0</v>
      </c>
      <c r="BH95" s="334">
        <f t="shared" si="31"/>
        <v>1</v>
      </c>
      <c r="BI95" s="454">
        <f t="shared" si="32"/>
        <v>1</v>
      </c>
      <c r="BJ95" s="335">
        <f t="shared" si="33"/>
        <v>1</v>
      </c>
      <c r="BK95" s="454">
        <f t="shared" si="34"/>
        <v>1</v>
      </c>
      <c r="BL95" s="335">
        <f t="shared" si="35"/>
        <v>0</v>
      </c>
      <c r="BM95" s="454">
        <f t="shared" si="36"/>
        <v>0</v>
      </c>
      <c r="BN95" s="335">
        <f t="shared" si="37"/>
        <v>0</v>
      </c>
      <c r="BO95" s="454">
        <f t="shared" si="38"/>
        <v>0</v>
      </c>
      <c r="BP95" s="661">
        <f t="shared" si="41"/>
        <v>0.5</v>
      </c>
      <c r="BQ95" s="656">
        <f t="shared" si="39"/>
        <v>0.5</v>
      </c>
      <c r="BR95" s="646">
        <f t="shared" si="40"/>
        <v>0.5</v>
      </c>
      <c r="BS95" s="54">
        <f>'[2]2016'!P44</f>
        <v>0</v>
      </c>
      <c r="BT95" s="60">
        <f>'[2]2016'!Q44</f>
        <v>0</v>
      </c>
      <c r="BU95" s="60">
        <f>'[2]2016'!R44</f>
        <v>0</v>
      </c>
      <c r="BV95" s="125" t="str">
        <f t="shared" si="42"/>
        <v xml:space="preserve"> -</v>
      </c>
      <c r="BW95" s="379" t="str">
        <f t="shared" si="43"/>
        <v xml:space="preserve"> -</v>
      </c>
      <c r="BX95" s="55">
        <f>'[2]2017'!P44</f>
        <v>0</v>
      </c>
      <c r="BY95" s="60">
        <f>'[2]2017'!Q44</f>
        <v>0</v>
      </c>
      <c r="BZ95" s="60">
        <f>'[2]2017'!R44</f>
        <v>0</v>
      </c>
      <c r="CA95" s="125" t="str">
        <f t="shared" si="44"/>
        <v xml:space="preserve"> -</v>
      </c>
      <c r="CB95" s="379" t="str">
        <f t="shared" si="45"/>
        <v xml:space="preserve"> -</v>
      </c>
      <c r="CC95" s="54">
        <f>'[2]2018'!P44</f>
        <v>350000</v>
      </c>
      <c r="CD95" s="60">
        <f>'[2]2018'!Q44</f>
        <v>0</v>
      </c>
      <c r="CE95" s="60">
        <f>'[2]2018'!R44</f>
        <v>0</v>
      </c>
      <c r="CF95" s="125">
        <f t="shared" si="46"/>
        <v>0</v>
      </c>
      <c r="CG95" s="379" t="str">
        <f t="shared" si="47"/>
        <v xml:space="preserve"> -</v>
      </c>
      <c r="CH95" s="55">
        <f>'[2]2019'!P44</f>
        <v>350000</v>
      </c>
      <c r="CI95" s="60">
        <f>'[2]2019'!Q44</f>
        <v>0</v>
      </c>
      <c r="CJ95" s="60">
        <f>'[2]2019'!R44</f>
        <v>0</v>
      </c>
      <c r="CK95" s="125">
        <f t="shared" si="48"/>
        <v>0</v>
      </c>
      <c r="CL95" s="379" t="str">
        <f t="shared" si="49"/>
        <v xml:space="preserve"> -</v>
      </c>
      <c r="CM95" s="518">
        <f t="shared" si="50"/>
        <v>700000</v>
      </c>
      <c r="CN95" s="519">
        <f t="shared" si="51"/>
        <v>0</v>
      </c>
      <c r="CO95" s="519">
        <f t="shared" si="52"/>
        <v>0</v>
      </c>
      <c r="CP95" s="505">
        <f t="shared" si="53"/>
        <v>0</v>
      </c>
      <c r="CQ95" s="379" t="str">
        <f t="shared" si="54"/>
        <v xml:space="preserve"> -</v>
      </c>
      <c r="CR95" s="592" t="s">
        <v>1225</v>
      </c>
      <c r="CS95" s="99" t="s">
        <v>1400</v>
      </c>
      <c r="CT95" s="102" t="str">
        <f>'[1]LÍNEA 2'!AQ95</f>
        <v>Sec. Interior</v>
      </c>
    </row>
    <row r="96" spans="2:98" ht="30" customHeight="1" x14ac:dyDescent="0.2">
      <c r="B96" s="961"/>
      <c r="C96" s="958"/>
      <c r="D96" s="983"/>
      <c r="E96" s="912"/>
      <c r="F96" s="921"/>
      <c r="G96" s="828"/>
      <c r="H96" s="828"/>
      <c r="I96" s="815"/>
      <c r="J96" s="828"/>
      <c r="K96" s="815"/>
      <c r="L96" s="828"/>
      <c r="M96" s="828"/>
      <c r="N96" s="815"/>
      <c r="O96" s="828"/>
      <c r="P96" s="828"/>
      <c r="Q96" s="815"/>
      <c r="R96" s="828"/>
      <c r="S96" s="828"/>
      <c r="T96" s="815"/>
      <c r="U96" s="877"/>
      <c r="V96" s="1042"/>
      <c r="W96" s="815"/>
      <c r="X96" s="828"/>
      <c r="Y96" s="815"/>
      <c r="Z96" s="828"/>
      <c r="AA96" s="815"/>
      <c r="AB96" s="1032"/>
      <c r="AC96" s="1034"/>
      <c r="AD96" s="988"/>
      <c r="AE96" s="762"/>
      <c r="AF96" s="770"/>
      <c r="AG96" s="762"/>
      <c r="AH96" s="770"/>
      <c r="AI96" s="762"/>
      <c r="AJ96" s="770"/>
      <c r="AK96" s="762"/>
      <c r="AL96" s="770"/>
      <c r="AM96" s="762"/>
      <c r="AN96" s="770"/>
      <c r="AO96" s="915"/>
      <c r="AP96" s="904"/>
      <c r="AQ96" s="301" t="s">
        <v>336</v>
      </c>
      <c r="AR96" s="302">
        <f>'[1]LÍNEA 2'!P96</f>
        <v>2210268</v>
      </c>
      <c r="AS96" s="301" t="s">
        <v>1497</v>
      </c>
      <c r="AT96" s="40">
        <v>1</v>
      </c>
      <c r="AU96" s="60">
        <f>'[1]LÍNEA 2'!S96</f>
        <v>1</v>
      </c>
      <c r="AV96" s="60">
        <f>'[1]LÍNEA 2'!T96</f>
        <v>1</v>
      </c>
      <c r="AW96" s="414">
        <v>0.25</v>
      </c>
      <c r="AX96" s="60">
        <f>'[1]LÍNEA 2'!U96</f>
        <v>1</v>
      </c>
      <c r="AY96" s="414">
        <v>0.25</v>
      </c>
      <c r="AZ96" s="60">
        <f>'[1]LÍNEA 2'!V96</f>
        <v>1</v>
      </c>
      <c r="BA96" s="416">
        <v>0.25</v>
      </c>
      <c r="BB96" s="47">
        <f>'[1]LÍNEA 2'!W96</f>
        <v>1</v>
      </c>
      <c r="BC96" s="423">
        <v>0.25</v>
      </c>
      <c r="BD96" s="54">
        <f>'[2]2016'!K45</f>
        <v>0</v>
      </c>
      <c r="BE96" s="55">
        <f>'[2]2017'!K45</f>
        <v>0</v>
      </c>
      <c r="BF96" s="55">
        <f>'[2]2018'!K45</f>
        <v>0</v>
      </c>
      <c r="BG96" s="343">
        <f>'[2]2019'!K45</f>
        <v>0</v>
      </c>
      <c r="BH96" s="334">
        <f t="shared" si="31"/>
        <v>0</v>
      </c>
      <c r="BI96" s="454">
        <f t="shared" si="32"/>
        <v>0</v>
      </c>
      <c r="BJ96" s="335">
        <f t="shared" si="33"/>
        <v>0</v>
      </c>
      <c r="BK96" s="454">
        <f t="shared" si="34"/>
        <v>0</v>
      </c>
      <c r="BL96" s="335">
        <f t="shared" si="35"/>
        <v>0</v>
      </c>
      <c r="BM96" s="454">
        <f t="shared" si="36"/>
        <v>0</v>
      </c>
      <c r="BN96" s="335">
        <f t="shared" si="37"/>
        <v>0</v>
      </c>
      <c r="BO96" s="454">
        <f t="shared" si="38"/>
        <v>0</v>
      </c>
      <c r="BP96" s="661">
        <f t="shared" si="41"/>
        <v>0</v>
      </c>
      <c r="BQ96" s="656">
        <f t="shared" si="39"/>
        <v>0</v>
      </c>
      <c r="BR96" s="646">
        <f t="shared" si="40"/>
        <v>0</v>
      </c>
      <c r="BS96" s="54">
        <f>'[2]2016'!P45</f>
        <v>80000</v>
      </c>
      <c r="BT96" s="60">
        <f>'[2]2016'!Q45</f>
        <v>0</v>
      </c>
      <c r="BU96" s="60">
        <f>'[2]2016'!R45</f>
        <v>0</v>
      </c>
      <c r="BV96" s="125">
        <f t="shared" si="42"/>
        <v>0</v>
      </c>
      <c r="BW96" s="379" t="str">
        <f t="shared" si="43"/>
        <v xml:space="preserve"> -</v>
      </c>
      <c r="BX96" s="55">
        <f>'[2]2017'!P45</f>
        <v>100000</v>
      </c>
      <c r="BY96" s="60">
        <f>'[2]2017'!Q45</f>
        <v>0</v>
      </c>
      <c r="BZ96" s="60">
        <f>'[2]2017'!R45</f>
        <v>0</v>
      </c>
      <c r="CA96" s="125">
        <f t="shared" si="44"/>
        <v>0</v>
      </c>
      <c r="CB96" s="379" t="str">
        <f t="shared" si="45"/>
        <v xml:space="preserve"> -</v>
      </c>
      <c r="CC96" s="54">
        <f>'[2]2018'!P45</f>
        <v>200000</v>
      </c>
      <c r="CD96" s="60">
        <f>'[2]2018'!Q45</f>
        <v>0</v>
      </c>
      <c r="CE96" s="60">
        <f>'[2]2018'!R45</f>
        <v>0</v>
      </c>
      <c r="CF96" s="125">
        <f t="shared" si="46"/>
        <v>0</v>
      </c>
      <c r="CG96" s="379" t="str">
        <f t="shared" si="47"/>
        <v xml:space="preserve"> -</v>
      </c>
      <c r="CH96" s="55">
        <f>'[2]2019'!P45</f>
        <v>200000</v>
      </c>
      <c r="CI96" s="60">
        <f>'[2]2019'!Q45</f>
        <v>0</v>
      </c>
      <c r="CJ96" s="60">
        <f>'[2]2019'!R45</f>
        <v>0</v>
      </c>
      <c r="CK96" s="125">
        <f t="shared" si="48"/>
        <v>0</v>
      </c>
      <c r="CL96" s="379" t="str">
        <f t="shared" si="49"/>
        <v xml:space="preserve"> -</v>
      </c>
      <c r="CM96" s="518">
        <f t="shared" si="50"/>
        <v>580000</v>
      </c>
      <c r="CN96" s="519">
        <f t="shared" si="51"/>
        <v>0</v>
      </c>
      <c r="CO96" s="519">
        <f t="shared" si="52"/>
        <v>0</v>
      </c>
      <c r="CP96" s="505">
        <f t="shared" si="53"/>
        <v>0</v>
      </c>
      <c r="CQ96" s="379" t="str">
        <f t="shared" si="54"/>
        <v xml:space="preserve"> -</v>
      </c>
      <c r="CR96" s="592" t="s">
        <v>1225</v>
      </c>
      <c r="CS96" s="99" t="s">
        <v>1400</v>
      </c>
      <c r="CT96" s="102" t="str">
        <f>'[1]LÍNEA 2'!AQ96</f>
        <v>Sec. Interior</v>
      </c>
    </row>
    <row r="97" spans="2:98" ht="60" customHeight="1" x14ac:dyDescent="0.2">
      <c r="B97" s="961"/>
      <c r="C97" s="958"/>
      <c r="D97" s="983"/>
      <c r="E97" s="912"/>
      <c r="F97" s="921"/>
      <c r="G97" s="828"/>
      <c r="H97" s="828"/>
      <c r="I97" s="815"/>
      <c r="J97" s="828"/>
      <c r="K97" s="815"/>
      <c r="L97" s="828"/>
      <c r="M97" s="828"/>
      <c r="N97" s="815"/>
      <c r="O97" s="828"/>
      <c r="P97" s="828"/>
      <c r="Q97" s="815"/>
      <c r="R97" s="828"/>
      <c r="S97" s="828"/>
      <c r="T97" s="815"/>
      <c r="U97" s="877"/>
      <c r="V97" s="1042"/>
      <c r="W97" s="815"/>
      <c r="X97" s="828"/>
      <c r="Y97" s="815"/>
      <c r="Z97" s="828"/>
      <c r="AA97" s="815"/>
      <c r="AB97" s="1032"/>
      <c r="AC97" s="1034"/>
      <c r="AD97" s="988"/>
      <c r="AE97" s="762"/>
      <c r="AF97" s="770"/>
      <c r="AG97" s="762"/>
      <c r="AH97" s="770"/>
      <c r="AI97" s="762"/>
      <c r="AJ97" s="770"/>
      <c r="AK97" s="762"/>
      <c r="AL97" s="770"/>
      <c r="AM97" s="762"/>
      <c r="AN97" s="770"/>
      <c r="AO97" s="915"/>
      <c r="AP97" s="904"/>
      <c r="AQ97" s="301" t="s">
        <v>337</v>
      </c>
      <c r="AR97" s="302">
        <f>'[1]LÍNEA 2'!P97</f>
        <v>2210675</v>
      </c>
      <c r="AS97" s="301" t="s">
        <v>1498</v>
      </c>
      <c r="AT97" s="40">
        <v>0</v>
      </c>
      <c r="AU97" s="60">
        <f>'[1]LÍNEA 2'!S97</f>
        <v>1</v>
      </c>
      <c r="AV97" s="60">
        <f>'[1]LÍNEA 2'!T97</f>
        <v>0</v>
      </c>
      <c r="AW97" s="414">
        <v>0.25</v>
      </c>
      <c r="AX97" s="60">
        <f>'[1]LÍNEA 2'!U97</f>
        <v>1</v>
      </c>
      <c r="AY97" s="414">
        <v>0.25</v>
      </c>
      <c r="AZ97" s="60">
        <f>'[1]LÍNEA 2'!V97</f>
        <v>0</v>
      </c>
      <c r="BA97" s="416">
        <v>0.25</v>
      </c>
      <c r="BB97" s="47">
        <f>'[1]LÍNEA 2'!W97</f>
        <v>0</v>
      </c>
      <c r="BC97" s="423">
        <v>0.25</v>
      </c>
      <c r="BD97" s="54">
        <f>'[2]2016'!K46</f>
        <v>0</v>
      </c>
      <c r="BE97" s="55">
        <f>'[2]2017'!K46</f>
        <v>0</v>
      </c>
      <c r="BF97" s="55">
        <f>'[2]2018'!K46</f>
        <v>0</v>
      </c>
      <c r="BG97" s="343">
        <f>'[2]2019'!K46</f>
        <v>0</v>
      </c>
      <c r="BH97" s="334" t="str">
        <f t="shared" si="31"/>
        <v xml:space="preserve"> -</v>
      </c>
      <c r="BI97" s="454" t="str">
        <f t="shared" si="32"/>
        <v xml:space="preserve"> -</v>
      </c>
      <c r="BJ97" s="335">
        <f t="shared" si="33"/>
        <v>0</v>
      </c>
      <c r="BK97" s="454">
        <f t="shared" si="34"/>
        <v>0</v>
      </c>
      <c r="BL97" s="335" t="str">
        <f t="shared" si="35"/>
        <v xml:space="preserve"> -</v>
      </c>
      <c r="BM97" s="454" t="str">
        <f t="shared" si="36"/>
        <v xml:space="preserve"> -</v>
      </c>
      <c r="BN97" s="335" t="str">
        <f t="shared" si="37"/>
        <v xml:space="preserve"> -</v>
      </c>
      <c r="BO97" s="454" t="str">
        <f t="shared" si="38"/>
        <v xml:space="preserve"> -</v>
      </c>
      <c r="BP97" s="661">
        <f t="shared" si="41"/>
        <v>0</v>
      </c>
      <c r="BQ97" s="656">
        <f t="shared" si="39"/>
        <v>0</v>
      </c>
      <c r="BR97" s="646">
        <f t="shared" si="40"/>
        <v>0</v>
      </c>
      <c r="BS97" s="54">
        <f>'[2]2016'!P46</f>
        <v>0</v>
      </c>
      <c r="BT97" s="60">
        <f>'[2]2016'!Q46</f>
        <v>0</v>
      </c>
      <c r="BU97" s="60">
        <f>'[2]2016'!R46</f>
        <v>0</v>
      </c>
      <c r="BV97" s="125" t="str">
        <f t="shared" si="42"/>
        <v xml:space="preserve"> -</v>
      </c>
      <c r="BW97" s="379" t="str">
        <f t="shared" si="43"/>
        <v xml:space="preserve"> -</v>
      </c>
      <c r="BX97" s="55">
        <f>'[2]2017'!P46</f>
        <v>110000</v>
      </c>
      <c r="BY97" s="60">
        <f>'[2]2017'!Q46</f>
        <v>0</v>
      </c>
      <c r="BZ97" s="60">
        <f>'[2]2017'!R46</f>
        <v>0</v>
      </c>
      <c r="CA97" s="125">
        <f t="shared" si="44"/>
        <v>0</v>
      </c>
      <c r="CB97" s="379" t="str">
        <f t="shared" si="45"/>
        <v xml:space="preserve"> -</v>
      </c>
      <c r="CC97" s="54">
        <f>'[2]2018'!P46</f>
        <v>0</v>
      </c>
      <c r="CD97" s="60">
        <f>'[2]2018'!Q46</f>
        <v>0</v>
      </c>
      <c r="CE97" s="60">
        <f>'[2]2018'!R46</f>
        <v>0</v>
      </c>
      <c r="CF97" s="125" t="str">
        <f t="shared" si="46"/>
        <v xml:space="preserve"> -</v>
      </c>
      <c r="CG97" s="379" t="str">
        <f t="shared" si="47"/>
        <v xml:space="preserve"> -</v>
      </c>
      <c r="CH97" s="55">
        <f>'[2]2019'!P46</f>
        <v>0</v>
      </c>
      <c r="CI97" s="60">
        <f>'[2]2019'!Q46</f>
        <v>0</v>
      </c>
      <c r="CJ97" s="60">
        <f>'[2]2019'!R46</f>
        <v>0</v>
      </c>
      <c r="CK97" s="125" t="str">
        <f t="shared" si="48"/>
        <v xml:space="preserve"> -</v>
      </c>
      <c r="CL97" s="379" t="str">
        <f t="shared" si="49"/>
        <v xml:space="preserve"> -</v>
      </c>
      <c r="CM97" s="518">
        <f t="shared" si="50"/>
        <v>110000</v>
      </c>
      <c r="CN97" s="519">
        <f t="shared" si="51"/>
        <v>0</v>
      </c>
      <c r="CO97" s="519">
        <f t="shared" si="52"/>
        <v>0</v>
      </c>
      <c r="CP97" s="505">
        <f t="shared" si="53"/>
        <v>0</v>
      </c>
      <c r="CQ97" s="379" t="str">
        <f t="shared" si="54"/>
        <v xml:space="preserve"> -</v>
      </c>
      <c r="CR97" s="592" t="s">
        <v>1225</v>
      </c>
      <c r="CS97" s="99" t="s">
        <v>1400</v>
      </c>
      <c r="CT97" s="102" t="str">
        <f>'[1]LÍNEA 2'!AQ97</f>
        <v>Sec. Interior</v>
      </c>
    </row>
    <row r="98" spans="2:98" ht="45.75" customHeight="1" thickBot="1" x14ac:dyDescent="0.25">
      <c r="B98" s="961"/>
      <c r="C98" s="958"/>
      <c r="D98" s="983"/>
      <c r="E98" s="912"/>
      <c r="F98" s="921"/>
      <c r="G98" s="828"/>
      <c r="H98" s="828"/>
      <c r="I98" s="815"/>
      <c r="J98" s="828"/>
      <c r="K98" s="815"/>
      <c r="L98" s="828"/>
      <c r="M98" s="828"/>
      <c r="N98" s="815"/>
      <c r="O98" s="828"/>
      <c r="P98" s="828"/>
      <c r="Q98" s="815"/>
      <c r="R98" s="828"/>
      <c r="S98" s="828"/>
      <c r="T98" s="815"/>
      <c r="U98" s="877"/>
      <c r="V98" s="1042"/>
      <c r="W98" s="815"/>
      <c r="X98" s="828"/>
      <c r="Y98" s="815"/>
      <c r="Z98" s="828"/>
      <c r="AA98" s="815"/>
      <c r="AB98" s="1032"/>
      <c r="AC98" s="1034"/>
      <c r="AD98" s="988"/>
      <c r="AE98" s="762"/>
      <c r="AF98" s="770"/>
      <c r="AG98" s="762"/>
      <c r="AH98" s="770"/>
      <c r="AI98" s="762"/>
      <c r="AJ98" s="770"/>
      <c r="AK98" s="762"/>
      <c r="AL98" s="770"/>
      <c r="AM98" s="762"/>
      <c r="AN98" s="770"/>
      <c r="AO98" s="918"/>
      <c r="AP98" s="907"/>
      <c r="AQ98" s="303" t="s">
        <v>429</v>
      </c>
      <c r="AR98" s="304" t="str">
        <f>'[1]LÍNEA 2'!P98</f>
        <v xml:space="preserve"> -</v>
      </c>
      <c r="AS98" s="303" t="s">
        <v>1499</v>
      </c>
      <c r="AT98" s="45">
        <v>0</v>
      </c>
      <c r="AU98" s="92">
        <f>'[1]LÍNEA 2'!S98</f>
        <v>1</v>
      </c>
      <c r="AV98" s="92">
        <f>'[1]LÍNEA 2'!T98</f>
        <v>0</v>
      </c>
      <c r="AW98" s="424">
        <v>0</v>
      </c>
      <c r="AX98" s="92">
        <f>'[1]LÍNEA 2'!U98</f>
        <v>1</v>
      </c>
      <c r="AY98" s="424">
        <v>0.33</v>
      </c>
      <c r="AZ98" s="92">
        <f>'[1]LÍNEA 2'!V98</f>
        <v>1</v>
      </c>
      <c r="BA98" s="425">
        <v>0.33</v>
      </c>
      <c r="BB98" s="51">
        <f>'[1]LÍNEA 2'!W98</f>
        <v>1</v>
      </c>
      <c r="BC98" s="426">
        <v>0.34</v>
      </c>
      <c r="BD98" s="62">
        <f>'[4]2016'!$K$14</f>
        <v>1</v>
      </c>
      <c r="BE98" s="63">
        <f>'[4]2017'!$K$14</f>
        <v>1</v>
      </c>
      <c r="BF98" s="63">
        <f>'[4]2018'!$K$14</f>
        <v>0</v>
      </c>
      <c r="BG98" s="345">
        <f>'[4]2019'!$K$14</f>
        <v>0</v>
      </c>
      <c r="BH98" s="456" t="str">
        <f t="shared" si="31"/>
        <v xml:space="preserve"> -</v>
      </c>
      <c r="BI98" s="457" t="str">
        <f t="shared" si="32"/>
        <v xml:space="preserve"> -</v>
      </c>
      <c r="BJ98" s="366">
        <f t="shared" si="33"/>
        <v>1</v>
      </c>
      <c r="BK98" s="457">
        <f t="shared" si="34"/>
        <v>1</v>
      </c>
      <c r="BL98" s="366">
        <f t="shared" si="35"/>
        <v>0</v>
      </c>
      <c r="BM98" s="457">
        <f t="shared" si="36"/>
        <v>0</v>
      </c>
      <c r="BN98" s="366">
        <f t="shared" si="37"/>
        <v>0</v>
      </c>
      <c r="BO98" s="457">
        <f t="shared" si="38"/>
        <v>0</v>
      </c>
      <c r="BP98" s="664">
        <f>+AVERAGE(BE98:BG98)/AU98</f>
        <v>0.33333333333333331</v>
      </c>
      <c r="BQ98" s="659">
        <f t="shared" si="39"/>
        <v>0.33333333333333331</v>
      </c>
      <c r="BR98" s="649">
        <f t="shared" si="40"/>
        <v>0.33333333333333331</v>
      </c>
      <c r="BS98" s="62">
        <f>'[4]2016'!P14</f>
        <v>0</v>
      </c>
      <c r="BT98" s="92">
        <f>'[4]2016'!Q14</f>
        <v>0</v>
      </c>
      <c r="BU98" s="92">
        <f>'[4]2016'!R14</f>
        <v>0</v>
      </c>
      <c r="BV98" s="148" t="str">
        <f t="shared" si="42"/>
        <v xml:space="preserve"> -</v>
      </c>
      <c r="BW98" s="386" t="str">
        <f t="shared" si="43"/>
        <v xml:space="preserve"> -</v>
      </c>
      <c r="BX98" s="63">
        <f>'[4]2017'!P14</f>
        <v>0</v>
      </c>
      <c r="BY98" s="92">
        <f>'[4]2017'!Q14</f>
        <v>0</v>
      </c>
      <c r="BZ98" s="92">
        <f>'[4]2017'!R14</f>
        <v>0</v>
      </c>
      <c r="CA98" s="148" t="str">
        <f t="shared" si="44"/>
        <v xml:space="preserve"> -</v>
      </c>
      <c r="CB98" s="386" t="str">
        <f t="shared" si="45"/>
        <v xml:space="preserve"> -</v>
      </c>
      <c r="CC98" s="62">
        <f>'[4]2018'!P14</f>
        <v>0</v>
      </c>
      <c r="CD98" s="92">
        <f>'[4]2018'!Q14</f>
        <v>0</v>
      </c>
      <c r="CE98" s="92">
        <f>'[4]2018'!R14</f>
        <v>0</v>
      </c>
      <c r="CF98" s="148" t="str">
        <f t="shared" si="46"/>
        <v xml:space="preserve"> -</v>
      </c>
      <c r="CG98" s="386" t="str">
        <f t="shared" si="47"/>
        <v xml:space="preserve"> -</v>
      </c>
      <c r="CH98" s="63">
        <f>'[4]2019'!P14</f>
        <v>0</v>
      </c>
      <c r="CI98" s="92">
        <f>'[4]2019'!Q14</f>
        <v>0</v>
      </c>
      <c r="CJ98" s="92">
        <f>'[4]2019'!R14</f>
        <v>0</v>
      </c>
      <c r="CK98" s="148" t="str">
        <f t="shared" si="48"/>
        <v xml:space="preserve"> -</v>
      </c>
      <c r="CL98" s="386" t="str">
        <f t="shared" si="49"/>
        <v xml:space="preserve"> -</v>
      </c>
      <c r="CM98" s="524">
        <f t="shared" si="50"/>
        <v>0</v>
      </c>
      <c r="CN98" s="525">
        <f t="shared" si="51"/>
        <v>0</v>
      </c>
      <c r="CO98" s="525">
        <f t="shared" si="52"/>
        <v>0</v>
      </c>
      <c r="CP98" s="506" t="str">
        <f t="shared" si="53"/>
        <v xml:space="preserve"> -</v>
      </c>
      <c r="CQ98" s="386" t="str">
        <f t="shared" si="54"/>
        <v xml:space="preserve"> -</v>
      </c>
      <c r="CR98" s="593" t="s">
        <v>1500</v>
      </c>
      <c r="CS98" s="216" t="s">
        <v>1208</v>
      </c>
      <c r="CT98" s="107" t="str">
        <f>'[1]LÍNEA 2'!AQ98</f>
        <v>Sec. Educación</v>
      </c>
    </row>
    <row r="99" spans="2:98" ht="30" customHeight="1" x14ac:dyDescent="0.2">
      <c r="B99" s="961"/>
      <c r="C99" s="958"/>
      <c r="D99" s="983"/>
      <c r="E99" s="912"/>
      <c r="F99" s="921"/>
      <c r="G99" s="828"/>
      <c r="H99" s="828"/>
      <c r="I99" s="815"/>
      <c r="J99" s="828"/>
      <c r="K99" s="815"/>
      <c r="L99" s="828"/>
      <c r="M99" s="828"/>
      <c r="N99" s="815"/>
      <c r="O99" s="828"/>
      <c r="P99" s="828"/>
      <c r="Q99" s="815"/>
      <c r="R99" s="828"/>
      <c r="S99" s="828"/>
      <c r="T99" s="815"/>
      <c r="U99" s="877"/>
      <c r="V99" s="1042"/>
      <c r="W99" s="815"/>
      <c r="X99" s="828"/>
      <c r="Y99" s="815"/>
      <c r="Z99" s="828"/>
      <c r="AA99" s="815"/>
      <c r="AB99" s="1032"/>
      <c r="AC99" s="1034"/>
      <c r="AD99" s="988"/>
      <c r="AE99" s="762"/>
      <c r="AF99" s="770"/>
      <c r="AG99" s="762"/>
      <c r="AH99" s="770"/>
      <c r="AI99" s="762"/>
      <c r="AJ99" s="770"/>
      <c r="AK99" s="762"/>
      <c r="AL99" s="770"/>
      <c r="AM99" s="762"/>
      <c r="AN99" s="770"/>
      <c r="AO99" s="914">
        <f>+RESUMEN!J53</f>
        <v>0.2194619047619048</v>
      </c>
      <c r="AP99" s="903" t="s">
        <v>370</v>
      </c>
      <c r="AQ99" s="252" t="s">
        <v>338</v>
      </c>
      <c r="AR99" s="286" t="str">
        <f>'[1]LÍNEA 2'!P99</f>
        <v>2,4,1,3,1,1</v>
      </c>
      <c r="AS99" s="252" t="s">
        <v>1501</v>
      </c>
      <c r="AT99" s="41">
        <v>6</v>
      </c>
      <c r="AU99" s="59">
        <f>'[1]LÍNEA 2'!S99</f>
        <v>6</v>
      </c>
      <c r="AV99" s="59">
        <f>'[1]LÍNEA 2'!T99</f>
        <v>6</v>
      </c>
      <c r="AW99" s="420">
        <v>0.25</v>
      </c>
      <c r="AX99" s="59">
        <f>'[1]LÍNEA 2'!U99</f>
        <v>6</v>
      </c>
      <c r="AY99" s="420">
        <v>0.25</v>
      </c>
      <c r="AZ99" s="59">
        <f>'[1]LÍNEA 2'!V99</f>
        <v>6</v>
      </c>
      <c r="BA99" s="421">
        <v>0.25</v>
      </c>
      <c r="BB99" s="48">
        <f>'[1]LÍNEA 2'!W99</f>
        <v>6</v>
      </c>
      <c r="BC99" s="421">
        <v>0.25</v>
      </c>
      <c r="BD99" s="52">
        <f>'[23]2016'!K16</f>
        <v>6</v>
      </c>
      <c r="BE99" s="53">
        <f>'[23]2017'!K16</f>
        <v>6</v>
      </c>
      <c r="BF99" s="53">
        <f>'[23]2018'!K16</f>
        <v>0</v>
      </c>
      <c r="BG99" s="342">
        <f>'[23]2019'!K16</f>
        <v>0</v>
      </c>
      <c r="BH99" s="330">
        <f t="shared" si="31"/>
        <v>1</v>
      </c>
      <c r="BI99" s="453">
        <f t="shared" si="32"/>
        <v>1</v>
      </c>
      <c r="BJ99" s="331">
        <f t="shared" si="33"/>
        <v>1</v>
      </c>
      <c r="BK99" s="453">
        <f t="shared" si="34"/>
        <v>1</v>
      </c>
      <c r="BL99" s="331">
        <f t="shared" si="35"/>
        <v>0</v>
      </c>
      <c r="BM99" s="453">
        <f t="shared" si="36"/>
        <v>0</v>
      </c>
      <c r="BN99" s="331">
        <f t="shared" si="37"/>
        <v>0</v>
      </c>
      <c r="BO99" s="453">
        <f t="shared" si="38"/>
        <v>0</v>
      </c>
      <c r="BP99" s="660">
        <f t="shared" si="41"/>
        <v>0.5</v>
      </c>
      <c r="BQ99" s="655">
        <f t="shared" si="39"/>
        <v>0.5</v>
      </c>
      <c r="BR99" s="645">
        <f t="shared" si="40"/>
        <v>0.5</v>
      </c>
      <c r="BS99" s="61">
        <f>'[23]2016'!P16</f>
        <v>85000</v>
      </c>
      <c r="BT99" s="59">
        <f>'[23]2016'!Q16</f>
        <v>13493</v>
      </c>
      <c r="BU99" s="59">
        <f>'[23]2016'!R16</f>
        <v>0</v>
      </c>
      <c r="BV99" s="145">
        <f t="shared" si="42"/>
        <v>0.15874117647058825</v>
      </c>
      <c r="BW99" s="378" t="str">
        <f t="shared" si="43"/>
        <v xml:space="preserve"> -</v>
      </c>
      <c r="BX99" s="61">
        <f>'[23]2017'!P16</f>
        <v>120384</v>
      </c>
      <c r="BY99" s="59">
        <f>'[23]2017'!Q16</f>
        <v>93500</v>
      </c>
      <c r="BZ99" s="59">
        <f>'[23]2017'!R16</f>
        <v>0</v>
      </c>
      <c r="CA99" s="145">
        <f t="shared" si="44"/>
        <v>0.77668128654970758</v>
      </c>
      <c r="CB99" s="378" t="str">
        <f t="shared" si="45"/>
        <v xml:space="preserve"> -</v>
      </c>
      <c r="CC99" s="58">
        <f>'[23]2018'!P16</f>
        <v>125800</v>
      </c>
      <c r="CD99" s="59">
        <f>'[23]2018'!Q16</f>
        <v>0</v>
      </c>
      <c r="CE99" s="59">
        <f>'[23]2018'!R16</f>
        <v>0</v>
      </c>
      <c r="CF99" s="145">
        <f t="shared" si="46"/>
        <v>0</v>
      </c>
      <c r="CG99" s="378" t="str">
        <f t="shared" si="47"/>
        <v xml:space="preserve"> -</v>
      </c>
      <c r="CH99" s="61">
        <f>'[23]2019'!P16</f>
        <v>131461</v>
      </c>
      <c r="CI99" s="59">
        <f>'[23]2019'!Q16</f>
        <v>0</v>
      </c>
      <c r="CJ99" s="59">
        <f>'[23]2019'!R16</f>
        <v>0</v>
      </c>
      <c r="CK99" s="145">
        <f t="shared" si="48"/>
        <v>0</v>
      </c>
      <c r="CL99" s="378" t="str">
        <f t="shared" si="49"/>
        <v xml:space="preserve"> -</v>
      </c>
      <c r="CM99" s="516">
        <f t="shared" si="50"/>
        <v>462645</v>
      </c>
      <c r="CN99" s="517">
        <f t="shared" si="51"/>
        <v>106993</v>
      </c>
      <c r="CO99" s="517">
        <f t="shared" si="52"/>
        <v>0</v>
      </c>
      <c r="CP99" s="507">
        <f t="shared" si="53"/>
        <v>0.23126371191734482</v>
      </c>
      <c r="CQ99" s="378" t="str">
        <f t="shared" si="54"/>
        <v xml:space="preserve"> -</v>
      </c>
      <c r="CR99" s="591" t="s">
        <v>1225</v>
      </c>
      <c r="CS99" s="212" t="s">
        <v>1429</v>
      </c>
      <c r="CT99" s="101" t="str">
        <f>'[1]LÍNEA 2'!AQ99</f>
        <v>INDERBU</v>
      </c>
    </row>
    <row r="100" spans="2:98" ht="30" customHeight="1" x14ac:dyDescent="0.2">
      <c r="B100" s="961"/>
      <c r="C100" s="958"/>
      <c r="D100" s="983"/>
      <c r="E100" s="912"/>
      <c r="F100" s="996" t="s">
        <v>421</v>
      </c>
      <c r="G100" s="828">
        <v>0.17</v>
      </c>
      <c r="H100" s="828">
        <v>0.15</v>
      </c>
      <c r="I100" s="815">
        <f>+H100-G100</f>
        <v>-2.0000000000000018E-2</v>
      </c>
      <c r="J100" s="828">
        <v>0.17</v>
      </c>
      <c r="K100" s="815">
        <f>+J100-G100</f>
        <v>0</v>
      </c>
      <c r="L100" s="828"/>
      <c r="M100" s="828">
        <v>0.17</v>
      </c>
      <c r="N100" s="815">
        <f>+M100-J100</f>
        <v>0</v>
      </c>
      <c r="O100" s="828"/>
      <c r="P100" s="828">
        <v>0.16</v>
      </c>
      <c r="Q100" s="815">
        <f>+P100-M100</f>
        <v>-1.0000000000000009E-2</v>
      </c>
      <c r="R100" s="828"/>
      <c r="S100" s="828">
        <v>0.15</v>
      </c>
      <c r="T100" s="815">
        <f>+S100-P100</f>
        <v>-1.0000000000000009E-2</v>
      </c>
      <c r="U100" s="877"/>
      <c r="V100" s="1042"/>
      <c r="W100" s="815">
        <f>+V100</f>
        <v>0</v>
      </c>
      <c r="X100" s="828"/>
      <c r="Y100" s="815">
        <f>+X100</f>
        <v>0</v>
      </c>
      <c r="Z100" s="828"/>
      <c r="AA100" s="815">
        <f>+Z100</f>
        <v>0</v>
      </c>
      <c r="AB100" s="1032"/>
      <c r="AC100" s="1034">
        <f>+AB100</f>
        <v>0</v>
      </c>
      <c r="AD100" s="988"/>
      <c r="AE100" s="762">
        <f>+AD100</f>
        <v>0</v>
      </c>
      <c r="AF100" s="770"/>
      <c r="AG100" s="762">
        <f>+AF100</f>
        <v>0</v>
      </c>
      <c r="AH100" s="770"/>
      <c r="AI100" s="762">
        <f>+AH100</f>
        <v>0</v>
      </c>
      <c r="AJ100" s="770"/>
      <c r="AK100" s="762">
        <f>+AJ100</f>
        <v>0</v>
      </c>
      <c r="AL100" s="770"/>
      <c r="AM100" s="762">
        <f>+AL100</f>
        <v>0</v>
      </c>
      <c r="AN100" s="770"/>
      <c r="AO100" s="915"/>
      <c r="AP100" s="904"/>
      <c r="AQ100" s="119" t="s">
        <v>339</v>
      </c>
      <c r="AR100" s="116" t="str">
        <f>'[1]LÍNEA 2'!P100</f>
        <v>2,4,1,3,1,2</v>
      </c>
      <c r="AS100" s="119" t="s">
        <v>1502</v>
      </c>
      <c r="AT100" s="40">
        <v>2000</v>
      </c>
      <c r="AU100" s="60">
        <f>'[1]LÍNEA 2'!S100</f>
        <v>3000</v>
      </c>
      <c r="AV100" s="60">
        <f>'[1]LÍNEA 2'!T100</f>
        <v>500</v>
      </c>
      <c r="AW100" s="414">
        <f t="shared" si="55"/>
        <v>0.16666666666666666</v>
      </c>
      <c r="AX100" s="60">
        <f>'[1]LÍNEA 2'!U100</f>
        <v>1000</v>
      </c>
      <c r="AY100" s="414">
        <f t="shared" si="56"/>
        <v>0.33333333333333331</v>
      </c>
      <c r="AZ100" s="60">
        <f>'[1]LÍNEA 2'!V100</f>
        <v>1000</v>
      </c>
      <c r="BA100" s="416">
        <f t="shared" si="57"/>
        <v>0.33333333333333331</v>
      </c>
      <c r="BB100" s="47">
        <f>'[1]LÍNEA 2'!W100</f>
        <v>500</v>
      </c>
      <c r="BC100" s="416">
        <f t="shared" si="58"/>
        <v>0.16666666666666666</v>
      </c>
      <c r="BD100" s="54">
        <f>'[23]2016'!K17</f>
        <v>377</v>
      </c>
      <c r="BE100" s="55">
        <f>'[23]2017'!K17</f>
        <v>626</v>
      </c>
      <c r="BF100" s="55">
        <f>'[23]2018'!K17</f>
        <v>0</v>
      </c>
      <c r="BG100" s="343">
        <f>'[23]2019'!K17</f>
        <v>0</v>
      </c>
      <c r="BH100" s="334">
        <f t="shared" si="31"/>
        <v>0.754</v>
      </c>
      <c r="BI100" s="454">
        <f t="shared" si="32"/>
        <v>0.754</v>
      </c>
      <c r="BJ100" s="335">
        <f t="shared" si="33"/>
        <v>0.626</v>
      </c>
      <c r="BK100" s="454">
        <f t="shared" si="34"/>
        <v>0.626</v>
      </c>
      <c r="BL100" s="335">
        <f t="shared" si="35"/>
        <v>0</v>
      </c>
      <c r="BM100" s="454">
        <f t="shared" si="36"/>
        <v>0</v>
      </c>
      <c r="BN100" s="335">
        <f t="shared" si="37"/>
        <v>0</v>
      </c>
      <c r="BO100" s="454">
        <f t="shared" si="38"/>
        <v>0</v>
      </c>
      <c r="BP100" s="661">
        <f>+SUM(BD100:BG100)/AU100</f>
        <v>0.33433333333333332</v>
      </c>
      <c r="BQ100" s="656">
        <f t="shared" si="39"/>
        <v>0.33433333333333332</v>
      </c>
      <c r="BR100" s="646">
        <f t="shared" si="40"/>
        <v>0.33433333333333332</v>
      </c>
      <c r="BS100" s="55">
        <f>'[23]2016'!P17</f>
        <v>39000</v>
      </c>
      <c r="BT100" s="60">
        <f>'[23]2016'!Q17</f>
        <v>0</v>
      </c>
      <c r="BU100" s="60">
        <f>'[23]2016'!R17</f>
        <v>0</v>
      </c>
      <c r="BV100" s="125">
        <f t="shared" si="42"/>
        <v>0</v>
      </c>
      <c r="BW100" s="379" t="str">
        <f t="shared" si="43"/>
        <v xml:space="preserve"> -</v>
      </c>
      <c r="BX100" s="55">
        <f>'[23]2017'!P17</f>
        <v>42221</v>
      </c>
      <c r="BY100" s="60">
        <f>'[23]2017'!Q17</f>
        <v>17000</v>
      </c>
      <c r="BZ100" s="60">
        <f>'[23]2017'!R17</f>
        <v>0</v>
      </c>
      <c r="CA100" s="125">
        <f t="shared" si="44"/>
        <v>0.40264323440941713</v>
      </c>
      <c r="CB100" s="379" t="str">
        <f t="shared" si="45"/>
        <v xml:space="preserve"> -</v>
      </c>
      <c r="CC100" s="54">
        <f>'[23]2018'!P17</f>
        <v>66066</v>
      </c>
      <c r="CD100" s="60">
        <f>'[23]2018'!Q17</f>
        <v>0</v>
      </c>
      <c r="CE100" s="60">
        <f>'[23]2018'!R17</f>
        <v>0</v>
      </c>
      <c r="CF100" s="125">
        <f t="shared" si="46"/>
        <v>0</v>
      </c>
      <c r="CG100" s="379" t="str">
        <f t="shared" si="47"/>
        <v xml:space="preserve"> -</v>
      </c>
      <c r="CH100" s="55">
        <f>'[23]2019'!P17</f>
        <v>69039</v>
      </c>
      <c r="CI100" s="60">
        <f>'[23]2019'!Q17</f>
        <v>0</v>
      </c>
      <c r="CJ100" s="60">
        <f>'[23]2019'!R17</f>
        <v>0</v>
      </c>
      <c r="CK100" s="125">
        <f t="shared" si="48"/>
        <v>0</v>
      </c>
      <c r="CL100" s="379" t="str">
        <f t="shared" si="49"/>
        <v xml:space="preserve"> -</v>
      </c>
      <c r="CM100" s="518">
        <f t="shared" si="50"/>
        <v>216326</v>
      </c>
      <c r="CN100" s="519">
        <f t="shared" si="51"/>
        <v>17000</v>
      </c>
      <c r="CO100" s="519">
        <f t="shared" si="52"/>
        <v>0</v>
      </c>
      <c r="CP100" s="505">
        <f t="shared" si="53"/>
        <v>7.8585098416279128E-2</v>
      </c>
      <c r="CQ100" s="379" t="str">
        <f t="shared" si="54"/>
        <v xml:space="preserve"> -</v>
      </c>
      <c r="CR100" s="592" t="s">
        <v>1225</v>
      </c>
      <c r="CS100" s="213" t="s">
        <v>1429</v>
      </c>
      <c r="CT100" s="102" t="str">
        <f>'[1]LÍNEA 2'!AQ100</f>
        <v>INDERBU</v>
      </c>
    </row>
    <row r="101" spans="2:98" ht="45.75" customHeight="1" x14ac:dyDescent="0.2">
      <c r="B101" s="961"/>
      <c r="C101" s="958"/>
      <c r="D101" s="983"/>
      <c r="E101" s="912"/>
      <c r="F101" s="996"/>
      <c r="G101" s="828"/>
      <c r="H101" s="828"/>
      <c r="I101" s="815"/>
      <c r="J101" s="828"/>
      <c r="K101" s="815"/>
      <c r="L101" s="828"/>
      <c r="M101" s="828"/>
      <c r="N101" s="815"/>
      <c r="O101" s="828"/>
      <c r="P101" s="828"/>
      <c r="Q101" s="815"/>
      <c r="R101" s="828"/>
      <c r="S101" s="828"/>
      <c r="T101" s="815"/>
      <c r="U101" s="877"/>
      <c r="V101" s="1042"/>
      <c r="W101" s="815"/>
      <c r="X101" s="828"/>
      <c r="Y101" s="815"/>
      <c r="Z101" s="828"/>
      <c r="AA101" s="815"/>
      <c r="AB101" s="1032"/>
      <c r="AC101" s="1034"/>
      <c r="AD101" s="988"/>
      <c r="AE101" s="762"/>
      <c r="AF101" s="770"/>
      <c r="AG101" s="762"/>
      <c r="AH101" s="770"/>
      <c r="AI101" s="762"/>
      <c r="AJ101" s="770"/>
      <c r="AK101" s="762"/>
      <c r="AL101" s="770"/>
      <c r="AM101" s="762"/>
      <c r="AN101" s="770"/>
      <c r="AO101" s="915"/>
      <c r="AP101" s="904"/>
      <c r="AQ101" s="119" t="s">
        <v>340</v>
      </c>
      <c r="AR101" s="116" t="str">
        <f>'[1]LÍNEA 2'!P101</f>
        <v>2,4,1,3,1,3</v>
      </c>
      <c r="AS101" s="119" t="s">
        <v>1503</v>
      </c>
      <c r="AT101" s="40">
        <v>5000</v>
      </c>
      <c r="AU101" s="60">
        <f>'[1]LÍNEA 2'!S101</f>
        <v>5000</v>
      </c>
      <c r="AV101" s="60">
        <f>'[1]LÍNEA 2'!T101</f>
        <v>400</v>
      </c>
      <c r="AW101" s="414">
        <f t="shared" si="55"/>
        <v>0.08</v>
      </c>
      <c r="AX101" s="60">
        <f>'[1]LÍNEA 2'!U101</f>
        <v>2000</v>
      </c>
      <c r="AY101" s="414">
        <f t="shared" si="56"/>
        <v>0.4</v>
      </c>
      <c r="AZ101" s="60">
        <f>'[1]LÍNEA 2'!V101</f>
        <v>2000</v>
      </c>
      <c r="BA101" s="416">
        <f t="shared" si="57"/>
        <v>0.4</v>
      </c>
      <c r="BB101" s="47">
        <f>'[1]LÍNEA 2'!W101</f>
        <v>600</v>
      </c>
      <c r="BC101" s="416">
        <f t="shared" si="58"/>
        <v>0.12</v>
      </c>
      <c r="BD101" s="54">
        <f>'[23]2016'!K18</f>
        <v>405</v>
      </c>
      <c r="BE101" s="55">
        <f>'[23]2017'!K18</f>
        <v>692</v>
      </c>
      <c r="BF101" s="55">
        <f>'[23]2018'!K18</f>
        <v>0</v>
      </c>
      <c r="BG101" s="343">
        <f>'[23]2019'!K18</f>
        <v>0</v>
      </c>
      <c r="BH101" s="334">
        <f t="shared" si="31"/>
        <v>1.0125</v>
      </c>
      <c r="BI101" s="454">
        <f t="shared" si="32"/>
        <v>1</v>
      </c>
      <c r="BJ101" s="335">
        <f t="shared" si="33"/>
        <v>0.34599999999999997</v>
      </c>
      <c r="BK101" s="454">
        <f t="shared" si="34"/>
        <v>0.34599999999999997</v>
      </c>
      <c r="BL101" s="335">
        <f t="shared" si="35"/>
        <v>0</v>
      </c>
      <c r="BM101" s="454">
        <f t="shared" si="36"/>
        <v>0</v>
      </c>
      <c r="BN101" s="335">
        <f t="shared" si="37"/>
        <v>0</v>
      </c>
      <c r="BO101" s="454">
        <f t="shared" si="38"/>
        <v>0</v>
      </c>
      <c r="BP101" s="661">
        <f>+SUM(BD101:BG101)/AU101</f>
        <v>0.21940000000000001</v>
      </c>
      <c r="BQ101" s="656">
        <f t="shared" si="39"/>
        <v>0.21940000000000001</v>
      </c>
      <c r="BR101" s="646">
        <f t="shared" si="40"/>
        <v>0.21940000000000001</v>
      </c>
      <c r="BS101" s="55">
        <f>'[23]2016'!P18</f>
        <v>68000</v>
      </c>
      <c r="BT101" s="60">
        <f>'[23]2016'!Q18</f>
        <v>0</v>
      </c>
      <c r="BU101" s="60">
        <f>'[23]2016'!R18</f>
        <v>0</v>
      </c>
      <c r="BV101" s="125">
        <f t="shared" si="42"/>
        <v>0</v>
      </c>
      <c r="BW101" s="379" t="str">
        <f t="shared" si="43"/>
        <v xml:space="preserve"> -</v>
      </c>
      <c r="BX101" s="55">
        <f>'[23]2017'!P18</f>
        <v>216303</v>
      </c>
      <c r="BY101" s="60">
        <f>'[23]2017'!Q18</f>
        <v>95000</v>
      </c>
      <c r="BZ101" s="60">
        <f>'[23]2017'!R18</f>
        <v>0</v>
      </c>
      <c r="CA101" s="125">
        <f t="shared" si="44"/>
        <v>0.43919871661511861</v>
      </c>
      <c r="CB101" s="379" t="str">
        <f t="shared" si="45"/>
        <v xml:space="preserve"> -</v>
      </c>
      <c r="CC101" s="54">
        <f>'[23]2018'!P18</f>
        <v>226037</v>
      </c>
      <c r="CD101" s="60">
        <f>'[23]2018'!Q18</f>
        <v>0</v>
      </c>
      <c r="CE101" s="60">
        <f>'[23]2018'!R18</f>
        <v>0</v>
      </c>
      <c r="CF101" s="125">
        <f t="shared" si="46"/>
        <v>0</v>
      </c>
      <c r="CG101" s="379" t="str">
        <f t="shared" si="47"/>
        <v xml:space="preserve"> -</v>
      </c>
      <c r="CH101" s="55">
        <f>'[23]2019'!P18</f>
        <v>236208</v>
      </c>
      <c r="CI101" s="60">
        <f>'[23]2019'!Q18</f>
        <v>0</v>
      </c>
      <c r="CJ101" s="60">
        <f>'[23]2019'!R18</f>
        <v>0</v>
      </c>
      <c r="CK101" s="125">
        <f t="shared" si="48"/>
        <v>0</v>
      </c>
      <c r="CL101" s="379" t="str">
        <f t="shared" si="49"/>
        <v xml:space="preserve"> -</v>
      </c>
      <c r="CM101" s="518">
        <f t="shared" si="50"/>
        <v>746548</v>
      </c>
      <c r="CN101" s="519">
        <f t="shared" si="51"/>
        <v>95000</v>
      </c>
      <c r="CO101" s="519">
        <f t="shared" si="52"/>
        <v>0</v>
      </c>
      <c r="CP101" s="505">
        <f t="shared" si="53"/>
        <v>0.12725236689402422</v>
      </c>
      <c r="CQ101" s="379" t="str">
        <f t="shared" si="54"/>
        <v xml:space="preserve"> -</v>
      </c>
      <c r="CR101" s="592" t="s">
        <v>1504</v>
      </c>
      <c r="CS101" s="213" t="s">
        <v>1429</v>
      </c>
      <c r="CT101" s="102" t="str">
        <f>'[1]LÍNEA 2'!AQ101</f>
        <v>INDERBU</v>
      </c>
    </row>
    <row r="102" spans="2:98" ht="45.75" customHeight="1" x14ac:dyDescent="0.2">
      <c r="B102" s="961"/>
      <c r="C102" s="958"/>
      <c r="D102" s="983"/>
      <c r="E102" s="912"/>
      <c r="F102" s="996"/>
      <c r="G102" s="828"/>
      <c r="H102" s="828"/>
      <c r="I102" s="815"/>
      <c r="J102" s="828"/>
      <c r="K102" s="815"/>
      <c r="L102" s="828"/>
      <c r="M102" s="828"/>
      <c r="N102" s="815"/>
      <c r="O102" s="828"/>
      <c r="P102" s="828"/>
      <c r="Q102" s="815"/>
      <c r="R102" s="828"/>
      <c r="S102" s="828"/>
      <c r="T102" s="815"/>
      <c r="U102" s="877"/>
      <c r="V102" s="1042"/>
      <c r="W102" s="815"/>
      <c r="X102" s="828"/>
      <c r="Y102" s="815"/>
      <c r="Z102" s="828"/>
      <c r="AA102" s="815"/>
      <c r="AB102" s="1032"/>
      <c r="AC102" s="1034"/>
      <c r="AD102" s="988"/>
      <c r="AE102" s="762"/>
      <c r="AF102" s="770"/>
      <c r="AG102" s="762"/>
      <c r="AH102" s="770"/>
      <c r="AI102" s="762"/>
      <c r="AJ102" s="770"/>
      <c r="AK102" s="762"/>
      <c r="AL102" s="770"/>
      <c r="AM102" s="762"/>
      <c r="AN102" s="770"/>
      <c r="AO102" s="915"/>
      <c r="AP102" s="904"/>
      <c r="AQ102" s="119" t="s">
        <v>341</v>
      </c>
      <c r="AR102" s="116" t="str">
        <f>'[1]LÍNEA 2'!P102</f>
        <v>2,4,1,3,1,4</v>
      </c>
      <c r="AS102" s="119" t="s">
        <v>1505</v>
      </c>
      <c r="AT102" s="40">
        <v>12</v>
      </c>
      <c r="AU102" s="60">
        <f>'[1]LÍNEA 2'!S102</f>
        <v>10</v>
      </c>
      <c r="AV102" s="60">
        <f>'[1]LÍNEA 2'!T102</f>
        <v>2</v>
      </c>
      <c r="AW102" s="414">
        <f t="shared" si="55"/>
        <v>0.2</v>
      </c>
      <c r="AX102" s="60">
        <f>'[1]LÍNEA 2'!U102</f>
        <v>3</v>
      </c>
      <c r="AY102" s="414">
        <f t="shared" si="56"/>
        <v>0.3</v>
      </c>
      <c r="AZ102" s="60">
        <f>'[1]LÍNEA 2'!V102</f>
        <v>3</v>
      </c>
      <c r="BA102" s="416">
        <f t="shared" si="57"/>
        <v>0.3</v>
      </c>
      <c r="BB102" s="47">
        <f>'[1]LÍNEA 2'!W102</f>
        <v>2</v>
      </c>
      <c r="BC102" s="416">
        <f t="shared" si="58"/>
        <v>0.2</v>
      </c>
      <c r="BD102" s="54">
        <f>'[23]2016'!K19</f>
        <v>2</v>
      </c>
      <c r="BE102" s="55">
        <f>'[23]2017'!K19</f>
        <v>2</v>
      </c>
      <c r="BF102" s="55">
        <f>'[23]2018'!K19</f>
        <v>0</v>
      </c>
      <c r="BG102" s="343">
        <f>'[23]2019'!K19</f>
        <v>0</v>
      </c>
      <c r="BH102" s="334">
        <f t="shared" si="31"/>
        <v>1</v>
      </c>
      <c r="BI102" s="454">
        <f t="shared" si="32"/>
        <v>1</v>
      </c>
      <c r="BJ102" s="335">
        <f t="shared" si="33"/>
        <v>0.66666666666666663</v>
      </c>
      <c r="BK102" s="454">
        <f t="shared" si="34"/>
        <v>0.66666666666666663</v>
      </c>
      <c r="BL102" s="335">
        <f t="shared" si="35"/>
        <v>0</v>
      </c>
      <c r="BM102" s="454">
        <f t="shared" si="36"/>
        <v>0</v>
      </c>
      <c r="BN102" s="335">
        <f t="shared" si="37"/>
        <v>0</v>
      </c>
      <c r="BO102" s="454">
        <f t="shared" si="38"/>
        <v>0</v>
      </c>
      <c r="BP102" s="661">
        <f>+SUM(BD102:BG102)/AU102</f>
        <v>0.4</v>
      </c>
      <c r="BQ102" s="656">
        <f t="shared" si="39"/>
        <v>0.4</v>
      </c>
      <c r="BR102" s="646">
        <f t="shared" si="40"/>
        <v>0.4</v>
      </c>
      <c r="BS102" s="55">
        <f>'[23]2016'!P19</f>
        <v>28000</v>
      </c>
      <c r="BT102" s="60">
        <f>'[23]2016'!Q19</f>
        <v>7000</v>
      </c>
      <c r="BU102" s="60">
        <f>'[23]2016'!R19</f>
        <v>0</v>
      </c>
      <c r="BV102" s="125">
        <f t="shared" si="42"/>
        <v>0.25</v>
      </c>
      <c r="BW102" s="379" t="str">
        <f t="shared" si="43"/>
        <v xml:space="preserve"> -</v>
      </c>
      <c r="BX102" s="55">
        <f>'[23]2017'!P19</f>
        <v>148725</v>
      </c>
      <c r="BY102" s="60">
        <f>'[23]2017'!Q19</f>
        <v>45711</v>
      </c>
      <c r="BZ102" s="60">
        <f>'[23]2017'!R19</f>
        <v>0</v>
      </c>
      <c r="CA102" s="125">
        <f t="shared" si="44"/>
        <v>0.30735249621785177</v>
      </c>
      <c r="CB102" s="379" t="str">
        <f t="shared" si="45"/>
        <v xml:space="preserve"> -</v>
      </c>
      <c r="CC102" s="54">
        <f>'[23]2018'!P19</f>
        <v>180707</v>
      </c>
      <c r="CD102" s="60">
        <f>'[23]2018'!Q19</f>
        <v>0</v>
      </c>
      <c r="CE102" s="60">
        <f>'[23]2018'!R19</f>
        <v>0</v>
      </c>
      <c r="CF102" s="125">
        <f t="shared" si="46"/>
        <v>0</v>
      </c>
      <c r="CG102" s="379" t="str">
        <f t="shared" si="47"/>
        <v xml:space="preserve"> -</v>
      </c>
      <c r="CH102" s="55">
        <f>'[23]2019'!P19</f>
        <v>188839</v>
      </c>
      <c r="CI102" s="60">
        <f>'[23]2019'!Q19</f>
        <v>0</v>
      </c>
      <c r="CJ102" s="60">
        <f>'[23]2019'!R19</f>
        <v>0</v>
      </c>
      <c r="CK102" s="125">
        <f t="shared" si="48"/>
        <v>0</v>
      </c>
      <c r="CL102" s="379" t="str">
        <f t="shared" si="49"/>
        <v xml:space="preserve"> -</v>
      </c>
      <c r="CM102" s="518">
        <f t="shared" si="50"/>
        <v>546271</v>
      </c>
      <c r="CN102" s="519">
        <f t="shared" si="51"/>
        <v>52711</v>
      </c>
      <c r="CO102" s="519">
        <f t="shared" si="52"/>
        <v>0</v>
      </c>
      <c r="CP102" s="505">
        <f t="shared" si="53"/>
        <v>9.6492400292162675E-2</v>
      </c>
      <c r="CQ102" s="379" t="str">
        <f t="shared" si="54"/>
        <v xml:space="preserve"> -</v>
      </c>
      <c r="CR102" s="592" t="s">
        <v>1225</v>
      </c>
      <c r="CS102" s="213" t="s">
        <v>1429</v>
      </c>
      <c r="CT102" s="102" t="str">
        <f>'[1]LÍNEA 2'!AQ102</f>
        <v>INDERBU</v>
      </c>
    </row>
    <row r="103" spans="2:98" ht="30" customHeight="1" x14ac:dyDescent="0.2">
      <c r="B103" s="961"/>
      <c r="C103" s="958"/>
      <c r="D103" s="983"/>
      <c r="E103" s="912"/>
      <c r="F103" s="996"/>
      <c r="G103" s="828"/>
      <c r="H103" s="828"/>
      <c r="I103" s="815"/>
      <c r="J103" s="828"/>
      <c r="K103" s="815"/>
      <c r="L103" s="828"/>
      <c r="M103" s="828"/>
      <c r="N103" s="815"/>
      <c r="O103" s="828"/>
      <c r="P103" s="828"/>
      <c r="Q103" s="815"/>
      <c r="R103" s="828"/>
      <c r="S103" s="828"/>
      <c r="T103" s="815"/>
      <c r="U103" s="877"/>
      <c r="V103" s="1042"/>
      <c r="W103" s="815"/>
      <c r="X103" s="828"/>
      <c r="Y103" s="815"/>
      <c r="Z103" s="828"/>
      <c r="AA103" s="815"/>
      <c r="AB103" s="1032"/>
      <c r="AC103" s="1034"/>
      <c r="AD103" s="988"/>
      <c r="AE103" s="762"/>
      <c r="AF103" s="770"/>
      <c r="AG103" s="762"/>
      <c r="AH103" s="770"/>
      <c r="AI103" s="762"/>
      <c r="AJ103" s="770"/>
      <c r="AK103" s="762"/>
      <c r="AL103" s="770"/>
      <c r="AM103" s="762"/>
      <c r="AN103" s="770"/>
      <c r="AO103" s="915"/>
      <c r="AP103" s="904"/>
      <c r="AQ103" s="231" t="s">
        <v>430</v>
      </c>
      <c r="AR103" s="241" t="str">
        <f>'[1]LÍNEA 2'!P103</f>
        <v xml:space="preserve"> -</v>
      </c>
      <c r="AS103" s="231" t="s">
        <v>1506</v>
      </c>
      <c r="AT103" s="40">
        <v>0</v>
      </c>
      <c r="AU103" s="60">
        <f>'[1]LÍNEA 2'!S103</f>
        <v>1</v>
      </c>
      <c r="AV103" s="60">
        <f>'[1]LÍNEA 2'!T103</f>
        <v>0</v>
      </c>
      <c r="AW103" s="414">
        <v>0.25</v>
      </c>
      <c r="AX103" s="60">
        <f>'[1]LÍNEA 2'!U103</f>
        <v>1</v>
      </c>
      <c r="AY103" s="414">
        <v>0.25</v>
      </c>
      <c r="AZ103" s="60">
        <f>'[1]LÍNEA 2'!V103</f>
        <v>1</v>
      </c>
      <c r="BA103" s="416">
        <v>0.25</v>
      </c>
      <c r="BB103" s="47">
        <f>'[1]LÍNEA 2'!W103</f>
        <v>1</v>
      </c>
      <c r="BC103" s="416">
        <v>0.25</v>
      </c>
      <c r="BD103" s="54">
        <f>'[23]2016'!K20</f>
        <v>0</v>
      </c>
      <c r="BE103" s="55">
        <f>'[23]2017'!K20</f>
        <v>0</v>
      </c>
      <c r="BF103" s="55">
        <f>'[23]2018'!K20</f>
        <v>0</v>
      </c>
      <c r="BG103" s="343">
        <f>'[23]2019'!K20</f>
        <v>0</v>
      </c>
      <c r="BH103" s="334" t="str">
        <f t="shared" si="31"/>
        <v xml:space="preserve"> -</v>
      </c>
      <c r="BI103" s="454" t="str">
        <f t="shared" si="32"/>
        <v xml:space="preserve"> -</v>
      </c>
      <c r="BJ103" s="335">
        <f t="shared" si="33"/>
        <v>0</v>
      </c>
      <c r="BK103" s="454">
        <f t="shared" si="34"/>
        <v>0</v>
      </c>
      <c r="BL103" s="335">
        <f t="shared" si="35"/>
        <v>0</v>
      </c>
      <c r="BM103" s="454">
        <f t="shared" si="36"/>
        <v>0</v>
      </c>
      <c r="BN103" s="335">
        <f t="shared" si="37"/>
        <v>0</v>
      </c>
      <c r="BO103" s="454">
        <f t="shared" si="38"/>
        <v>0</v>
      </c>
      <c r="BP103" s="661">
        <f>+AVERAGE(BE103:BG103)/AU103</f>
        <v>0</v>
      </c>
      <c r="BQ103" s="656">
        <f t="shared" si="39"/>
        <v>0</v>
      </c>
      <c r="BR103" s="646">
        <f t="shared" si="40"/>
        <v>0</v>
      </c>
      <c r="BS103" s="55">
        <f>'[23]2016'!P20</f>
        <v>0</v>
      </c>
      <c r="BT103" s="60">
        <f>'[23]2016'!Q20</f>
        <v>0</v>
      </c>
      <c r="BU103" s="60">
        <f>'[23]2016'!R20</f>
        <v>0</v>
      </c>
      <c r="BV103" s="125" t="str">
        <f t="shared" si="42"/>
        <v xml:space="preserve"> -</v>
      </c>
      <c r="BW103" s="379" t="str">
        <f t="shared" si="43"/>
        <v xml:space="preserve"> -</v>
      </c>
      <c r="BX103" s="55">
        <f>'[23]2017'!P20</f>
        <v>1000</v>
      </c>
      <c r="BY103" s="60">
        <f>'[23]2017'!Q20</f>
        <v>0</v>
      </c>
      <c r="BZ103" s="60">
        <f>'[23]2017'!R20</f>
        <v>0</v>
      </c>
      <c r="CA103" s="125">
        <f t="shared" si="44"/>
        <v>0</v>
      </c>
      <c r="CB103" s="379" t="str">
        <f t="shared" si="45"/>
        <v xml:space="preserve"> -</v>
      </c>
      <c r="CC103" s="54">
        <f>'[23]2018'!P20</f>
        <v>0</v>
      </c>
      <c r="CD103" s="60">
        <f>'[23]2018'!Q20</f>
        <v>0</v>
      </c>
      <c r="CE103" s="60">
        <f>'[23]2018'!R20</f>
        <v>0</v>
      </c>
      <c r="CF103" s="125" t="str">
        <f t="shared" si="46"/>
        <v xml:space="preserve"> -</v>
      </c>
      <c r="CG103" s="379" t="str">
        <f t="shared" si="47"/>
        <v xml:space="preserve"> -</v>
      </c>
      <c r="CH103" s="55">
        <f>'[23]2019'!P20</f>
        <v>0</v>
      </c>
      <c r="CI103" s="60">
        <f>'[23]2019'!Q20</f>
        <v>0</v>
      </c>
      <c r="CJ103" s="60">
        <f>'[23]2019'!R20</f>
        <v>0</v>
      </c>
      <c r="CK103" s="125" t="str">
        <f t="shared" si="48"/>
        <v xml:space="preserve"> -</v>
      </c>
      <c r="CL103" s="379" t="str">
        <f t="shared" si="49"/>
        <v xml:space="preserve"> -</v>
      </c>
      <c r="CM103" s="518">
        <f t="shared" si="50"/>
        <v>1000</v>
      </c>
      <c r="CN103" s="519">
        <f t="shared" si="51"/>
        <v>0</v>
      </c>
      <c r="CO103" s="519">
        <f t="shared" si="52"/>
        <v>0</v>
      </c>
      <c r="CP103" s="505">
        <f t="shared" si="53"/>
        <v>0</v>
      </c>
      <c r="CQ103" s="379" t="str">
        <f t="shared" si="54"/>
        <v xml:space="preserve"> -</v>
      </c>
      <c r="CR103" s="592" t="s">
        <v>1225</v>
      </c>
      <c r="CS103" s="213" t="s">
        <v>1429</v>
      </c>
      <c r="CT103" s="102" t="str">
        <f>'[1]LÍNEA 2'!AQ103</f>
        <v>INDERBU</v>
      </c>
    </row>
    <row r="104" spans="2:98" ht="30" customHeight="1" x14ac:dyDescent="0.2">
      <c r="B104" s="961"/>
      <c r="C104" s="958"/>
      <c r="D104" s="983"/>
      <c r="E104" s="912"/>
      <c r="F104" s="996"/>
      <c r="G104" s="828"/>
      <c r="H104" s="828"/>
      <c r="I104" s="815"/>
      <c r="J104" s="828"/>
      <c r="K104" s="815"/>
      <c r="L104" s="828"/>
      <c r="M104" s="828"/>
      <c r="N104" s="815"/>
      <c r="O104" s="828"/>
      <c r="P104" s="828"/>
      <c r="Q104" s="815"/>
      <c r="R104" s="828"/>
      <c r="S104" s="828"/>
      <c r="T104" s="815"/>
      <c r="U104" s="877"/>
      <c r="V104" s="1042"/>
      <c r="W104" s="815"/>
      <c r="X104" s="828"/>
      <c r="Y104" s="815"/>
      <c r="Z104" s="828"/>
      <c r="AA104" s="815"/>
      <c r="AB104" s="1032"/>
      <c r="AC104" s="1034"/>
      <c r="AD104" s="988"/>
      <c r="AE104" s="762"/>
      <c r="AF104" s="770"/>
      <c r="AG104" s="762"/>
      <c r="AH104" s="770"/>
      <c r="AI104" s="762"/>
      <c r="AJ104" s="770"/>
      <c r="AK104" s="762"/>
      <c r="AL104" s="770"/>
      <c r="AM104" s="762"/>
      <c r="AN104" s="770"/>
      <c r="AO104" s="915"/>
      <c r="AP104" s="904"/>
      <c r="AQ104" s="231" t="s">
        <v>342</v>
      </c>
      <c r="AR104" s="241" t="str">
        <f>'[1]LÍNEA 2'!P104</f>
        <v xml:space="preserve"> -</v>
      </c>
      <c r="AS104" s="231" t="s">
        <v>1507</v>
      </c>
      <c r="AT104" s="40">
        <v>1</v>
      </c>
      <c r="AU104" s="60">
        <f>'[1]LÍNEA 2'!S104</f>
        <v>1</v>
      </c>
      <c r="AV104" s="60">
        <f>'[1]LÍNEA 2'!T104</f>
        <v>1</v>
      </c>
      <c r="AW104" s="414">
        <v>0.25</v>
      </c>
      <c r="AX104" s="60">
        <f>'[1]LÍNEA 2'!U104</f>
        <v>1</v>
      </c>
      <c r="AY104" s="414">
        <v>0.25</v>
      </c>
      <c r="AZ104" s="60">
        <f>'[1]LÍNEA 2'!V104</f>
        <v>1</v>
      </c>
      <c r="BA104" s="416">
        <v>0.25</v>
      </c>
      <c r="BB104" s="47">
        <f>'[1]LÍNEA 2'!W104</f>
        <v>1</v>
      </c>
      <c r="BC104" s="416">
        <v>0.25</v>
      </c>
      <c r="BD104" s="54">
        <f>'[23]2016'!K21</f>
        <v>0.33</v>
      </c>
      <c r="BE104" s="55">
        <f>'[23]2017'!K21</f>
        <v>0</v>
      </c>
      <c r="BF104" s="55">
        <f>'[23]2018'!K21</f>
        <v>0</v>
      </c>
      <c r="BG104" s="343">
        <f>'[23]2019'!K21</f>
        <v>0</v>
      </c>
      <c r="BH104" s="334">
        <f t="shared" si="31"/>
        <v>0.33</v>
      </c>
      <c r="BI104" s="454">
        <f t="shared" si="32"/>
        <v>0.33</v>
      </c>
      <c r="BJ104" s="335">
        <f t="shared" si="33"/>
        <v>0</v>
      </c>
      <c r="BK104" s="454">
        <f t="shared" si="34"/>
        <v>0</v>
      </c>
      <c r="BL104" s="335">
        <f t="shared" si="35"/>
        <v>0</v>
      </c>
      <c r="BM104" s="454">
        <f t="shared" si="36"/>
        <v>0</v>
      </c>
      <c r="BN104" s="335">
        <f t="shared" si="37"/>
        <v>0</v>
      </c>
      <c r="BO104" s="454">
        <f t="shared" si="38"/>
        <v>0</v>
      </c>
      <c r="BP104" s="661">
        <f t="shared" si="41"/>
        <v>8.2500000000000004E-2</v>
      </c>
      <c r="BQ104" s="656">
        <f t="shared" si="39"/>
        <v>8.2500000000000004E-2</v>
      </c>
      <c r="BR104" s="646">
        <f t="shared" si="40"/>
        <v>8.2500000000000004E-2</v>
      </c>
      <c r="BS104" s="55">
        <f>'[23]2016'!P21</f>
        <v>0</v>
      </c>
      <c r="BT104" s="60">
        <f>'[23]2016'!Q21</f>
        <v>0</v>
      </c>
      <c r="BU104" s="60">
        <f>'[23]2016'!R21</f>
        <v>0</v>
      </c>
      <c r="BV104" s="125" t="str">
        <f t="shared" si="42"/>
        <v xml:space="preserve"> -</v>
      </c>
      <c r="BW104" s="379" t="str">
        <f t="shared" si="43"/>
        <v xml:space="preserve"> -</v>
      </c>
      <c r="BX104" s="55">
        <f>'[23]2017'!P21</f>
        <v>15000</v>
      </c>
      <c r="BY104" s="60">
        <f>'[23]2017'!Q21</f>
        <v>0</v>
      </c>
      <c r="BZ104" s="60">
        <f>'[23]2017'!R21</f>
        <v>0</v>
      </c>
      <c r="CA104" s="125">
        <f t="shared" si="44"/>
        <v>0</v>
      </c>
      <c r="CB104" s="379" t="str">
        <f t="shared" si="45"/>
        <v xml:space="preserve"> -</v>
      </c>
      <c r="CC104" s="54">
        <f>'[23]2018'!P21</f>
        <v>0</v>
      </c>
      <c r="CD104" s="60">
        <f>'[23]2018'!Q21</f>
        <v>0</v>
      </c>
      <c r="CE104" s="60">
        <f>'[23]2018'!R21</f>
        <v>0</v>
      </c>
      <c r="CF104" s="125" t="str">
        <f t="shared" si="46"/>
        <v xml:space="preserve"> -</v>
      </c>
      <c r="CG104" s="379" t="str">
        <f t="shared" si="47"/>
        <v xml:space="preserve"> -</v>
      </c>
      <c r="CH104" s="55">
        <f>'[23]2019'!P21</f>
        <v>0</v>
      </c>
      <c r="CI104" s="60">
        <f>'[23]2019'!Q21</f>
        <v>0</v>
      </c>
      <c r="CJ104" s="60">
        <f>'[23]2019'!R21</f>
        <v>0</v>
      </c>
      <c r="CK104" s="125" t="str">
        <f t="shared" si="48"/>
        <v xml:space="preserve"> -</v>
      </c>
      <c r="CL104" s="379" t="str">
        <f t="shared" si="49"/>
        <v xml:space="preserve"> -</v>
      </c>
      <c r="CM104" s="518">
        <f t="shared" si="50"/>
        <v>15000</v>
      </c>
      <c r="CN104" s="519">
        <f t="shared" si="51"/>
        <v>0</v>
      </c>
      <c r="CO104" s="519">
        <f t="shared" si="52"/>
        <v>0</v>
      </c>
      <c r="CP104" s="505">
        <f t="shared" si="53"/>
        <v>0</v>
      </c>
      <c r="CQ104" s="379" t="str">
        <f t="shared" si="54"/>
        <v xml:space="preserve"> -</v>
      </c>
      <c r="CR104" s="592" t="s">
        <v>1225</v>
      </c>
      <c r="CS104" s="213" t="s">
        <v>1429</v>
      </c>
      <c r="CT104" s="102" t="str">
        <f>'[1]LÍNEA 2'!AQ104</f>
        <v>INDERBU</v>
      </c>
    </row>
    <row r="105" spans="2:98" ht="60" customHeight="1" thickBot="1" x14ac:dyDescent="0.25">
      <c r="B105" s="961"/>
      <c r="C105" s="958"/>
      <c r="D105" s="983"/>
      <c r="E105" s="912"/>
      <c r="F105" s="996"/>
      <c r="G105" s="828"/>
      <c r="H105" s="828"/>
      <c r="I105" s="815"/>
      <c r="J105" s="828"/>
      <c r="K105" s="815"/>
      <c r="L105" s="828"/>
      <c r="M105" s="828"/>
      <c r="N105" s="815"/>
      <c r="O105" s="828"/>
      <c r="P105" s="828"/>
      <c r="Q105" s="815"/>
      <c r="R105" s="828"/>
      <c r="S105" s="828"/>
      <c r="T105" s="815"/>
      <c r="U105" s="877"/>
      <c r="V105" s="1042"/>
      <c r="W105" s="815"/>
      <c r="X105" s="828"/>
      <c r="Y105" s="815"/>
      <c r="Z105" s="828"/>
      <c r="AA105" s="815"/>
      <c r="AB105" s="1032"/>
      <c r="AC105" s="1034"/>
      <c r="AD105" s="988"/>
      <c r="AE105" s="762"/>
      <c r="AF105" s="770"/>
      <c r="AG105" s="762"/>
      <c r="AH105" s="770"/>
      <c r="AI105" s="762"/>
      <c r="AJ105" s="770"/>
      <c r="AK105" s="762"/>
      <c r="AL105" s="770"/>
      <c r="AM105" s="762"/>
      <c r="AN105" s="770"/>
      <c r="AO105" s="916"/>
      <c r="AP105" s="905"/>
      <c r="AQ105" s="464" t="s">
        <v>343</v>
      </c>
      <c r="AR105" s="465">
        <f>'[1]LÍNEA 2'!P105</f>
        <v>2210980</v>
      </c>
      <c r="AS105" s="464" t="s">
        <v>1508</v>
      </c>
      <c r="AT105" s="44">
        <v>0</v>
      </c>
      <c r="AU105" s="105">
        <f>'[1]LÍNEA 2'!S105</f>
        <v>1</v>
      </c>
      <c r="AV105" s="105">
        <f>'[1]LÍNEA 2'!T105</f>
        <v>0</v>
      </c>
      <c r="AW105" s="417">
        <f t="shared" si="55"/>
        <v>0</v>
      </c>
      <c r="AX105" s="105">
        <f>'[1]LÍNEA 2'!U105</f>
        <v>1</v>
      </c>
      <c r="AY105" s="417">
        <v>0.33</v>
      </c>
      <c r="AZ105" s="105">
        <f>'[1]LÍNEA 2'!V105</f>
        <v>1</v>
      </c>
      <c r="BA105" s="418">
        <v>0.33</v>
      </c>
      <c r="BB105" s="50">
        <f>'[1]LÍNEA 2'!W105</f>
        <v>1</v>
      </c>
      <c r="BC105" s="418">
        <v>0.34</v>
      </c>
      <c r="BD105" s="62">
        <f>'[2]2016'!$K$47</f>
        <v>0</v>
      </c>
      <c r="BE105" s="63">
        <f>'[2]2017'!$K$47</f>
        <v>0</v>
      </c>
      <c r="BF105" s="63">
        <f>'[2]2018'!$K$47</f>
        <v>0</v>
      </c>
      <c r="BG105" s="345">
        <f>'[2]2019'!$K$47</f>
        <v>0</v>
      </c>
      <c r="BH105" s="332" t="str">
        <f t="shared" si="31"/>
        <v xml:space="preserve"> -</v>
      </c>
      <c r="BI105" s="458" t="str">
        <f t="shared" si="32"/>
        <v xml:space="preserve"> -</v>
      </c>
      <c r="BJ105" s="333">
        <f t="shared" si="33"/>
        <v>0</v>
      </c>
      <c r="BK105" s="458">
        <f t="shared" si="34"/>
        <v>0</v>
      </c>
      <c r="BL105" s="333">
        <f t="shared" si="35"/>
        <v>0</v>
      </c>
      <c r="BM105" s="458">
        <f t="shared" si="36"/>
        <v>0</v>
      </c>
      <c r="BN105" s="333">
        <f t="shared" si="37"/>
        <v>0</v>
      </c>
      <c r="BO105" s="458">
        <f t="shared" si="38"/>
        <v>0</v>
      </c>
      <c r="BP105" s="662">
        <f>+AVERAGE(BE105:BG105)/AU105</f>
        <v>0</v>
      </c>
      <c r="BQ105" s="657">
        <f t="shared" si="39"/>
        <v>0</v>
      </c>
      <c r="BR105" s="647">
        <f t="shared" si="40"/>
        <v>0</v>
      </c>
      <c r="BS105" s="57">
        <f>'[2]2016'!P47</f>
        <v>0</v>
      </c>
      <c r="BT105" s="105">
        <f>'[2]2016'!Q47</f>
        <v>0</v>
      </c>
      <c r="BU105" s="105">
        <f>'[2]2016'!R47</f>
        <v>0</v>
      </c>
      <c r="BV105" s="147" t="str">
        <f t="shared" si="42"/>
        <v xml:space="preserve"> -</v>
      </c>
      <c r="BW105" s="382" t="str">
        <f t="shared" si="43"/>
        <v xml:space="preserve"> -</v>
      </c>
      <c r="BX105" s="57">
        <f>'[2]2017'!P47</f>
        <v>50000</v>
      </c>
      <c r="BY105" s="105">
        <f>'[2]2017'!Q47</f>
        <v>0</v>
      </c>
      <c r="BZ105" s="105">
        <f>'[2]2017'!R47</f>
        <v>0</v>
      </c>
      <c r="CA105" s="147">
        <f t="shared" si="44"/>
        <v>0</v>
      </c>
      <c r="CB105" s="382" t="str">
        <f t="shared" si="45"/>
        <v xml:space="preserve"> -</v>
      </c>
      <c r="CC105" s="56">
        <f>'[2]2018'!P47</f>
        <v>100000</v>
      </c>
      <c r="CD105" s="105">
        <f>'[2]2018'!Q47</f>
        <v>0</v>
      </c>
      <c r="CE105" s="105">
        <f>'[2]2018'!R47</f>
        <v>0</v>
      </c>
      <c r="CF105" s="147">
        <f t="shared" si="46"/>
        <v>0</v>
      </c>
      <c r="CG105" s="382" t="str">
        <f t="shared" si="47"/>
        <v xml:space="preserve"> -</v>
      </c>
      <c r="CH105" s="57">
        <f>'[2]2019'!P47</f>
        <v>120000</v>
      </c>
      <c r="CI105" s="105">
        <f>'[2]2019'!Q47</f>
        <v>0</v>
      </c>
      <c r="CJ105" s="105">
        <f>'[2]2019'!R47</f>
        <v>0</v>
      </c>
      <c r="CK105" s="147">
        <f t="shared" si="48"/>
        <v>0</v>
      </c>
      <c r="CL105" s="382" t="str">
        <f t="shared" si="49"/>
        <v xml:space="preserve"> -</v>
      </c>
      <c r="CM105" s="520">
        <f t="shared" si="50"/>
        <v>270000</v>
      </c>
      <c r="CN105" s="521">
        <f t="shared" si="51"/>
        <v>0</v>
      </c>
      <c r="CO105" s="521">
        <f t="shared" si="52"/>
        <v>0</v>
      </c>
      <c r="CP105" s="508">
        <f t="shared" si="53"/>
        <v>0</v>
      </c>
      <c r="CQ105" s="382" t="str">
        <f t="shared" si="54"/>
        <v xml:space="preserve"> -</v>
      </c>
      <c r="CR105" s="594" t="s">
        <v>1436</v>
      </c>
      <c r="CS105" s="100" t="s">
        <v>1400</v>
      </c>
      <c r="CT105" s="103" t="str">
        <f>'[1]LÍNEA 2'!AQ105</f>
        <v>Sec. Interior</v>
      </c>
    </row>
    <row r="106" spans="2:98" ht="30" customHeight="1" x14ac:dyDescent="0.2">
      <c r="B106" s="961"/>
      <c r="C106" s="958"/>
      <c r="D106" s="983"/>
      <c r="E106" s="912"/>
      <c r="F106" s="996"/>
      <c r="G106" s="828"/>
      <c r="H106" s="828"/>
      <c r="I106" s="815"/>
      <c r="J106" s="828"/>
      <c r="K106" s="815"/>
      <c r="L106" s="828"/>
      <c r="M106" s="828"/>
      <c r="N106" s="815"/>
      <c r="O106" s="828"/>
      <c r="P106" s="828"/>
      <c r="Q106" s="815"/>
      <c r="R106" s="828"/>
      <c r="S106" s="828"/>
      <c r="T106" s="815"/>
      <c r="U106" s="877"/>
      <c r="V106" s="1042"/>
      <c r="W106" s="815"/>
      <c r="X106" s="828"/>
      <c r="Y106" s="815"/>
      <c r="Z106" s="828"/>
      <c r="AA106" s="815"/>
      <c r="AB106" s="1032"/>
      <c r="AC106" s="1034"/>
      <c r="AD106" s="988"/>
      <c r="AE106" s="762"/>
      <c r="AF106" s="770"/>
      <c r="AG106" s="762"/>
      <c r="AH106" s="770"/>
      <c r="AI106" s="762"/>
      <c r="AJ106" s="770"/>
      <c r="AK106" s="762"/>
      <c r="AL106" s="770"/>
      <c r="AM106" s="762"/>
      <c r="AN106" s="770"/>
      <c r="AO106" s="917">
        <f>+RESUMEN!J54</f>
        <v>0.2</v>
      </c>
      <c r="AP106" s="906" t="s">
        <v>371</v>
      </c>
      <c r="AQ106" s="238" t="s">
        <v>344</v>
      </c>
      <c r="AR106" s="276">
        <f>'[1]LÍNEA 2'!P106</f>
        <v>2210946</v>
      </c>
      <c r="AS106" s="238" t="s">
        <v>1509</v>
      </c>
      <c r="AT106" s="39">
        <v>1</v>
      </c>
      <c r="AU106" s="90">
        <f>'[1]LÍNEA 2'!S106</f>
        <v>1</v>
      </c>
      <c r="AV106" s="90">
        <f>'[1]LÍNEA 2'!T106</f>
        <v>1</v>
      </c>
      <c r="AW106" s="413">
        <v>0.25</v>
      </c>
      <c r="AX106" s="90">
        <f>'[1]LÍNEA 2'!U106</f>
        <v>1</v>
      </c>
      <c r="AY106" s="413">
        <v>0.25</v>
      </c>
      <c r="AZ106" s="90">
        <f>'[1]LÍNEA 2'!V106</f>
        <v>1</v>
      </c>
      <c r="BA106" s="415">
        <v>0.25</v>
      </c>
      <c r="BB106" s="46">
        <f>'[1]LÍNEA 2'!W106</f>
        <v>1</v>
      </c>
      <c r="BC106" s="422">
        <v>0.25</v>
      </c>
      <c r="BD106" s="52">
        <f>'[3]2016'!K85</f>
        <v>1</v>
      </c>
      <c r="BE106" s="53">
        <f>'[3]2017'!K86</f>
        <v>1</v>
      </c>
      <c r="BF106" s="53">
        <f>'[3]2018'!K86</f>
        <v>0</v>
      </c>
      <c r="BG106" s="342">
        <f>'[3]2019'!K86</f>
        <v>0</v>
      </c>
      <c r="BH106" s="459">
        <f t="shared" si="31"/>
        <v>1</v>
      </c>
      <c r="BI106" s="460">
        <f t="shared" si="32"/>
        <v>1</v>
      </c>
      <c r="BJ106" s="461">
        <f t="shared" si="33"/>
        <v>1</v>
      </c>
      <c r="BK106" s="460">
        <f t="shared" si="34"/>
        <v>1</v>
      </c>
      <c r="BL106" s="461">
        <f t="shared" si="35"/>
        <v>0</v>
      </c>
      <c r="BM106" s="460">
        <f t="shared" si="36"/>
        <v>0</v>
      </c>
      <c r="BN106" s="461">
        <f t="shared" si="37"/>
        <v>0</v>
      </c>
      <c r="BO106" s="460">
        <f t="shared" si="38"/>
        <v>0</v>
      </c>
      <c r="BP106" s="663">
        <f t="shared" si="41"/>
        <v>0.5</v>
      </c>
      <c r="BQ106" s="658">
        <f t="shared" si="39"/>
        <v>0.5</v>
      </c>
      <c r="BR106" s="648">
        <f t="shared" si="40"/>
        <v>0.5</v>
      </c>
      <c r="BS106" s="52">
        <f>'[3]2016'!P85</f>
        <v>222422</v>
      </c>
      <c r="BT106" s="90">
        <f>'[3]2016'!Q85</f>
        <v>222422</v>
      </c>
      <c r="BU106" s="90">
        <f>'[3]2016'!R85</f>
        <v>0</v>
      </c>
      <c r="BV106" s="146">
        <f t="shared" si="42"/>
        <v>1</v>
      </c>
      <c r="BW106" s="385" t="str">
        <f t="shared" si="43"/>
        <v xml:space="preserve"> -</v>
      </c>
      <c r="BX106" s="53">
        <f>'[3]2017'!P86</f>
        <v>240000</v>
      </c>
      <c r="BY106" s="90">
        <f>'[3]2017'!Q86</f>
        <v>209153</v>
      </c>
      <c r="BZ106" s="90">
        <f>'[3]2017'!R86</f>
        <v>0</v>
      </c>
      <c r="CA106" s="146">
        <f t="shared" si="44"/>
        <v>0.87147083333333331</v>
      </c>
      <c r="CB106" s="385" t="str">
        <f t="shared" si="45"/>
        <v xml:space="preserve"> -</v>
      </c>
      <c r="CC106" s="52">
        <f>'[3]2018'!P86</f>
        <v>0</v>
      </c>
      <c r="CD106" s="90">
        <f>'[3]2018'!Q86</f>
        <v>0</v>
      </c>
      <c r="CE106" s="90">
        <f>'[3]2018'!R86</f>
        <v>0</v>
      </c>
      <c r="CF106" s="146" t="str">
        <f t="shared" si="46"/>
        <v xml:space="preserve"> -</v>
      </c>
      <c r="CG106" s="385" t="str">
        <f t="shared" si="47"/>
        <v xml:space="preserve"> -</v>
      </c>
      <c r="CH106" s="53">
        <f>'[3]2019'!P86</f>
        <v>0</v>
      </c>
      <c r="CI106" s="90">
        <f>'[3]2019'!Q86</f>
        <v>0</v>
      </c>
      <c r="CJ106" s="90">
        <f>'[3]2019'!R86</f>
        <v>0</v>
      </c>
      <c r="CK106" s="146" t="str">
        <f t="shared" si="48"/>
        <v xml:space="preserve"> -</v>
      </c>
      <c r="CL106" s="385" t="str">
        <f t="shared" si="49"/>
        <v xml:space="preserve"> -</v>
      </c>
      <c r="CM106" s="522">
        <f t="shared" si="50"/>
        <v>462422</v>
      </c>
      <c r="CN106" s="523">
        <f t="shared" si="51"/>
        <v>431575</v>
      </c>
      <c r="CO106" s="523">
        <f t="shared" si="52"/>
        <v>0</v>
      </c>
      <c r="CP106" s="504">
        <f t="shared" si="53"/>
        <v>0.93329253365973075</v>
      </c>
      <c r="CQ106" s="385" t="str">
        <f t="shared" si="54"/>
        <v xml:space="preserve"> -</v>
      </c>
      <c r="CR106" s="595" t="s">
        <v>1469</v>
      </c>
      <c r="CS106" s="108" t="s">
        <v>1400</v>
      </c>
      <c r="CT106" s="75" t="str">
        <f>'[1]LÍNEA 2'!AQ106</f>
        <v>Sec. Desarrollo Social</v>
      </c>
    </row>
    <row r="107" spans="2:98" ht="30" customHeight="1" x14ac:dyDescent="0.2">
      <c r="B107" s="961"/>
      <c r="C107" s="958"/>
      <c r="D107" s="983"/>
      <c r="E107" s="912"/>
      <c r="F107" s="996" t="s">
        <v>422</v>
      </c>
      <c r="G107" s="978">
        <v>2.86</v>
      </c>
      <c r="H107" s="809">
        <v>0</v>
      </c>
      <c r="I107" s="1041">
        <f>+H107-G107</f>
        <v>-2.86</v>
      </c>
      <c r="J107" s="809">
        <v>0</v>
      </c>
      <c r="K107" s="1041">
        <f>+J107-G107</f>
        <v>-2.86</v>
      </c>
      <c r="L107" s="809"/>
      <c r="M107" s="809">
        <v>0</v>
      </c>
      <c r="N107" s="797">
        <f>+M107-J107</f>
        <v>0</v>
      </c>
      <c r="O107" s="809"/>
      <c r="P107" s="809">
        <v>0</v>
      </c>
      <c r="Q107" s="797">
        <f>+P107-M107</f>
        <v>0</v>
      </c>
      <c r="R107" s="809"/>
      <c r="S107" s="809">
        <v>0</v>
      </c>
      <c r="T107" s="797">
        <f>+S107-P107</f>
        <v>0</v>
      </c>
      <c r="U107" s="937"/>
      <c r="V107" s="823"/>
      <c r="W107" s="811">
        <f>+V107</f>
        <v>0</v>
      </c>
      <c r="X107" s="809"/>
      <c r="Y107" s="797">
        <f>+X107</f>
        <v>0</v>
      </c>
      <c r="Z107" s="809"/>
      <c r="AA107" s="797">
        <f>+Z107</f>
        <v>0</v>
      </c>
      <c r="AB107" s="991"/>
      <c r="AC107" s="994">
        <f>+AB107</f>
        <v>0</v>
      </c>
      <c r="AD107" s="988"/>
      <c r="AE107" s="762">
        <f>+AD107</f>
        <v>0</v>
      </c>
      <c r="AF107" s="770"/>
      <c r="AG107" s="762">
        <f>+AF107</f>
        <v>0</v>
      </c>
      <c r="AH107" s="770"/>
      <c r="AI107" s="762">
        <f>+AH107</f>
        <v>0</v>
      </c>
      <c r="AJ107" s="770"/>
      <c r="AK107" s="762">
        <f>+AJ107</f>
        <v>0</v>
      </c>
      <c r="AL107" s="770"/>
      <c r="AM107" s="762">
        <f>+AL107</f>
        <v>0</v>
      </c>
      <c r="AN107" s="770"/>
      <c r="AO107" s="915"/>
      <c r="AP107" s="904"/>
      <c r="AQ107" s="255" t="s">
        <v>345</v>
      </c>
      <c r="AR107" s="277" t="str">
        <f>'[1]LÍNEA 2'!P107</f>
        <v xml:space="preserve"> -</v>
      </c>
      <c r="AS107" s="255" t="s">
        <v>1510</v>
      </c>
      <c r="AT107" s="43">
        <v>1</v>
      </c>
      <c r="AU107" s="85">
        <f>'[1]LÍNEA 2'!S107</f>
        <v>1</v>
      </c>
      <c r="AV107" s="85">
        <f>'[1]LÍNEA 2'!T107</f>
        <v>1</v>
      </c>
      <c r="AW107" s="414">
        <v>0.25</v>
      </c>
      <c r="AX107" s="85">
        <f>'[1]LÍNEA 2'!U107</f>
        <v>1</v>
      </c>
      <c r="AY107" s="414">
        <v>0.25</v>
      </c>
      <c r="AZ107" s="85">
        <f>'[1]LÍNEA 2'!V107</f>
        <v>1</v>
      </c>
      <c r="BA107" s="416">
        <v>0.25</v>
      </c>
      <c r="BB107" s="125">
        <f>'[1]LÍNEA 2'!W107</f>
        <v>1</v>
      </c>
      <c r="BC107" s="423">
        <v>0.25</v>
      </c>
      <c r="BD107" s="319">
        <f>'[3]2016'!K86</f>
        <v>0</v>
      </c>
      <c r="BE107" s="314">
        <f>'[3]2017'!K87</f>
        <v>1</v>
      </c>
      <c r="BF107" s="314">
        <f>'[3]2018'!K87</f>
        <v>0</v>
      </c>
      <c r="BG107" s="344">
        <f>'[3]2019'!K87</f>
        <v>0</v>
      </c>
      <c r="BH107" s="334">
        <f t="shared" si="31"/>
        <v>0</v>
      </c>
      <c r="BI107" s="454">
        <f t="shared" si="32"/>
        <v>0</v>
      </c>
      <c r="BJ107" s="335">
        <f t="shared" si="33"/>
        <v>1</v>
      </c>
      <c r="BK107" s="454">
        <f t="shared" si="34"/>
        <v>1</v>
      </c>
      <c r="BL107" s="335">
        <f t="shared" si="35"/>
        <v>0</v>
      </c>
      <c r="BM107" s="454">
        <f t="shared" si="36"/>
        <v>0</v>
      </c>
      <c r="BN107" s="335">
        <f t="shared" si="37"/>
        <v>0</v>
      </c>
      <c r="BO107" s="454">
        <f t="shared" si="38"/>
        <v>0</v>
      </c>
      <c r="BP107" s="661">
        <f t="shared" si="41"/>
        <v>0.25</v>
      </c>
      <c r="BQ107" s="656">
        <f t="shared" si="39"/>
        <v>0.25</v>
      </c>
      <c r="BR107" s="646">
        <f t="shared" si="40"/>
        <v>0.25</v>
      </c>
      <c r="BS107" s="54">
        <f>'[3]2016'!P86</f>
        <v>0</v>
      </c>
      <c r="BT107" s="60">
        <f>'[3]2016'!Q86</f>
        <v>0</v>
      </c>
      <c r="BU107" s="60">
        <f>'[3]2016'!R86</f>
        <v>0</v>
      </c>
      <c r="BV107" s="125" t="str">
        <f t="shared" si="42"/>
        <v xml:space="preserve"> -</v>
      </c>
      <c r="BW107" s="379" t="str">
        <f t="shared" si="43"/>
        <v xml:space="preserve"> -</v>
      </c>
      <c r="BX107" s="55">
        <f>'[3]2017'!P87</f>
        <v>80000</v>
      </c>
      <c r="BY107" s="60">
        <f>'[3]2017'!Q87</f>
        <v>80000</v>
      </c>
      <c r="BZ107" s="60">
        <f>'[3]2017'!R87</f>
        <v>0</v>
      </c>
      <c r="CA107" s="125">
        <f t="shared" si="44"/>
        <v>1</v>
      </c>
      <c r="CB107" s="379" t="str">
        <f t="shared" si="45"/>
        <v xml:space="preserve"> -</v>
      </c>
      <c r="CC107" s="54">
        <f>'[3]2018'!P87</f>
        <v>0</v>
      </c>
      <c r="CD107" s="60">
        <f>'[3]2018'!Q87</f>
        <v>0</v>
      </c>
      <c r="CE107" s="60">
        <f>'[3]2018'!R87</f>
        <v>0</v>
      </c>
      <c r="CF107" s="125" t="str">
        <f t="shared" si="46"/>
        <v xml:space="preserve"> -</v>
      </c>
      <c r="CG107" s="379" t="str">
        <f t="shared" si="47"/>
        <v xml:space="preserve"> -</v>
      </c>
      <c r="CH107" s="55">
        <f>'[3]2019'!P87</f>
        <v>0</v>
      </c>
      <c r="CI107" s="60">
        <f>'[3]2019'!Q87</f>
        <v>0</v>
      </c>
      <c r="CJ107" s="60">
        <f>'[3]2019'!R87</f>
        <v>0</v>
      </c>
      <c r="CK107" s="125" t="str">
        <f t="shared" si="48"/>
        <v xml:space="preserve"> -</v>
      </c>
      <c r="CL107" s="379" t="str">
        <f t="shared" si="49"/>
        <v xml:space="preserve"> -</v>
      </c>
      <c r="CM107" s="518">
        <f t="shared" si="50"/>
        <v>80000</v>
      </c>
      <c r="CN107" s="519">
        <f t="shared" si="51"/>
        <v>80000</v>
      </c>
      <c r="CO107" s="519">
        <f t="shared" si="52"/>
        <v>0</v>
      </c>
      <c r="CP107" s="505">
        <f t="shared" si="53"/>
        <v>1</v>
      </c>
      <c r="CQ107" s="379" t="str">
        <f t="shared" si="54"/>
        <v xml:space="preserve"> -</v>
      </c>
      <c r="CR107" s="592" t="s">
        <v>1469</v>
      </c>
      <c r="CS107" s="99" t="s">
        <v>1400</v>
      </c>
      <c r="CT107" s="102" t="str">
        <f>'[1]LÍNEA 2'!AQ107</f>
        <v>Sec. Desarrollo Social</v>
      </c>
    </row>
    <row r="108" spans="2:98" ht="30" customHeight="1" x14ac:dyDescent="0.2">
      <c r="B108" s="961"/>
      <c r="C108" s="958"/>
      <c r="D108" s="983"/>
      <c r="E108" s="912"/>
      <c r="F108" s="996"/>
      <c r="G108" s="978"/>
      <c r="H108" s="809"/>
      <c r="I108" s="1041"/>
      <c r="J108" s="809"/>
      <c r="K108" s="1041"/>
      <c r="L108" s="809"/>
      <c r="M108" s="809"/>
      <c r="N108" s="797"/>
      <c r="O108" s="809"/>
      <c r="P108" s="809"/>
      <c r="Q108" s="797"/>
      <c r="R108" s="809"/>
      <c r="S108" s="809"/>
      <c r="T108" s="797"/>
      <c r="U108" s="937"/>
      <c r="V108" s="823"/>
      <c r="W108" s="851"/>
      <c r="X108" s="809"/>
      <c r="Y108" s="797"/>
      <c r="Z108" s="809"/>
      <c r="AA108" s="797"/>
      <c r="AB108" s="991"/>
      <c r="AC108" s="994"/>
      <c r="AD108" s="988"/>
      <c r="AE108" s="762"/>
      <c r="AF108" s="770"/>
      <c r="AG108" s="762"/>
      <c r="AH108" s="770"/>
      <c r="AI108" s="762"/>
      <c r="AJ108" s="770"/>
      <c r="AK108" s="762"/>
      <c r="AL108" s="770"/>
      <c r="AM108" s="762"/>
      <c r="AN108" s="770"/>
      <c r="AO108" s="915"/>
      <c r="AP108" s="904"/>
      <c r="AQ108" s="449" t="s">
        <v>346</v>
      </c>
      <c r="AR108" s="450" t="str">
        <f>'[1]LÍNEA 2'!P108</f>
        <v xml:space="preserve"> -</v>
      </c>
      <c r="AS108" s="449" t="s">
        <v>1511</v>
      </c>
      <c r="AT108" s="40">
        <v>0</v>
      </c>
      <c r="AU108" s="60">
        <f>'[1]LÍNEA 2'!S108</f>
        <v>1</v>
      </c>
      <c r="AV108" s="60">
        <f>'[1]LÍNEA 2'!T108</f>
        <v>0</v>
      </c>
      <c r="AW108" s="414">
        <f t="shared" si="55"/>
        <v>0</v>
      </c>
      <c r="AX108" s="60">
        <f>'[1]LÍNEA 2'!U108</f>
        <v>1</v>
      </c>
      <c r="AY108" s="414">
        <v>0.33</v>
      </c>
      <c r="AZ108" s="60">
        <f>'[1]LÍNEA 2'!V108</f>
        <v>1</v>
      </c>
      <c r="BA108" s="416">
        <v>0.33</v>
      </c>
      <c r="BB108" s="47">
        <f>'[1]LÍNEA 2'!W108</f>
        <v>1</v>
      </c>
      <c r="BC108" s="423">
        <v>0.34</v>
      </c>
      <c r="BD108" s="54">
        <f>'[3]2016'!K87</f>
        <v>0</v>
      </c>
      <c r="BE108" s="55">
        <f>'[3]2017'!K88</f>
        <v>0</v>
      </c>
      <c r="BF108" s="55">
        <f>'[3]2018'!K88</f>
        <v>0</v>
      </c>
      <c r="BG108" s="343">
        <f>'[3]2019'!K88</f>
        <v>0</v>
      </c>
      <c r="BH108" s="334" t="str">
        <f t="shared" si="31"/>
        <v xml:space="preserve"> -</v>
      </c>
      <c r="BI108" s="454" t="str">
        <f t="shared" si="32"/>
        <v xml:space="preserve"> -</v>
      </c>
      <c r="BJ108" s="335">
        <f t="shared" si="33"/>
        <v>0</v>
      </c>
      <c r="BK108" s="454">
        <f t="shared" si="34"/>
        <v>0</v>
      </c>
      <c r="BL108" s="335">
        <f t="shared" si="35"/>
        <v>0</v>
      </c>
      <c r="BM108" s="454">
        <f t="shared" si="36"/>
        <v>0</v>
      </c>
      <c r="BN108" s="335">
        <f t="shared" si="37"/>
        <v>0</v>
      </c>
      <c r="BO108" s="454">
        <f t="shared" si="38"/>
        <v>0</v>
      </c>
      <c r="BP108" s="661">
        <f>+AVERAGE(BE108:BG108)/AU108</f>
        <v>0</v>
      </c>
      <c r="BQ108" s="656">
        <f t="shared" si="39"/>
        <v>0</v>
      </c>
      <c r="BR108" s="646">
        <f t="shared" si="40"/>
        <v>0</v>
      </c>
      <c r="BS108" s="54">
        <f>'[3]2016'!P87</f>
        <v>0</v>
      </c>
      <c r="BT108" s="60">
        <f>'[3]2016'!Q87</f>
        <v>0</v>
      </c>
      <c r="BU108" s="60">
        <f>'[3]2016'!R87</f>
        <v>0</v>
      </c>
      <c r="BV108" s="125" t="str">
        <f t="shared" si="42"/>
        <v xml:space="preserve"> -</v>
      </c>
      <c r="BW108" s="379" t="str">
        <f t="shared" si="43"/>
        <v xml:space="preserve"> -</v>
      </c>
      <c r="BX108" s="55">
        <f>'[3]2017'!P88</f>
        <v>0</v>
      </c>
      <c r="BY108" s="60">
        <f>'[3]2017'!Q88</f>
        <v>0</v>
      </c>
      <c r="BZ108" s="60">
        <f>'[3]2017'!R88</f>
        <v>0</v>
      </c>
      <c r="CA108" s="125" t="str">
        <f t="shared" si="44"/>
        <v xml:space="preserve"> -</v>
      </c>
      <c r="CB108" s="379" t="str">
        <f t="shared" si="45"/>
        <v xml:space="preserve"> -</v>
      </c>
      <c r="CC108" s="54">
        <f>'[3]2018'!P88</f>
        <v>0</v>
      </c>
      <c r="CD108" s="60">
        <f>'[3]2018'!Q88</f>
        <v>0</v>
      </c>
      <c r="CE108" s="60">
        <f>'[3]2018'!R88</f>
        <v>0</v>
      </c>
      <c r="CF108" s="125" t="str">
        <f t="shared" si="46"/>
        <v xml:space="preserve"> -</v>
      </c>
      <c r="CG108" s="379" t="str">
        <f t="shared" si="47"/>
        <v xml:space="preserve"> -</v>
      </c>
      <c r="CH108" s="55">
        <f>'[3]2019'!P88</f>
        <v>0</v>
      </c>
      <c r="CI108" s="60">
        <f>'[3]2019'!Q88</f>
        <v>0</v>
      </c>
      <c r="CJ108" s="60">
        <f>'[3]2019'!R88</f>
        <v>0</v>
      </c>
      <c r="CK108" s="125" t="str">
        <f t="shared" si="48"/>
        <v xml:space="preserve"> -</v>
      </c>
      <c r="CL108" s="379" t="str">
        <f t="shared" si="49"/>
        <v xml:space="preserve"> -</v>
      </c>
      <c r="CM108" s="518">
        <f t="shared" si="50"/>
        <v>0</v>
      </c>
      <c r="CN108" s="519">
        <f t="shared" si="51"/>
        <v>0</v>
      </c>
      <c r="CO108" s="519">
        <f t="shared" si="52"/>
        <v>0</v>
      </c>
      <c r="CP108" s="505" t="str">
        <f t="shared" si="53"/>
        <v xml:space="preserve"> -</v>
      </c>
      <c r="CQ108" s="379" t="str">
        <f t="shared" si="54"/>
        <v xml:space="preserve"> -</v>
      </c>
      <c r="CR108" s="592" t="s">
        <v>1225</v>
      </c>
      <c r="CS108" s="99" t="s">
        <v>1400</v>
      </c>
      <c r="CT108" s="102" t="str">
        <f>'[1]LÍNEA 2'!AQ108</f>
        <v>Sec. Desarrollo Social</v>
      </c>
    </row>
    <row r="109" spans="2:98" ht="30" customHeight="1" x14ac:dyDescent="0.2">
      <c r="B109" s="961"/>
      <c r="C109" s="958"/>
      <c r="D109" s="983"/>
      <c r="E109" s="912"/>
      <c r="F109" s="996"/>
      <c r="G109" s="978"/>
      <c r="H109" s="809"/>
      <c r="I109" s="1041"/>
      <c r="J109" s="809"/>
      <c r="K109" s="1041"/>
      <c r="L109" s="809"/>
      <c r="M109" s="809"/>
      <c r="N109" s="797"/>
      <c r="O109" s="809"/>
      <c r="P109" s="809"/>
      <c r="Q109" s="797"/>
      <c r="R109" s="809"/>
      <c r="S109" s="809"/>
      <c r="T109" s="797"/>
      <c r="U109" s="937"/>
      <c r="V109" s="823"/>
      <c r="W109" s="851"/>
      <c r="X109" s="809"/>
      <c r="Y109" s="797"/>
      <c r="Z109" s="809"/>
      <c r="AA109" s="797"/>
      <c r="AB109" s="991"/>
      <c r="AC109" s="994"/>
      <c r="AD109" s="988"/>
      <c r="AE109" s="762"/>
      <c r="AF109" s="770"/>
      <c r="AG109" s="762"/>
      <c r="AH109" s="770"/>
      <c r="AI109" s="762"/>
      <c r="AJ109" s="770"/>
      <c r="AK109" s="762"/>
      <c r="AL109" s="770"/>
      <c r="AM109" s="762"/>
      <c r="AN109" s="770"/>
      <c r="AO109" s="915"/>
      <c r="AP109" s="904"/>
      <c r="AQ109" s="449" t="s">
        <v>347</v>
      </c>
      <c r="AR109" s="450" t="str">
        <f>'[1]LÍNEA 2'!P109</f>
        <v xml:space="preserve"> -</v>
      </c>
      <c r="AS109" s="449" t="s">
        <v>1512</v>
      </c>
      <c r="AT109" s="40">
        <v>0</v>
      </c>
      <c r="AU109" s="60">
        <f>'[1]LÍNEA 2'!S109</f>
        <v>1</v>
      </c>
      <c r="AV109" s="60">
        <f>'[1]LÍNEA 2'!T109</f>
        <v>0</v>
      </c>
      <c r="AW109" s="414">
        <f t="shared" si="55"/>
        <v>0</v>
      </c>
      <c r="AX109" s="60">
        <f>'[1]LÍNEA 2'!U109</f>
        <v>1</v>
      </c>
      <c r="AY109" s="414">
        <v>0.33</v>
      </c>
      <c r="AZ109" s="60">
        <f>'[1]LÍNEA 2'!V109</f>
        <v>1</v>
      </c>
      <c r="BA109" s="416">
        <v>0.33</v>
      </c>
      <c r="BB109" s="47">
        <f>'[1]LÍNEA 2'!W109</f>
        <v>1</v>
      </c>
      <c r="BC109" s="423">
        <v>0.34</v>
      </c>
      <c r="BD109" s="54">
        <f>'[3]2016'!K88</f>
        <v>0</v>
      </c>
      <c r="BE109" s="55">
        <f>'[3]2017'!K89</f>
        <v>0</v>
      </c>
      <c r="BF109" s="55">
        <f>'[3]2018'!K89</f>
        <v>0</v>
      </c>
      <c r="BG109" s="343">
        <f>'[3]2019'!K89</f>
        <v>0</v>
      </c>
      <c r="BH109" s="334" t="str">
        <f t="shared" si="31"/>
        <v xml:space="preserve"> -</v>
      </c>
      <c r="BI109" s="454" t="str">
        <f t="shared" si="32"/>
        <v xml:space="preserve"> -</v>
      </c>
      <c r="BJ109" s="335">
        <f t="shared" si="33"/>
        <v>0</v>
      </c>
      <c r="BK109" s="454">
        <f t="shared" si="34"/>
        <v>0</v>
      </c>
      <c r="BL109" s="335">
        <f t="shared" si="35"/>
        <v>0</v>
      </c>
      <c r="BM109" s="454">
        <f t="shared" si="36"/>
        <v>0</v>
      </c>
      <c r="BN109" s="335">
        <f t="shared" si="37"/>
        <v>0</v>
      </c>
      <c r="BO109" s="454">
        <f t="shared" si="38"/>
        <v>0</v>
      </c>
      <c r="BP109" s="661">
        <f>+AVERAGE(BE109:BG109)/AU109</f>
        <v>0</v>
      </c>
      <c r="BQ109" s="656">
        <f t="shared" si="39"/>
        <v>0</v>
      </c>
      <c r="BR109" s="646">
        <f t="shared" si="40"/>
        <v>0</v>
      </c>
      <c r="BS109" s="54">
        <f>'[3]2016'!P88</f>
        <v>0</v>
      </c>
      <c r="BT109" s="60">
        <f>'[3]2016'!Q88</f>
        <v>0</v>
      </c>
      <c r="BU109" s="60">
        <f>'[3]2016'!R88</f>
        <v>0</v>
      </c>
      <c r="BV109" s="125" t="str">
        <f t="shared" si="42"/>
        <v xml:space="preserve"> -</v>
      </c>
      <c r="BW109" s="379" t="str">
        <f t="shared" si="43"/>
        <v xml:space="preserve"> -</v>
      </c>
      <c r="BX109" s="55">
        <f>'[3]2017'!P89</f>
        <v>0</v>
      </c>
      <c r="BY109" s="60">
        <f>'[3]2017'!Q89</f>
        <v>0</v>
      </c>
      <c r="BZ109" s="60">
        <f>'[3]2017'!R89</f>
        <v>0</v>
      </c>
      <c r="CA109" s="125" t="str">
        <f t="shared" si="44"/>
        <v xml:space="preserve"> -</v>
      </c>
      <c r="CB109" s="379" t="str">
        <f t="shared" si="45"/>
        <v xml:space="preserve"> -</v>
      </c>
      <c r="CC109" s="54">
        <f>'[3]2018'!P89</f>
        <v>0</v>
      </c>
      <c r="CD109" s="60">
        <f>'[3]2018'!Q89</f>
        <v>0</v>
      </c>
      <c r="CE109" s="60">
        <f>'[3]2018'!R89</f>
        <v>0</v>
      </c>
      <c r="CF109" s="125" t="str">
        <f t="shared" si="46"/>
        <v xml:space="preserve"> -</v>
      </c>
      <c r="CG109" s="379" t="str">
        <f t="shared" si="47"/>
        <v xml:space="preserve"> -</v>
      </c>
      <c r="CH109" s="55">
        <f>'[3]2019'!P89</f>
        <v>0</v>
      </c>
      <c r="CI109" s="60">
        <f>'[3]2019'!Q89</f>
        <v>0</v>
      </c>
      <c r="CJ109" s="60">
        <f>'[3]2019'!R89</f>
        <v>0</v>
      </c>
      <c r="CK109" s="125" t="str">
        <f t="shared" si="48"/>
        <v xml:space="preserve"> -</v>
      </c>
      <c r="CL109" s="379" t="str">
        <f t="shared" si="49"/>
        <v xml:space="preserve"> -</v>
      </c>
      <c r="CM109" s="518">
        <f t="shared" si="50"/>
        <v>0</v>
      </c>
      <c r="CN109" s="519">
        <f t="shared" si="51"/>
        <v>0</v>
      </c>
      <c r="CO109" s="519">
        <f t="shared" si="52"/>
        <v>0</v>
      </c>
      <c r="CP109" s="505" t="str">
        <f t="shared" si="53"/>
        <v xml:space="preserve"> -</v>
      </c>
      <c r="CQ109" s="379" t="str">
        <f t="shared" si="54"/>
        <v xml:space="preserve"> -</v>
      </c>
      <c r="CR109" s="592" t="s">
        <v>1228</v>
      </c>
      <c r="CS109" s="99" t="s">
        <v>1400</v>
      </c>
      <c r="CT109" s="102" t="str">
        <f>'[1]LÍNEA 2'!AQ109</f>
        <v>Sec. Desarrollo Social</v>
      </c>
    </row>
    <row r="110" spans="2:98" ht="45.75" customHeight="1" thickBot="1" x14ac:dyDescent="0.25">
      <c r="B110" s="961"/>
      <c r="C110" s="958"/>
      <c r="D110" s="983"/>
      <c r="E110" s="912"/>
      <c r="F110" s="996"/>
      <c r="G110" s="978"/>
      <c r="H110" s="809"/>
      <c r="I110" s="1041"/>
      <c r="J110" s="809"/>
      <c r="K110" s="1041"/>
      <c r="L110" s="809"/>
      <c r="M110" s="809"/>
      <c r="N110" s="797"/>
      <c r="O110" s="809"/>
      <c r="P110" s="809"/>
      <c r="Q110" s="797"/>
      <c r="R110" s="809"/>
      <c r="S110" s="809"/>
      <c r="T110" s="797"/>
      <c r="U110" s="937"/>
      <c r="V110" s="823"/>
      <c r="W110" s="851"/>
      <c r="X110" s="809"/>
      <c r="Y110" s="797"/>
      <c r="Z110" s="809"/>
      <c r="AA110" s="797"/>
      <c r="AB110" s="991"/>
      <c r="AC110" s="994"/>
      <c r="AD110" s="988"/>
      <c r="AE110" s="762"/>
      <c r="AF110" s="770"/>
      <c r="AG110" s="762"/>
      <c r="AH110" s="770"/>
      <c r="AI110" s="762"/>
      <c r="AJ110" s="770"/>
      <c r="AK110" s="762"/>
      <c r="AL110" s="770"/>
      <c r="AM110" s="762"/>
      <c r="AN110" s="770"/>
      <c r="AO110" s="918"/>
      <c r="AP110" s="907"/>
      <c r="AQ110" s="253" t="s">
        <v>348</v>
      </c>
      <c r="AR110" s="254">
        <f>'[1]LÍNEA 2'!P110</f>
        <v>2210946</v>
      </c>
      <c r="AS110" s="253" t="s">
        <v>1513</v>
      </c>
      <c r="AT110" s="45">
        <v>0</v>
      </c>
      <c r="AU110" s="92">
        <f>'[1]LÍNEA 2'!S110</f>
        <v>1</v>
      </c>
      <c r="AV110" s="92">
        <f>'[1]LÍNEA 2'!T110</f>
        <v>1</v>
      </c>
      <c r="AW110" s="424">
        <v>0.25</v>
      </c>
      <c r="AX110" s="92">
        <f>'[1]LÍNEA 2'!U110</f>
        <v>1</v>
      </c>
      <c r="AY110" s="424">
        <v>0.25</v>
      </c>
      <c r="AZ110" s="92">
        <f>'[1]LÍNEA 2'!V110</f>
        <v>1</v>
      </c>
      <c r="BA110" s="425">
        <v>0.25</v>
      </c>
      <c r="BB110" s="51">
        <f>'[1]LÍNEA 2'!W110</f>
        <v>1</v>
      </c>
      <c r="BC110" s="426">
        <v>0.25</v>
      </c>
      <c r="BD110" s="62">
        <f>'[3]2016'!K89</f>
        <v>1</v>
      </c>
      <c r="BE110" s="63">
        <f>'[3]2017'!K90</f>
        <v>0</v>
      </c>
      <c r="BF110" s="63">
        <f>'[3]2018'!K90</f>
        <v>0</v>
      </c>
      <c r="BG110" s="345">
        <f>'[3]2019'!K90</f>
        <v>0</v>
      </c>
      <c r="BH110" s="456">
        <f t="shared" si="31"/>
        <v>1</v>
      </c>
      <c r="BI110" s="457">
        <f t="shared" si="32"/>
        <v>1</v>
      </c>
      <c r="BJ110" s="366">
        <f t="shared" si="33"/>
        <v>0</v>
      </c>
      <c r="BK110" s="457">
        <f t="shared" si="34"/>
        <v>0</v>
      </c>
      <c r="BL110" s="366">
        <f t="shared" si="35"/>
        <v>0</v>
      </c>
      <c r="BM110" s="457">
        <f t="shared" si="36"/>
        <v>0</v>
      </c>
      <c r="BN110" s="366">
        <f t="shared" si="37"/>
        <v>0</v>
      </c>
      <c r="BO110" s="457">
        <f t="shared" si="38"/>
        <v>0</v>
      </c>
      <c r="BP110" s="664">
        <f t="shared" si="41"/>
        <v>0.25</v>
      </c>
      <c r="BQ110" s="659">
        <f t="shared" si="39"/>
        <v>0.25</v>
      </c>
      <c r="BR110" s="649">
        <f t="shared" si="40"/>
        <v>0.25</v>
      </c>
      <c r="BS110" s="62">
        <f>'[3]2016'!P89</f>
        <v>700000</v>
      </c>
      <c r="BT110" s="92">
        <f>'[3]2016'!Q89</f>
        <v>700000</v>
      </c>
      <c r="BU110" s="92">
        <f>'[3]2016'!R89</f>
        <v>600</v>
      </c>
      <c r="BV110" s="148">
        <f t="shared" si="42"/>
        <v>1</v>
      </c>
      <c r="BW110" s="386">
        <f t="shared" si="43"/>
        <v>8.571428571428571E-4</v>
      </c>
      <c r="BX110" s="63">
        <f>'[3]2017'!P90</f>
        <v>30000</v>
      </c>
      <c r="BY110" s="92">
        <f>'[3]2017'!Q90</f>
        <v>0</v>
      </c>
      <c r="BZ110" s="92">
        <f>'[3]2017'!R90</f>
        <v>0</v>
      </c>
      <c r="CA110" s="148">
        <f t="shared" si="44"/>
        <v>0</v>
      </c>
      <c r="CB110" s="386" t="str">
        <f t="shared" si="45"/>
        <v xml:space="preserve"> -</v>
      </c>
      <c r="CC110" s="62">
        <f>'[3]2018'!P90</f>
        <v>125000</v>
      </c>
      <c r="CD110" s="92">
        <f>'[3]2018'!Q90</f>
        <v>0</v>
      </c>
      <c r="CE110" s="92">
        <f>'[3]2018'!R90</f>
        <v>0</v>
      </c>
      <c r="CF110" s="148">
        <f t="shared" si="46"/>
        <v>0</v>
      </c>
      <c r="CG110" s="386" t="str">
        <f t="shared" si="47"/>
        <v xml:space="preserve"> -</v>
      </c>
      <c r="CH110" s="63">
        <f>'[3]2019'!P90</f>
        <v>130625</v>
      </c>
      <c r="CI110" s="92">
        <f>'[3]2019'!Q90</f>
        <v>0</v>
      </c>
      <c r="CJ110" s="92">
        <f>'[3]2019'!R90</f>
        <v>0</v>
      </c>
      <c r="CK110" s="148">
        <f t="shared" si="48"/>
        <v>0</v>
      </c>
      <c r="CL110" s="386" t="str">
        <f t="shared" si="49"/>
        <v xml:space="preserve"> -</v>
      </c>
      <c r="CM110" s="524">
        <f t="shared" si="50"/>
        <v>985625</v>
      </c>
      <c r="CN110" s="525">
        <f t="shared" si="51"/>
        <v>700000</v>
      </c>
      <c r="CO110" s="525">
        <f t="shared" si="52"/>
        <v>600</v>
      </c>
      <c r="CP110" s="506">
        <f t="shared" si="53"/>
        <v>0.71020925808497148</v>
      </c>
      <c r="CQ110" s="386">
        <f t="shared" si="54"/>
        <v>8.571428571428571E-4</v>
      </c>
      <c r="CR110" s="593" t="s">
        <v>1436</v>
      </c>
      <c r="CS110" s="106" t="s">
        <v>1400</v>
      </c>
      <c r="CT110" s="107" t="str">
        <f>'[1]LÍNEA 2'!AQ110</f>
        <v>Sec. Desarrollo Social</v>
      </c>
    </row>
    <row r="111" spans="2:98" ht="30" customHeight="1" x14ac:dyDescent="0.2">
      <c r="B111" s="961"/>
      <c r="C111" s="958"/>
      <c r="D111" s="983"/>
      <c r="E111" s="912"/>
      <c r="F111" s="996"/>
      <c r="G111" s="978"/>
      <c r="H111" s="809"/>
      <c r="I111" s="1041"/>
      <c r="J111" s="809"/>
      <c r="K111" s="1041"/>
      <c r="L111" s="809"/>
      <c r="M111" s="809"/>
      <c r="N111" s="797"/>
      <c r="O111" s="809"/>
      <c r="P111" s="809"/>
      <c r="Q111" s="797"/>
      <c r="R111" s="809"/>
      <c r="S111" s="809"/>
      <c r="T111" s="797"/>
      <c r="U111" s="937"/>
      <c r="V111" s="823"/>
      <c r="W111" s="851"/>
      <c r="X111" s="809"/>
      <c r="Y111" s="797"/>
      <c r="Z111" s="809"/>
      <c r="AA111" s="797"/>
      <c r="AB111" s="991"/>
      <c r="AC111" s="994"/>
      <c r="AD111" s="988"/>
      <c r="AE111" s="762"/>
      <c r="AF111" s="770"/>
      <c r="AG111" s="762"/>
      <c r="AH111" s="770"/>
      <c r="AI111" s="762"/>
      <c r="AJ111" s="770"/>
      <c r="AK111" s="762"/>
      <c r="AL111" s="770"/>
      <c r="AM111" s="762"/>
      <c r="AN111" s="770"/>
      <c r="AO111" s="917">
        <f>+RESUMEN!J55</f>
        <v>0.46514236694677868</v>
      </c>
      <c r="AP111" s="906" t="s">
        <v>372</v>
      </c>
      <c r="AQ111" s="243" t="s">
        <v>349</v>
      </c>
      <c r="AR111" s="276">
        <f>'[1]LÍNEA 2'!P111</f>
        <v>2210874</v>
      </c>
      <c r="AS111" s="238" t="s">
        <v>1514</v>
      </c>
      <c r="AT111" s="39">
        <v>560</v>
      </c>
      <c r="AU111" s="112">
        <f>'[1]LÍNEA 2'!S111</f>
        <v>560</v>
      </c>
      <c r="AV111" s="112">
        <f>'[1]LÍNEA 2'!T111</f>
        <v>560</v>
      </c>
      <c r="AW111" s="413">
        <v>0.25</v>
      </c>
      <c r="AX111" s="112">
        <f>'[1]LÍNEA 2'!U111</f>
        <v>560</v>
      </c>
      <c r="AY111" s="413">
        <v>0.25</v>
      </c>
      <c r="AZ111" s="112">
        <f>'[1]LÍNEA 2'!V111</f>
        <v>560</v>
      </c>
      <c r="BA111" s="415">
        <v>0.25</v>
      </c>
      <c r="BB111" s="127">
        <f>'[1]LÍNEA 2'!W111</f>
        <v>560</v>
      </c>
      <c r="BC111" s="422">
        <v>0.25</v>
      </c>
      <c r="BD111" s="113">
        <f>'[3]2016'!K90</f>
        <v>2157</v>
      </c>
      <c r="BE111" s="111">
        <f>'[3]2017'!K91</f>
        <v>1310</v>
      </c>
      <c r="BF111" s="111">
        <f>'[3]2018'!K91</f>
        <v>0</v>
      </c>
      <c r="BG111" s="346">
        <f>'[3]2019'!K91</f>
        <v>0</v>
      </c>
      <c r="BH111" s="330">
        <f t="shared" si="31"/>
        <v>3.8517857142857141</v>
      </c>
      <c r="BI111" s="453">
        <f t="shared" si="32"/>
        <v>1</v>
      </c>
      <c r="BJ111" s="331">
        <f t="shared" si="33"/>
        <v>2.3392857142857144</v>
      </c>
      <c r="BK111" s="453">
        <f t="shared" si="34"/>
        <v>1</v>
      </c>
      <c r="BL111" s="331">
        <f t="shared" si="35"/>
        <v>0</v>
      </c>
      <c r="BM111" s="453">
        <f t="shared" si="36"/>
        <v>0</v>
      </c>
      <c r="BN111" s="331">
        <f t="shared" si="37"/>
        <v>0</v>
      </c>
      <c r="BO111" s="453">
        <f t="shared" si="38"/>
        <v>0</v>
      </c>
      <c r="BP111" s="660">
        <f t="shared" si="41"/>
        <v>1.5477678571428573</v>
      </c>
      <c r="BQ111" s="655">
        <f t="shared" si="39"/>
        <v>1</v>
      </c>
      <c r="BR111" s="645">
        <f t="shared" si="40"/>
        <v>1</v>
      </c>
      <c r="BS111" s="52">
        <f>'[3]2016'!P90</f>
        <v>4500000</v>
      </c>
      <c r="BT111" s="90">
        <f>'[3]2016'!Q90</f>
        <v>3377172</v>
      </c>
      <c r="BU111" s="90">
        <f>'[3]2016'!R90</f>
        <v>34965</v>
      </c>
      <c r="BV111" s="146">
        <f t="shared" si="42"/>
        <v>0.75048266666666663</v>
      </c>
      <c r="BW111" s="385">
        <f t="shared" si="43"/>
        <v>1.0353337052421375E-2</v>
      </c>
      <c r="BX111" s="53">
        <f>'[3]2017'!P91</f>
        <v>1861000</v>
      </c>
      <c r="BY111" s="90">
        <f>'[3]2017'!Q91</f>
        <v>1461698</v>
      </c>
      <c r="BZ111" s="90">
        <f>'[3]2017'!R91</f>
        <v>111083</v>
      </c>
      <c r="CA111" s="146">
        <f t="shared" si="44"/>
        <v>0.78543686190220308</v>
      </c>
      <c r="CB111" s="385">
        <f t="shared" si="45"/>
        <v>7.5995862346394397E-2</v>
      </c>
      <c r="CC111" s="52">
        <f>'[3]2018'!P91</f>
        <v>1179360</v>
      </c>
      <c r="CD111" s="90">
        <f>'[3]2018'!Q91</f>
        <v>0</v>
      </c>
      <c r="CE111" s="90">
        <f>'[3]2018'!R91</f>
        <v>0</v>
      </c>
      <c r="CF111" s="146">
        <f t="shared" si="46"/>
        <v>0</v>
      </c>
      <c r="CG111" s="385" t="str">
        <f t="shared" si="47"/>
        <v xml:space="preserve"> -</v>
      </c>
      <c r="CH111" s="53">
        <f>'[3]2019'!P91</f>
        <v>1232460</v>
      </c>
      <c r="CI111" s="90">
        <f>'[3]2019'!Q91</f>
        <v>0</v>
      </c>
      <c r="CJ111" s="90">
        <f>'[3]2019'!R91</f>
        <v>0</v>
      </c>
      <c r="CK111" s="146">
        <f t="shared" si="48"/>
        <v>0</v>
      </c>
      <c r="CL111" s="385" t="str">
        <f t="shared" si="49"/>
        <v xml:space="preserve"> -</v>
      </c>
      <c r="CM111" s="522">
        <f t="shared" si="50"/>
        <v>8772820</v>
      </c>
      <c r="CN111" s="523">
        <f t="shared" si="51"/>
        <v>4838870</v>
      </c>
      <c r="CO111" s="523">
        <f t="shared" si="52"/>
        <v>146048</v>
      </c>
      <c r="CP111" s="504">
        <f t="shared" si="53"/>
        <v>0.55157520614808009</v>
      </c>
      <c r="CQ111" s="385">
        <f t="shared" si="54"/>
        <v>3.018225329467417E-2</v>
      </c>
      <c r="CR111" s="591" t="s">
        <v>1436</v>
      </c>
      <c r="CS111" s="98" t="s">
        <v>1400</v>
      </c>
      <c r="CT111" s="101" t="str">
        <f>'[1]LÍNEA 2'!AQ111</f>
        <v>Sec. Desarrollo Social</v>
      </c>
    </row>
    <row r="112" spans="2:98" ht="30" customHeight="1" x14ac:dyDescent="0.2">
      <c r="B112" s="961"/>
      <c r="C112" s="958"/>
      <c r="D112" s="983"/>
      <c r="E112" s="912"/>
      <c r="F112" s="996"/>
      <c r="G112" s="978"/>
      <c r="H112" s="809"/>
      <c r="I112" s="1041"/>
      <c r="J112" s="809"/>
      <c r="K112" s="1041"/>
      <c r="L112" s="809"/>
      <c r="M112" s="809"/>
      <c r="N112" s="797"/>
      <c r="O112" s="809"/>
      <c r="P112" s="809"/>
      <c r="Q112" s="797"/>
      <c r="R112" s="809"/>
      <c r="S112" s="809"/>
      <c r="T112" s="797"/>
      <c r="U112" s="937"/>
      <c r="V112" s="823"/>
      <c r="W112" s="851"/>
      <c r="X112" s="809"/>
      <c r="Y112" s="797"/>
      <c r="Z112" s="809"/>
      <c r="AA112" s="797"/>
      <c r="AB112" s="991"/>
      <c r="AC112" s="994"/>
      <c r="AD112" s="988"/>
      <c r="AE112" s="762"/>
      <c r="AF112" s="770"/>
      <c r="AG112" s="762"/>
      <c r="AH112" s="770"/>
      <c r="AI112" s="762"/>
      <c r="AJ112" s="770"/>
      <c r="AK112" s="762"/>
      <c r="AL112" s="770"/>
      <c r="AM112" s="762"/>
      <c r="AN112" s="770"/>
      <c r="AO112" s="915"/>
      <c r="AP112" s="904"/>
      <c r="AQ112" s="244" t="s">
        <v>350</v>
      </c>
      <c r="AR112" s="277">
        <f>'[1]LÍNEA 2'!P112</f>
        <v>2210874</v>
      </c>
      <c r="AS112" s="255" t="s">
        <v>1515</v>
      </c>
      <c r="AT112" s="40">
        <v>560</v>
      </c>
      <c r="AU112" s="66">
        <f>'[1]LÍNEA 2'!S112</f>
        <v>560</v>
      </c>
      <c r="AV112" s="66">
        <f>'[1]LÍNEA 2'!T112</f>
        <v>560</v>
      </c>
      <c r="AW112" s="414">
        <v>0.25</v>
      </c>
      <c r="AX112" s="66">
        <f>'[1]LÍNEA 2'!U112</f>
        <v>560</v>
      </c>
      <c r="AY112" s="414">
        <v>0.25</v>
      </c>
      <c r="AZ112" s="66">
        <f>'[1]LÍNEA 2'!V112</f>
        <v>560</v>
      </c>
      <c r="BA112" s="416">
        <v>0.25</v>
      </c>
      <c r="BB112" s="149">
        <f>'[1]LÍNEA 2'!W112</f>
        <v>560</v>
      </c>
      <c r="BC112" s="423">
        <v>0.25</v>
      </c>
      <c r="BD112" s="64">
        <f>'[3]2016'!K91</f>
        <v>0</v>
      </c>
      <c r="BE112" s="65">
        <f>'[3]2017'!K92</f>
        <v>0</v>
      </c>
      <c r="BF112" s="65">
        <f>'[3]2018'!K92</f>
        <v>0</v>
      </c>
      <c r="BG112" s="347">
        <f>'[3]2019'!K92</f>
        <v>0</v>
      </c>
      <c r="BH112" s="334">
        <f t="shared" si="31"/>
        <v>0</v>
      </c>
      <c r="BI112" s="454">
        <f t="shared" si="32"/>
        <v>0</v>
      </c>
      <c r="BJ112" s="335">
        <f t="shared" si="33"/>
        <v>0</v>
      </c>
      <c r="BK112" s="454">
        <f t="shared" si="34"/>
        <v>0</v>
      </c>
      <c r="BL112" s="335">
        <f t="shared" si="35"/>
        <v>0</v>
      </c>
      <c r="BM112" s="454">
        <f t="shared" si="36"/>
        <v>0</v>
      </c>
      <c r="BN112" s="335">
        <f t="shared" si="37"/>
        <v>0</v>
      </c>
      <c r="BO112" s="454">
        <f t="shared" si="38"/>
        <v>0</v>
      </c>
      <c r="BP112" s="661">
        <f t="shared" si="41"/>
        <v>0</v>
      </c>
      <c r="BQ112" s="656">
        <f t="shared" si="39"/>
        <v>0</v>
      </c>
      <c r="BR112" s="646">
        <f t="shared" si="40"/>
        <v>0</v>
      </c>
      <c r="BS112" s="54">
        <f>'[3]2016'!P91</f>
        <v>448000</v>
      </c>
      <c r="BT112" s="60">
        <f>'[3]2016'!Q91</f>
        <v>0</v>
      </c>
      <c r="BU112" s="60">
        <f>'[3]2016'!R91</f>
        <v>0</v>
      </c>
      <c r="BV112" s="125">
        <f t="shared" si="42"/>
        <v>0</v>
      </c>
      <c r="BW112" s="379" t="str">
        <f t="shared" si="43"/>
        <v xml:space="preserve"> -</v>
      </c>
      <c r="BX112" s="55">
        <f>'[3]2017'!P92</f>
        <v>0</v>
      </c>
      <c r="BY112" s="60">
        <f>'[3]2017'!Q92</f>
        <v>0</v>
      </c>
      <c r="BZ112" s="60">
        <f>'[3]2017'!R92</f>
        <v>0</v>
      </c>
      <c r="CA112" s="125" t="str">
        <f t="shared" si="44"/>
        <v xml:space="preserve"> -</v>
      </c>
      <c r="CB112" s="379" t="str">
        <f t="shared" si="45"/>
        <v xml:space="preserve"> -</v>
      </c>
      <c r="CC112" s="54">
        <f>'[3]2018'!P92</f>
        <v>1000000</v>
      </c>
      <c r="CD112" s="60">
        <f>'[3]2018'!Q92</f>
        <v>0</v>
      </c>
      <c r="CE112" s="60">
        <f>'[3]2018'!R92</f>
        <v>0</v>
      </c>
      <c r="CF112" s="125">
        <f t="shared" si="46"/>
        <v>0</v>
      </c>
      <c r="CG112" s="379" t="str">
        <f t="shared" si="47"/>
        <v xml:space="preserve"> -</v>
      </c>
      <c r="CH112" s="55">
        <f>'[3]2019'!P92</f>
        <v>1000000</v>
      </c>
      <c r="CI112" s="60">
        <f>'[3]2019'!Q92</f>
        <v>0</v>
      </c>
      <c r="CJ112" s="60">
        <f>'[3]2019'!R92</f>
        <v>0</v>
      </c>
      <c r="CK112" s="125">
        <f t="shared" si="48"/>
        <v>0</v>
      </c>
      <c r="CL112" s="379" t="str">
        <f t="shared" si="49"/>
        <v xml:space="preserve"> -</v>
      </c>
      <c r="CM112" s="518">
        <f t="shared" si="50"/>
        <v>2448000</v>
      </c>
      <c r="CN112" s="519">
        <f t="shared" si="51"/>
        <v>0</v>
      </c>
      <c r="CO112" s="519">
        <f t="shared" si="52"/>
        <v>0</v>
      </c>
      <c r="CP112" s="505">
        <f t="shared" si="53"/>
        <v>0</v>
      </c>
      <c r="CQ112" s="379" t="str">
        <f t="shared" si="54"/>
        <v xml:space="preserve"> -</v>
      </c>
      <c r="CR112" s="592" t="s">
        <v>1436</v>
      </c>
      <c r="CS112" s="99" t="s">
        <v>1400</v>
      </c>
      <c r="CT112" s="102" t="str">
        <f>'[1]LÍNEA 2'!AQ112</f>
        <v>Sec. Desarrollo Social</v>
      </c>
    </row>
    <row r="113" spans="2:98" ht="30" customHeight="1" x14ac:dyDescent="0.2">
      <c r="B113" s="961"/>
      <c r="C113" s="958"/>
      <c r="D113" s="983"/>
      <c r="E113" s="912"/>
      <c r="F113" s="996"/>
      <c r="G113" s="978"/>
      <c r="H113" s="809"/>
      <c r="I113" s="1041"/>
      <c r="J113" s="809"/>
      <c r="K113" s="1041"/>
      <c r="L113" s="809"/>
      <c r="M113" s="809"/>
      <c r="N113" s="797"/>
      <c r="O113" s="809"/>
      <c r="P113" s="809"/>
      <c r="Q113" s="797"/>
      <c r="R113" s="809"/>
      <c r="S113" s="809"/>
      <c r="T113" s="797"/>
      <c r="U113" s="937"/>
      <c r="V113" s="823"/>
      <c r="W113" s="796"/>
      <c r="X113" s="809"/>
      <c r="Y113" s="797"/>
      <c r="Z113" s="809"/>
      <c r="AA113" s="797"/>
      <c r="AB113" s="991"/>
      <c r="AC113" s="994"/>
      <c r="AD113" s="988"/>
      <c r="AE113" s="762"/>
      <c r="AF113" s="770"/>
      <c r="AG113" s="762"/>
      <c r="AH113" s="770"/>
      <c r="AI113" s="762"/>
      <c r="AJ113" s="770"/>
      <c r="AK113" s="762"/>
      <c r="AL113" s="770"/>
      <c r="AM113" s="762"/>
      <c r="AN113" s="770"/>
      <c r="AO113" s="915"/>
      <c r="AP113" s="904"/>
      <c r="AQ113" s="255" t="s">
        <v>351</v>
      </c>
      <c r="AR113" s="277">
        <f>'[1]LÍNEA 2'!P113</f>
        <v>2210874</v>
      </c>
      <c r="AS113" s="301" t="s">
        <v>1516</v>
      </c>
      <c r="AT113" s="40">
        <v>0</v>
      </c>
      <c r="AU113" s="66">
        <f>'[1]LÍNEA 2'!S113</f>
        <v>600</v>
      </c>
      <c r="AV113" s="66">
        <f>'[1]LÍNEA 2'!T113</f>
        <v>600</v>
      </c>
      <c r="AW113" s="414">
        <v>0.25</v>
      </c>
      <c r="AX113" s="66">
        <f>'[1]LÍNEA 2'!U113</f>
        <v>600</v>
      </c>
      <c r="AY113" s="414">
        <v>0.25</v>
      </c>
      <c r="AZ113" s="66">
        <f>'[1]LÍNEA 2'!V113</f>
        <v>600</v>
      </c>
      <c r="BA113" s="416">
        <v>0.25</v>
      </c>
      <c r="BB113" s="149">
        <f>'[1]LÍNEA 2'!W113</f>
        <v>600</v>
      </c>
      <c r="BC113" s="423">
        <v>0.25</v>
      </c>
      <c r="BD113" s="64">
        <f>'[3]2016'!K92</f>
        <v>800</v>
      </c>
      <c r="BE113" s="65">
        <f>'[3]2017'!K93</f>
        <v>1656</v>
      </c>
      <c r="BF113" s="65">
        <f>'[3]2018'!K93</f>
        <v>0</v>
      </c>
      <c r="BG113" s="347">
        <f>'[3]2019'!K93</f>
        <v>0</v>
      </c>
      <c r="BH113" s="334">
        <f t="shared" si="31"/>
        <v>1.3333333333333333</v>
      </c>
      <c r="BI113" s="454">
        <f t="shared" si="32"/>
        <v>1</v>
      </c>
      <c r="BJ113" s="335">
        <f t="shared" si="33"/>
        <v>2.76</v>
      </c>
      <c r="BK113" s="454">
        <f t="shared" si="34"/>
        <v>1</v>
      </c>
      <c r="BL113" s="335">
        <f t="shared" si="35"/>
        <v>0</v>
      </c>
      <c r="BM113" s="454">
        <f t="shared" si="36"/>
        <v>0</v>
      </c>
      <c r="BN113" s="335">
        <f t="shared" si="37"/>
        <v>0</v>
      </c>
      <c r="BO113" s="454">
        <f t="shared" si="38"/>
        <v>0</v>
      </c>
      <c r="BP113" s="661">
        <f t="shared" si="41"/>
        <v>1.0233333333333334</v>
      </c>
      <c r="BQ113" s="656">
        <f t="shared" si="39"/>
        <v>1</v>
      </c>
      <c r="BR113" s="646">
        <f t="shared" si="40"/>
        <v>1</v>
      </c>
      <c r="BS113" s="54">
        <f>'[3]2016'!P92</f>
        <v>240000</v>
      </c>
      <c r="BT113" s="60">
        <f>'[3]2016'!Q92</f>
        <v>190400</v>
      </c>
      <c r="BU113" s="60">
        <f>'[3]2016'!R92</f>
        <v>11065</v>
      </c>
      <c r="BV113" s="125">
        <f t="shared" si="42"/>
        <v>0.79333333333333333</v>
      </c>
      <c r="BW113" s="379">
        <f t="shared" si="43"/>
        <v>5.8114495798319329E-2</v>
      </c>
      <c r="BX113" s="55">
        <f>'[3]2017'!P93</f>
        <v>5181950</v>
      </c>
      <c r="BY113" s="60">
        <f>'[3]2017'!Q93</f>
        <v>5181950</v>
      </c>
      <c r="BZ113" s="60">
        <f>'[3]2017'!R93</f>
        <v>0</v>
      </c>
      <c r="CA113" s="125">
        <f t="shared" si="44"/>
        <v>1</v>
      </c>
      <c r="CB113" s="379" t="str">
        <f t="shared" si="45"/>
        <v xml:space="preserve"> -</v>
      </c>
      <c r="CC113" s="54">
        <f>'[3]2018'!P93</f>
        <v>707760</v>
      </c>
      <c r="CD113" s="60">
        <f>'[3]2018'!Q93</f>
        <v>0</v>
      </c>
      <c r="CE113" s="60">
        <f>'[3]2018'!R93</f>
        <v>0</v>
      </c>
      <c r="CF113" s="125">
        <f t="shared" si="46"/>
        <v>0</v>
      </c>
      <c r="CG113" s="379" t="str">
        <f t="shared" si="47"/>
        <v xml:space="preserve"> -</v>
      </c>
      <c r="CH113" s="55">
        <f>'[3]2019'!P93</f>
        <v>739584</v>
      </c>
      <c r="CI113" s="60">
        <f>'[3]2019'!Q93</f>
        <v>0</v>
      </c>
      <c r="CJ113" s="60">
        <f>'[3]2019'!R93</f>
        <v>0</v>
      </c>
      <c r="CK113" s="125">
        <f t="shared" si="48"/>
        <v>0</v>
      </c>
      <c r="CL113" s="379" t="str">
        <f t="shared" si="49"/>
        <v xml:space="preserve"> -</v>
      </c>
      <c r="CM113" s="518">
        <f t="shared" si="50"/>
        <v>6869294</v>
      </c>
      <c r="CN113" s="519">
        <f t="shared" si="51"/>
        <v>5372350</v>
      </c>
      <c r="CO113" s="519">
        <f t="shared" si="52"/>
        <v>11065</v>
      </c>
      <c r="CP113" s="505">
        <f t="shared" si="53"/>
        <v>0.78208182674959026</v>
      </c>
      <c r="CQ113" s="379">
        <f t="shared" si="54"/>
        <v>2.0596200917661731E-3</v>
      </c>
      <c r="CR113" s="592" t="s">
        <v>1436</v>
      </c>
      <c r="CS113" s="99" t="s">
        <v>1400</v>
      </c>
      <c r="CT113" s="102" t="str">
        <f>'[1]LÍNEA 2'!AQ113</f>
        <v>Sec. Desarrollo Social</v>
      </c>
    </row>
    <row r="114" spans="2:98" ht="30" customHeight="1" x14ac:dyDescent="0.2">
      <c r="B114" s="961"/>
      <c r="C114" s="958"/>
      <c r="D114" s="983"/>
      <c r="E114" s="912"/>
      <c r="F114" s="996" t="s">
        <v>423</v>
      </c>
      <c r="G114" s="978">
        <v>22.53</v>
      </c>
      <c r="H114" s="809">
        <v>15</v>
      </c>
      <c r="I114" s="1041">
        <f>+H114-G114</f>
        <v>-7.5300000000000011</v>
      </c>
      <c r="J114" s="809">
        <v>20</v>
      </c>
      <c r="K114" s="1041">
        <f>+J114-G114</f>
        <v>-2.5300000000000011</v>
      </c>
      <c r="L114" s="809"/>
      <c r="M114" s="809">
        <v>15</v>
      </c>
      <c r="N114" s="797">
        <f>+M114-J114</f>
        <v>-5</v>
      </c>
      <c r="O114" s="809"/>
      <c r="P114" s="809">
        <v>15</v>
      </c>
      <c r="Q114" s="797">
        <f>+P114-M114</f>
        <v>0</v>
      </c>
      <c r="R114" s="809"/>
      <c r="S114" s="809">
        <v>15</v>
      </c>
      <c r="T114" s="797">
        <f>+S114-P114</f>
        <v>0</v>
      </c>
      <c r="U114" s="937"/>
      <c r="V114" s="823"/>
      <c r="W114" s="811">
        <f>+V114</f>
        <v>0</v>
      </c>
      <c r="X114" s="809"/>
      <c r="Y114" s="797">
        <f>+X114</f>
        <v>0</v>
      </c>
      <c r="Z114" s="809"/>
      <c r="AA114" s="797">
        <f>+Z114</f>
        <v>0</v>
      </c>
      <c r="AB114" s="991"/>
      <c r="AC114" s="994">
        <f>+AB114</f>
        <v>0</v>
      </c>
      <c r="AD114" s="988"/>
      <c r="AE114" s="762">
        <f>+AD114</f>
        <v>0</v>
      </c>
      <c r="AF114" s="770"/>
      <c r="AG114" s="762">
        <f>+AF114</f>
        <v>0</v>
      </c>
      <c r="AH114" s="770"/>
      <c r="AI114" s="762">
        <f>+AH114</f>
        <v>0</v>
      </c>
      <c r="AJ114" s="770"/>
      <c r="AK114" s="762">
        <f>+AJ114</f>
        <v>0</v>
      </c>
      <c r="AL114" s="770"/>
      <c r="AM114" s="762">
        <f>+AL114</f>
        <v>0</v>
      </c>
      <c r="AN114" s="770"/>
      <c r="AO114" s="915"/>
      <c r="AP114" s="904"/>
      <c r="AQ114" s="139" t="s">
        <v>352</v>
      </c>
      <c r="AR114" s="367">
        <f>'[1]LÍNEA 2'!P114</f>
        <v>2210874</v>
      </c>
      <c r="AS114" s="119" t="s">
        <v>1517</v>
      </c>
      <c r="AT114" s="40">
        <v>3</v>
      </c>
      <c r="AU114" s="66">
        <f>'[1]LÍNEA 2'!S114</f>
        <v>6</v>
      </c>
      <c r="AV114" s="66">
        <f>'[1]LÍNEA 2'!T114</f>
        <v>0</v>
      </c>
      <c r="AW114" s="414">
        <f t="shared" si="55"/>
        <v>0</v>
      </c>
      <c r="AX114" s="66">
        <f>'[1]LÍNEA 2'!U114</f>
        <v>3</v>
      </c>
      <c r="AY114" s="414">
        <f t="shared" si="56"/>
        <v>0.5</v>
      </c>
      <c r="AZ114" s="66">
        <f>'[1]LÍNEA 2'!V114</f>
        <v>3</v>
      </c>
      <c r="BA114" s="416">
        <f t="shared" si="57"/>
        <v>0.5</v>
      </c>
      <c r="BB114" s="149">
        <f>'[1]LÍNEA 2'!W114</f>
        <v>0</v>
      </c>
      <c r="BC114" s="423">
        <f t="shared" si="58"/>
        <v>0</v>
      </c>
      <c r="BD114" s="64">
        <f>'[3]2016'!K93</f>
        <v>2</v>
      </c>
      <c r="BE114" s="65">
        <f>'[3]2017'!K94</f>
        <v>0</v>
      </c>
      <c r="BF114" s="65">
        <f>'[3]2018'!K94</f>
        <v>0</v>
      </c>
      <c r="BG114" s="347">
        <f>'[3]2019'!K94</f>
        <v>0</v>
      </c>
      <c r="BH114" s="334" t="str">
        <f t="shared" si="31"/>
        <v xml:space="preserve"> -</v>
      </c>
      <c r="BI114" s="454" t="str">
        <f t="shared" si="32"/>
        <v xml:space="preserve"> -</v>
      </c>
      <c r="BJ114" s="335">
        <f t="shared" si="33"/>
        <v>0</v>
      </c>
      <c r="BK114" s="454">
        <f t="shared" si="34"/>
        <v>0</v>
      </c>
      <c r="BL114" s="335">
        <f t="shared" si="35"/>
        <v>0</v>
      </c>
      <c r="BM114" s="454">
        <f t="shared" si="36"/>
        <v>0</v>
      </c>
      <c r="BN114" s="335" t="str">
        <f t="shared" si="37"/>
        <v xml:space="preserve"> -</v>
      </c>
      <c r="BO114" s="454" t="str">
        <f t="shared" si="38"/>
        <v xml:space="preserve"> -</v>
      </c>
      <c r="BP114" s="661">
        <f>+SUM(BD114:BG114)/AU114</f>
        <v>0.33333333333333331</v>
      </c>
      <c r="BQ114" s="656">
        <f t="shared" si="39"/>
        <v>0.33333333333333331</v>
      </c>
      <c r="BR114" s="646">
        <f t="shared" si="40"/>
        <v>0.33333333333333331</v>
      </c>
      <c r="BS114" s="54">
        <f>'[3]2016'!P93</f>
        <v>390000</v>
      </c>
      <c r="BT114" s="60">
        <f>'[3]2016'!Q93</f>
        <v>119344</v>
      </c>
      <c r="BU114" s="60">
        <f>'[3]2016'!R93</f>
        <v>0</v>
      </c>
      <c r="BV114" s="125">
        <f t="shared" si="42"/>
        <v>0.30601025641025642</v>
      </c>
      <c r="BW114" s="379" t="str">
        <f t="shared" si="43"/>
        <v xml:space="preserve"> -</v>
      </c>
      <c r="BX114" s="55">
        <f>'[3]2017'!P94</f>
        <v>204000</v>
      </c>
      <c r="BY114" s="60">
        <f>'[3]2017'!Q94</f>
        <v>0</v>
      </c>
      <c r="BZ114" s="60">
        <f>'[3]2017'!R94</f>
        <v>0</v>
      </c>
      <c r="CA114" s="125">
        <f t="shared" si="44"/>
        <v>0</v>
      </c>
      <c r="CB114" s="379" t="str">
        <f t="shared" si="45"/>
        <v xml:space="preserve"> -</v>
      </c>
      <c r="CC114" s="54">
        <f>'[3]2018'!P94</f>
        <v>0</v>
      </c>
      <c r="CD114" s="60">
        <f>'[3]2018'!Q94</f>
        <v>0</v>
      </c>
      <c r="CE114" s="60">
        <f>'[3]2018'!R94</f>
        <v>0</v>
      </c>
      <c r="CF114" s="125" t="str">
        <f t="shared" si="46"/>
        <v xml:space="preserve"> -</v>
      </c>
      <c r="CG114" s="379" t="str">
        <f t="shared" si="47"/>
        <v xml:space="preserve"> -</v>
      </c>
      <c r="CH114" s="55">
        <f>'[3]2019'!P94</f>
        <v>114566</v>
      </c>
      <c r="CI114" s="60">
        <f>'[3]2019'!Q94</f>
        <v>0</v>
      </c>
      <c r="CJ114" s="60">
        <f>'[3]2019'!R94</f>
        <v>0</v>
      </c>
      <c r="CK114" s="125">
        <f t="shared" si="48"/>
        <v>0</v>
      </c>
      <c r="CL114" s="379" t="str">
        <f t="shared" si="49"/>
        <v xml:space="preserve"> -</v>
      </c>
      <c r="CM114" s="518">
        <f t="shared" si="50"/>
        <v>708566</v>
      </c>
      <c r="CN114" s="519">
        <f t="shared" si="51"/>
        <v>119344</v>
      </c>
      <c r="CO114" s="519">
        <f t="shared" si="52"/>
        <v>0</v>
      </c>
      <c r="CP114" s="505">
        <f t="shared" si="53"/>
        <v>0.16843032265166547</v>
      </c>
      <c r="CQ114" s="379" t="str">
        <f t="shared" si="54"/>
        <v xml:space="preserve"> -</v>
      </c>
      <c r="CR114" s="592" t="s">
        <v>1225</v>
      </c>
      <c r="CS114" s="99" t="s">
        <v>1400</v>
      </c>
      <c r="CT114" s="102" t="str">
        <f>'[1]LÍNEA 2'!AQ114</f>
        <v>Sec. Desarrollo Social</v>
      </c>
    </row>
    <row r="115" spans="2:98" ht="30" customHeight="1" x14ac:dyDescent="0.2">
      <c r="B115" s="961"/>
      <c r="C115" s="958"/>
      <c r="D115" s="983"/>
      <c r="E115" s="912"/>
      <c r="F115" s="996"/>
      <c r="G115" s="978"/>
      <c r="H115" s="809"/>
      <c r="I115" s="1041"/>
      <c r="J115" s="809"/>
      <c r="K115" s="1041"/>
      <c r="L115" s="809"/>
      <c r="M115" s="809"/>
      <c r="N115" s="797"/>
      <c r="O115" s="809"/>
      <c r="P115" s="809"/>
      <c r="Q115" s="797"/>
      <c r="R115" s="809"/>
      <c r="S115" s="809"/>
      <c r="T115" s="797"/>
      <c r="U115" s="937"/>
      <c r="V115" s="823"/>
      <c r="W115" s="851"/>
      <c r="X115" s="809"/>
      <c r="Y115" s="797"/>
      <c r="Z115" s="809"/>
      <c r="AA115" s="797"/>
      <c r="AB115" s="991"/>
      <c r="AC115" s="994"/>
      <c r="AD115" s="988"/>
      <c r="AE115" s="762"/>
      <c r="AF115" s="770"/>
      <c r="AG115" s="762"/>
      <c r="AH115" s="770"/>
      <c r="AI115" s="762"/>
      <c r="AJ115" s="770"/>
      <c r="AK115" s="762"/>
      <c r="AL115" s="770"/>
      <c r="AM115" s="762"/>
      <c r="AN115" s="770"/>
      <c r="AO115" s="915"/>
      <c r="AP115" s="904"/>
      <c r="AQ115" s="139" t="s">
        <v>353</v>
      </c>
      <c r="AR115" s="367">
        <f>'[1]LÍNEA 2'!P115</f>
        <v>2210710</v>
      </c>
      <c r="AS115" s="119" t="s">
        <v>1518</v>
      </c>
      <c r="AT115" s="40">
        <v>4</v>
      </c>
      <c r="AU115" s="66">
        <f>'[1]LÍNEA 2'!S115</f>
        <v>4</v>
      </c>
      <c r="AV115" s="66">
        <f>'[1]LÍNEA 2'!T115</f>
        <v>1</v>
      </c>
      <c r="AW115" s="414">
        <f t="shared" si="55"/>
        <v>0.25</v>
      </c>
      <c r="AX115" s="66">
        <f>'[1]LÍNEA 2'!U115</f>
        <v>1</v>
      </c>
      <c r="AY115" s="414">
        <f t="shared" si="56"/>
        <v>0.25</v>
      </c>
      <c r="AZ115" s="66">
        <f>'[1]LÍNEA 2'!V115</f>
        <v>1</v>
      </c>
      <c r="BA115" s="416">
        <f t="shared" si="57"/>
        <v>0.25</v>
      </c>
      <c r="BB115" s="149">
        <f>'[1]LÍNEA 2'!W115</f>
        <v>1</v>
      </c>
      <c r="BC115" s="423">
        <f t="shared" si="58"/>
        <v>0.25</v>
      </c>
      <c r="BD115" s="64">
        <f>'[3]2016'!K94</f>
        <v>1</v>
      </c>
      <c r="BE115" s="65">
        <f>'[3]2017'!K95</f>
        <v>0</v>
      </c>
      <c r="BF115" s="65">
        <f>'[3]2018'!K95</f>
        <v>0</v>
      </c>
      <c r="BG115" s="347">
        <f>'[3]2019'!K95</f>
        <v>0</v>
      </c>
      <c r="BH115" s="334">
        <f t="shared" si="31"/>
        <v>1</v>
      </c>
      <c r="BI115" s="454">
        <f t="shared" si="32"/>
        <v>1</v>
      </c>
      <c r="BJ115" s="335">
        <f t="shared" si="33"/>
        <v>0</v>
      </c>
      <c r="BK115" s="454">
        <f t="shared" si="34"/>
        <v>0</v>
      </c>
      <c r="BL115" s="335">
        <f t="shared" si="35"/>
        <v>0</v>
      </c>
      <c r="BM115" s="454">
        <f t="shared" si="36"/>
        <v>0</v>
      </c>
      <c r="BN115" s="335">
        <f t="shared" si="37"/>
        <v>0</v>
      </c>
      <c r="BO115" s="454">
        <f t="shared" si="38"/>
        <v>0</v>
      </c>
      <c r="BP115" s="661">
        <f>+SUM(BD115:BG115)/AU115</f>
        <v>0.25</v>
      </c>
      <c r="BQ115" s="656">
        <f t="shared" si="39"/>
        <v>0.25</v>
      </c>
      <c r="BR115" s="646">
        <f t="shared" si="40"/>
        <v>0.25</v>
      </c>
      <c r="BS115" s="54">
        <f>'[3]2016'!P94</f>
        <v>81946</v>
      </c>
      <c r="BT115" s="60">
        <f>'[3]2016'!Q94</f>
        <v>25000</v>
      </c>
      <c r="BU115" s="60">
        <f>'[3]2016'!R94</f>
        <v>0</v>
      </c>
      <c r="BV115" s="125">
        <f t="shared" si="42"/>
        <v>0.30507895443340738</v>
      </c>
      <c r="BW115" s="379" t="str">
        <f t="shared" si="43"/>
        <v xml:space="preserve"> -</v>
      </c>
      <c r="BX115" s="55">
        <f>'[3]2017'!P95</f>
        <v>50000</v>
      </c>
      <c r="BY115" s="60">
        <f>'[3]2017'!Q95</f>
        <v>0</v>
      </c>
      <c r="BZ115" s="60">
        <f>'[3]2017'!R95</f>
        <v>0</v>
      </c>
      <c r="CA115" s="125">
        <f t="shared" si="44"/>
        <v>0</v>
      </c>
      <c r="CB115" s="379" t="str">
        <f t="shared" si="45"/>
        <v xml:space="preserve"> -</v>
      </c>
      <c r="CC115" s="54">
        <f>'[3]2018'!P95</f>
        <v>109202</v>
      </c>
      <c r="CD115" s="60">
        <f>'[3]2018'!Q95</f>
        <v>0</v>
      </c>
      <c r="CE115" s="60">
        <f>'[3]2018'!R95</f>
        <v>0</v>
      </c>
      <c r="CF115" s="125">
        <f t="shared" si="46"/>
        <v>0</v>
      </c>
      <c r="CG115" s="379" t="str">
        <f t="shared" si="47"/>
        <v xml:space="preserve"> -</v>
      </c>
      <c r="CH115" s="55">
        <f>'[3]2019'!P95</f>
        <v>114116</v>
      </c>
      <c r="CI115" s="60">
        <f>'[3]2019'!Q95</f>
        <v>0</v>
      </c>
      <c r="CJ115" s="60">
        <f>'[3]2019'!R95</f>
        <v>0</v>
      </c>
      <c r="CK115" s="125">
        <f t="shared" si="48"/>
        <v>0</v>
      </c>
      <c r="CL115" s="379" t="str">
        <f t="shared" si="49"/>
        <v xml:space="preserve"> -</v>
      </c>
      <c r="CM115" s="518">
        <f t="shared" si="50"/>
        <v>355264</v>
      </c>
      <c r="CN115" s="519">
        <f t="shared" si="51"/>
        <v>25000</v>
      </c>
      <c r="CO115" s="519">
        <f t="shared" si="52"/>
        <v>0</v>
      </c>
      <c r="CP115" s="505">
        <f t="shared" si="53"/>
        <v>7.0370203566924874E-2</v>
      </c>
      <c r="CQ115" s="379" t="str">
        <f t="shared" si="54"/>
        <v xml:space="preserve"> -</v>
      </c>
      <c r="CR115" s="592" t="s">
        <v>1436</v>
      </c>
      <c r="CS115" s="99" t="s">
        <v>1400</v>
      </c>
      <c r="CT115" s="102" t="str">
        <f>'[1]LÍNEA 2'!AQ115</f>
        <v>Sec. Desarrollo Social</v>
      </c>
    </row>
    <row r="116" spans="2:98" ht="30" customHeight="1" x14ac:dyDescent="0.2">
      <c r="B116" s="961"/>
      <c r="C116" s="958"/>
      <c r="D116" s="983"/>
      <c r="E116" s="912"/>
      <c r="F116" s="996"/>
      <c r="G116" s="978"/>
      <c r="H116" s="809"/>
      <c r="I116" s="1041"/>
      <c r="J116" s="809"/>
      <c r="K116" s="1041"/>
      <c r="L116" s="809"/>
      <c r="M116" s="809"/>
      <c r="N116" s="797"/>
      <c r="O116" s="809"/>
      <c r="P116" s="809"/>
      <c r="Q116" s="797"/>
      <c r="R116" s="809"/>
      <c r="S116" s="809"/>
      <c r="T116" s="797"/>
      <c r="U116" s="937"/>
      <c r="V116" s="823"/>
      <c r="W116" s="851"/>
      <c r="X116" s="809"/>
      <c r="Y116" s="797"/>
      <c r="Z116" s="809"/>
      <c r="AA116" s="797"/>
      <c r="AB116" s="991"/>
      <c r="AC116" s="994"/>
      <c r="AD116" s="988"/>
      <c r="AE116" s="762"/>
      <c r="AF116" s="770"/>
      <c r="AG116" s="762"/>
      <c r="AH116" s="770"/>
      <c r="AI116" s="762"/>
      <c r="AJ116" s="770"/>
      <c r="AK116" s="762"/>
      <c r="AL116" s="770"/>
      <c r="AM116" s="762"/>
      <c r="AN116" s="770"/>
      <c r="AO116" s="915"/>
      <c r="AP116" s="904"/>
      <c r="AQ116" s="244" t="s">
        <v>354</v>
      </c>
      <c r="AR116" s="277" t="str">
        <f>'[1]LÍNEA 2'!P116</f>
        <v>2210710 2210874</v>
      </c>
      <c r="AS116" s="255" t="s">
        <v>1519</v>
      </c>
      <c r="AT116" s="40">
        <v>560</v>
      </c>
      <c r="AU116" s="66">
        <f>'[1]LÍNEA 2'!S116</f>
        <v>560</v>
      </c>
      <c r="AV116" s="66">
        <f>'[1]LÍNEA 2'!T116</f>
        <v>560</v>
      </c>
      <c r="AW116" s="414">
        <v>0.25</v>
      </c>
      <c r="AX116" s="66">
        <f>'[1]LÍNEA 2'!U116</f>
        <v>560</v>
      </c>
      <c r="AY116" s="414">
        <v>0.25</v>
      </c>
      <c r="AZ116" s="66">
        <f>'[1]LÍNEA 2'!V116</f>
        <v>560</v>
      </c>
      <c r="BA116" s="416">
        <v>0.25</v>
      </c>
      <c r="BB116" s="149">
        <f>'[1]LÍNEA 2'!W116</f>
        <v>560</v>
      </c>
      <c r="BC116" s="423">
        <v>0.25</v>
      </c>
      <c r="BD116" s="64">
        <f>'[3]2016'!K95</f>
        <v>964</v>
      </c>
      <c r="BE116" s="65">
        <f>'[3]2017'!K96</f>
        <v>560</v>
      </c>
      <c r="BF116" s="65">
        <f>'[3]2018'!K96</f>
        <v>0</v>
      </c>
      <c r="BG116" s="347">
        <f>'[3]2019'!K96</f>
        <v>0</v>
      </c>
      <c r="BH116" s="334">
        <f t="shared" si="31"/>
        <v>1.7214285714285715</v>
      </c>
      <c r="BI116" s="454">
        <f t="shared" si="32"/>
        <v>1</v>
      </c>
      <c r="BJ116" s="335">
        <f t="shared" si="33"/>
        <v>1</v>
      </c>
      <c r="BK116" s="454">
        <f t="shared" si="34"/>
        <v>1</v>
      </c>
      <c r="BL116" s="335">
        <f t="shared" si="35"/>
        <v>0</v>
      </c>
      <c r="BM116" s="454">
        <f t="shared" si="36"/>
        <v>0</v>
      </c>
      <c r="BN116" s="335">
        <f t="shared" si="37"/>
        <v>0</v>
      </c>
      <c r="BO116" s="454">
        <f t="shared" si="38"/>
        <v>0</v>
      </c>
      <c r="BP116" s="661">
        <f t="shared" si="41"/>
        <v>0.68035714285714288</v>
      </c>
      <c r="BQ116" s="656">
        <f t="shared" si="39"/>
        <v>0.68035714285714288</v>
      </c>
      <c r="BR116" s="646">
        <f t="shared" si="40"/>
        <v>0.68035714285714288</v>
      </c>
      <c r="BS116" s="54">
        <f>'[3]2016'!P95</f>
        <v>311000</v>
      </c>
      <c r="BT116" s="60">
        <f>'[3]2016'!Q95</f>
        <v>136253</v>
      </c>
      <c r="BU116" s="60">
        <f>'[3]2016'!R95</f>
        <v>0</v>
      </c>
      <c r="BV116" s="125">
        <f t="shared" si="42"/>
        <v>0.43811254019292606</v>
      </c>
      <c r="BW116" s="379" t="str">
        <f t="shared" si="43"/>
        <v xml:space="preserve"> -</v>
      </c>
      <c r="BX116" s="55">
        <f>'[3]2017'!P96</f>
        <v>700000</v>
      </c>
      <c r="BY116" s="60">
        <f>'[3]2017'!Q96</f>
        <v>690050</v>
      </c>
      <c r="BZ116" s="60">
        <f>'[3]2017'!R96</f>
        <v>0</v>
      </c>
      <c r="CA116" s="125">
        <f t="shared" si="44"/>
        <v>0.98578571428571427</v>
      </c>
      <c r="CB116" s="379" t="str">
        <f t="shared" si="45"/>
        <v xml:space="preserve"> -</v>
      </c>
      <c r="CC116" s="54">
        <f>'[3]2018'!P96</f>
        <v>139952</v>
      </c>
      <c r="CD116" s="60">
        <f>'[3]2018'!Q96</f>
        <v>0</v>
      </c>
      <c r="CE116" s="60">
        <f>'[3]2018'!R96</f>
        <v>0</v>
      </c>
      <c r="CF116" s="125">
        <f t="shared" si="46"/>
        <v>0</v>
      </c>
      <c r="CG116" s="379" t="str">
        <f t="shared" si="47"/>
        <v xml:space="preserve"> -</v>
      </c>
      <c r="CH116" s="55">
        <f>'[3]2019'!P96</f>
        <v>146250</v>
      </c>
      <c r="CI116" s="60">
        <f>'[3]2019'!Q96</f>
        <v>0</v>
      </c>
      <c r="CJ116" s="60">
        <f>'[3]2019'!R96</f>
        <v>0</v>
      </c>
      <c r="CK116" s="125">
        <f t="shared" si="48"/>
        <v>0</v>
      </c>
      <c r="CL116" s="379" t="str">
        <f t="shared" si="49"/>
        <v xml:space="preserve"> -</v>
      </c>
      <c r="CM116" s="518">
        <f t="shared" si="50"/>
        <v>1297202</v>
      </c>
      <c r="CN116" s="519">
        <f t="shared" si="51"/>
        <v>826303</v>
      </c>
      <c r="CO116" s="519">
        <f t="shared" si="52"/>
        <v>0</v>
      </c>
      <c r="CP116" s="505">
        <f t="shared" si="53"/>
        <v>0.63698868796070307</v>
      </c>
      <c r="CQ116" s="379" t="str">
        <f t="shared" si="54"/>
        <v xml:space="preserve"> -</v>
      </c>
      <c r="CR116" s="592" t="s">
        <v>1436</v>
      </c>
      <c r="CS116" s="99" t="s">
        <v>1400</v>
      </c>
      <c r="CT116" s="102" t="str">
        <f>'[1]LÍNEA 2'!AQ116</f>
        <v>Sec. Desarrollo Social</v>
      </c>
    </row>
    <row r="117" spans="2:98" ht="30" customHeight="1" x14ac:dyDescent="0.2">
      <c r="B117" s="961"/>
      <c r="C117" s="958"/>
      <c r="D117" s="983"/>
      <c r="E117" s="912"/>
      <c r="F117" s="996"/>
      <c r="G117" s="978"/>
      <c r="H117" s="809"/>
      <c r="I117" s="1041"/>
      <c r="J117" s="809"/>
      <c r="K117" s="1041"/>
      <c r="L117" s="809"/>
      <c r="M117" s="809"/>
      <c r="N117" s="797"/>
      <c r="O117" s="809"/>
      <c r="P117" s="809"/>
      <c r="Q117" s="797"/>
      <c r="R117" s="809"/>
      <c r="S117" s="809"/>
      <c r="T117" s="797"/>
      <c r="U117" s="937"/>
      <c r="V117" s="823"/>
      <c r="W117" s="851"/>
      <c r="X117" s="809"/>
      <c r="Y117" s="797"/>
      <c r="Z117" s="809"/>
      <c r="AA117" s="797"/>
      <c r="AB117" s="991"/>
      <c r="AC117" s="994"/>
      <c r="AD117" s="988"/>
      <c r="AE117" s="762"/>
      <c r="AF117" s="770"/>
      <c r="AG117" s="762"/>
      <c r="AH117" s="770"/>
      <c r="AI117" s="762"/>
      <c r="AJ117" s="770"/>
      <c r="AK117" s="762"/>
      <c r="AL117" s="770"/>
      <c r="AM117" s="762"/>
      <c r="AN117" s="770"/>
      <c r="AO117" s="915"/>
      <c r="AP117" s="904"/>
      <c r="AQ117" s="139" t="s">
        <v>355</v>
      </c>
      <c r="AR117" s="367">
        <f>'[1]LÍNEA 2'!P117</f>
        <v>0</v>
      </c>
      <c r="AS117" s="119" t="s">
        <v>1520</v>
      </c>
      <c r="AT117" s="40">
        <v>0</v>
      </c>
      <c r="AU117" s="66">
        <f>'[1]LÍNEA 2'!S117</f>
        <v>3</v>
      </c>
      <c r="AV117" s="66">
        <f>'[1]LÍNEA 2'!T117</f>
        <v>0</v>
      </c>
      <c r="AW117" s="414">
        <f t="shared" si="55"/>
        <v>0</v>
      </c>
      <c r="AX117" s="66">
        <f>'[1]LÍNEA 2'!U117</f>
        <v>1</v>
      </c>
      <c r="AY117" s="414">
        <f t="shared" si="56"/>
        <v>0.33333333333333331</v>
      </c>
      <c r="AZ117" s="66">
        <f>'[1]LÍNEA 2'!V117</f>
        <v>1</v>
      </c>
      <c r="BA117" s="416">
        <f t="shared" si="57"/>
        <v>0.33333333333333331</v>
      </c>
      <c r="BB117" s="149">
        <f>'[1]LÍNEA 2'!W117</f>
        <v>1</v>
      </c>
      <c r="BC117" s="423">
        <f t="shared" si="58"/>
        <v>0.33333333333333331</v>
      </c>
      <c r="BD117" s="64">
        <f>'[3]2016'!K96</f>
        <v>0</v>
      </c>
      <c r="BE117" s="65">
        <f>'[3]2017'!K97</f>
        <v>1</v>
      </c>
      <c r="BF117" s="65">
        <f>'[3]2018'!K97</f>
        <v>0</v>
      </c>
      <c r="BG117" s="347">
        <f>'[3]2019'!K97</f>
        <v>0</v>
      </c>
      <c r="BH117" s="334" t="str">
        <f t="shared" si="31"/>
        <v xml:space="preserve"> -</v>
      </c>
      <c r="BI117" s="454" t="str">
        <f t="shared" si="32"/>
        <v xml:space="preserve"> -</v>
      </c>
      <c r="BJ117" s="335">
        <f t="shared" si="33"/>
        <v>1</v>
      </c>
      <c r="BK117" s="454">
        <f t="shared" si="34"/>
        <v>1</v>
      </c>
      <c r="BL117" s="335">
        <f t="shared" si="35"/>
        <v>0</v>
      </c>
      <c r="BM117" s="454">
        <f t="shared" si="36"/>
        <v>0</v>
      </c>
      <c r="BN117" s="335">
        <f t="shared" si="37"/>
        <v>0</v>
      </c>
      <c r="BO117" s="454">
        <f t="shared" si="38"/>
        <v>0</v>
      </c>
      <c r="BP117" s="661">
        <f>+SUM(BD117:BG117)/AU117</f>
        <v>0.33333333333333331</v>
      </c>
      <c r="BQ117" s="656">
        <f t="shared" si="39"/>
        <v>0.33333333333333331</v>
      </c>
      <c r="BR117" s="646">
        <f t="shared" si="40"/>
        <v>0.33333333333333331</v>
      </c>
      <c r="BS117" s="54">
        <f>'[3]2016'!P96</f>
        <v>0</v>
      </c>
      <c r="BT117" s="60">
        <f>'[3]2016'!Q96</f>
        <v>0</v>
      </c>
      <c r="BU117" s="60">
        <f>'[3]2016'!R96</f>
        <v>0</v>
      </c>
      <c r="BV117" s="125" t="str">
        <f t="shared" si="42"/>
        <v xml:space="preserve"> -</v>
      </c>
      <c r="BW117" s="379" t="str">
        <f t="shared" si="43"/>
        <v xml:space="preserve"> -</v>
      </c>
      <c r="BX117" s="55">
        <f>'[3]2017'!P97</f>
        <v>70000</v>
      </c>
      <c r="BY117" s="60">
        <f>'[3]2017'!Q97</f>
        <v>0</v>
      </c>
      <c r="BZ117" s="60">
        <f>'[3]2017'!R97</f>
        <v>0</v>
      </c>
      <c r="CA117" s="125">
        <f t="shared" si="44"/>
        <v>0</v>
      </c>
      <c r="CB117" s="379" t="str">
        <f t="shared" si="45"/>
        <v xml:space="preserve"> -</v>
      </c>
      <c r="CC117" s="54">
        <f>'[3]2018'!P97</f>
        <v>52250</v>
      </c>
      <c r="CD117" s="60">
        <f>'[3]2018'!Q97</f>
        <v>0</v>
      </c>
      <c r="CE117" s="60">
        <f>'[3]2018'!R97</f>
        <v>0</v>
      </c>
      <c r="CF117" s="125">
        <f t="shared" si="46"/>
        <v>0</v>
      </c>
      <c r="CG117" s="379" t="str">
        <f t="shared" si="47"/>
        <v xml:space="preserve"> -</v>
      </c>
      <c r="CH117" s="55">
        <f>'[3]2019'!P97</f>
        <v>54601</v>
      </c>
      <c r="CI117" s="60">
        <f>'[3]2019'!Q97</f>
        <v>0</v>
      </c>
      <c r="CJ117" s="60">
        <f>'[3]2019'!R97</f>
        <v>0</v>
      </c>
      <c r="CK117" s="125">
        <f t="shared" si="48"/>
        <v>0</v>
      </c>
      <c r="CL117" s="379" t="str">
        <f t="shared" si="49"/>
        <v xml:space="preserve"> -</v>
      </c>
      <c r="CM117" s="518">
        <f t="shared" si="50"/>
        <v>176851</v>
      </c>
      <c r="CN117" s="519">
        <f t="shared" si="51"/>
        <v>0</v>
      </c>
      <c r="CO117" s="519">
        <f t="shared" si="52"/>
        <v>0</v>
      </c>
      <c r="CP117" s="505">
        <f t="shared" si="53"/>
        <v>0</v>
      </c>
      <c r="CQ117" s="379" t="str">
        <f t="shared" si="54"/>
        <v xml:space="preserve"> -</v>
      </c>
      <c r="CR117" s="592" t="s">
        <v>1521</v>
      </c>
      <c r="CS117" s="99" t="s">
        <v>1400</v>
      </c>
      <c r="CT117" s="102" t="str">
        <f>'[1]LÍNEA 2'!AQ117</f>
        <v>Sec. Desarrollo Social</v>
      </c>
    </row>
    <row r="118" spans="2:98" ht="30" customHeight="1" x14ac:dyDescent="0.2">
      <c r="B118" s="961"/>
      <c r="C118" s="958"/>
      <c r="D118" s="983"/>
      <c r="E118" s="912"/>
      <c r="F118" s="996"/>
      <c r="G118" s="978"/>
      <c r="H118" s="809"/>
      <c r="I118" s="1041"/>
      <c r="J118" s="809"/>
      <c r="K118" s="1041"/>
      <c r="L118" s="809"/>
      <c r="M118" s="809"/>
      <c r="N118" s="797"/>
      <c r="O118" s="809"/>
      <c r="P118" s="809"/>
      <c r="Q118" s="797"/>
      <c r="R118" s="809"/>
      <c r="S118" s="809"/>
      <c r="T118" s="797"/>
      <c r="U118" s="937"/>
      <c r="V118" s="823"/>
      <c r="W118" s="851"/>
      <c r="X118" s="809"/>
      <c r="Y118" s="797"/>
      <c r="Z118" s="809"/>
      <c r="AA118" s="797"/>
      <c r="AB118" s="991"/>
      <c r="AC118" s="994"/>
      <c r="AD118" s="988"/>
      <c r="AE118" s="762"/>
      <c r="AF118" s="770"/>
      <c r="AG118" s="762"/>
      <c r="AH118" s="770"/>
      <c r="AI118" s="762"/>
      <c r="AJ118" s="770"/>
      <c r="AK118" s="762"/>
      <c r="AL118" s="770"/>
      <c r="AM118" s="762"/>
      <c r="AN118" s="770"/>
      <c r="AO118" s="915"/>
      <c r="AP118" s="904"/>
      <c r="AQ118" s="244" t="s">
        <v>356</v>
      </c>
      <c r="AR118" s="277" t="str">
        <f>'[1]LÍNEA 2'!P118</f>
        <v>2210710 2210874</v>
      </c>
      <c r="AS118" s="255" t="s">
        <v>1522</v>
      </c>
      <c r="AT118" s="40">
        <v>0</v>
      </c>
      <c r="AU118" s="66">
        <f>'[1]LÍNEA 2'!S118</f>
        <v>1</v>
      </c>
      <c r="AV118" s="66">
        <f>'[1]LÍNEA 2'!T118</f>
        <v>1</v>
      </c>
      <c r="AW118" s="414">
        <v>0.25</v>
      </c>
      <c r="AX118" s="66">
        <f>'[1]LÍNEA 2'!U118</f>
        <v>1</v>
      </c>
      <c r="AY118" s="414">
        <v>0.25</v>
      </c>
      <c r="AZ118" s="66">
        <f>'[1]LÍNEA 2'!V118</f>
        <v>1</v>
      </c>
      <c r="BA118" s="416">
        <v>0.25</v>
      </c>
      <c r="BB118" s="149">
        <f>'[1]LÍNEA 2'!W118</f>
        <v>1</v>
      </c>
      <c r="BC118" s="423">
        <v>0.25</v>
      </c>
      <c r="BD118" s="64">
        <f>'[3]2016'!K97</f>
        <v>1</v>
      </c>
      <c r="BE118" s="65">
        <f>'[3]2017'!K98</f>
        <v>1</v>
      </c>
      <c r="BF118" s="65">
        <f>'[3]2018'!K98</f>
        <v>0</v>
      </c>
      <c r="BG118" s="347">
        <f>'[3]2019'!K98</f>
        <v>0</v>
      </c>
      <c r="BH118" s="334">
        <f t="shared" si="31"/>
        <v>1</v>
      </c>
      <c r="BI118" s="454">
        <f t="shared" si="32"/>
        <v>1</v>
      </c>
      <c r="BJ118" s="335">
        <f t="shared" si="33"/>
        <v>1</v>
      </c>
      <c r="BK118" s="454">
        <f t="shared" si="34"/>
        <v>1</v>
      </c>
      <c r="BL118" s="335">
        <f t="shared" si="35"/>
        <v>0</v>
      </c>
      <c r="BM118" s="454">
        <f t="shared" si="36"/>
        <v>0</v>
      </c>
      <c r="BN118" s="335">
        <f t="shared" si="37"/>
        <v>0</v>
      </c>
      <c r="BO118" s="454">
        <f t="shared" si="38"/>
        <v>0</v>
      </c>
      <c r="BP118" s="661">
        <f t="shared" si="41"/>
        <v>0.5</v>
      </c>
      <c r="BQ118" s="656">
        <f t="shared" si="39"/>
        <v>0.5</v>
      </c>
      <c r="BR118" s="646">
        <f t="shared" si="40"/>
        <v>0.5</v>
      </c>
      <c r="BS118" s="54">
        <f>'[3]2016'!P97</f>
        <v>313000</v>
      </c>
      <c r="BT118" s="60">
        <f>'[3]2016'!Q97</f>
        <v>174819</v>
      </c>
      <c r="BU118" s="60">
        <f>'[3]2016'!R97</f>
        <v>0</v>
      </c>
      <c r="BV118" s="125">
        <f t="shared" si="42"/>
        <v>0.55852715654952079</v>
      </c>
      <c r="BW118" s="379" t="str">
        <f t="shared" si="43"/>
        <v xml:space="preserve"> -</v>
      </c>
      <c r="BX118" s="55">
        <f>'[3]2017'!P98</f>
        <v>80000</v>
      </c>
      <c r="BY118" s="60">
        <f>'[3]2017'!Q98</f>
        <v>50187</v>
      </c>
      <c r="BZ118" s="60">
        <f>'[3]2017'!R98</f>
        <v>0</v>
      </c>
      <c r="CA118" s="125">
        <f t="shared" si="44"/>
        <v>0.62733749999999999</v>
      </c>
      <c r="CB118" s="379" t="str">
        <f t="shared" si="45"/>
        <v xml:space="preserve"> -</v>
      </c>
      <c r="CC118" s="54">
        <f>'[3]2018'!P98</f>
        <v>73150</v>
      </c>
      <c r="CD118" s="60">
        <f>'[3]2018'!Q98</f>
        <v>0</v>
      </c>
      <c r="CE118" s="60">
        <f>'[3]2018'!R98</f>
        <v>0</v>
      </c>
      <c r="CF118" s="125">
        <f t="shared" si="46"/>
        <v>0</v>
      </c>
      <c r="CG118" s="379" t="str">
        <f t="shared" si="47"/>
        <v xml:space="preserve"> -</v>
      </c>
      <c r="CH118" s="55">
        <f>'[3]2019'!P98</f>
        <v>76441</v>
      </c>
      <c r="CI118" s="60">
        <f>'[3]2019'!Q98</f>
        <v>0</v>
      </c>
      <c r="CJ118" s="60">
        <f>'[3]2019'!R98</f>
        <v>0</v>
      </c>
      <c r="CK118" s="125">
        <f t="shared" si="48"/>
        <v>0</v>
      </c>
      <c r="CL118" s="379" t="str">
        <f t="shared" si="49"/>
        <v xml:space="preserve"> -</v>
      </c>
      <c r="CM118" s="518">
        <f t="shared" si="50"/>
        <v>542591</v>
      </c>
      <c r="CN118" s="519">
        <f t="shared" si="51"/>
        <v>225006</v>
      </c>
      <c r="CO118" s="519">
        <f t="shared" si="52"/>
        <v>0</v>
      </c>
      <c r="CP118" s="505">
        <f t="shared" si="53"/>
        <v>0.41468804311166235</v>
      </c>
      <c r="CQ118" s="379" t="str">
        <f t="shared" si="54"/>
        <v xml:space="preserve"> -</v>
      </c>
      <c r="CR118" s="592" t="s">
        <v>1504</v>
      </c>
      <c r="CS118" s="99" t="s">
        <v>1400</v>
      </c>
      <c r="CT118" s="102" t="str">
        <f>'[1]LÍNEA 2'!AQ118</f>
        <v>Sec. Desarrollo Social</v>
      </c>
    </row>
    <row r="119" spans="2:98" ht="30" customHeight="1" x14ac:dyDescent="0.2">
      <c r="B119" s="961"/>
      <c r="C119" s="958"/>
      <c r="D119" s="983"/>
      <c r="E119" s="912"/>
      <c r="F119" s="996"/>
      <c r="G119" s="978"/>
      <c r="H119" s="809"/>
      <c r="I119" s="1041"/>
      <c r="J119" s="809"/>
      <c r="K119" s="1041"/>
      <c r="L119" s="809"/>
      <c r="M119" s="809"/>
      <c r="N119" s="797"/>
      <c r="O119" s="809"/>
      <c r="P119" s="809"/>
      <c r="Q119" s="797"/>
      <c r="R119" s="809"/>
      <c r="S119" s="809"/>
      <c r="T119" s="797"/>
      <c r="U119" s="937"/>
      <c r="V119" s="823"/>
      <c r="W119" s="851"/>
      <c r="X119" s="809"/>
      <c r="Y119" s="797"/>
      <c r="Z119" s="809"/>
      <c r="AA119" s="797"/>
      <c r="AB119" s="991"/>
      <c r="AC119" s="994"/>
      <c r="AD119" s="988"/>
      <c r="AE119" s="762"/>
      <c r="AF119" s="770"/>
      <c r="AG119" s="762"/>
      <c r="AH119" s="770"/>
      <c r="AI119" s="762"/>
      <c r="AJ119" s="770"/>
      <c r="AK119" s="762"/>
      <c r="AL119" s="770"/>
      <c r="AM119" s="762"/>
      <c r="AN119" s="770"/>
      <c r="AO119" s="915"/>
      <c r="AP119" s="904"/>
      <c r="AQ119" s="244" t="s">
        <v>357</v>
      </c>
      <c r="AR119" s="277">
        <f>'[1]LÍNEA 2'!P119</f>
        <v>2210710</v>
      </c>
      <c r="AS119" s="255" t="s">
        <v>1523</v>
      </c>
      <c r="AT119" s="40">
        <v>560</v>
      </c>
      <c r="AU119" s="66">
        <f>'[1]LÍNEA 2'!S119</f>
        <v>560</v>
      </c>
      <c r="AV119" s="66">
        <f>'[1]LÍNEA 2'!T119</f>
        <v>560</v>
      </c>
      <c r="AW119" s="414">
        <v>0.25</v>
      </c>
      <c r="AX119" s="66">
        <f>'[1]LÍNEA 2'!U119</f>
        <v>560</v>
      </c>
      <c r="AY119" s="414">
        <v>0.25</v>
      </c>
      <c r="AZ119" s="66">
        <f>'[1]LÍNEA 2'!V119</f>
        <v>560</v>
      </c>
      <c r="BA119" s="416">
        <v>0.25</v>
      </c>
      <c r="BB119" s="149">
        <f>'[1]LÍNEA 2'!W119</f>
        <v>560</v>
      </c>
      <c r="BC119" s="423">
        <v>0.25</v>
      </c>
      <c r="BD119" s="64">
        <f>'[3]2016'!K98</f>
        <v>1</v>
      </c>
      <c r="BE119" s="65">
        <f>'[3]2017'!K99</f>
        <v>0</v>
      </c>
      <c r="BF119" s="65">
        <f>'[3]2018'!K99</f>
        <v>0</v>
      </c>
      <c r="BG119" s="347">
        <f>'[3]2019'!K99</f>
        <v>0</v>
      </c>
      <c r="BH119" s="334">
        <f t="shared" si="31"/>
        <v>1.7857142857142857E-3</v>
      </c>
      <c r="BI119" s="454">
        <f t="shared" si="32"/>
        <v>1.7857142857142857E-3</v>
      </c>
      <c r="BJ119" s="335">
        <f t="shared" si="33"/>
        <v>0</v>
      </c>
      <c r="BK119" s="454">
        <f t="shared" si="34"/>
        <v>0</v>
      </c>
      <c r="BL119" s="335">
        <f t="shared" si="35"/>
        <v>0</v>
      </c>
      <c r="BM119" s="454">
        <f t="shared" si="36"/>
        <v>0</v>
      </c>
      <c r="BN119" s="335">
        <f t="shared" si="37"/>
        <v>0</v>
      </c>
      <c r="BO119" s="454">
        <f t="shared" si="38"/>
        <v>0</v>
      </c>
      <c r="BP119" s="661">
        <f t="shared" si="41"/>
        <v>4.4642857142857141E-4</v>
      </c>
      <c r="BQ119" s="656">
        <f t="shared" si="39"/>
        <v>4.4642857142857141E-4</v>
      </c>
      <c r="BR119" s="646">
        <f t="shared" si="40"/>
        <v>4.4642857142857141E-4</v>
      </c>
      <c r="BS119" s="54">
        <f>'[3]2016'!P98</f>
        <v>42000</v>
      </c>
      <c r="BT119" s="60">
        <f>'[3]2016'!Q98</f>
        <v>42000</v>
      </c>
      <c r="BU119" s="60">
        <f>'[3]2016'!R98</f>
        <v>0</v>
      </c>
      <c r="BV119" s="125">
        <f t="shared" si="42"/>
        <v>1</v>
      </c>
      <c r="BW119" s="379" t="str">
        <f t="shared" si="43"/>
        <v xml:space="preserve"> -</v>
      </c>
      <c r="BX119" s="55">
        <f>'[3]2017'!P99</f>
        <v>30000</v>
      </c>
      <c r="BY119" s="60">
        <f>'[3]2017'!Q99</f>
        <v>30000</v>
      </c>
      <c r="BZ119" s="60">
        <f>'[3]2017'!R99</f>
        <v>0</v>
      </c>
      <c r="CA119" s="125">
        <f t="shared" si="44"/>
        <v>1</v>
      </c>
      <c r="CB119" s="379" t="str">
        <f t="shared" si="45"/>
        <v xml:space="preserve"> -</v>
      </c>
      <c r="CC119" s="54">
        <f>'[3]2018'!P99</f>
        <v>62700</v>
      </c>
      <c r="CD119" s="60">
        <f>'[3]2018'!Q99</f>
        <v>0</v>
      </c>
      <c r="CE119" s="60">
        <f>'[3]2018'!R99</f>
        <v>0</v>
      </c>
      <c r="CF119" s="125">
        <f t="shared" si="46"/>
        <v>0</v>
      </c>
      <c r="CG119" s="379" t="str">
        <f t="shared" si="47"/>
        <v xml:space="preserve"> -</v>
      </c>
      <c r="CH119" s="55">
        <f>'[3]2019'!P99</f>
        <v>65521</v>
      </c>
      <c r="CI119" s="60">
        <f>'[3]2019'!Q99</f>
        <v>0</v>
      </c>
      <c r="CJ119" s="60">
        <f>'[3]2019'!R99</f>
        <v>0</v>
      </c>
      <c r="CK119" s="125">
        <f t="shared" si="48"/>
        <v>0</v>
      </c>
      <c r="CL119" s="379" t="str">
        <f t="shared" si="49"/>
        <v xml:space="preserve"> -</v>
      </c>
      <c r="CM119" s="518">
        <f t="shared" si="50"/>
        <v>200221</v>
      </c>
      <c r="CN119" s="519">
        <f t="shared" si="51"/>
        <v>72000</v>
      </c>
      <c r="CO119" s="519">
        <f t="shared" si="52"/>
        <v>0</v>
      </c>
      <c r="CP119" s="505">
        <f t="shared" si="53"/>
        <v>0.3596026390838124</v>
      </c>
      <c r="CQ119" s="379" t="str">
        <f t="shared" si="54"/>
        <v xml:space="preserve"> -</v>
      </c>
      <c r="CR119" s="592" t="s">
        <v>1469</v>
      </c>
      <c r="CS119" s="99" t="s">
        <v>1400</v>
      </c>
      <c r="CT119" s="102" t="str">
        <f>'[1]LÍNEA 2'!AQ119</f>
        <v>Sec. Desarrollo Social</v>
      </c>
    </row>
    <row r="120" spans="2:98" ht="30" customHeight="1" x14ac:dyDescent="0.2">
      <c r="B120" s="961"/>
      <c r="C120" s="958"/>
      <c r="D120" s="983"/>
      <c r="E120" s="912"/>
      <c r="F120" s="996"/>
      <c r="G120" s="978"/>
      <c r="H120" s="809"/>
      <c r="I120" s="1041"/>
      <c r="J120" s="809"/>
      <c r="K120" s="1041"/>
      <c r="L120" s="809"/>
      <c r="M120" s="809"/>
      <c r="N120" s="797"/>
      <c r="O120" s="809"/>
      <c r="P120" s="809"/>
      <c r="Q120" s="797"/>
      <c r="R120" s="809"/>
      <c r="S120" s="809"/>
      <c r="T120" s="797"/>
      <c r="U120" s="937"/>
      <c r="V120" s="823"/>
      <c r="W120" s="796"/>
      <c r="X120" s="809"/>
      <c r="Y120" s="797"/>
      <c r="Z120" s="809"/>
      <c r="AA120" s="797"/>
      <c r="AB120" s="991"/>
      <c r="AC120" s="994"/>
      <c r="AD120" s="988"/>
      <c r="AE120" s="762"/>
      <c r="AF120" s="770"/>
      <c r="AG120" s="762"/>
      <c r="AH120" s="770"/>
      <c r="AI120" s="762"/>
      <c r="AJ120" s="770"/>
      <c r="AK120" s="762"/>
      <c r="AL120" s="770"/>
      <c r="AM120" s="762"/>
      <c r="AN120" s="770"/>
      <c r="AO120" s="915"/>
      <c r="AP120" s="904"/>
      <c r="AQ120" s="139" t="s">
        <v>358</v>
      </c>
      <c r="AR120" s="367" t="str">
        <f>'[1]LÍNEA 2'!P120</f>
        <v>2210710 2210874</v>
      </c>
      <c r="AS120" s="119" t="s">
        <v>1524</v>
      </c>
      <c r="AT120" s="40">
        <v>1</v>
      </c>
      <c r="AU120" s="66">
        <f>'[1]LÍNEA 2'!S120</f>
        <v>4</v>
      </c>
      <c r="AV120" s="66">
        <f>'[1]LÍNEA 2'!T120</f>
        <v>1</v>
      </c>
      <c r="AW120" s="414">
        <f t="shared" si="55"/>
        <v>0.25</v>
      </c>
      <c r="AX120" s="66">
        <f>'[1]LÍNEA 2'!U120</f>
        <v>1</v>
      </c>
      <c r="AY120" s="414">
        <f t="shared" si="56"/>
        <v>0.25</v>
      </c>
      <c r="AZ120" s="66">
        <f>'[1]LÍNEA 2'!V120</f>
        <v>1</v>
      </c>
      <c r="BA120" s="416">
        <f t="shared" si="57"/>
        <v>0.25</v>
      </c>
      <c r="BB120" s="149">
        <f>'[1]LÍNEA 2'!W120</f>
        <v>1</v>
      </c>
      <c r="BC120" s="423">
        <f t="shared" si="58"/>
        <v>0.25</v>
      </c>
      <c r="BD120" s="64">
        <f>'[3]2016'!K99</f>
        <v>3</v>
      </c>
      <c r="BE120" s="65">
        <f>'[3]2017'!K100</f>
        <v>1</v>
      </c>
      <c r="BF120" s="65">
        <f>'[3]2018'!K100</f>
        <v>0</v>
      </c>
      <c r="BG120" s="347">
        <f>'[3]2019'!K100</f>
        <v>0</v>
      </c>
      <c r="BH120" s="334">
        <f t="shared" si="31"/>
        <v>3</v>
      </c>
      <c r="BI120" s="454">
        <f t="shared" si="32"/>
        <v>1</v>
      </c>
      <c r="BJ120" s="335">
        <f t="shared" si="33"/>
        <v>1</v>
      </c>
      <c r="BK120" s="454">
        <f t="shared" si="34"/>
        <v>1</v>
      </c>
      <c r="BL120" s="335">
        <f t="shared" si="35"/>
        <v>0</v>
      </c>
      <c r="BM120" s="454">
        <f t="shared" si="36"/>
        <v>0</v>
      </c>
      <c r="BN120" s="335">
        <f t="shared" si="37"/>
        <v>0</v>
      </c>
      <c r="BO120" s="454">
        <f t="shared" si="38"/>
        <v>0</v>
      </c>
      <c r="BP120" s="661">
        <f>+SUM(BD120:BG120)/AU120</f>
        <v>1</v>
      </c>
      <c r="BQ120" s="656">
        <f t="shared" si="39"/>
        <v>1</v>
      </c>
      <c r="BR120" s="646">
        <f t="shared" si="40"/>
        <v>1</v>
      </c>
      <c r="BS120" s="54">
        <f>'[3]2016'!P99</f>
        <v>253161</v>
      </c>
      <c r="BT120" s="60">
        <f>'[3]2016'!Q99</f>
        <v>177132</v>
      </c>
      <c r="BU120" s="60">
        <f>'[3]2016'!R99</f>
        <v>0</v>
      </c>
      <c r="BV120" s="125">
        <f t="shared" si="42"/>
        <v>0.69968123052128883</v>
      </c>
      <c r="BW120" s="379" t="str">
        <f t="shared" si="43"/>
        <v xml:space="preserve"> -</v>
      </c>
      <c r="BX120" s="55">
        <f>'[3]2017'!P100</f>
        <v>237000</v>
      </c>
      <c r="BY120" s="60">
        <f>'[3]2017'!Q100</f>
        <v>59941</v>
      </c>
      <c r="BZ120" s="60">
        <f>'[3]2017'!R100</f>
        <v>0</v>
      </c>
      <c r="CA120" s="125">
        <f t="shared" si="44"/>
        <v>0.25291561181434596</v>
      </c>
      <c r="CB120" s="379" t="str">
        <f t="shared" si="45"/>
        <v xml:space="preserve"> -</v>
      </c>
      <c r="CC120" s="54">
        <f>'[3]2018'!P100</f>
        <v>43681</v>
      </c>
      <c r="CD120" s="60">
        <f>'[3]2018'!Q100</f>
        <v>0</v>
      </c>
      <c r="CE120" s="60">
        <f>'[3]2018'!R100</f>
        <v>0</v>
      </c>
      <c r="CF120" s="125">
        <f t="shared" si="46"/>
        <v>0</v>
      </c>
      <c r="CG120" s="379" t="str">
        <f t="shared" si="47"/>
        <v xml:space="preserve"> -</v>
      </c>
      <c r="CH120" s="55">
        <f>'[3]2019'!P100</f>
        <v>45646</v>
      </c>
      <c r="CI120" s="60">
        <f>'[3]2019'!Q100</f>
        <v>0</v>
      </c>
      <c r="CJ120" s="60">
        <f>'[3]2019'!R100</f>
        <v>0</v>
      </c>
      <c r="CK120" s="125">
        <f t="shared" si="48"/>
        <v>0</v>
      </c>
      <c r="CL120" s="379" t="str">
        <f t="shared" si="49"/>
        <v xml:space="preserve"> -</v>
      </c>
      <c r="CM120" s="518">
        <f t="shared" si="50"/>
        <v>579488</v>
      </c>
      <c r="CN120" s="519">
        <f t="shared" si="51"/>
        <v>237073</v>
      </c>
      <c r="CO120" s="519">
        <f t="shared" si="52"/>
        <v>0</v>
      </c>
      <c r="CP120" s="505">
        <f t="shared" si="53"/>
        <v>0.40910769506875033</v>
      </c>
      <c r="CQ120" s="379" t="str">
        <f t="shared" si="54"/>
        <v xml:space="preserve"> -</v>
      </c>
      <c r="CR120" s="592" t="s">
        <v>1469</v>
      </c>
      <c r="CS120" s="99" t="s">
        <v>1400</v>
      </c>
      <c r="CT120" s="102" t="str">
        <f>'[1]LÍNEA 2'!AQ120</f>
        <v>Sec. Desarrollo Social</v>
      </c>
    </row>
    <row r="121" spans="2:98" ht="30" customHeight="1" x14ac:dyDescent="0.2">
      <c r="B121" s="961"/>
      <c r="C121" s="958"/>
      <c r="D121" s="983"/>
      <c r="E121" s="912"/>
      <c r="F121" s="945" t="s">
        <v>424</v>
      </c>
      <c r="G121" s="970">
        <v>9.0999999999999998E-2</v>
      </c>
      <c r="H121" s="970">
        <v>8.8999999999999996E-2</v>
      </c>
      <c r="I121" s="1007">
        <f>+H121-G121</f>
        <v>-2.0000000000000018E-3</v>
      </c>
      <c r="J121" s="972">
        <v>9.0999999999999998E-2</v>
      </c>
      <c r="K121" s="1038">
        <f>+J121-G121</f>
        <v>0</v>
      </c>
      <c r="L121" s="972"/>
      <c r="M121" s="972">
        <v>0.09</v>
      </c>
      <c r="N121" s="1038">
        <f>+M121-J121</f>
        <v>-1.0000000000000009E-3</v>
      </c>
      <c r="O121" s="972"/>
      <c r="P121" s="972">
        <v>0.09</v>
      </c>
      <c r="Q121" s="1038">
        <f>+P121-M121</f>
        <v>0</v>
      </c>
      <c r="R121" s="972"/>
      <c r="S121" s="975">
        <v>8.8999999999999996E-2</v>
      </c>
      <c r="T121" s="1038">
        <f>+S121-P121</f>
        <v>-1.0000000000000009E-3</v>
      </c>
      <c r="U121" s="975"/>
      <c r="V121" s="1043"/>
      <c r="W121" s="1038">
        <f>+IF(V121=0,0,V121-G121)</f>
        <v>0</v>
      </c>
      <c r="X121" s="972"/>
      <c r="Y121" s="1038">
        <f>+IF(X121=0,0,X121-V121)</f>
        <v>0</v>
      </c>
      <c r="Z121" s="972"/>
      <c r="AA121" s="1038">
        <f>+IF(Z121=0,0,Z121-X121)</f>
        <v>0</v>
      </c>
      <c r="AB121" s="1046"/>
      <c r="AC121" s="1049">
        <f>+IF(AB121=0,0,AB121-Z121)</f>
        <v>0</v>
      </c>
      <c r="AD121" s="1036" t="str">
        <f>+IF(K121=0," -",W121/K121)</f>
        <v xml:space="preserve"> -</v>
      </c>
      <c r="AE121" s="749" t="str">
        <f>+IF(K121=0," -",IF(AD121&gt;100%,100%,AD121))</f>
        <v xml:space="preserve"> -</v>
      </c>
      <c r="AF121" s="759">
        <f>+IF(N121=0," -",Y121/N121)</f>
        <v>0</v>
      </c>
      <c r="AG121" s="749">
        <f>+IF(N121=0," -",IF(AF121&gt;100%,100%,AF121))</f>
        <v>0</v>
      </c>
      <c r="AH121" s="759" t="str">
        <f>+IF(Q121=0," -",AA121/Q121)</f>
        <v xml:space="preserve"> -</v>
      </c>
      <c r="AI121" s="749" t="str">
        <f>+IF(Q121=0," -",IF(AH121&gt;100%,100%,AH121))</f>
        <v xml:space="preserve"> -</v>
      </c>
      <c r="AJ121" s="759">
        <f>+IF(T121=0," -",AC121/T121)</f>
        <v>0</v>
      </c>
      <c r="AK121" s="749">
        <f>+IF(T121=0," -",IF(AJ121&gt;100%,100%,AJ121))</f>
        <v>0</v>
      </c>
      <c r="AL121" s="759">
        <f>+SUM(AC121,AA121,Y121,W121)/I121</f>
        <v>0</v>
      </c>
      <c r="AM121" s="749">
        <f>+IF(AL121&gt;100%,100%,IF(AL121&lt;0%,0%,AL121))</f>
        <v>0</v>
      </c>
      <c r="AN121" s="759"/>
      <c r="AO121" s="915"/>
      <c r="AP121" s="904"/>
      <c r="AQ121" s="244" t="s">
        <v>359</v>
      </c>
      <c r="AR121" s="277" t="str">
        <f>'[1]LÍNEA 2'!P121</f>
        <v xml:space="preserve"> -</v>
      </c>
      <c r="AS121" s="255" t="s">
        <v>1525</v>
      </c>
      <c r="AT121" s="40">
        <v>9199</v>
      </c>
      <c r="AU121" s="66">
        <f>'[1]LÍNEA 2'!S121</f>
        <v>10000</v>
      </c>
      <c r="AV121" s="66">
        <f>'[1]LÍNEA 2'!T121</f>
        <v>10000</v>
      </c>
      <c r="AW121" s="414">
        <v>0.25</v>
      </c>
      <c r="AX121" s="66">
        <f>'[1]LÍNEA 2'!U121</f>
        <v>10000</v>
      </c>
      <c r="AY121" s="414">
        <v>0.25</v>
      </c>
      <c r="AZ121" s="66">
        <f>'[1]LÍNEA 2'!V121</f>
        <v>10000</v>
      </c>
      <c r="BA121" s="416">
        <v>0.25</v>
      </c>
      <c r="BB121" s="149">
        <f>'[1]LÍNEA 2'!W121</f>
        <v>10000</v>
      </c>
      <c r="BC121" s="423">
        <v>0.25</v>
      </c>
      <c r="BD121" s="64">
        <f>'[3]2016'!K100</f>
        <v>9199</v>
      </c>
      <c r="BE121" s="65">
        <f>'[3]2017'!K101</f>
        <v>9199</v>
      </c>
      <c r="BF121" s="65">
        <f>'[3]2018'!K101</f>
        <v>0</v>
      </c>
      <c r="BG121" s="347">
        <f>'[3]2019'!K101</f>
        <v>0</v>
      </c>
      <c r="BH121" s="334">
        <f t="shared" si="31"/>
        <v>0.91990000000000005</v>
      </c>
      <c r="BI121" s="454">
        <f t="shared" si="32"/>
        <v>0.91990000000000005</v>
      </c>
      <c r="BJ121" s="335">
        <f t="shared" si="33"/>
        <v>0.91990000000000005</v>
      </c>
      <c r="BK121" s="454">
        <f t="shared" si="34"/>
        <v>0.91990000000000005</v>
      </c>
      <c r="BL121" s="335">
        <f t="shared" si="35"/>
        <v>0</v>
      </c>
      <c r="BM121" s="454">
        <f t="shared" si="36"/>
        <v>0</v>
      </c>
      <c r="BN121" s="335">
        <f t="shared" si="37"/>
        <v>0</v>
      </c>
      <c r="BO121" s="454">
        <f t="shared" si="38"/>
        <v>0</v>
      </c>
      <c r="BP121" s="661">
        <f t="shared" si="41"/>
        <v>0.45995000000000003</v>
      </c>
      <c r="BQ121" s="656">
        <f t="shared" si="39"/>
        <v>0.45995000000000003</v>
      </c>
      <c r="BR121" s="646">
        <f t="shared" si="40"/>
        <v>0.45995000000000003</v>
      </c>
      <c r="BS121" s="54">
        <f>'[3]2016'!P100</f>
        <v>75000</v>
      </c>
      <c r="BT121" s="60">
        <f>'[3]2016'!Q100</f>
        <v>71179</v>
      </c>
      <c r="BU121" s="60">
        <f>'[3]2016'!R100</f>
        <v>0</v>
      </c>
      <c r="BV121" s="125">
        <f t="shared" si="42"/>
        <v>0.9490533333333333</v>
      </c>
      <c r="BW121" s="379" t="str">
        <f t="shared" si="43"/>
        <v xml:space="preserve"> -</v>
      </c>
      <c r="BX121" s="55">
        <f>'[3]2017'!P101</f>
        <v>80850</v>
      </c>
      <c r="BY121" s="60">
        <f>'[3]2017'!Q101</f>
        <v>80850</v>
      </c>
      <c r="BZ121" s="60">
        <f>'[3]2017'!R101</f>
        <v>0</v>
      </c>
      <c r="CA121" s="125">
        <f t="shared" si="44"/>
        <v>1</v>
      </c>
      <c r="CB121" s="379" t="str">
        <f t="shared" si="45"/>
        <v xml:space="preserve"> -</v>
      </c>
      <c r="CC121" s="54">
        <f>'[3]2018'!P101</f>
        <v>0</v>
      </c>
      <c r="CD121" s="60">
        <f>'[3]2018'!Q101</f>
        <v>0</v>
      </c>
      <c r="CE121" s="60">
        <f>'[3]2018'!R101</f>
        <v>0</v>
      </c>
      <c r="CF121" s="125" t="str">
        <f t="shared" si="46"/>
        <v xml:space="preserve"> -</v>
      </c>
      <c r="CG121" s="379" t="str">
        <f t="shared" si="47"/>
        <v xml:space="preserve"> -</v>
      </c>
      <c r="CH121" s="55">
        <f>'[3]2019'!P101</f>
        <v>0</v>
      </c>
      <c r="CI121" s="60">
        <f>'[3]2019'!Q101</f>
        <v>0</v>
      </c>
      <c r="CJ121" s="60">
        <f>'[3]2019'!R101</f>
        <v>0</v>
      </c>
      <c r="CK121" s="125" t="str">
        <f t="shared" si="48"/>
        <v xml:space="preserve"> -</v>
      </c>
      <c r="CL121" s="379" t="str">
        <f t="shared" si="49"/>
        <v xml:space="preserve"> -</v>
      </c>
      <c r="CM121" s="518">
        <f t="shared" si="50"/>
        <v>155850</v>
      </c>
      <c r="CN121" s="519">
        <f t="shared" si="51"/>
        <v>152029</v>
      </c>
      <c r="CO121" s="519">
        <f t="shared" si="52"/>
        <v>0</v>
      </c>
      <c r="CP121" s="505">
        <f t="shared" si="53"/>
        <v>0.97548283606031438</v>
      </c>
      <c r="CQ121" s="379" t="str">
        <f t="shared" si="54"/>
        <v xml:space="preserve"> -</v>
      </c>
      <c r="CR121" s="592" t="s">
        <v>1469</v>
      </c>
      <c r="CS121" s="99" t="s">
        <v>1400</v>
      </c>
      <c r="CT121" s="102" t="str">
        <f>'[1]LÍNEA 2'!AQ121</f>
        <v>Sec. Desarrollo Social</v>
      </c>
    </row>
    <row r="122" spans="2:98" ht="30" customHeight="1" x14ac:dyDescent="0.2">
      <c r="B122" s="961"/>
      <c r="C122" s="958"/>
      <c r="D122" s="983"/>
      <c r="E122" s="912"/>
      <c r="F122" s="945"/>
      <c r="G122" s="970"/>
      <c r="H122" s="970"/>
      <c r="I122" s="1007"/>
      <c r="J122" s="973"/>
      <c r="K122" s="1039"/>
      <c r="L122" s="973"/>
      <c r="M122" s="973"/>
      <c r="N122" s="1039"/>
      <c r="O122" s="973"/>
      <c r="P122" s="973"/>
      <c r="Q122" s="1039"/>
      <c r="R122" s="973"/>
      <c r="S122" s="976"/>
      <c r="T122" s="1039"/>
      <c r="U122" s="976"/>
      <c r="V122" s="1044"/>
      <c r="W122" s="1039"/>
      <c r="X122" s="973"/>
      <c r="Y122" s="1039"/>
      <c r="Z122" s="973"/>
      <c r="AA122" s="1039"/>
      <c r="AB122" s="1047"/>
      <c r="AC122" s="1050"/>
      <c r="AD122" s="1052"/>
      <c r="AE122" s="750"/>
      <c r="AF122" s="760"/>
      <c r="AG122" s="750"/>
      <c r="AH122" s="760"/>
      <c r="AI122" s="750"/>
      <c r="AJ122" s="760"/>
      <c r="AK122" s="750"/>
      <c r="AL122" s="760"/>
      <c r="AM122" s="750"/>
      <c r="AN122" s="760"/>
      <c r="AO122" s="915"/>
      <c r="AP122" s="904"/>
      <c r="AQ122" s="139" t="s">
        <v>360</v>
      </c>
      <c r="AR122" s="132" t="str">
        <f>'[1]LÍNEA 2'!P122</f>
        <v xml:space="preserve"> -</v>
      </c>
      <c r="AS122" s="119" t="s">
        <v>1526</v>
      </c>
      <c r="AT122" s="40">
        <v>1</v>
      </c>
      <c r="AU122" s="66">
        <f>'[1]LÍNEA 2'!S122</f>
        <v>1</v>
      </c>
      <c r="AV122" s="66">
        <f>'[1]LÍNEA 2'!T122</f>
        <v>0</v>
      </c>
      <c r="AW122" s="414">
        <f t="shared" si="55"/>
        <v>0</v>
      </c>
      <c r="AX122" s="66">
        <f>'[1]LÍNEA 2'!U122</f>
        <v>1</v>
      </c>
      <c r="AY122" s="414">
        <f t="shared" si="56"/>
        <v>1</v>
      </c>
      <c r="AZ122" s="66">
        <f>'[1]LÍNEA 2'!V122</f>
        <v>0</v>
      </c>
      <c r="BA122" s="416">
        <f t="shared" si="57"/>
        <v>0</v>
      </c>
      <c r="BB122" s="149">
        <f>'[1]LÍNEA 2'!W122</f>
        <v>0</v>
      </c>
      <c r="BC122" s="423">
        <f t="shared" si="58"/>
        <v>0</v>
      </c>
      <c r="BD122" s="64">
        <f>'[3]2016'!K101</f>
        <v>0</v>
      </c>
      <c r="BE122" s="65">
        <f>'[3]2017'!K102</f>
        <v>0</v>
      </c>
      <c r="BF122" s="65">
        <f>'[3]2018'!K102</f>
        <v>0</v>
      </c>
      <c r="BG122" s="347">
        <f>'[3]2019'!K102</f>
        <v>0</v>
      </c>
      <c r="BH122" s="334" t="str">
        <f t="shared" si="31"/>
        <v xml:space="preserve"> -</v>
      </c>
      <c r="BI122" s="454" t="str">
        <f t="shared" si="32"/>
        <v xml:space="preserve"> -</v>
      </c>
      <c r="BJ122" s="335">
        <f t="shared" si="33"/>
        <v>0</v>
      </c>
      <c r="BK122" s="454">
        <f t="shared" si="34"/>
        <v>0</v>
      </c>
      <c r="BL122" s="335" t="str">
        <f t="shared" si="35"/>
        <v xml:space="preserve"> -</v>
      </c>
      <c r="BM122" s="454" t="str">
        <f t="shared" si="36"/>
        <v xml:space="preserve"> -</v>
      </c>
      <c r="BN122" s="335" t="str">
        <f t="shared" si="37"/>
        <v xml:space="preserve"> -</v>
      </c>
      <c r="BO122" s="454" t="str">
        <f t="shared" si="38"/>
        <v xml:space="preserve"> -</v>
      </c>
      <c r="BP122" s="661">
        <f>+SUM(BD122:BG122)/AU122</f>
        <v>0</v>
      </c>
      <c r="BQ122" s="656">
        <f t="shared" si="39"/>
        <v>0</v>
      </c>
      <c r="BR122" s="646">
        <f t="shared" si="40"/>
        <v>0</v>
      </c>
      <c r="BS122" s="54">
        <f>'[3]2016'!P101</f>
        <v>0</v>
      </c>
      <c r="BT122" s="60">
        <f>'[3]2016'!Q101</f>
        <v>0</v>
      </c>
      <c r="BU122" s="60">
        <f>'[3]2016'!R101</f>
        <v>0</v>
      </c>
      <c r="BV122" s="125" t="str">
        <f t="shared" si="42"/>
        <v xml:space="preserve"> -</v>
      </c>
      <c r="BW122" s="379" t="str">
        <f t="shared" si="43"/>
        <v xml:space="preserve"> -</v>
      </c>
      <c r="BX122" s="55">
        <f>'[3]2017'!P102</f>
        <v>30000</v>
      </c>
      <c r="BY122" s="60">
        <f>'[3]2017'!Q102</f>
        <v>0</v>
      </c>
      <c r="BZ122" s="60">
        <f>'[3]2017'!R102</f>
        <v>0</v>
      </c>
      <c r="CA122" s="125">
        <f t="shared" si="44"/>
        <v>0</v>
      </c>
      <c r="CB122" s="379" t="str">
        <f t="shared" si="45"/>
        <v xml:space="preserve"> -</v>
      </c>
      <c r="CC122" s="54">
        <f>'[3]2018'!P102</f>
        <v>0</v>
      </c>
      <c r="CD122" s="60">
        <f>'[3]2018'!Q102</f>
        <v>0</v>
      </c>
      <c r="CE122" s="60">
        <f>'[3]2018'!R102</f>
        <v>0</v>
      </c>
      <c r="CF122" s="125" t="str">
        <f t="shared" si="46"/>
        <v xml:space="preserve"> -</v>
      </c>
      <c r="CG122" s="379" t="str">
        <f t="shared" si="47"/>
        <v xml:space="preserve"> -</v>
      </c>
      <c r="CH122" s="55">
        <f>'[3]2019'!P102</f>
        <v>0</v>
      </c>
      <c r="CI122" s="60">
        <f>'[3]2019'!Q102</f>
        <v>0</v>
      </c>
      <c r="CJ122" s="60">
        <f>'[3]2019'!R102</f>
        <v>0</v>
      </c>
      <c r="CK122" s="125" t="str">
        <f t="shared" si="48"/>
        <v xml:space="preserve"> -</v>
      </c>
      <c r="CL122" s="379" t="str">
        <f t="shared" si="49"/>
        <v xml:space="preserve"> -</v>
      </c>
      <c r="CM122" s="518">
        <f t="shared" si="50"/>
        <v>30000</v>
      </c>
      <c r="CN122" s="519">
        <f t="shared" si="51"/>
        <v>0</v>
      </c>
      <c r="CO122" s="519">
        <f t="shared" si="52"/>
        <v>0</v>
      </c>
      <c r="CP122" s="505">
        <f t="shared" si="53"/>
        <v>0</v>
      </c>
      <c r="CQ122" s="379" t="str">
        <f t="shared" si="54"/>
        <v xml:space="preserve"> -</v>
      </c>
      <c r="CR122" s="592" t="s">
        <v>1225</v>
      </c>
      <c r="CS122" s="99" t="s">
        <v>1400</v>
      </c>
      <c r="CT122" s="102" t="str">
        <f>'[1]LÍNEA 2'!AQ122</f>
        <v>Sec. Desarrollo Social</v>
      </c>
    </row>
    <row r="123" spans="2:98" ht="30" customHeight="1" x14ac:dyDescent="0.2">
      <c r="B123" s="961"/>
      <c r="C123" s="958"/>
      <c r="D123" s="983"/>
      <c r="E123" s="912"/>
      <c r="F123" s="945"/>
      <c r="G123" s="970"/>
      <c r="H123" s="970"/>
      <c r="I123" s="1007"/>
      <c r="J123" s="973"/>
      <c r="K123" s="1039"/>
      <c r="L123" s="973"/>
      <c r="M123" s="973"/>
      <c r="N123" s="1039"/>
      <c r="O123" s="973"/>
      <c r="P123" s="973"/>
      <c r="Q123" s="1039"/>
      <c r="R123" s="973"/>
      <c r="S123" s="976"/>
      <c r="T123" s="1039"/>
      <c r="U123" s="976"/>
      <c r="V123" s="1044"/>
      <c r="W123" s="1039"/>
      <c r="X123" s="973"/>
      <c r="Y123" s="1039"/>
      <c r="Z123" s="973"/>
      <c r="AA123" s="1039"/>
      <c r="AB123" s="1047"/>
      <c r="AC123" s="1050"/>
      <c r="AD123" s="1052"/>
      <c r="AE123" s="750"/>
      <c r="AF123" s="760"/>
      <c r="AG123" s="750"/>
      <c r="AH123" s="760"/>
      <c r="AI123" s="750"/>
      <c r="AJ123" s="760"/>
      <c r="AK123" s="750"/>
      <c r="AL123" s="760"/>
      <c r="AM123" s="750"/>
      <c r="AN123" s="760"/>
      <c r="AO123" s="915"/>
      <c r="AP123" s="904"/>
      <c r="AQ123" s="244" t="s">
        <v>361</v>
      </c>
      <c r="AR123" s="277" t="str">
        <f>'[1]LÍNEA 2'!P123</f>
        <v xml:space="preserve"> -</v>
      </c>
      <c r="AS123" s="255" t="s">
        <v>1527</v>
      </c>
      <c r="AT123" s="43">
        <v>1</v>
      </c>
      <c r="AU123" s="140">
        <f>'[1]LÍNEA 2'!S123</f>
        <v>1</v>
      </c>
      <c r="AV123" s="140">
        <f>'[1]LÍNEA 2'!T123</f>
        <v>1</v>
      </c>
      <c r="AW123" s="414">
        <v>0.25</v>
      </c>
      <c r="AX123" s="140">
        <f>'[1]LÍNEA 2'!U123</f>
        <v>1</v>
      </c>
      <c r="AY123" s="414">
        <v>0.25</v>
      </c>
      <c r="AZ123" s="140">
        <f>'[1]LÍNEA 2'!V123</f>
        <v>1</v>
      </c>
      <c r="BA123" s="416">
        <v>0.25</v>
      </c>
      <c r="BB123" s="336">
        <f>'[1]LÍNEA 2'!W123</f>
        <v>1</v>
      </c>
      <c r="BC123" s="423">
        <v>0.25</v>
      </c>
      <c r="BD123" s="349">
        <f>'[3]2016'!K102</f>
        <v>1</v>
      </c>
      <c r="BE123" s="338">
        <f>'[3]2017'!K103</f>
        <v>1</v>
      </c>
      <c r="BF123" s="338">
        <f>'[3]2018'!K103</f>
        <v>0</v>
      </c>
      <c r="BG123" s="350">
        <f>'[3]2019'!K103</f>
        <v>0</v>
      </c>
      <c r="BH123" s="334">
        <f t="shared" si="31"/>
        <v>1</v>
      </c>
      <c r="BI123" s="454">
        <f t="shared" si="32"/>
        <v>1</v>
      </c>
      <c r="BJ123" s="335">
        <f t="shared" si="33"/>
        <v>1</v>
      </c>
      <c r="BK123" s="454">
        <f t="shared" si="34"/>
        <v>1</v>
      </c>
      <c r="BL123" s="335">
        <f t="shared" si="35"/>
        <v>0</v>
      </c>
      <c r="BM123" s="454">
        <f t="shared" si="36"/>
        <v>0</v>
      </c>
      <c r="BN123" s="335">
        <f t="shared" si="37"/>
        <v>0</v>
      </c>
      <c r="BO123" s="454">
        <f t="shared" si="38"/>
        <v>0</v>
      </c>
      <c r="BP123" s="661">
        <f t="shared" si="41"/>
        <v>0.5</v>
      </c>
      <c r="BQ123" s="656">
        <f t="shared" si="39"/>
        <v>0.5</v>
      </c>
      <c r="BR123" s="646">
        <f t="shared" si="40"/>
        <v>0.5</v>
      </c>
      <c r="BS123" s="54">
        <f>'[3]2016'!P102</f>
        <v>70000</v>
      </c>
      <c r="BT123" s="60">
        <f>'[3]2016'!Q102</f>
        <v>70000</v>
      </c>
      <c r="BU123" s="60">
        <f>'[3]2016'!R102</f>
        <v>21000</v>
      </c>
      <c r="BV123" s="125">
        <f t="shared" si="42"/>
        <v>1</v>
      </c>
      <c r="BW123" s="379">
        <f t="shared" si="43"/>
        <v>0.3</v>
      </c>
      <c r="BX123" s="55">
        <f>'[3]2017'!P103</f>
        <v>250000</v>
      </c>
      <c r="BY123" s="60">
        <f>'[3]2017'!Q103</f>
        <v>276900</v>
      </c>
      <c r="BZ123" s="60">
        <f>'[3]2017'!R103</f>
        <v>0</v>
      </c>
      <c r="CA123" s="125">
        <f t="shared" si="44"/>
        <v>1.1075999999999999</v>
      </c>
      <c r="CB123" s="379" t="str">
        <f t="shared" si="45"/>
        <v xml:space="preserve"> -</v>
      </c>
      <c r="CC123" s="54">
        <f>'[3]2018'!P103</f>
        <v>0</v>
      </c>
      <c r="CD123" s="60">
        <f>'[3]2018'!Q103</f>
        <v>0</v>
      </c>
      <c r="CE123" s="60">
        <f>'[3]2018'!R103</f>
        <v>0</v>
      </c>
      <c r="CF123" s="125" t="str">
        <f t="shared" si="46"/>
        <v xml:space="preserve"> -</v>
      </c>
      <c r="CG123" s="379" t="str">
        <f t="shared" si="47"/>
        <v xml:space="preserve"> -</v>
      </c>
      <c r="CH123" s="55">
        <f>'[3]2019'!P103</f>
        <v>0</v>
      </c>
      <c r="CI123" s="60">
        <f>'[3]2019'!Q103</f>
        <v>0</v>
      </c>
      <c r="CJ123" s="60">
        <f>'[3]2019'!R103</f>
        <v>0</v>
      </c>
      <c r="CK123" s="125" t="str">
        <f t="shared" si="48"/>
        <v xml:space="preserve"> -</v>
      </c>
      <c r="CL123" s="379" t="str">
        <f t="shared" si="49"/>
        <v xml:space="preserve"> -</v>
      </c>
      <c r="CM123" s="518">
        <f t="shared" si="50"/>
        <v>320000</v>
      </c>
      <c r="CN123" s="519">
        <f t="shared" si="51"/>
        <v>346900</v>
      </c>
      <c r="CO123" s="519">
        <f t="shared" si="52"/>
        <v>21000</v>
      </c>
      <c r="CP123" s="505">
        <f t="shared" si="53"/>
        <v>1.0840624999999999</v>
      </c>
      <c r="CQ123" s="379">
        <f t="shared" si="54"/>
        <v>6.053617757278755E-2</v>
      </c>
      <c r="CR123" s="592" t="s">
        <v>1436</v>
      </c>
      <c r="CS123" s="99" t="s">
        <v>1400</v>
      </c>
      <c r="CT123" s="102" t="str">
        <f>'[1]LÍNEA 2'!AQ123</f>
        <v>Sec. Desarrollo Social</v>
      </c>
    </row>
    <row r="124" spans="2:98" ht="45.75" customHeight="1" x14ac:dyDescent="0.2">
      <c r="B124" s="961"/>
      <c r="C124" s="958"/>
      <c r="D124" s="983"/>
      <c r="E124" s="912"/>
      <c r="F124" s="945"/>
      <c r="G124" s="970"/>
      <c r="H124" s="970"/>
      <c r="I124" s="1007"/>
      <c r="J124" s="973"/>
      <c r="K124" s="1039"/>
      <c r="L124" s="973"/>
      <c r="M124" s="973"/>
      <c r="N124" s="1039"/>
      <c r="O124" s="973"/>
      <c r="P124" s="973"/>
      <c r="Q124" s="1039"/>
      <c r="R124" s="973"/>
      <c r="S124" s="976"/>
      <c r="T124" s="1039"/>
      <c r="U124" s="976"/>
      <c r="V124" s="1044"/>
      <c r="W124" s="1039"/>
      <c r="X124" s="973"/>
      <c r="Y124" s="1039"/>
      <c r="Z124" s="973"/>
      <c r="AA124" s="1039"/>
      <c r="AB124" s="1047"/>
      <c r="AC124" s="1050"/>
      <c r="AD124" s="1052"/>
      <c r="AE124" s="750"/>
      <c r="AF124" s="760"/>
      <c r="AG124" s="750"/>
      <c r="AH124" s="760"/>
      <c r="AI124" s="750"/>
      <c r="AJ124" s="760"/>
      <c r="AK124" s="750"/>
      <c r="AL124" s="760"/>
      <c r="AM124" s="750"/>
      <c r="AN124" s="760"/>
      <c r="AO124" s="915"/>
      <c r="AP124" s="904"/>
      <c r="AQ124" s="139" t="s">
        <v>362</v>
      </c>
      <c r="AR124" s="132">
        <f>'[1]LÍNEA 2'!P124</f>
        <v>2210874</v>
      </c>
      <c r="AS124" s="119" t="s">
        <v>1528</v>
      </c>
      <c r="AT124" s="40">
        <v>8000</v>
      </c>
      <c r="AU124" s="130">
        <f>'[1]LÍNEA 2'!S124</f>
        <v>1000</v>
      </c>
      <c r="AV124" s="130">
        <f>'[1]LÍNEA 2'!T124</f>
        <v>250</v>
      </c>
      <c r="AW124" s="414">
        <f t="shared" si="55"/>
        <v>0.25</v>
      </c>
      <c r="AX124" s="130">
        <f>'[1]LÍNEA 2'!U124</f>
        <v>250</v>
      </c>
      <c r="AY124" s="414">
        <f t="shared" si="56"/>
        <v>0.25</v>
      </c>
      <c r="AZ124" s="130">
        <f>'[1]LÍNEA 2'!V124</f>
        <v>250</v>
      </c>
      <c r="BA124" s="416">
        <f t="shared" si="57"/>
        <v>0.25</v>
      </c>
      <c r="BB124" s="337">
        <f>'[1]LÍNEA 2'!W124</f>
        <v>250</v>
      </c>
      <c r="BC124" s="423">
        <f t="shared" si="58"/>
        <v>0.25</v>
      </c>
      <c r="BD124" s="351">
        <f>'[3]2016'!K103</f>
        <v>1000</v>
      </c>
      <c r="BE124" s="339">
        <f>'[3]2017'!K104</f>
        <v>1000</v>
      </c>
      <c r="BF124" s="339">
        <f>'[3]2018'!K104</f>
        <v>0</v>
      </c>
      <c r="BG124" s="352">
        <f>'[3]2019'!K104</f>
        <v>0</v>
      </c>
      <c r="BH124" s="334">
        <f t="shared" si="31"/>
        <v>4</v>
      </c>
      <c r="BI124" s="454">
        <f t="shared" si="32"/>
        <v>1</v>
      </c>
      <c r="BJ124" s="335">
        <f t="shared" si="33"/>
        <v>4</v>
      </c>
      <c r="BK124" s="454">
        <f t="shared" si="34"/>
        <v>1</v>
      </c>
      <c r="BL124" s="335">
        <f t="shared" si="35"/>
        <v>0</v>
      </c>
      <c r="BM124" s="454">
        <f t="shared" si="36"/>
        <v>0</v>
      </c>
      <c r="BN124" s="335">
        <f t="shared" si="37"/>
        <v>0</v>
      </c>
      <c r="BO124" s="454">
        <f t="shared" si="38"/>
        <v>0</v>
      </c>
      <c r="BP124" s="661">
        <f>+SUM(BD124:BG124)/AU124</f>
        <v>2</v>
      </c>
      <c r="BQ124" s="656">
        <f t="shared" si="39"/>
        <v>1</v>
      </c>
      <c r="BR124" s="646">
        <f t="shared" si="40"/>
        <v>1</v>
      </c>
      <c r="BS124" s="54">
        <f>'[3]2016'!P103</f>
        <v>160000</v>
      </c>
      <c r="BT124" s="60">
        <f>'[3]2016'!Q103</f>
        <v>160000</v>
      </c>
      <c r="BU124" s="60">
        <f>'[3]2016'!R103</f>
        <v>9298</v>
      </c>
      <c r="BV124" s="125">
        <f t="shared" si="42"/>
        <v>1</v>
      </c>
      <c r="BW124" s="379">
        <f t="shared" si="43"/>
        <v>5.8112499999999997E-2</v>
      </c>
      <c r="BX124" s="55">
        <f>'[3]2017'!P104</f>
        <v>315000</v>
      </c>
      <c r="BY124" s="60">
        <f>'[3]2017'!Q104</f>
        <v>315000</v>
      </c>
      <c r="BZ124" s="60">
        <f>'[3]2017'!R104</f>
        <v>0</v>
      </c>
      <c r="CA124" s="125">
        <f t="shared" si="44"/>
        <v>1</v>
      </c>
      <c r="CB124" s="379" t="str">
        <f t="shared" si="45"/>
        <v xml:space="preserve"> -</v>
      </c>
      <c r="CC124" s="54">
        <f>'[3]2018'!P104</f>
        <v>600000</v>
      </c>
      <c r="CD124" s="60">
        <f>'[3]2018'!Q104</f>
        <v>0</v>
      </c>
      <c r="CE124" s="60">
        <f>'[3]2018'!R104</f>
        <v>0</v>
      </c>
      <c r="CF124" s="125">
        <f t="shared" si="46"/>
        <v>0</v>
      </c>
      <c r="CG124" s="379" t="str">
        <f t="shared" si="47"/>
        <v xml:space="preserve"> -</v>
      </c>
      <c r="CH124" s="55">
        <f>'[3]2019'!P104</f>
        <v>600000</v>
      </c>
      <c r="CI124" s="60">
        <f>'[3]2019'!Q104</f>
        <v>0</v>
      </c>
      <c r="CJ124" s="60">
        <f>'[3]2019'!R104</f>
        <v>0</v>
      </c>
      <c r="CK124" s="125">
        <f t="shared" si="48"/>
        <v>0</v>
      </c>
      <c r="CL124" s="379" t="str">
        <f t="shared" si="49"/>
        <v xml:space="preserve"> -</v>
      </c>
      <c r="CM124" s="518">
        <f t="shared" si="50"/>
        <v>1675000</v>
      </c>
      <c r="CN124" s="519">
        <f t="shared" si="51"/>
        <v>475000</v>
      </c>
      <c r="CO124" s="519">
        <f t="shared" si="52"/>
        <v>9298</v>
      </c>
      <c r="CP124" s="505">
        <f t="shared" si="53"/>
        <v>0.28358208955223879</v>
      </c>
      <c r="CQ124" s="379">
        <f t="shared" si="54"/>
        <v>1.9574736842105263E-2</v>
      </c>
      <c r="CR124" s="592" t="s">
        <v>1521</v>
      </c>
      <c r="CS124" s="99" t="s">
        <v>1400</v>
      </c>
      <c r="CT124" s="102" t="str">
        <f>'[1]LÍNEA 2'!AQ124</f>
        <v>Sec. Desarrollo Social</v>
      </c>
    </row>
    <row r="125" spans="2:98" ht="30" customHeight="1" x14ac:dyDescent="0.2">
      <c r="B125" s="961"/>
      <c r="C125" s="958"/>
      <c r="D125" s="983"/>
      <c r="E125" s="912"/>
      <c r="F125" s="945"/>
      <c r="G125" s="970"/>
      <c r="H125" s="970"/>
      <c r="I125" s="1007"/>
      <c r="J125" s="973"/>
      <c r="K125" s="1039"/>
      <c r="L125" s="973"/>
      <c r="M125" s="973"/>
      <c r="N125" s="1039"/>
      <c r="O125" s="973"/>
      <c r="P125" s="973"/>
      <c r="Q125" s="1039"/>
      <c r="R125" s="973"/>
      <c r="S125" s="976"/>
      <c r="T125" s="1039"/>
      <c r="U125" s="976"/>
      <c r="V125" s="1044"/>
      <c r="W125" s="1039"/>
      <c r="X125" s="973"/>
      <c r="Y125" s="1039"/>
      <c r="Z125" s="973"/>
      <c r="AA125" s="1039"/>
      <c r="AB125" s="1047"/>
      <c r="AC125" s="1050"/>
      <c r="AD125" s="1052"/>
      <c r="AE125" s="750"/>
      <c r="AF125" s="760"/>
      <c r="AG125" s="750"/>
      <c r="AH125" s="760"/>
      <c r="AI125" s="750"/>
      <c r="AJ125" s="760"/>
      <c r="AK125" s="750"/>
      <c r="AL125" s="760"/>
      <c r="AM125" s="750"/>
      <c r="AN125" s="760"/>
      <c r="AO125" s="915"/>
      <c r="AP125" s="904"/>
      <c r="AQ125" s="244" t="s">
        <v>363</v>
      </c>
      <c r="AR125" s="277">
        <f>'[1]LÍNEA 2'!P125</f>
        <v>0</v>
      </c>
      <c r="AS125" s="255" t="s">
        <v>1529</v>
      </c>
      <c r="AT125" s="40">
        <v>0</v>
      </c>
      <c r="AU125" s="130">
        <f>'[1]LÍNEA 2'!S125</f>
        <v>1</v>
      </c>
      <c r="AV125" s="130">
        <f>'[1]LÍNEA 2'!T125</f>
        <v>1</v>
      </c>
      <c r="AW125" s="414">
        <v>0.25</v>
      </c>
      <c r="AX125" s="130">
        <f>'[1]LÍNEA 2'!U125</f>
        <v>1</v>
      </c>
      <c r="AY125" s="414">
        <v>0.25</v>
      </c>
      <c r="AZ125" s="130">
        <f>'[1]LÍNEA 2'!V125</f>
        <v>1</v>
      </c>
      <c r="BA125" s="416">
        <v>0.25</v>
      </c>
      <c r="BB125" s="337">
        <f>'[1]LÍNEA 2'!W125</f>
        <v>1</v>
      </c>
      <c r="BC125" s="423">
        <v>0.25</v>
      </c>
      <c r="BD125" s="351">
        <f>'[3]2016'!K104</f>
        <v>2</v>
      </c>
      <c r="BE125" s="339">
        <f>'[3]2017'!K105</f>
        <v>1</v>
      </c>
      <c r="BF125" s="339">
        <f>'[3]2018'!K105</f>
        <v>0</v>
      </c>
      <c r="BG125" s="352">
        <f>'[3]2019'!K105</f>
        <v>0</v>
      </c>
      <c r="BH125" s="334">
        <f t="shared" si="31"/>
        <v>2</v>
      </c>
      <c r="BI125" s="454">
        <f t="shared" si="32"/>
        <v>1</v>
      </c>
      <c r="BJ125" s="335">
        <f t="shared" si="33"/>
        <v>1</v>
      </c>
      <c r="BK125" s="454">
        <f t="shared" si="34"/>
        <v>1</v>
      </c>
      <c r="BL125" s="335">
        <f t="shared" si="35"/>
        <v>0</v>
      </c>
      <c r="BM125" s="454">
        <f t="shared" si="36"/>
        <v>0</v>
      </c>
      <c r="BN125" s="335">
        <f t="shared" si="37"/>
        <v>0</v>
      </c>
      <c r="BO125" s="454">
        <f t="shared" si="38"/>
        <v>0</v>
      </c>
      <c r="BP125" s="661">
        <f t="shared" si="41"/>
        <v>0.75</v>
      </c>
      <c r="BQ125" s="656">
        <f t="shared" si="39"/>
        <v>0.75</v>
      </c>
      <c r="BR125" s="646">
        <f t="shared" si="40"/>
        <v>0.75</v>
      </c>
      <c r="BS125" s="54">
        <f>'[3]2016'!P104</f>
        <v>360000</v>
      </c>
      <c r="BT125" s="60">
        <f>'[3]2016'!Q104</f>
        <v>360000</v>
      </c>
      <c r="BU125" s="60">
        <f>'[3]2016'!R104</f>
        <v>0</v>
      </c>
      <c r="BV125" s="125">
        <f t="shared" si="42"/>
        <v>1</v>
      </c>
      <c r="BW125" s="379" t="str">
        <f t="shared" si="43"/>
        <v xml:space="preserve"> -</v>
      </c>
      <c r="BX125" s="55">
        <f>'[3]2017'!P105</f>
        <v>131000</v>
      </c>
      <c r="BY125" s="60">
        <f>'[3]2017'!Q105</f>
        <v>73780</v>
      </c>
      <c r="BZ125" s="60">
        <f>'[3]2017'!R105</f>
        <v>0</v>
      </c>
      <c r="CA125" s="125">
        <f t="shared" si="44"/>
        <v>0.56320610687022898</v>
      </c>
      <c r="CB125" s="379" t="str">
        <f t="shared" si="45"/>
        <v xml:space="preserve"> -</v>
      </c>
      <c r="CC125" s="54">
        <f>'[3]2018'!P105</f>
        <v>50000</v>
      </c>
      <c r="CD125" s="60">
        <f>'[3]2018'!Q105</f>
        <v>0</v>
      </c>
      <c r="CE125" s="60">
        <f>'[3]2018'!R105</f>
        <v>0</v>
      </c>
      <c r="CF125" s="125">
        <f t="shared" si="46"/>
        <v>0</v>
      </c>
      <c r="CG125" s="379" t="str">
        <f t="shared" si="47"/>
        <v xml:space="preserve"> -</v>
      </c>
      <c r="CH125" s="55">
        <f>'[3]2019'!P105</f>
        <v>50000</v>
      </c>
      <c r="CI125" s="60">
        <f>'[3]2019'!Q105</f>
        <v>0</v>
      </c>
      <c r="CJ125" s="60">
        <f>'[3]2019'!R105</f>
        <v>0</v>
      </c>
      <c r="CK125" s="125">
        <f t="shared" si="48"/>
        <v>0</v>
      </c>
      <c r="CL125" s="379" t="str">
        <f t="shared" si="49"/>
        <v xml:space="preserve"> -</v>
      </c>
      <c r="CM125" s="518">
        <f t="shared" si="50"/>
        <v>591000</v>
      </c>
      <c r="CN125" s="519">
        <f t="shared" si="51"/>
        <v>433780</v>
      </c>
      <c r="CO125" s="519">
        <f t="shared" si="52"/>
        <v>0</v>
      </c>
      <c r="CP125" s="505">
        <f t="shared" si="53"/>
        <v>0.73397631133671748</v>
      </c>
      <c r="CQ125" s="379" t="str">
        <f t="shared" si="54"/>
        <v xml:space="preserve"> -</v>
      </c>
      <c r="CR125" s="592" t="s">
        <v>1436</v>
      </c>
      <c r="CS125" s="99" t="s">
        <v>1400</v>
      </c>
      <c r="CT125" s="102" t="str">
        <f>'[1]LÍNEA 2'!AQ125</f>
        <v>Sec. Desarrollo Social</v>
      </c>
    </row>
    <row r="126" spans="2:98" ht="30" customHeight="1" x14ac:dyDescent="0.2">
      <c r="B126" s="961"/>
      <c r="C126" s="958"/>
      <c r="D126" s="983"/>
      <c r="E126" s="912"/>
      <c r="F126" s="945"/>
      <c r="G126" s="970"/>
      <c r="H126" s="970"/>
      <c r="I126" s="1007"/>
      <c r="J126" s="973"/>
      <c r="K126" s="1039"/>
      <c r="L126" s="973"/>
      <c r="M126" s="973"/>
      <c r="N126" s="1039"/>
      <c r="O126" s="973"/>
      <c r="P126" s="973"/>
      <c r="Q126" s="1039"/>
      <c r="R126" s="973"/>
      <c r="S126" s="976"/>
      <c r="T126" s="1039"/>
      <c r="U126" s="976"/>
      <c r="V126" s="1044"/>
      <c r="W126" s="1039"/>
      <c r="X126" s="973"/>
      <c r="Y126" s="1039"/>
      <c r="Z126" s="973"/>
      <c r="AA126" s="1039"/>
      <c r="AB126" s="1047"/>
      <c r="AC126" s="1050"/>
      <c r="AD126" s="1052"/>
      <c r="AE126" s="750"/>
      <c r="AF126" s="760"/>
      <c r="AG126" s="750"/>
      <c r="AH126" s="760"/>
      <c r="AI126" s="750"/>
      <c r="AJ126" s="760"/>
      <c r="AK126" s="750"/>
      <c r="AL126" s="760"/>
      <c r="AM126" s="750"/>
      <c r="AN126" s="760"/>
      <c r="AO126" s="915"/>
      <c r="AP126" s="904"/>
      <c r="AQ126" s="139" t="s">
        <v>364</v>
      </c>
      <c r="AR126" s="132" t="str">
        <f>'[1]LÍNEA 2'!P126</f>
        <v>2210289 2210244</v>
      </c>
      <c r="AS126" s="119" t="s">
        <v>1530</v>
      </c>
      <c r="AT126" s="40">
        <v>0</v>
      </c>
      <c r="AU126" s="130">
        <f>'[1]LÍNEA 2'!S126</f>
        <v>6</v>
      </c>
      <c r="AV126" s="130">
        <f>'[1]LÍNEA 2'!T126</f>
        <v>6</v>
      </c>
      <c r="AW126" s="414">
        <f t="shared" si="55"/>
        <v>1</v>
      </c>
      <c r="AX126" s="130">
        <f>'[1]LÍNEA 2'!U126</f>
        <v>0</v>
      </c>
      <c r="AY126" s="414">
        <f t="shared" si="56"/>
        <v>0</v>
      </c>
      <c r="AZ126" s="130">
        <f>'[1]LÍNEA 2'!V126</f>
        <v>0</v>
      </c>
      <c r="BA126" s="416">
        <f t="shared" si="57"/>
        <v>0</v>
      </c>
      <c r="BB126" s="337">
        <f>'[1]LÍNEA 2'!W126</f>
        <v>0</v>
      </c>
      <c r="BC126" s="423">
        <f t="shared" si="58"/>
        <v>0</v>
      </c>
      <c r="BD126" s="351">
        <f>'[17]2016'!$K$22</f>
        <v>0.5</v>
      </c>
      <c r="BE126" s="339">
        <f>'[17]2017'!$K$22</f>
        <v>0.1</v>
      </c>
      <c r="BF126" s="339">
        <f>'[17]2018'!$K$22</f>
        <v>0</v>
      </c>
      <c r="BG126" s="352">
        <f>'[17]2019'!$K$22</f>
        <v>0</v>
      </c>
      <c r="BH126" s="334">
        <f t="shared" si="31"/>
        <v>8.3333333333333329E-2</v>
      </c>
      <c r="BI126" s="454">
        <f t="shared" si="32"/>
        <v>8.3333333333333329E-2</v>
      </c>
      <c r="BJ126" s="335" t="str">
        <f t="shared" si="33"/>
        <v xml:space="preserve"> -</v>
      </c>
      <c r="BK126" s="454" t="str">
        <f t="shared" si="34"/>
        <v xml:space="preserve"> -</v>
      </c>
      <c r="BL126" s="335" t="str">
        <f t="shared" si="35"/>
        <v xml:space="preserve"> -</v>
      </c>
      <c r="BM126" s="454" t="str">
        <f t="shared" si="36"/>
        <v xml:space="preserve"> -</v>
      </c>
      <c r="BN126" s="335" t="str">
        <f t="shared" si="37"/>
        <v xml:space="preserve"> -</v>
      </c>
      <c r="BO126" s="454" t="str">
        <f t="shared" si="38"/>
        <v xml:space="preserve"> -</v>
      </c>
      <c r="BP126" s="661">
        <f>+SUM(BD126:BG126)/AU126</f>
        <v>9.9999999999999992E-2</v>
      </c>
      <c r="BQ126" s="656">
        <f t="shared" si="39"/>
        <v>9.9999999999999992E-2</v>
      </c>
      <c r="BR126" s="646">
        <f t="shared" si="40"/>
        <v>9.9999999999999992E-2</v>
      </c>
      <c r="BS126" s="54">
        <f>'[17]2016'!P22</f>
        <v>62500</v>
      </c>
      <c r="BT126" s="60">
        <f>'[17]2016'!Q22</f>
        <v>51600</v>
      </c>
      <c r="BU126" s="60">
        <f>'[17]2016'!R22</f>
        <v>0</v>
      </c>
      <c r="BV126" s="125">
        <f t="shared" si="42"/>
        <v>0.8256</v>
      </c>
      <c r="BW126" s="379" t="str">
        <f t="shared" si="43"/>
        <v xml:space="preserve"> -</v>
      </c>
      <c r="BX126" s="55">
        <f>'[17]2017'!P22</f>
        <v>64300</v>
      </c>
      <c r="BY126" s="60">
        <f>'[17]2017'!Q22</f>
        <v>30000</v>
      </c>
      <c r="BZ126" s="60">
        <f>'[17]2017'!R22</f>
        <v>0</v>
      </c>
      <c r="CA126" s="125">
        <f t="shared" si="44"/>
        <v>0.46656298600311041</v>
      </c>
      <c r="CB126" s="379" t="str">
        <f t="shared" si="45"/>
        <v xml:space="preserve"> -</v>
      </c>
      <c r="CC126" s="54">
        <f>'[17]2018'!P22</f>
        <v>0</v>
      </c>
      <c r="CD126" s="60">
        <f>'[17]2018'!Q22</f>
        <v>0</v>
      </c>
      <c r="CE126" s="60">
        <f>'[17]2018'!R22</f>
        <v>0</v>
      </c>
      <c r="CF126" s="125" t="str">
        <f t="shared" si="46"/>
        <v xml:space="preserve"> -</v>
      </c>
      <c r="CG126" s="379" t="str">
        <f t="shared" si="47"/>
        <v xml:space="preserve"> -</v>
      </c>
      <c r="CH126" s="55">
        <f>'[17]2019'!P22</f>
        <v>0</v>
      </c>
      <c r="CI126" s="60">
        <f>'[17]2019'!Q22</f>
        <v>0</v>
      </c>
      <c r="CJ126" s="60">
        <f>'[17]2019'!R22</f>
        <v>0</v>
      </c>
      <c r="CK126" s="125" t="str">
        <f t="shared" si="48"/>
        <v xml:space="preserve"> -</v>
      </c>
      <c r="CL126" s="379" t="str">
        <f t="shared" si="49"/>
        <v xml:space="preserve"> -</v>
      </c>
      <c r="CM126" s="518">
        <f t="shared" si="50"/>
        <v>126800</v>
      </c>
      <c r="CN126" s="519">
        <f t="shared" si="51"/>
        <v>81600</v>
      </c>
      <c r="CO126" s="519">
        <f t="shared" si="52"/>
        <v>0</v>
      </c>
      <c r="CP126" s="505">
        <f t="shared" si="53"/>
        <v>0.64353312302839116</v>
      </c>
      <c r="CQ126" s="379" t="str">
        <f t="shared" si="54"/>
        <v xml:space="preserve"> -</v>
      </c>
      <c r="CR126" s="592" t="s">
        <v>1436</v>
      </c>
      <c r="CS126" s="99" t="s">
        <v>1400</v>
      </c>
      <c r="CT126" s="102" t="str">
        <f>'[1]LÍNEA 2'!AQ126</f>
        <v>Sec. Salud y Ambiente</v>
      </c>
    </row>
    <row r="127" spans="2:98" ht="30" customHeight="1" thickBot="1" x14ac:dyDescent="0.25">
      <c r="B127" s="961"/>
      <c r="C127" s="958"/>
      <c r="D127" s="984"/>
      <c r="E127" s="913"/>
      <c r="F127" s="997"/>
      <c r="G127" s="971"/>
      <c r="H127" s="971"/>
      <c r="I127" s="1037"/>
      <c r="J127" s="974"/>
      <c r="K127" s="1040"/>
      <c r="L127" s="974"/>
      <c r="M127" s="974"/>
      <c r="N127" s="1040"/>
      <c r="O127" s="974"/>
      <c r="P127" s="974"/>
      <c r="Q127" s="1040"/>
      <c r="R127" s="974"/>
      <c r="S127" s="977"/>
      <c r="T127" s="1040"/>
      <c r="U127" s="977"/>
      <c r="V127" s="1045"/>
      <c r="W127" s="1040"/>
      <c r="X127" s="974"/>
      <c r="Y127" s="1040"/>
      <c r="Z127" s="974"/>
      <c r="AA127" s="1040"/>
      <c r="AB127" s="1048"/>
      <c r="AC127" s="1051"/>
      <c r="AD127" s="1053"/>
      <c r="AE127" s="755"/>
      <c r="AF127" s="776"/>
      <c r="AG127" s="755"/>
      <c r="AH127" s="776"/>
      <c r="AI127" s="755"/>
      <c r="AJ127" s="776"/>
      <c r="AK127" s="755"/>
      <c r="AL127" s="776"/>
      <c r="AM127" s="755"/>
      <c r="AN127" s="776"/>
      <c r="AO127" s="918"/>
      <c r="AP127" s="907"/>
      <c r="AQ127" s="123" t="s">
        <v>365</v>
      </c>
      <c r="AR127" s="10">
        <f>'[1]LÍNEA 2'!P127</f>
        <v>2210333</v>
      </c>
      <c r="AS127" s="123" t="s">
        <v>1531</v>
      </c>
      <c r="AT127" s="45">
        <v>3</v>
      </c>
      <c r="AU127" s="92">
        <f>'[1]LÍNEA 2'!S127</f>
        <v>3</v>
      </c>
      <c r="AV127" s="92">
        <f>'[1]LÍNEA 2'!T127</f>
        <v>0</v>
      </c>
      <c r="AW127" s="424">
        <f t="shared" si="55"/>
        <v>0</v>
      </c>
      <c r="AX127" s="92">
        <f>'[1]LÍNEA 2'!U127</f>
        <v>1</v>
      </c>
      <c r="AY127" s="424">
        <f t="shared" si="56"/>
        <v>0.33333333333333331</v>
      </c>
      <c r="AZ127" s="92">
        <f>'[1]LÍNEA 2'!V127</f>
        <v>1</v>
      </c>
      <c r="BA127" s="425">
        <f t="shared" si="57"/>
        <v>0.33333333333333331</v>
      </c>
      <c r="BB127" s="51">
        <f>'[1]LÍNEA 2'!W127</f>
        <v>1</v>
      </c>
      <c r="BC127" s="426">
        <f t="shared" si="58"/>
        <v>0.33333333333333331</v>
      </c>
      <c r="BD127" s="62">
        <f>'[7]2016'!$K$21</f>
        <v>0</v>
      </c>
      <c r="BE127" s="63">
        <f>'[7]2017'!$K$23</f>
        <v>0</v>
      </c>
      <c r="BF127" s="63">
        <f>'[7]2018'!$K$23</f>
        <v>0</v>
      </c>
      <c r="BG127" s="345">
        <f>'[7]2019'!$K$23</f>
        <v>0</v>
      </c>
      <c r="BH127" s="332" t="str">
        <f t="shared" si="31"/>
        <v xml:space="preserve"> -</v>
      </c>
      <c r="BI127" s="458" t="str">
        <f t="shared" si="32"/>
        <v xml:space="preserve"> -</v>
      </c>
      <c r="BJ127" s="333">
        <f t="shared" si="33"/>
        <v>0</v>
      </c>
      <c r="BK127" s="458">
        <f t="shared" si="34"/>
        <v>0</v>
      </c>
      <c r="BL127" s="333">
        <f t="shared" si="35"/>
        <v>0</v>
      </c>
      <c r="BM127" s="458">
        <f t="shared" si="36"/>
        <v>0</v>
      </c>
      <c r="BN127" s="333">
        <f t="shared" si="37"/>
        <v>0</v>
      </c>
      <c r="BO127" s="458">
        <f t="shared" si="38"/>
        <v>0</v>
      </c>
      <c r="BP127" s="662">
        <f>+SUM(BD127:BG127)/AU127</f>
        <v>0</v>
      </c>
      <c r="BQ127" s="657">
        <f t="shared" si="39"/>
        <v>0</v>
      </c>
      <c r="BR127" s="647">
        <f t="shared" si="40"/>
        <v>0</v>
      </c>
      <c r="BS127" s="62">
        <f>'[7]2016'!P21</f>
        <v>0</v>
      </c>
      <c r="BT127" s="92">
        <f>'[7]2016'!Q21</f>
        <v>0</v>
      </c>
      <c r="BU127" s="92">
        <f>'[7]2016'!R21</f>
        <v>0</v>
      </c>
      <c r="BV127" s="148" t="str">
        <f t="shared" si="42"/>
        <v xml:space="preserve"> -</v>
      </c>
      <c r="BW127" s="386" t="str">
        <f t="shared" si="43"/>
        <v xml:space="preserve"> -</v>
      </c>
      <c r="BX127" s="63">
        <f>'[7]2017'!P23</f>
        <v>3608108</v>
      </c>
      <c r="BY127" s="92">
        <f>'[7]2017'!Q23</f>
        <v>0</v>
      </c>
      <c r="BZ127" s="92">
        <f>'[7]2017'!R23</f>
        <v>0</v>
      </c>
      <c r="CA127" s="148">
        <f t="shared" si="44"/>
        <v>0</v>
      </c>
      <c r="CB127" s="386" t="str">
        <f t="shared" si="45"/>
        <v xml:space="preserve"> -</v>
      </c>
      <c r="CC127" s="62">
        <f>'[7]2018'!P23</f>
        <v>1000000</v>
      </c>
      <c r="CD127" s="92">
        <f>'[7]2018'!Q23</f>
        <v>0</v>
      </c>
      <c r="CE127" s="92">
        <f>'[7]2018'!R23</f>
        <v>0</v>
      </c>
      <c r="CF127" s="148">
        <f t="shared" si="46"/>
        <v>0</v>
      </c>
      <c r="CG127" s="386" t="str">
        <f t="shared" si="47"/>
        <v xml:space="preserve"> -</v>
      </c>
      <c r="CH127" s="63">
        <f>'[7]2019'!P23</f>
        <v>0</v>
      </c>
      <c r="CI127" s="92">
        <f>'[7]2019'!Q23</f>
        <v>0</v>
      </c>
      <c r="CJ127" s="92">
        <f>'[7]2019'!R23</f>
        <v>0</v>
      </c>
      <c r="CK127" s="148" t="str">
        <f t="shared" si="48"/>
        <v xml:space="preserve"> -</v>
      </c>
      <c r="CL127" s="386" t="str">
        <f t="shared" si="49"/>
        <v xml:space="preserve"> -</v>
      </c>
      <c r="CM127" s="524">
        <f t="shared" si="50"/>
        <v>4608108</v>
      </c>
      <c r="CN127" s="525">
        <f t="shared" si="51"/>
        <v>0</v>
      </c>
      <c r="CO127" s="525">
        <f t="shared" si="52"/>
        <v>0</v>
      </c>
      <c r="CP127" s="506">
        <f t="shared" si="53"/>
        <v>0</v>
      </c>
      <c r="CQ127" s="386" t="str">
        <f t="shared" si="54"/>
        <v xml:space="preserve"> -</v>
      </c>
      <c r="CR127" s="594" t="s">
        <v>1344</v>
      </c>
      <c r="CS127" s="100" t="s">
        <v>1400</v>
      </c>
      <c r="CT127" s="103" t="str">
        <f>'[1]LÍNEA 2'!AQ127</f>
        <v>Sec. Infraestructura</v>
      </c>
    </row>
    <row r="128" spans="2:98" ht="15" customHeight="1" thickBot="1" x14ac:dyDescent="0.25">
      <c r="B128" s="961"/>
      <c r="C128" s="958"/>
      <c r="D128" s="81"/>
      <c r="E128" s="80"/>
      <c r="F128" s="82"/>
      <c r="G128" s="81"/>
      <c r="H128" s="81"/>
      <c r="I128" s="621"/>
      <c r="J128" s="81"/>
      <c r="K128" s="621"/>
      <c r="L128" s="81"/>
      <c r="M128" s="81"/>
      <c r="N128" s="621"/>
      <c r="O128" s="81"/>
      <c r="P128" s="81"/>
      <c r="Q128" s="621"/>
      <c r="R128" s="81"/>
      <c r="S128" s="81"/>
      <c r="T128" s="621"/>
      <c r="U128" s="81"/>
      <c r="V128" s="81"/>
      <c r="W128" s="621"/>
      <c r="X128" s="81"/>
      <c r="Y128" s="621"/>
      <c r="Z128" s="81"/>
      <c r="AA128" s="621"/>
      <c r="AB128" s="81"/>
      <c r="AC128" s="621"/>
      <c r="AD128" s="359"/>
      <c r="AE128" s="622"/>
      <c r="AF128" s="359"/>
      <c r="AG128" s="622"/>
      <c r="AH128" s="359"/>
      <c r="AI128" s="622"/>
      <c r="AJ128" s="359"/>
      <c r="AK128" s="622"/>
      <c r="AL128" s="359"/>
      <c r="AM128" s="622"/>
      <c r="AN128" s="359"/>
      <c r="AO128" s="81"/>
      <c r="AP128" s="80"/>
      <c r="AQ128" s="82"/>
      <c r="AR128" s="80"/>
      <c r="AS128" s="82"/>
      <c r="AT128" s="81"/>
      <c r="AU128" s="307">
        <f>'[1]LÍNEA 2'!S128</f>
        <v>0</v>
      </c>
      <c r="AV128" s="307">
        <f>'[1]LÍNEA 2'!T128</f>
        <v>0</v>
      </c>
      <c r="AW128" s="359">
        <f>+AVERAGE(AW68:AW127)</f>
        <v>0.2028611111111111</v>
      </c>
      <c r="AX128" s="307">
        <f>'[1]LÍNEA 2'!U128</f>
        <v>0</v>
      </c>
      <c r="AY128" s="359">
        <f t="shared" ref="AY128:BC128" si="59">+AVERAGE(AY68:AY127)</f>
        <v>0.2907777777777778</v>
      </c>
      <c r="AZ128" s="307">
        <f>'[1]LÍNEA 2'!V128</f>
        <v>0</v>
      </c>
      <c r="BA128" s="359">
        <f t="shared" si="59"/>
        <v>0.25827777777777783</v>
      </c>
      <c r="BB128" s="307">
        <f>'[1]LÍNEA 2'!W128</f>
        <v>0</v>
      </c>
      <c r="BC128" s="359">
        <f t="shared" si="59"/>
        <v>0.24808333333333329</v>
      </c>
      <c r="BD128" s="307"/>
      <c r="BE128" s="307"/>
      <c r="BF128" s="307"/>
      <c r="BG128" s="307"/>
      <c r="BH128" s="80"/>
      <c r="BI128" s="556">
        <f t="shared" ref="BI128:BO128" si="60">+AVERAGE(BI68:BI127)</f>
        <v>0.73766971579145491</v>
      </c>
      <c r="BJ128" s="556"/>
      <c r="BK128" s="556">
        <f t="shared" si="60"/>
        <v>0.55195310734463288</v>
      </c>
      <c r="BL128" s="556"/>
      <c r="BM128" s="556">
        <f t="shared" si="60"/>
        <v>0</v>
      </c>
      <c r="BN128" s="556"/>
      <c r="BO128" s="556">
        <f t="shared" si="60"/>
        <v>0</v>
      </c>
      <c r="BP128" s="665"/>
      <c r="BQ128" s="556">
        <f>+AVERAGE(BQ68:BQ127)</f>
        <v>0.34912250901875908</v>
      </c>
      <c r="BR128" s="641"/>
      <c r="BS128" s="83"/>
      <c r="BT128" s="83"/>
      <c r="BU128" s="83"/>
      <c r="BV128" s="83"/>
      <c r="BW128" s="83"/>
      <c r="BX128" s="83"/>
      <c r="BY128" s="83"/>
      <c r="BZ128" s="83"/>
      <c r="CA128" s="83"/>
      <c r="CB128" s="83"/>
      <c r="CC128" s="83"/>
      <c r="CD128" s="83"/>
      <c r="CE128" s="83"/>
      <c r="CF128" s="83"/>
      <c r="CG128" s="83"/>
      <c r="CH128" s="83"/>
      <c r="CI128" s="83"/>
      <c r="CJ128" s="83"/>
      <c r="CK128" s="83"/>
      <c r="CL128" s="83"/>
      <c r="CM128" s="84"/>
      <c r="CN128" s="84"/>
      <c r="CO128" s="84"/>
      <c r="CP128" s="84"/>
      <c r="CQ128" s="84"/>
      <c r="CR128" s="596"/>
      <c r="CS128" s="80"/>
      <c r="CT128" s="89"/>
    </row>
    <row r="129" spans="2:98" ht="30" customHeight="1" x14ac:dyDescent="0.2">
      <c r="B129" s="961"/>
      <c r="C129" s="958"/>
      <c r="D129" s="982">
        <f>+RESUMEN!J56</f>
        <v>0.24616946778711488</v>
      </c>
      <c r="E129" s="911" t="s">
        <v>1020</v>
      </c>
      <c r="F129" s="938" t="s">
        <v>415</v>
      </c>
      <c r="G129" s="946">
        <v>844</v>
      </c>
      <c r="H129" s="946">
        <v>717</v>
      </c>
      <c r="I129" s="981">
        <f>+H129-G129</f>
        <v>-127</v>
      </c>
      <c r="J129" s="946">
        <v>844</v>
      </c>
      <c r="K129" s="981">
        <f>+J129-G129</f>
        <v>0</v>
      </c>
      <c r="L129" s="946"/>
      <c r="M129" s="946">
        <v>800</v>
      </c>
      <c r="N129" s="981">
        <f>+M129-J129</f>
        <v>-44</v>
      </c>
      <c r="O129" s="946"/>
      <c r="P129" s="946">
        <v>750</v>
      </c>
      <c r="Q129" s="981">
        <f>+P129-M129</f>
        <v>-50</v>
      </c>
      <c r="R129" s="946"/>
      <c r="S129" s="946">
        <v>717</v>
      </c>
      <c r="T129" s="981">
        <f>+S129-P129</f>
        <v>-33</v>
      </c>
      <c r="U129" s="998"/>
      <c r="V129" s="999"/>
      <c r="W129" s="981">
        <f>+IF(V129=0,0,V129-G129)</f>
        <v>0</v>
      </c>
      <c r="X129" s="946"/>
      <c r="Y129" s="981">
        <f>+IF(X129=0,0,X129-V129)</f>
        <v>0</v>
      </c>
      <c r="Z129" s="946"/>
      <c r="AA129" s="981">
        <f>+IF(Z129=0,0,Z129-X129)</f>
        <v>0</v>
      </c>
      <c r="AB129" s="990"/>
      <c r="AC129" s="993">
        <f>+IF(AB129=0,0,AB129-Z129)</f>
        <v>0</v>
      </c>
      <c r="AD129" s="987" t="str">
        <f>+IF(K129=0," -",W129/K129)</f>
        <v xml:space="preserve"> -</v>
      </c>
      <c r="AE129" s="986" t="str">
        <f>+IF(K129=0," -",IF(AD129&gt;100%,100%,AD129))</f>
        <v xml:space="preserve"> -</v>
      </c>
      <c r="AF129" s="985">
        <f>+IF(N129=0," -",Y129/N129)</f>
        <v>0</v>
      </c>
      <c r="AG129" s="986">
        <f>+IF(N129=0," -",IF(AF129&gt;100%,100%,AF129))</f>
        <v>0</v>
      </c>
      <c r="AH129" s="985">
        <f>+IF(Q129=0," -",AA129/Q129)</f>
        <v>0</v>
      </c>
      <c r="AI129" s="986">
        <f>+IF(Q129=0," -",IF(AH129&gt;100%,100%,AH129))</f>
        <v>0</v>
      </c>
      <c r="AJ129" s="985">
        <f>+IF(T129=0," -",AC129/T129)</f>
        <v>0</v>
      </c>
      <c r="AK129" s="986">
        <f>+IF(T129=0," -",IF(AJ129&gt;100%,100%,AJ129))</f>
        <v>0</v>
      </c>
      <c r="AL129" s="985">
        <f>+SUM(AC129,AA129,Y129,W129)/I129</f>
        <v>0</v>
      </c>
      <c r="AM129" s="986">
        <f>+IF(AL129&gt;100%,100%,IF(AL129&lt;0%,0%,AL129))</f>
        <v>0</v>
      </c>
      <c r="AN129" s="985"/>
      <c r="AO129" s="917">
        <f>+RESUMEN!J57</f>
        <v>0.23057189542483661</v>
      </c>
      <c r="AP129" s="906" t="s">
        <v>406</v>
      </c>
      <c r="AQ129" s="120" t="s">
        <v>374</v>
      </c>
      <c r="AR129" s="374">
        <f>'[1]LÍNEA 2'!P129</f>
        <v>2210708</v>
      </c>
      <c r="AS129" s="120" t="s">
        <v>1532</v>
      </c>
      <c r="AT129" s="39">
        <v>0</v>
      </c>
      <c r="AU129" s="90">
        <f>'[1]LÍNEA 2'!S129</f>
        <v>34</v>
      </c>
      <c r="AV129" s="90">
        <f>'[1]LÍNEA 2'!T129</f>
        <v>0</v>
      </c>
      <c r="AW129" s="413">
        <f t="shared" si="55"/>
        <v>0</v>
      </c>
      <c r="AX129" s="90">
        <f>'[1]LÍNEA 2'!U129</f>
        <v>10</v>
      </c>
      <c r="AY129" s="413">
        <f t="shared" si="56"/>
        <v>0.29411764705882354</v>
      </c>
      <c r="AZ129" s="90">
        <f>'[1]LÍNEA 2'!V129</f>
        <v>12</v>
      </c>
      <c r="BA129" s="415">
        <f t="shared" si="57"/>
        <v>0.35294117647058826</v>
      </c>
      <c r="BB129" s="46">
        <f>'[1]LÍNEA 2'!W129</f>
        <v>12</v>
      </c>
      <c r="BC129" s="422">
        <f t="shared" si="58"/>
        <v>0.35294117647058826</v>
      </c>
      <c r="BD129" s="52">
        <f>'[3]2016'!K106</f>
        <v>0</v>
      </c>
      <c r="BE129" s="53">
        <f>'[3]2017'!K107</f>
        <v>4</v>
      </c>
      <c r="BF129" s="53">
        <f>'[3]2018'!K107</f>
        <v>0</v>
      </c>
      <c r="BG129" s="342">
        <f>'[3]2019'!K107</f>
        <v>0</v>
      </c>
      <c r="BH129" s="330" t="str">
        <f t="shared" si="31"/>
        <v xml:space="preserve"> -</v>
      </c>
      <c r="BI129" s="453" t="str">
        <f t="shared" si="32"/>
        <v xml:space="preserve"> -</v>
      </c>
      <c r="BJ129" s="331">
        <f t="shared" si="33"/>
        <v>0.4</v>
      </c>
      <c r="BK129" s="453">
        <f t="shared" si="34"/>
        <v>0.4</v>
      </c>
      <c r="BL129" s="331">
        <f t="shared" si="35"/>
        <v>0</v>
      </c>
      <c r="BM129" s="453">
        <f t="shared" si="36"/>
        <v>0</v>
      </c>
      <c r="BN129" s="331">
        <f t="shared" si="37"/>
        <v>0</v>
      </c>
      <c r="BO129" s="453">
        <f t="shared" si="38"/>
        <v>0</v>
      </c>
      <c r="BP129" s="660">
        <f>+SUM(BD129:BG129)/AU129</f>
        <v>0.11764705882352941</v>
      </c>
      <c r="BQ129" s="655">
        <f t="shared" si="39"/>
        <v>0.11764705882352941</v>
      </c>
      <c r="BR129" s="645">
        <f t="shared" si="40"/>
        <v>0.11764705882352941</v>
      </c>
      <c r="BS129" s="52">
        <f>'[3]2016'!P106</f>
        <v>0</v>
      </c>
      <c r="BT129" s="90">
        <f>'[3]2016'!Q106</f>
        <v>0</v>
      </c>
      <c r="BU129" s="90">
        <f>'[3]2016'!R106</f>
        <v>0</v>
      </c>
      <c r="BV129" s="146" t="str">
        <f t="shared" si="42"/>
        <v xml:space="preserve"> -</v>
      </c>
      <c r="BW129" s="385" t="str">
        <f t="shared" si="43"/>
        <v xml:space="preserve"> -</v>
      </c>
      <c r="BX129" s="53">
        <f>'[3]2017'!P107</f>
        <v>60000</v>
      </c>
      <c r="BY129" s="90">
        <f>'[3]2017'!Q107</f>
        <v>27000</v>
      </c>
      <c r="BZ129" s="90">
        <f>'[3]2017'!R107</f>
        <v>0</v>
      </c>
      <c r="CA129" s="146">
        <f t="shared" si="44"/>
        <v>0.45</v>
      </c>
      <c r="CB129" s="385" t="str">
        <f t="shared" si="45"/>
        <v xml:space="preserve"> -</v>
      </c>
      <c r="CC129" s="52">
        <f>'[3]2018'!P107</f>
        <v>104500</v>
      </c>
      <c r="CD129" s="90">
        <f>'[3]2018'!Q107</f>
        <v>0</v>
      </c>
      <c r="CE129" s="90">
        <f>'[3]2018'!R107</f>
        <v>0</v>
      </c>
      <c r="CF129" s="146">
        <f t="shared" si="46"/>
        <v>0</v>
      </c>
      <c r="CG129" s="385" t="str">
        <f t="shared" si="47"/>
        <v xml:space="preserve"> -</v>
      </c>
      <c r="CH129" s="53">
        <f>'[3]2019'!P107</f>
        <v>120000</v>
      </c>
      <c r="CI129" s="90">
        <f>'[3]2019'!Q107</f>
        <v>0</v>
      </c>
      <c r="CJ129" s="90">
        <f>'[3]2019'!R107</f>
        <v>0</v>
      </c>
      <c r="CK129" s="146">
        <f t="shared" si="48"/>
        <v>0</v>
      </c>
      <c r="CL129" s="385" t="str">
        <f t="shared" si="49"/>
        <v xml:space="preserve"> -</v>
      </c>
      <c r="CM129" s="522">
        <f t="shared" si="50"/>
        <v>284500</v>
      </c>
      <c r="CN129" s="523">
        <f t="shared" si="51"/>
        <v>27000</v>
      </c>
      <c r="CO129" s="523">
        <f t="shared" si="52"/>
        <v>0</v>
      </c>
      <c r="CP129" s="504">
        <f t="shared" si="53"/>
        <v>9.4903339191564143E-2</v>
      </c>
      <c r="CQ129" s="385" t="str">
        <f t="shared" si="54"/>
        <v xml:space="preserve"> -</v>
      </c>
      <c r="CR129" s="591" t="s">
        <v>1533</v>
      </c>
      <c r="CS129" s="98" t="s">
        <v>1400</v>
      </c>
      <c r="CT129" s="101" t="str">
        <f>'[1]LÍNEA 2'!AQ129</f>
        <v>Sec. Desarrollo Social</v>
      </c>
    </row>
    <row r="130" spans="2:98" ht="30" customHeight="1" x14ac:dyDescent="0.2">
      <c r="B130" s="961"/>
      <c r="C130" s="958"/>
      <c r="D130" s="983"/>
      <c r="E130" s="912"/>
      <c r="F130" s="921"/>
      <c r="G130" s="809"/>
      <c r="H130" s="809"/>
      <c r="I130" s="797"/>
      <c r="J130" s="809"/>
      <c r="K130" s="797"/>
      <c r="L130" s="809"/>
      <c r="M130" s="809"/>
      <c r="N130" s="797"/>
      <c r="O130" s="809"/>
      <c r="P130" s="809"/>
      <c r="Q130" s="797"/>
      <c r="R130" s="809"/>
      <c r="S130" s="809"/>
      <c r="T130" s="797"/>
      <c r="U130" s="937"/>
      <c r="V130" s="823"/>
      <c r="W130" s="797"/>
      <c r="X130" s="809"/>
      <c r="Y130" s="797"/>
      <c r="Z130" s="809"/>
      <c r="AA130" s="797"/>
      <c r="AB130" s="991"/>
      <c r="AC130" s="994"/>
      <c r="AD130" s="988"/>
      <c r="AE130" s="762"/>
      <c r="AF130" s="770"/>
      <c r="AG130" s="762"/>
      <c r="AH130" s="770"/>
      <c r="AI130" s="762"/>
      <c r="AJ130" s="770"/>
      <c r="AK130" s="762"/>
      <c r="AL130" s="770"/>
      <c r="AM130" s="762"/>
      <c r="AN130" s="770"/>
      <c r="AO130" s="915"/>
      <c r="AP130" s="904"/>
      <c r="AQ130" s="255" t="s">
        <v>375</v>
      </c>
      <c r="AR130" s="277">
        <f>'[1]LÍNEA 2'!P130</f>
        <v>2210708</v>
      </c>
      <c r="AS130" s="255" t="s">
        <v>1534</v>
      </c>
      <c r="AT130" s="43">
        <v>1</v>
      </c>
      <c r="AU130" s="85">
        <f>'[1]LÍNEA 2'!S130</f>
        <v>1</v>
      </c>
      <c r="AV130" s="85">
        <f>'[1]LÍNEA 2'!T130</f>
        <v>1</v>
      </c>
      <c r="AW130" s="414">
        <v>0.25</v>
      </c>
      <c r="AX130" s="85">
        <f>'[1]LÍNEA 2'!U130</f>
        <v>1</v>
      </c>
      <c r="AY130" s="414">
        <v>0.25</v>
      </c>
      <c r="AZ130" s="85">
        <f>'[1]LÍNEA 2'!V130</f>
        <v>1</v>
      </c>
      <c r="BA130" s="416">
        <v>0.25</v>
      </c>
      <c r="BB130" s="125">
        <f>'[1]LÍNEA 2'!W130</f>
        <v>1</v>
      </c>
      <c r="BC130" s="423">
        <v>0.25</v>
      </c>
      <c r="BD130" s="319">
        <f>'[3]2016'!K107</f>
        <v>1</v>
      </c>
      <c r="BE130" s="314">
        <f>'[3]2017'!K108</f>
        <v>0.33</v>
      </c>
      <c r="BF130" s="314">
        <f>'[3]2018'!K108</f>
        <v>0</v>
      </c>
      <c r="BG130" s="344">
        <f>'[3]2019'!K108</f>
        <v>0</v>
      </c>
      <c r="BH130" s="334">
        <f t="shared" si="31"/>
        <v>1</v>
      </c>
      <c r="BI130" s="454">
        <f t="shared" si="32"/>
        <v>1</v>
      </c>
      <c r="BJ130" s="335">
        <f t="shared" si="33"/>
        <v>0.33</v>
      </c>
      <c r="BK130" s="454">
        <f t="shared" si="34"/>
        <v>0.33</v>
      </c>
      <c r="BL130" s="335">
        <f t="shared" si="35"/>
        <v>0</v>
      </c>
      <c r="BM130" s="454">
        <f t="shared" si="36"/>
        <v>0</v>
      </c>
      <c r="BN130" s="335">
        <f t="shared" si="37"/>
        <v>0</v>
      </c>
      <c r="BO130" s="454">
        <f t="shared" si="38"/>
        <v>0</v>
      </c>
      <c r="BP130" s="661">
        <f t="shared" si="41"/>
        <v>0.33250000000000002</v>
      </c>
      <c r="BQ130" s="656">
        <f t="shared" si="39"/>
        <v>0.33250000000000002</v>
      </c>
      <c r="BR130" s="646">
        <f t="shared" si="40"/>
        <v>0.33250000000000002</v>
      </c>
      <c r="BS130" s="54">
        <f>'[3]2016'!P107</f>
        <v>41500</v>
      </c>
      <c r="BT130" s="60">
        <f>'[3]2016'!Q107</f>
        <v>41500</v>
      </c>
      <c r="BU130" s="60">
        <f>'[3]2016'!R107</f>
        <v>0</v>
      </c>
      <c r="BV130" s="125">
        <f t="shared" si="42"/>
        <v>1</v>
      </c>
      <c r="BW130" s="379" t="str">
        <f t="shared" si="43"/>
        <v xml:space="preserve"> -</v>
      </c>
      <c r="BX130" s="55">
        <f>'[3]2017'!P108</f>
        <v>40000</v>
      </c>
      <c r="BY130" s="60">
        <f>'[3]2017'!Q108</f>
        <v>31500</v>
      </c>
      <c r="BZ130" s="60">
        <f>'[3]2017'!R108</f>
        <v>0</v>
      </c>
      <c r="CA130" s="125">
        <f t="shared" si="44"/>
        <v>0.78749999999999998</v>
      </c>
      <c r="CB130" s="379" t="str">
        <f t="shared" si="45"/>
        <v xml:space="preserve"> -</v>
      </c>
      <c r="CC130" s="54">
        <f>'[3]2018'!P108</f>
        <v>15000</v>
      </c>
      <c r="CD130" s="60">
        <f>'[3]2018'!Q108</f>
        <v>0</v>
      </c>
      <c r="CE130" s="60">
        <f>'[3]2018'!R108</f>
        <v>0</v>
      </c>
      <c r="CF130" s="125">
        <f t="shared" si="46"/>
        <v>0</v>
      </c>
      <c r="CG130" s="379" t="str">
        <f t="shared" si="47"/>
        <v xml:space="preserve"> -</v>
      </c>
      <c r="CH130" s="55">
        <f>'[3]2019'!P108</f>
        <v>15675</v>
      </c>
      <c r="CI130" s="60">
        <f>'[3]2019'!Q108</f>
        <v>0</v>
      </c>
      <c r="CJ130" s="60">
        <f>'[3]2019'!R108</f>
        <v>0</v>
      </c>
      <c r="CK130" s="125">
        <f t="shared" si="48"/>
        <v>0</v>
      </c>
      <c r="CL130" s="379" t="str">
        <f t="shared" si="49"/>
        <v xml:space="preserve"> -</v>
      </c>
      <c r="CM130" s="518">
        <f t="shared" si="50"/>
        <v>112175</v>
      </c>
      <c r="CN130" s="519">
        <f t="shared" si="51"/>
        <v>73000</v>
      </c>
      <c r="CO130" s="519">
        <f t="shared" si="52"/>
        <v>0</v>
      </c>
      <c r="CP130" s="505">
        <f t="shared" si="53"/>
        <v>0.65076888789837306</v>
      </c>
      <c r="CQ130" s="379" t="str">
        <f t="shared" si="54"/>
        <v xml:space="preserve"> -</v>
      </c>
      <c r="CR130" s="592" t="s">
        <v>1533</v>
      </c>
      <c r="CS130" s="99" t="s">
        <v>1400</v>
      </c>
      <c r="CT130" s="102" t="str">
        <f>'[1]LÍNEA 2'!AQ130</f>
        <v>Sec. Desarrollo Social</v>
      </c>
    </row>
    <row r="131" spans="2:98" ht="30" customHeight="1" x14ac:dyDescent="0.2">
      <c r="B131" s="961"/>
      <c r="C131" s="958"/>
      <c r="D131" s="983"/>
      <c r="E131" s="912"/>
      <c r="F131" s="921"/>
      <c r="G131" s="809"/>
      <c r="H131" s="809"/>
      <c r="I131" s="797"/>
      <c r="J131" s="809"/>
      <c r="K131" s="797"/>
      <c r="L131" s="809"/>
      <c r="M131" s="809"/>
      <c r="N131" s="797"/>
      <c r="O131" s="809"/>
      <c r="P131" s="809"/>
      <c r="Q131" s="797"/>
      <c r="R131" s="809"/>
      <c r="S131" s="809"/>
      <c r="T131" s="797"/>
      <c r="U131" s="937"/>
      <c r="V131" s="823"/>
      <c r="W131" s="797"/>
      <c r="X131" s="809"/>
      <c r="Y131" s="797"/>
      <c r="Z131" s="809"/>
      <c r="AA131" s="797"/>
      <c r="AB131" s="991"/>
      <c r="AC131" s="994"/>
      <c r="AD131" s="988"/>
      <c r="AE131" s="762"/>
      <c r="AF131" s="770"/>
      <c r="AG131" s="762"/>
      <c r="AH131" s="770"/>
      <c r="AI131" s="762"/>
      <c r="AJ131" s="770"/>
      <c r="AK131" s="762"/>
      <c r="AL131" s="770"/>
      <c r="AM131" s="762"/>
      <c r="AN131" s="770"/>
      <c r="AO131" s="915"/>
      <c r="AP131" s="904"/>
      <c r="AQ131" s="119" t="s">
        <v>376</v>
      </c>
      <c r="AR131" s="367">
        <f>'[1]LÍNEA 2'!P131</f>
        <v>2210708</v>
      </c>
      <c r="AS131" s="119" t="s">
        <v>1535</v>
      </c>
      <c r="AT131" s="40">
        <v>0</v>
      </c>
      <c r="AU131" s="60">
        <f>'[1]LÍNEA 2'!S131</f>
        <v>3</v>
      </c>
      <c r="AV131" s="60">
        <f>'[1]LÍNEA 2'!T131</f>
        <v>1</v>
      </c>
      <c r="AW131" s="414">
        <f t="shared" si="55"/>
        <v>0.33333333333333331</v>
      </c>
      <c r="AX131" s="60">
        <f>'[1]LÍNEA 2'!U131</f>
        <v>1</v>
      </c>
      <c r="AY131" s="414">
        <f t="shared" si="56"/>
        <v>0.33333333333333331</v>
      </c>
      <c r="AZ131" s="60">
        <f>'[1]LÍNEA 2'!V131</f>
        <v>1</v>
      </c>
      <c r="BA131" s="416">
        <f t="shared" si="57"/>
        <v>0.33333333333333331</v>
      </c>
      <c r="BB131" s="47">
        <f>'[1]LÍNEA 2'!W131</f>
        <v>0</v>
      </c>
      <c r="BC131" s="423">
        <f t="shared" si="58"/>
        <v>0</v>
      </c>
      <c r="BD131" s="54">
        <f>'[3]2016'!K108</f>
        <v>1</v>
      </c>
      <c r="BE131" s="55">
        <f>'[3]2017'!K109</f>
        <v>1</v>
      </c>
      <c r="BF131" s="55">
        <f>'[3]2018'!K109</f>
        <v>0</v>
      </c>
      <c r="BG131" s="343">
        <f>'[3]2019'!K109</f>
        <v>0</v>
      </c>
      <c r="BH131" s="334">
        <f t="shared" si="31"/>
        <v>1</v>
      </c>
      <c r="BI131" s="454">
        <f t="shared" si="32"/>
        <v>1</v>
      </c>
      <c r="BJ131" s="335">
        <f t="shared" si="33"/>
        <v>1</v>
      </c>
      <c r="BK131" s="454">
        <f t="shared" si="34"/>
        <v>1</v>
      </c>
      <c r="BL131" s="335">
        <f t="shared" si="35"/>
        <v>0</v>
      </c>
      <c r="BM131" s="454">
        <f t="shared" si="36"/>
        <v>0</v>
      </c>
      <c r="BN131" s="335" t="str">
        <f t="shared" si="37"/>
        <v xml:space="preserve"> -</v>
      </c>
      <c r="BO131" s="454" t="str">
        <f t="shared" si="38"/>
        <v xml:space="preserve"> -</v>
      </c>
      <c r="BP131" s="661">
        <f>+SUM(BD131:BG131)/AU131</f>
        <v>0.66666666666666663</v>
      </c>
      <c r="BQ131" s="656">
        <f t="shared" si="39"/>
        <v>0.66666666666666663</v>
      </c>
      <c r="BR131" s="646">
        <f t="shared" si="40"/>
        <v>0.66666666666666663</v>
      </c>
      <c r="BS131" s="54">
        <f>'[3]2016'!P108</f>
        <v>20000</v>
      </c>
      <c r="BT131" s="60">
        <f>'[3]2016'!Q108</f>
        <v>0</v>
      </c>
      <c r="BU131" s="60">
        <f>'[3]2016'!R108</f>
        <v>2000</v>
      </c>
      <c r="BV131" s="125">
        <f t="shared" si="42"/>
        <v>0</v>
      </c>
      <c r="BW131" s="379">
        <f t="shared" si="43"/>
        <v>1</v>
      </c>
      <c r="BX131" s="55">
        <f>'[3]2017'!P109</f>
        <v>0</v>
      </c>
      <c r="BY131" s="60">
        <f>'[3]2017'!Q109</f>
        <v>0</v>
      </c>
      <c r="BZ131" s="60">
        <f>'[3]2017'!R109</f>
        <v>0</v>
      </c>
      <c r="CA131" s="125" t="str">
        <f t="shared" si="44"/>
        <v xml:space="preserve"> -</v>
      </c>
      <c r="CB131" s="379" t="str">
        <f t="shared" si="45"/>
        <v xml:space="preserve"> -</v>
      </c>
      <c r="CC131" s="54">
        <f>'[3]2018'!P109</f>
        <v>5225</v>
      </c>
      <c r="CD131" s="60">
        <f>'[3]2018'!Q109</f>
        <v>0</v>
      </c>
      <c r="CE131" s="60">
        <f>'[3]2018'!R109</f>
        <v>0</v>
      </c>
      <c r="CF131" s="125">
        <f t="shared" si="46"/>
        <v>0</v>
      </c>
      <c r="CG131" s="379" t="str">
        <f t="shared" si="47"/>
        <v xml:space="preserve"> -</v>
      </c>
      <c r="CH131" s="55">
        <f>'[3]2019'!P109</f>
        <v>5460</v>
      </c>
      <c r="CI131" s="60">
        <f>'[3]2019'!Q109</f>
        <v>0</v>
      </c>
      <c r="CJ131" s="60">
        <f>'[3]2019'!R109</f>
        <v>0</v>
      </c>
      <c r="CK131" s="125">
        <f t="shared" si="48"/>
        <v>0</v>
      </c>
      <c r="CL131" s="379" t="str">
        <f t="shared" si="49"/>
        <v xml:space="preserve"> -</v>
      </c>
      <c r="CM131" s="518">
        <f t="shared" si="50"/>
        <v>30685</v>
      </c>
      <c r="CN131" s="519">
        <f t="shared" si="51"/>
        <v>0</v>
      </c>
      <c r="CO131" s="519">
        <f t="shared" si="52"/>
        <v>2000</v>
      </c>
      <c r="CP131" s="505">
        <f t="shared" si="53"/>
        <v>0</v>
      </c>
      <c r="CQ131" s="379">
        <f t="shared" si="54"/>
        <v>1</v>
      </c>
      <c r="CR131" s="592" t="s">
        <v>1533</v>
      </c>
      <c r="CS131" s="99" t="s">
        <v>1400</v>
      </c>
      <c r="CT131" s="102" t="str">
        <f>'[1]LÍNEA 2'!AQ131</f>
        <v>Sec. Desarrollo Social</v>
      </c>
    </row>
    <row r="132" spans="2:98" ht="30" customHeight="1" x14ac:dyDescent="0.2">
      <c r="B132" s="961"/>
      <c r="C132" s="958"/>
      <c r="D132" s="983"/>
      <c r="E132" s="912"/>
      <c r="F132" s="921"/>
      <c r="G132" s="809"/>
      <c r="H132" s="809"/>
      <c r="I132" s="797"/>
      <c r="J132" s="809"/>
      <c r="K132" s="797"/>
      <c r="L132" s="809"/>
      <c r="M132" s="809"/>
      <c r="N132" s="797"/>
      <c r="O132" s="809"/>
      <c r="P132" s="809"/>
      <c r="Q132" s="797"/>
      <c r="R132" s="809"/>
      <c r="S132" s="809"/>
      <c r="T132" s="797"/>
      <c r="U132" s="937"/>
      <c r="V132" s="823"/>
      <c r="W132" s="797"/>
      <c r="X132" s="809"/>
      <c r="Y132" s="797"/>
      <c r="Z132" s="809"/>
      <c r="AA132" s="797"/>
      <c r="AB132" s="991"/>
      <c r="AC132" s="994"/>
      <c r="AD132" s="988"/>
      <c r="AE132" s="762"/>
      <c r="AF132" s="770"/>
      <c r="AG132" s="762"/>
      <c r="AH132" s="770"/>
      <c r="AI132" s="762"/>
      <c r="AJ132" s="770"/>
      <c r="AK132" s="762"/>
      <c r="AL132" s="770"/>
      <c r="AM132" s="762"/>
      <c r="AN132" s="770"/>
      <c r="AO132" s="915"/>
      <c r="AP132" s="904"/>
      <c r="AQ132" s="255" t="s">
        <v>377</v>
      </c>
      <c r="AR132" s="277">
        <f>'[1]LÍNEA 2'!P132</f>
        <v>2210708</v>
      </c>
      <c r="AS132" s="255" t="s">
        <v>1536</v>
      </c>
      <c r="AT132" s="43">
        <v>1</v>
      </c>
      <c r="AU132" s="85">
        <f>'[1]LÍNEA 2'!S132</f>
        <v>1</v>
      </c>
      <c r="AV132" s="85">
        <f>'[1]LÍNEA 2'!T132</f>
        <v>1</v>
      </c>
      <c r="AW132" s="414">
        <v>0.25</v>
      </c>
      <c r="AX132" s="85">
        <f>'[1]LÍNEA 2'!U132</f>
        <v>1</v>
      </c>
      <c r="AY132" s="414">
        <v>0.25</v>
      </c>
      <c r="AZ132" s="85">
        <f>'[1]LÍNEA 2'!V132</f>
        <v>1</v>
      </c>
      <c r="BA132" s="416">
        <v>0.25</v>
      </c>
      <c r="BB132" s="125">
        <f>'[1]LÍNEA 2'!W132</f>
        <v>1</v>
      </c>
      <c r="BC132" s="423">
        <v>0.25</v>
      </c>
      <c r="BD132" s="319">
        <f>'[3]2016'!K109</f>
        <v>0</v>
      </c>
      <c r="BE132" s="314">
        <f>'[3]2017'!K110</f>
        <v>0</v>
      </c>
      <c r="BF132" s="314">
        <f>'[3]2018'!K110</f>
        <v>0</v>
      </c>
      <c r="BG132" s="344">
        <f>'[3]2019'!K110</f>
        <v>0</v>
      </c>
      <c r="BH132" s="334">
        <f t="shared" si="31"/>
        <v>0</v>
      </c>
      <c r="BI132" s="454">
        <f t="shared" si="32"/>
        <v>0</v>
      </c>
      <c r="BJ132" s="335">
        <f t="shared" si="33"/>
        <v>0</v>
      </c>
      <c r="BK132" s="454">
        <f t="shared" si="34"/>
        <v>0</v>
      </c>
      <c r="BL132" s="335">
        <f t="shared" si="35"/>
        <v>0</v>
      </c>
      <c r="BM132" s="454">
        <f t="shared" si="36"/>
        <v>0</v>
      </c>
      <c r="BN132" s="335">
        <f t="shared" si="37"/>
        <v>0</v>
      </c>
      <c r="BO132" s="454">
        <f t="shared" si="38"/>
        <v>0</v>
      </c>
      <c r="BP132" s="661">
        <f t="shared" si="41"/>
        <v>0</v>
      </c>
      <c r="BQ132" s="656">
        <f t="shared" si="39"/>
        <v>0</v>
      </c>
      <c r="BR132" s="646">
        <f t="shared" si="40"/>
        <v>0</v>
      </c>
      <c r="BS132" s="54">
        <f>'[3]2016'!P109</f>
        <v>60000</v>
      </c>
      <c r="BT132" s="60">
        <f>'[3]2016'!Q109</f>
        <v>0</v>
      </c>
      <c r="BU132" s="60">
        <f>'[3]2016'!R109</f>
        <v>0</v>
      </c>
      <c r="BV132" s="125">
        <f t="shared" si="42"/>
        <v>0</v>
      </c>
      <c r="BW132" s="379" t="str">
        <f t="shared" si="43"/>
        <v xml:space="preserve"> -</v>
      </c>
      <c r="BX132" s="55">
        <f>'[3]2017'!P110</f>
        <v>0</v>
      </c>
      <c r="BY132" s="60">
        <f>'[3]2017'!Q110</f>
        <v>0</v>
      </c>
      <c r="BZ132" s="60">
        <f>'[3]2017'!R110</f>
        <v>0</v>
      </c>
      <c r="CA132" s="125" t="str">
        <f t="shared" si="44"/>
        <v xml:space="preserve"> -</v>
      </c>
      <c r="CB132" s="379" t="str">
        <f t="shared" si="45"/>
        <v xml:space="preserve"> -</v>
      </c>
      <c r="CC132" s="54">
        <f>'[3]2018'!P110</f>
        <v>125400</v>
      </c>
      <c r="CD132" s="60">
        <f>'[3]2018'!Q110</f>
        <v>0</v>
      </c>
      <c r="CE132" s="60">
        <f>'[3]2018'!R110</f>
        <v>0</v>
      </c>
      <c r="CF132" s="125">
        <f t="shared" si="46"/>
        <v>0</v>
      </c>
      <c r="CG132" s="379" t="str">
        <f t="shared" si="47"/>
        <v xml:space="preserve"> -</v>
      </c>
      <c r="CH132" s="55">
        <f>'[3]2019'!P110</f>
        <v>131043</v>
      </c>
      <c r="CI132" s="60">
        <f>'[3]2019'!Q110</f>
        <v>0</v>
      </c>
      <c r="CJ132" s="60">
        <f>'[3]2019'!R110</f>
        <v>0</v>
      </c>
      <c r="CK132" s="125">
        <f t="shared" si="48"/>
        <v>0</v>
      </c>
      <c r="CL132" s="379" t="str">
        <f t="shared" si="49"/>
        <v xml:space="preserve"> -</v>
      </c>
      <c r="CM132" s="518">
        <f t="shared" si="50"/>
        <v>316443</v>
      </c>
      <c r="CN132" s="519">
        <f t="shared" si="51"/>
        <v>0</v>
      </c>
      <c r="CO132" s="519">
        <f t="shared" si="52"/>
        <v>0</v>
      </c>
      <c r="CP132" s="505">
        <f t="shared" si="53"/>
        <v>0</v>
      </c>
      <c r="CQ132" s="379" t="str">
        <f t="shared" si="54"/>
        <v xml:space="preserve"> -</v>
      </c>
      <c r="CR132" s="592" t="s">
        <v>1533</v>
      </c>
      <c r="CS132" s="99" t="s">
        <v>1400</v>
      </c>
      <c r="CT132" s="102" t="str">
        <f>'[1]LÍNEA 2'!AQ132</f>
        <v>Sec. Desarrollo Social</v>
      </c>
    </row>
    <row r="133" spans="2:98" ht="45.75" customHeight="1" x14ac:dyDescent="0.2">
      <c r="B133" s="961"/>
      <c r="C133" s="958"/>
      <c r="D133" s="983"/>
      <c r="E133" s="912"/>
      <c r="F133" s="921"/>
      <c r="G133" s="809"/>
      <c r="H133" s="809"/>
      <c r="I133" s="797"/>
      <c r="J133" s="809"/>
      <c r="K133" s="797"/>
      <c r="L133" s="809"/>
      <c r="M133" s="809"/>
      <c r="N133" s="797"/>
      <c r="O133" s="809"/>
      <c r="P133" s="809"/>
      <c r="Q133" s="797"/>
      <c r="R133" s="809"/>
      <c r="S133" s="809"/>
      <c r="T133" s="797"/>
      <c r="U133" s="937"/>
      <c r="V133" s="823"/>
      <c r="W133" s="797"/>
      <c r="X133" s="809"/>
      <c r="Y133" s="797"/>
      <c r="Z133" s="809"/>
      <c r="AA133" s="797"/>
      <c r="AB133" s="991"/>
      <c r="AC133" s="994"/>
      <c r="AD133" s="988"/>
      <c r="AE133" s="762"/>
      <c r="AF133" s="770"/>
      <c r="AG133" s="762"/>
      <c r="AH133" s="770"/>
      <c r="AI133" s="762"/>
      <c r="AJ133" s="770"/>
      <c r="AK133" s="762"/>
      <c r="AL133" s="770"/>
      <c r="AM133" s="762"/>
      <c r="AN133" s="770"/>
      <c r="AO133" s="915"/>
      <c r="AP133" s="904"/>
      <c r="AQ133" s="449" t="s">
        <v>431</v>
      </c>
      <c r="AR133" s="450" t="str">
        <f>'[1]LÍNEA 2'!P133</f>
        <v xml:space="preserve"> -</v>
      </c>
      <c r="AS133" s="449" t="s">
        <v>1537</v>
      </c>
      <c r="AT133" s="40">
        <v>0</v>
      </c>
      <c r="AU133" s="60">
        <f>'[1]LÍNEA 2'!S133</f>
        <v>1</v>
      </c>
      <c r="AV133" s="60">
        <f>'[1]LÍNEA 2'!T133</f>
        <v>0</v>
      </c>
      <c r="AW133" s="414">
        <f t="shared" si="55"/>
        <v>0</v>
      </c>
      <c r="AX133" s="60">
        <f>'[1]LÍNEA 2'!U133</f>
        <v>1</v>
      </c>
      <c r="AY133" s="414">
        <v>0.33</v>
      </c>
      <c r="AZ133" s="60">
        <f>'[1]LÍNEA 2'!V133</f>
        <v>1</v>
      </c>
      <c r="BA133" s="416">
        <v>0.33</v>
      </c>
      <c r="BB133" s="47">
        <f>'[1]LÍNEA 2'!W133</f>
        <v>1</v>
      </c>
      <c r="BC133" s="423">
        <v>0.34</v>
      </c>
      <c r="BD133" s="54">
        <f>'[3]2016'!K110</f>
        <v>0</v>
      </c>
      <c r="BE133" s="55">
        <f>'[3]2017'!K111</f>
        <v>0</v>
      </c>
      <c r="BF133" s="55">
        <f>'[3]2018'!K111</f>
        <v>0</v>
      </c>
      <c r="BG133" s="343">
        <f>'[3]2019'!K111</f>
        <v>0</v>
      </c>
      <c r="BH133" s="334" t="str">
        <f t="shared" si="31"/>
        <v xml:space="preserve"> -</v>
      </c>
      <c r="BI133" s="454" t="str">
        <f t="shared" si="32"/>
        <v xml:space="preserve"> -</v>
      </c>
      <c r="BJ133" s="335">
        <f t="shared" si="33"/>
        <v>0</v>
      </c>
      <c r="BK133" s="454">
        <f t="shared" si="34"/>
        <v>0</v>
      </c>
      <c r="BL133" s="335">
        <f t="shared" si="35"/>
        <v>0</v>
      </c>
      <c r="BM133" s="454">
        <f t="shared" si="36"/>
        <v>0</v>
      </c>
      <c r="BN133" s="335">
        <f t="shared" si="37"/>
        <v>0</v>
      </c>
      <c r="BO133" s="454">
        <f t="shared" si="38"/>
        <v>0</v>
      </c>
      <c r="BP133" s="661">
        <f>+AVERAGE(BE133:BG133)/AU133</f>
        <v>0</v>
      </c>
      <c r="BQ133" s="656">
        <f t="shared" si="39"/>
        <v>0</v>
      </c>
      <c r="BR133" s="646">
        <f t="shared" si="40"/>
        <v>0</v>
      </c>
      <c r="BS133" s="54">
        <f>'[3]2016'!P110</f>
        <v>0</v>
      </c>
      <c r="BT133" s="60">
        <f>'[3]2016'!Q110</f>
        <v>0</v>
      </c>
      <c r="BU133" s="60">
        <f>'[3]2016'!R110</f>
        <v>0</v>
      </c>
      <c r="BV133" s="125" t="str">
        <f t="shared" si="42"/>
        <v xml:space="preserve"> -</v>
      </c>
      <c r="BW133" s="379" t="str">
        <f t="shared" si="43"/>
        <v xml:space="preserve"> -</v>
      </c>
      <c r="BX133" s="55">
        <f>'[3]2017'!P111</f>
        <v>0</v>
      </c>
      <c r="BY133" s="60">
        <f>'[3]2017'!Q111</f>
        <v>0</v>
      </c>
      <c r="BZ133" s="60">
        <f>'[3]2017'!R111</f>
        <v>0</v>
      </c>
      <c r="CA133" s="125" t="str">
        <f t="shared" si="44"/>
        <v xml:space="preserve"> -</v>
      </c>
      <c r="CB133" s="379" t="str">
        <f t="shared" si="45"/>
        <v xml:space="preserve"> -</v>
      </c>
      <c r="CC133" s="54">
        <f>'[3]2018'!P111</f>
        <v>0</v>
      </c>
      <c r="CD133" s="60">
        <f>'[3]2018'!Q111</f>
        <v>0</v>
      </c>
      <c r="CE133" s="60">
        <f>'[3]2018'!R111</f>
        <v>0</v>
      </c>
      <c r="CF133" s="125" t="str">
        <f t="shared" si="46"/>
        <v xml:space="preserve"> -</v>
      </c>
      <c r="CG133" s="379" t="str">
        <f t="shared" si="47"/>
        <v xml:space="preserve"> -</v>
      </c>
      <c r="CH133" s="55">
        <f>'[3]2019'!P111</f>
        <v>0</v>
      </c>
      <c r="CI133" s="60">
        <f>'[3]2019'!Q111</f>
        <v>0</v>
      </c>
      <c r="CJ133" s="60">
        <f>'[3]2019'!R111</f>
        <v>0</v>
      </c>
      <c r="CK133" s="125" t="str">
        <f t="shared" si="48"/>
        <v xml:space="preserve"> -</v>
      </c>
      <c r="CL133" s="379" t="str">
        <f t="shared" si="49"/>
        <v xml:space="preserve"> -</v>
      </c>
      <c r="CM133" s="518">
        <f t="shared" si="50"/>
        <v>0</v>
      </c>
      <c r="CN133" s="519">
        <f t="shared" si="51"/>
        <v>0</v>
      </c>
      <c r="CO133" s="519">
        <f t="shared" si="52"/>
        <v>0</v>
      </c>
      <c r="CP133" s="505" t="str">
        <f t="shared" si="53"/>
        <v xml:space="preserve"> -</v>
      </c>
      <c r="CQ133" s="379" t="str">
        <f t="shared" si="54"/>
        <v xml:space="preserve"> -</v>
      </c>
      <c r="CR133" s="592" t="s">
        <v>1533</v>
      </c>
      <c r="CS133" s="99" t="s">
        <v>1400</v>
      </c>
      <c r="CT133" s="102" t="str">
        <f>'[1]LÍNEA 2'!AQ133</f>
        <v>Sec. Desarrollo Social</v>
      </c>
    </row>
    <row r="134" spans="2:98" ht="45.75" customHeight="1" x14ac:dyDescent="0.2">
      <c r="B134" s="961"/>
      <c r="C134" s="958"/>
      <c r="D134" s="983"/>
      <c r="E134" s="912"/>
      <c r="F134" s="921"/>
      <c r="G134" s="809"/>
      <c r="H134" s="809"/>
      <c r="I134" s="797"/>
      <c r="J134" s="809"/>
      <c r="K134" s="797"/>
      <c r="L134" s="809"/>
      <c r="M134" s="809"/>
      <c r="N134" s="797"/>
      <c r="O134" s="809"/>
      <c r="P134" s="809"/>
      <c r="Q134" s="797"/>
      <c r="R134" s="809"/>
      <c r="S134" s="809"/>
      <c r="T134" s="797"/>
      <c r="U134" s="937"/>
      <c r="V134" s="823"/>
      <c r="W134" s="797"/>
      <c r="X134" s="809"/>
      <c r="Y134" s="797"/>
      <c r="Z134" s="809"/>
      <c r="AA134" s="797"/>
      <c r="AB134" s="991"/>
      <c r="AC134" s="994"/>
      <c r="AD134" s="988"/>
      <c r="AE134" s="762"/>
      <c r="AF134" s="770"/>
      <c r="AG134" s="762"/>
      <c r="AH134" s="770"/>
      <c r="AI134" s="762"/>
      <c r="AJ134" s="770"/>
      <c r="AK134" s="762"/>
      <c r="AL134" s="770"/>
      <c r="AM134" s="762"/>
      <c r="AN134" s="770"/>
      <c r="AO134" s="915"/>
      <c r="AP134" s="904"/>
      <c r="AQ134" s="27" t="s">
        <v>378</v>
      </c>
      <c r="AR134" s="133">
        <f>'[1]LÍNEA 2'!P134</f>
        <v>2210708</v>
      </c>
      <c r="AS134" s="27" t="s">
        <v>1538</v>
      </c>
      <c r="AT134" s="40">
        <v>0</v>
      </c>
      <c r="AU134" s="60">
        <f>'[1]LÍNEA 2'!S134</f>
        <v>8</v>
      </c>
      <c r="AV134" s="60">
        <f>'[1]LÍNEA 2'!T134</f>
        <v>2</v>
      </c>
      <c r="AW134" s="414">
        <f t="shared" si="55"/>
        <v>0.25</v>
      </c>
      <c r="AX134" s="60">
        <f>'[1]LÍNEA 2'!U134</f>
        <v>2</v>
      </c>
      <c r="AY134" s="414">
        <f t="shared" si="56"/>
        <v>0.25</v>
      </c>
      <c r="AZ134" s="60">
        <f>'[1]LÍNEA 2'!V134</f>
        <v>2</v>
      </c>
      <c r="BA134" s="416">
        <f t="shared" si="57"/>
        <v>0.25</v>
      </c>
      <c r="BB134" s="47">
        <f>'[1]LÍNEA 2'!W134</f>
        <v>2</v>
      </c>
      <c r="BC134" s="423">
        <f t="shared" si="58"/>
        <v>0.25</v>
      </c>
      <c r="BD134" s="54">
        <f>'[3]2016'!K111</f>
        <v>2</v>
      </c>
      <c r="BE134" s="55">
        <f>'[3]2017'!K112</f>
        <v>1</v>
      </c>
      <c r="BF134" s="55">
        <f>'[3]2018'!K112</f>
        <v>0</v>
      </c>
      <c r="BG134" s="343">
        <f>'[3]2019'!K112</f>
        <v>0</v>
      </c>
      <c r="BH134" s="334">
        <f t="shared" si="31"/>
        <v>1</v>
      </c>
      <c r="BI134" s="454">
        <f t="shared" si="32"/>
        <v>1</v>
      </c>
      <c r="BJ134" s="335">
        <f t="shared" si="33"/>
        <v>0.5</v>
      </c>
      <c r="BK134" s="454">
        <f t="shared" si="34"/>
        <v>0.5</v>
      </c>
      <c r="BL134" s="335">
        <f t="shared" si="35"/>
        <v>0</v>
      </c>
      <c r="BM134" s="454">
        <f t="shared" si="36"/>
        <v>0</v>
      </c>
      <c r="BN134" s="335">
        <f t="shared" si="37"/>
        <v>0</v>
      </c>
      <c r="BO134" s="454">
        <f t="shared" si="38"/>
        <v>0</v>
      </c>
      <c r="BP134" s="661">
        <f>+SUM(BD134:BG134)/AU134</f>
        <v>0.375</v>
      </c>
      <c r="BQ134" s="656">
        <f t="shared" si="39"/>
        <v>0.375</v>
      </c>
      <c r="BR134" s="646">
        <f t="shared" si="40"/>
        <v>0.375</v>
      </c>
      <c r="BS134" s="54">
        <f>'[3]2016'!P111</f>
        <v>29000</v>
      </c>
      <c r="BT134" s="60">
        <f>'[3]2016'!Q111</f>
        <v>0</v>
      </c>
      <c r="BU134" s="60">
        <f>'[3]2016'!R111</f>
        <v>0</v>
      </c>
      <c r="BV134" s="125">
        <f t="shared" si="42"/>
        <v>0</v>
      </c>
      <c r="BW134" s="379" t="str">
        <f t="shared" si="43"/>
        <v xml:space="preserve"> -</v>
      </c>
      <c r="BX134" s="55">
        <f>'[3]2017'!P112</f>
        <v>0</v>
      </c>
      <c r="BY134" s="60">
        <f>'[3]2017'!Q112</f>
        <v>0</v>
      </c>
      <c r="BZ134" s="60">
        <f>'[3]2017'!R112</f>
        <v>0</v>
      </c>
      <c r="CA134" s="125" t="str">
        <f t="shared" si="44"/>
        <v xml:space="preserve"> -</v>
      </c>
      <c r="CB134" s="379" t="str">
        <f t="shared" si="45"/>
        <v xml:space="preserve"> -</v>
      </c>
      <c r="CC134" s="54">
        <f>'[3]2018'!P112</f>
        <v>0</v>
      </c>
      <c r="CD134" s="60">
        <f>'[3]2018'!Q112</f>
        <v>0</v>
      </c>
      <c r="CE134" s="60">
        <f>'[3]2018'!R112</f>
        <v>0</v>
      </c>
      <c r="CF134" s="125" t="str">
        <f t="shared" si="46"/>
        <v xml:space="preserve"> -</v>
      </c>
      <c r="CG134" s="379" t="str">
        <f t="shared" si="47"/>
        <v xml:space="preserve"> -</v>
      </c>
      <c r="CH134" s="55">
        <f>'[3]2019'!P112</f>
        <v>0</v>
      </c>
      <c r="CI134" s="60">
        <f>'[3]2019'!Q112</f>
        <v>0</v>
      </c>
      <c r="CJ134" s="60">
        <f>'[3]2019'!R112</f>
        <v>0</v>
      </c>
      <c r="CK134" s="125" t="str">
        <f t="shared" si="48"/>
        <v xml:space="preserve"> -</v>
      </c>
      <c r="CL134" s="379" t="str">
        <f t="shared" si="49"/>
        <v xml:space="preserve"> -</v>
      </c>
      <c r="CM134" s="518">
        <f t="shared" si="50"/>
        <v>29000</v>
      </c>
      <c r="CN134" s="519">
        <f t="shared" si="51"/>
        <v>0</v>
      </c>
      <c r="CO134" s="519">
        <f t="shared" si="52"/>
        <v>0</v>
      </c>
      <c r="CP134" s="505">
        <f t="shared" si="53"/>
        <v>0</v>
      </c>
      <c r="CQ134" s="379" t="str">
        <f t="shared" si="54"/>
        <v xml:space="preserve"> -</v>
      </c>
      <c r="CR134" s="592" t="s">
        <v>1533</v>
      </c>
      <c r="CS134" s="99" t="s">
        <v>1400</v>
      </c>
      <c r="CT134" s="102" t="str">
        <f>'[1]LÍNEA 2'!AQ134</f>
        <v>Sec. Desarrollo Social</v>
      </c>
    </row>
    <row r="135" spans="2:98" ht="45.75" customHeight="1" x14ac:dyDescent="0.2">
      <c r="B135" s="961"/>
      <c r="C135" s="958"/>
      <c r="D135" s="983"/>
      <c r="E135" s="912"/>
      <c r="F135" s="921"/>
      <c r="G135" s="809"/>
      <c r="H135" s="809"/>
      <c r="I135" s="797"/>
      <c r="J135" s="809"/>
      <c r="K135" s="797"/>
      <c r="L135" s="809"/>
      <c r="M135" s="809"/>
      <c r="N135" s="797"/>
      <c r="O135" s="809"/>
      <c r="P135" s="809"/>
      <c r="Q135" s="797"/>
      <c r="R135" s="809"/>
      <c r="S135" s="809"/>
      <c r="T135" s="797"/>
      <c r="U135" s="937"/>
      <c r="V135" s="823"/>
      <c r="W135" s="797"/>
      <c r="X135" s="809"/>
      <c r="Y135" s="797"/>
      <c r="Z135" s="809"/>
      <c r="AA135" s="797"/>
      <c r="AB135" s="991"/>
      <c r="AC135" s="994"/>
      <c r="AD135" s="988"/>
      <c r="AE135" s="762"/>
      <c r="AF135" s="770"/>
      <c r="AG135" s="762"/>
      <c r="AH135" s="770"/>
      <c r="AI135" s="762"/>
      <c r="AJ135" s="770"/>
      <c r="AK135" s="762"/>
      <c r="AL135" s="770"/>
      <c r="AM135" s="762"/>
      <c r="AN135" s="770"/>
      <c r="AO135" s="915"/>
      <c r="AP135" s="904"/>
      <c r="AQ135" s="449" t="s">
        <v>432</v>
      </c>
      <c r="AR135" s="450">
        <f>'[1]LÍNEA 2'!P135</f>
        <v>2210708</v>
      </c>
      <c r="AS135" s="449" t="s">
        <v>1539</v>
      </c>
      <c r="AT135" s="40">
        <v>0</v>
      </c>
      <c r="AU135" s="60">
        <f>'[1]LÍNEA 2'!S135</f>
        <v>1</v>
      </c>
      <c r="AV135" s="60">
        <f>'[1]LÍNEA 2'!T135</f>
        <v>0</v>
      </c>
      <c r="AW135" s="414">
        <f t="shared" si="55"/>
        <v>0</v>
      </c>
      <c r="AX135" s="60">
        <f>'[1]LÍNEA 2'!U135</f>
        <v>1</v>
      </c>
      <c r="AY135" s="414">
        <v>0.33</v>
      </c>
      <c r="AZ135" s="60">
        <f>'[1]LÍNEA 2'!V135</f>
        <v>1</v>
      </c>
      <c r="BA135" s="416">
        <v>0.33</v>
      </c>
      <c r="BB135" s="47">
        <f>'[1]LÍNEA 2'!W135</f>
        <v>1</v>
      </c>
      <c r="BC135" s="423">
        <v>0.34</v>
      </c>
      <c r="BD135" s="54">
        <f>'[3]2016'!K112</f>
        <v>0</v>
      </c>
      <c r="BE135" s="55">
        <f>'[3]2017'!K113</f>
        <v>1</v>
      </c>
      <c r="BF135" s="55">
        <f>'[3]2018'!K113</f>
        <v>0</v>
      </c>
      <c r="BG135" s="343">
        <f>'[3]2019'!K113</f>
        <v>0</v>
      </c>
      <c r="BH135" s="334" t="str">
        <f t="shared" si="31"/>
        <v xml:space="preserve"> -</v>
      </c>
      <c r="BI135" s="454" t="str">
        <f t="shared" si="32"/>
        <v xml:space="preserve"> -</v>
      </c>
      <c r="BJ135" s="335">
        <f t="shared" si="33"/>
        <v>1</v>
      </c>
      <c r="BK135" s="454">
        <f t="shared" si="34"/>
        <v>1</v>
      </c>
      <c r="BL135" s="335">
        <f t="shared" si="35"/>
        <v>0</v>
      </c>
      <c r="BM135" s="454">
        <f t="shared" si="36"/>
        <v>0</v>
      </c>
      <c r="BN135" s="335">
        <f t="shared" si="37"/>
        <v>0</v>
      </c>
      <c r="BO135" s="454">
        <f t="shared" si="38"/>
        <v>0</v>
      </c>
      <c r="BP135" s="661">
        <f>+AVERAGE(BE135:BG135)/AU135</f>
        <v>0.33333333333333331</v>
      </c>
      <c r="BQ135" s="656">
        <f t="shared" si="39"/>
        <v>0.33333333333333331</v>
      </c>
      <c r="BR135" s="646">
        <f t="shared" si="40"/>
        <v>0.33333333333333331</v>
      </c>
      <c r="BS135" s="54">
        <f>'[3]2016'!P112</f>
        <v>10000</v>
      </c>
      <c r="BT135" s="60">
        <f>'[3]2016'!Q112</f>
        <v>0</v>
      </c>
      <c r="BU135" s="60">
        <f>'[3]2016'!R112</f>
        <v>0</v>
      </c>
      <c r="BV135" s="125">
        <f t="shared" si="42"/>
        <v>0</v>
      </c>
      <c r="BW135" s="379" t="str">
        <f t="shared" si="43"/>
        <v xml:space="preserve"> -</v>
      </c>
      <c r="BX135" s="55">
        <f>'[3]2017'!P113</f>
        <v>50000</v>
      </c>
      <c r="BY135" s="60">
        <f>'[3]2017'!Q113</f>
        <v>27000</v>
      </c>
      <c r="BZ135" s="60">
        <f>'[3]2017'!R113</f>
        <v>0</v>
      </c>
      <c r="CA135" s="125">
        <f t="shared" si="44"/>
        <v>0.54</v>
      </c>
      <c r="CB135" s="379" t="str">
        <f t="shared" si="45"/>
        <v xml:space="preserve"> -</v>
      </c>
      <c r="CC135" s="54">
        <f>'[3]2018'!P113</f>
        <v>0</v>
      </c>
      <c r="CD135" s="60">
        <f>'[3]2018'!Q113</f>
        <v>0</v>
      </c>
      <c r="CE135" s="60">
        <f>'[3]2018'!R113</f>
        <v>0</v>
      </c>
      <c r="CF135" s="125" t="str">
        <f t="shared" si="46"/>
        <v xml:space="preserve"> -</v>
      </c>
      <c r="CG135" s="379" t="str">
        <f t="shared" si="47"/>
        <v xml:space="preserve"> -</v>
      </c>
      <c r="CH135" s="55">
        <f>'[3]2019'!P113</f>
        <v>0</v>
      </c>
      <c r="CI135" s="60">
        <f>'[3]2019'!Q113</f>
        <v>0</v>
      </c>
      <c r="CJ135" s="60">
        <f>'[3]2019'!R113</f>
        <v>0</v>
      </c>
      <c r="CK135" s="125" t="str">
        <f t="shared" si="48"/>
        <v xml:space="preserve"> -</v>
      </c>
      <c r="CL135" s="379" t="str">
        <f t="shared" si="49"/>
        <v xml:space="preserve"> -</v>
      </c>
      <c r="CM135" s="518">
        <f t="shared" si="50"/>
        <v>60000</v>
      </c>
      <c r="CN135" s="519">
        <f t="shared" si="51"/>
        <v>27000</v>
      </c>
      <c r="CO135" s="519">
        <f t="shared" si="52"/>
        <v>0</v>
      </c>
      <c r="CP135" s="505">
        <f t="shared" si="53"/>
        <v>0.45</v>
      </c>
      <c r="CQ135" s="379" t="str">
        <f t="shared" si="54"/>
        <v xml:space="preserve"> -</v>
      </c>
      <c r="CR135" s="592" t="s">
        <v>1533</v>
      </c>
      <c r="CS135" s="99" t="s">
        <v>1400</v>
      </c>
      <c r="CT135" s="102" t="str">
        <f>'[1]LÍNEA 2'!AQ135</f>
        <v>Sec. Desarrollo Social</v>
      </c>
    </row>
    <row r="136" spans="2:98" ht="30" customHeight="1" x14ac:dyDescent="0.2">
      <c r="B136" s="961"/>
      <c r="C136" s="958"/>
      <c r="D136" s="983"/>
      <c r="E136" s="912"/>
      <c r="F136" s="921"/>
      <c r="G136" s="809"/>
      <c r="H136" s="809"/>
      <c r="I136" s="797"/>
      <c r="J136" s="809"/>
      <c r="K136" s="797"/>
      <c r="L136" s="809"/>
      <c r="M136" s="809"/>
      <c r="N136" s="797"/>
      <c r="O136" s="809"/>
      <c r="P136" s="809"/>
      <c r="Q136" s="797"/>
      <c r="R136" s="809"/>
      <c r="S136" s="809"/>
      <c r="T136" s="797"/>
      <c r="U136" s="937"/>
      <c r="V136" s="823"/>
      <c r="W136" s="797"/>
      <c r="X136" s="809"/>
      <c r="Y136" s="797"/>
      <c r="Z136" s="809"/>
      <c r="AA136" s="797"/>
      <c r="AB136" s="991"/>
      <c r="AC136" s="994"/>
      <c r="AD136" s="988"/>
      <c r="AE136" s="762"/>
      <c r="AF136" s="770"/>
      <c r="AG136" s="762"/>
      <c r="AH136" s="770"/>
      <c r="AI136" s="762"/>
      <c r="AJ136" s="770"/>
      <c r="AK136" s="762"/>
      <c r="AL136" s="770"/>
      <c r="AM136" s="762"/>
      <c r="AN136" s="770"/>
      <c r="AO136" s="915"/>
      <c r="AP136" s="904"/>
      <c r="AQ136" s="27" t="s">
        <v>379</v>
      </c>
      <c r="AR136" s="133" t="str">
        <f>'[1]LÍNEA 2'!P136</f>
        <v xml:space="preserve"> -</v>
      </c>
      <c r="AS136" s="27" t="s">
        <v>1540</v>
      </c>
      <c r="AT136" s="40">
        <v>0</v>
      </c>
      <c r="AU136" s="60">
        <f>'[1]LÍNEA 2'!S136</f>
        <v>8</v>
      </c>
      <c r="AV136" s="60">
        <f>'[1]LÍNEA 2'!T136</f>
        <v>2</v>
      </c>
      <c r="AW136" s="414">
        <f t="shared" si="55"/>
        <v>0.25</v>
      </c>
      <c r="AX136" s="60">
        <f>'[1]LÍNEA 2'!U136</f>
        <v>2</v>
      </c>
      <c r="AY136" s="414">
        <f t="shared" si="56"/>
        <v>0.25</v>
      </c>
      <c r="AZ136" s="60">
        <f>'[1]LÍNEA 2'!V136</f>
        <v>2</v>
      </c>
      <c r="BA136" s="416">
        <f t="shared" si="57"/>
        <v>0.25</v>
      </c>
      <c r="BB136" s="47">
        <f>'[1]LÍNEA 2'!W136</f>
        <v>2</v>
      </c>
      <c r="BC136" s="423">
        <f t="shared" si="58"/>
        <v>0.25</v>
      </c>
      <c r="BD136" s="54">
        <f>'[2]2016'!K49</f>
        <v>2</v>
      </c>
      <c r="BE136" s="55">
        <f>'[2]2017'!K49</f>
        <v>0</v>
      </c>
      <c r="BF136" s="55">
        <f>'[2]2018'!K49</f>
        <v>0</v>
      </c>
      <c r="BG136" s="343">
        <f>'[2]2019'!K49</f>
        <v>0</v>
      </c>
      <c r="BH136" s="334">
        <f t="shared" si="31"/>
        <v>1</v>
      </c>
      <c r="BI136" s="454">
        <f t="shared" si="32"/>
        <v>1</v>
      </c>
      <c r="BJ136" s="335">
        <f t="shared" si="33"/>
        <v>0</v>
      </c>
      <c r="BK136" s="454">
        <f t="shared" si="34"/>
        <v>0</v>
      </c>
      <c r="BL136" s="335">
        <f t="shared" si="35"/>
        <v>0</v>
      </c>
      <c r="BM136" s="454">
        <f t="shared" si="36"/>
        <v>0</v>
      </c>
      <c r="BN136" s="335">
        <f t="shared" si="37"/>
        <v>0</v>
      </c>
      <c r="BO136" s="454">
        <f t="shared" si="38"/>
        <v>0</v>
      </c>
      <c r="BP136" s="661">
        <f>+SUM(BD136:BG136)/AU136</f>
        <v>0.25</v>
      </c>
      <c r="BQ136" s="656">
        <f t="shared" si="39"/>
        <v>0.25</v>
      </c>
      <c r="BR136" s="646">
        <f t="shared" si="40"/>
        <v>0.25</v>
      </c>
      <c r="BS136" s="54">
        <f>'[2]2016'!P49</f>
        <v>0</v>
      </c>
      <c r="BT136" s="60">
        <f>'[2]2016'!Q49</f>
        <v>0</v>
      </c>
      <c r="BU136" s="60">
        <f>'[2]2016'!R49</f>
        <v>0</v>
      </c>
      <c r="BV136" s="125" t="str">
        <f t="shared" si="42"/>
        <v xml:space="preserve"> -</v>
      </c>
      <c r="BW136" s="379" t="str">
        <f t="shared" si="43"/>
        <v xml:space="preserve"> -</v>
      </c>
      <c r="BX136" s="55">
        <f>'[2]2017'!P49</f>
        <v>0</v>
      </c>
      <c r="BY136" s="60">
        <f>'[2]2017'!Q49</f>
        <v>0</v>
      </c>
      <c r="BZ136" s="60">
        <f>'[2]2017'!R49</f>
        <v>0</v>
      </c>
      <c r="CA136" s="125" t="str">
        <f t="shared" si="44"/>
        <v xml:space="preserve"> -</v>
      </c>
      <c r="CB136" s="379" t="str">
        <f t="shared" si="45"/>
        <v xml:space="preserve"> -</v>
      </c>
      <c r="CC136" s="54">
        <f>'[2]2018'!P49</f>
        <v>0</v>
      </c>
      <c r="CD136" s="60">
        <f>'[2]2018'!Q49</f>
        <v>0</v>
      </c>
      <c r="CE136" s="60">
        <f>'[2]2018'!R49</f>
        <v>0</v>
      </c>
      <c r="CF136" s="125" t="str">
        <f t="shared" si="46"/>
        <v xml:space="preserve"> -</v>
      </c>
      <c r="CG136" s="379" t="str">
        <f t="shared" si="47"/>
        <v xml:space="preserve"> -</v>
      </c>
      <c r="CH136" s="55">
        <f>'[2]2019'!P49</f>
        <v>0</v>
      </c>
      <c r="CI136" s="60">
        <f>'[2]2019'!Q49</f>
        <v>0</v>
      </c>
      <c r="CJ136" s="60">
        <f>'[2]2019'!R49</f>
        <v>0</v>
      </c>
      <c r="CK136" s="125" t="str">
        <f t="shared" si="48"/>
        <v xml:space="preserve"> -</v>
      </c>
      <c r="CL136" s="379" t="str">
        <f t="shared" si="49"/>
        <v xml:space="preserve"> -</v>
      </c>
      <c r="CM136" s="518">
        <f t="shared" si="50"/>
        <v>0</v>
      </c>
      <c r="CN136" s="519">
        <f t="shared" si="51"/>
        <v>0</v>
      </c>
      <c r="CO136" s="519">
        <f t="shared" si="52"/>
        <v>0</v>
      </c>
      <c r="CP136" s="505" t="str">
        <f t="shared" si="53"/>
        <v xml:space="preserve"> -</v>
      </c>
      <c r="CQ136" s="379" t="str">
        <f t="shared" si="54"/>
        <v xml:space="preserve"> -</v>
      </c>
      <c r="CR136" s="592" t="s">
        <v>1533</v>
      </c>
      <c r="CS136" s="99" t="s">
        <v>1400</v>
      </c>
      <c r="CT136" s="102" t="str">
        <f>'[1]LÍNEA 2'!AQ136</f>
        <v>Sec. Interior</v>
      </c>
    </row>
    <row r="137" spans="2:98" ht="30" customHeight="1" thickBot="1" x14ac:dyDescent="0.25">
      <c r="B137" s="961"/>
      <c r="C137" s="958"/>
      <c r="D137" s="983"/>
      <c r="E137" s="912"/>
      <c r="F137" s="921"/>
      <c r="G137" s="809"/>
      <c r="H137" s="809"/>
      <c r="I137" s="797"/>
      <c r="J137" s="809"/>
      <c r="K137" s="797"/>
      <c r="L137" s="809"/>
      <c r="M137" s="809"/>
      <c r="N137" s="797"/>
      <c r="O137" s="809"/>
      <c r="P137" s="809"/>
      <c r="Q137" s="797"/>
      <c r="R137" s="809"/>
      <c r="S137" s="809"/>
      <c r="T137" s="797"/>
      <c r="U137" s="937"/>
      <c r="V137" s="823"/>
      <c r="W137" s="797"/>
      <c r="X137" s="809"/>
      <c r="Y137" s="797"/>
      <c r="Z137" s="809"/>
      <c r="AA137" s="797"/>
      <c r="AB137" s="991"/>
      <c r="AC137" s="994"/>
      <c r="AD137" s="988"/>
      <c r="AE137" s="762"/>
      <c r="AF137" s="770"/>
      <c r="AG137" s="762"/>
      <c r="AH137" s="770"/>
      <c r="AI137" s="762"/>
      <c r="AJ137" s="770"/>
      <c r="AK137" s="762"/>
      <c r="AL137" s="770"/>
      <c r="AM137" s="762"/>
      <c r="AN137" s="770"/>
      <c r="AO137" s="918"/>
      <c r="AP137" s="907"/>
      <c r="AQ137" s="123" t="s">
        <v>380</v>
      </c>
      <c r="AR137" s="10">
        <f>'[1]LÍNEA 2'!P137</f>
        <v>2210153</v>
      </c>
      <c r="AS137" s="123" t="s">
        <v>1541</v>
      </c>
      <c r="AT137" s="45">
        <v>4</v>
      </c>
      <c r="AU137" s="92">
        <f>'[1]LÍNEA 2'!S137</f>
        <v>4</v>
      </c>
      <c r="AV137" s="92">
        <f>'[1]LÍNEA 2'!T137</f>
        <v>1</v>
      </c>
      <c r="AW137" s="424">
        <f t="shared" si="55"/>
        <v>0.25</v>
      </c>
      <c r="AX137" s="92">
        <f>'[1]LÍNEA 2'!U137</f>
        <v>1</v>
      </c>
      <c r="AY137" s="424">
        <f t="shared" si="56"/>
        <v>0.25</v>
      </c>
      <c r="AZ137" s="92">
        <f>'[1]LÍNEA 2'!V137</f>
        <v>1</v>
      </c>
      <c r="BA137" s="425">
        <f t="shared" si="57"/>
        <v>0.25</v>
      </c>
      <c r="BB137" s="51">
        <f>'[1]LÍNEA 2'!W137</f>
        <v>1</v>
      </c>
      <c r="BC137" s="426">
        <f t="shared" si="58"/>
        <v>0.25</v>
      </c>
      <c r="BD137" s="62">
        <f>'[2]2016'!K50</f>
        <v>0</v>
      </c>
      <c r="BE137" s="63">
        <f>'[2]2017'!K50</f>
        <v>0</v>
      </c>
      <c r="BF137" s="63">
        <f>'[2]2018'!K50</f>
        <v>0</v>
      </c>
      <c r="BG137" s="345">
        <f>'[2]2019'!K50</f>
        <v>0</v>
      </c>
      <c r="BH137" s="332">
        <f t="shared" si="31"/>
        <v>0</v>
      </c>
      <c r="BI137" s="458">
        <f t="shared" si="32"/>
        <v>0</v>
      </c>
      <c r="BJ137" s="333">
        <f t="shared" si="33"/>
        <v>0</v>
      </c>
      <c r="BK137" s="458">
        <f t="shared" si="34"/>
        <v>0</v>
      </c>
      <c r="BL137" s="333">
        <f t="shared" si="35"/>
        <v>0</v>
      </c>
      <c r="BM137" s="458">
        <f t="shared" si="36"/>
        <v>0</v>
      </c>
      <c r="BN137" s="333">
        <f t="shared" si="37"/>
        <v>0</v>
      </c>
      <c r="BO137" s="458">
        <f t="shared" si="38"/>
        <v>0</v>
      </c>
      <c r="BP137" s="662">
        <f>+SUM(BD137:BG137)/AU137</f>
        <v>0</v>
      </c>
      <c r="BQ137" s="657">
        <f t="shared" si="39"/>
        <v>0</v>
      </c>
      <c r="BR137" s="647">
        <f t="shared" si="40"/>
        <v>0</v>
      </c>
      <c r="BS137" s="62">
        <f>'[2]2016'!P50</f>
        <v>0</v>
      </c>
      <c r="BT137" s="92">
        <f>'[2]2016'!Q50</f>
        <v>0</v>
      </c>
      <c r="BU137" s="92">
        <f>'[2]2016'!R50</f>
        <v>0</v>
      </c>
      <c r="BV137" s="148" t="str">
        <f t="shared" si="42"/>
        <v xml:space="preserve"> -</v>
      </c>
      <c r="BW137" s="386" t="str">
        <f t="shared" si="43"/>
        <v xml:space="preserve"> -</v>
      </c>
      <c r="BX137" s="63">
        <f>'[2]2017'!P50</f>
        <v>0</v>
      </c>
      <c r="BY137" s="92">
        <f>'[2]2017'!Q50</f>
        <v>0</v>
      </c>
      <c r="BZ137" s="92">
        <f>'[2]2017'!R50</f>
        <v>0</v>
      </c>
      <c r="CA137" s="148" t="str">
        <f t="shared" si="44"/>
        <v xml:space="preserve"> -</v>
      </c>
      <c r="CB137" s="386" t="str">
        <f t="shared" si="45"/>
        <v xml:space="preserve"> -</v>
      </c>
      <c r="CC137" s="62">
        <f>'[2]2018'!P50</f>
        <v>10920</v>
      </c>
      <c r="CD137" s="92">
        <f>'[2]2018'!Q50</f>
        <v>0</v>
      </c>
      <c r="CE137" s="92">
        <f>'[2]2018'!R50</f>
        <v>0</v>
      </c>
      <c r="CF137" s="148">
        <f t="shared" si="46"/>
        <v>0</v>
      </c>
      <c r="CG137" s="386" t="str">
        <f t="shared" si="47"/>
        <v xml:space="preserve"> -</v>
      </c>
      <c r="CH137" s="63">
        <f>'[2]2019'!P50</f>
        <v>11411</v>
      </c>
      <c r="CI137" s="92">
        <f>'[2]2019'!Q50</f>
        <v>0</v>
      </c>
      <c r="CJ137" s="92">
        <f>'[2]2019'!R50</f>
        <v>0</v>
      </c>
      <c r="CK137" s="148">
        <f t="shared" si="48"/>
        <v>0</v>
      </c>
      <c r="CL137" s="386" t="str">
        <f t="shared" si="49"/>
        <v xml:space="preserve"> -</v>
      </c>
      <c r="CM137" s="524">
        <f t="shared" si="50"/>
        <v>22331</v>
      </c>
      <c r="CN137" s="525">
        <f t="shared" si="51"/>
        <v>0</v>
      </c>
      <c r="CO137" s="525">
        <f t="shared" si="52"/>
        <v>0</v>
      </c>
      <c r="CP137" s="506">
        <f t="shared" si="53"/>
        <v>0</v>
      </c>
      <c r="CQ137" s="386" t="str">
        <f t="shared" si="54"/>
        <v xml:space="preserve"> -</v>
      </c>
      <c r="CR137" s="594" t="s">
        <v>1533</v>
      </c>
      <c r="CS137" s="100" t="s">
        <v>1400</v>
      </c>
      <c r="CT137" s="107" t="str">
        <f>'[1]LÍNEA 2'!AQ137</f>
        <v>Sec. Interior</v>
      </c>
    </row>
    <row r="138" spans="2:98" ht="30" customHeight="1" x14ac:dyDescent="0.2">
      <c r="B138" s="961"/>
      <c r="C138" s="958"/>
      <c r="D138" s="983"/>
      <c r="E138" s="912"/>
      <c r="F138" s="921"/>
      <c r="G138" s="809"/>
      <c r="H138" s="809"/>
      <c r="I138" s="797"/>
      <c r="J138" s="809"/>
      <c r="K138" s="797"/>
      <c r="L138" s="809"/>
      <c r="M138" s="809"/>
      <c r="N138" s="797"/>
      <c r="O138" s="809"/>
      <c r="P138" s="809"/>
      <c r="Q138" s="797"/>
      <c r="R138" s="809"/>
      <c r="S138" s="809"/>
      <c r="T138" s="797"/>
      <c r="U138" s="937"/>
      <c r="V138" s="823"/>
      <c r="W138" s="797"/>
      <c r="X138" s="809"/>
      <c r="Y138" s="797"/>
      <c r="Z138" s="809"/>
      <c r="AA138" s="797"/>
      <c r="AB138" s="991"/>
      <c r="AC138" s="994"/>
      <c r="AD138" s="988"/>
      <c r="AE138" s="762"/>
      <c r="AF138" s="770"/>
      <c r="AG138" s="762"/>
      <c r="AH138" s="770"/>
      <c r="AI138" s="762"/>
      <c r="AJ138" s="770"/>
      <c r="AK138" s="762"/>
      <c r="AL138" s="770"/>
      <c r="AM138" s="762"/>
      <c r="AN138" s="770"/>
      <c r="AO138" s="914">
        <f>+RESUMEN!J58</f>
        <v>0.26071428571428573</v>
      </c>
      <c r="AP138" s="903" t="s">
        <v>407</v>
      </c>
      <c r="AQ138" s="129" t="s">
        <v>381</v>
      </c>
      <c r="AR138" s="370">
        <f>'[1]LÍNEA 2'!P138</f>
        <v>2210708</v>
      </c>
      <c r="AS138" s="129" t="s">
        <v>1542</v>
      </c>
      <c r="AT138" s="41">
        <v>1</v>
      </c>
      <c r="AU138" s="59">
        <f>'[1]LÍNEA 2'!S138</f>
        <v>9</v>
      </c>
      <c r="AV138" s="59">
        <f>'[1]LÍNEA 2'!T138</f>
        <v>0</v>
      </c>
      <c r="AW138" s="420">
        <f t="shared" si="55"/>
        <v>0</v>
      </c>
      <c r="AX138" s="59">
        <f>'[1]LÍNEA 2'!U138</f>
        <v>3</v>
      </c>
      <c r="AY138" s="420">
        <f t="shared" si="56"/>
        <v>0.33333333333333331</v>
      </c>
      <c r="AZ138" s="59">
        <f>'[1]LÍNEA 2'!V138</f>
        <v>3</v>
      </c>
      <c r="BA138" s="421">
        <f t="shared" si="57"/>
        <v>0.33333333333333331</v>
      </c>
      <c r="BB138" s="48">
        <f>'[1]LÍNEA 2'!W138</f>
        <v>3</v>
      </c>
      <c r="BC138" s="421">
        <f t="shared" si="58"/>
        <v>0.33333333333333331</v>
      </c>
      <c r="BD138" s="52">
        <f>'[3]2016'!K113</f>
        <v>0</v>
      </c>
      <c r="BE138" s="53">
        <f>'[3]2017'!K114</f>
        <v>0</v>
      </c>
      <c r="BF138" s="53">
        <f>'[3]2018'!K114</f>
        <v>0</v>
      </c>
      <c r="BG138" s="342">
        <f>'[3]2019'!K114</f>
        <v>0</v>
      </c>
      <c r="BH138" s="459" t="str">
        <f t="shared" si="31"/>
        <v xml:space="preserve"> -</v>
      </c>
      <c r="BI138" s="460" t="str">
        <f t="shared" si="32"/>
        <v xml:space="preserve"> -</v>
      </c>
      <c r="BJ138" s="461">
        <f t="shared" si="33"/>
        <v>0</v>
      </c>
      <c r="BK138" s="460">
        <f t="shared" si="34"/>
        <v>0</v>
      </c>
      <c r="BL138" s="461">
        <f t="shared" si="35"/>
        <v>0</v>
      </c>
      <c r="BM138" s="460">
        <f t="shared" si="36"/>
        <v>0</v>
      </c>
      <c r="BN138" s="461">
        <f t="shared" si="37"/>
        <v>0</v>
      </c>
      <c r="BO138" s="460">
        <f t="shared" si="38"/>
        <v>0</v>
      </c>
      <c r="BP138" s="663">
        <f>+SUM(BD138:BG138)/AU138</f>
        <v>0</v>
      </c>
      <c r="BQ138" s="658">
        <f t="shared" si="39"/>
        <v>0</v>
      </c>
      <c r="BR138" s="648">
        <f t="shared" si="40"/>
        <v>0</v>
      </c>
      <c r="BS138" s="61">
        <f>'[3]2016'!P113</f>
        <v>63000</v>
      </c>
      <c r="BT138" s="59">
        <f>'[3]2016'!Q113</f>
        <v>0</v>
      </c>
      <c r="BU138" s="59">
        <f>'[3]2016'!R113</f>
        <v>0</v>
      </c>
      <c r="BV138" s="145">
        <f t="shared" si="42"/>
        <v>0</v>
      </c>
      <c r="BW138" s="378" t="str">
        <f t="shared" si="43"/>
        <v xml:space="preserve"> -</v>
      </c>
      <c r="BX138" s="61">
        <f>'[3]2017'!P114</f>
        <v>30000</v>
      </c>
      <c r="BY138" s="59">
        <f>'[3]2017'!Q114</f>
        <v>0</v>
      </c>
      <c r="BZ138" s="59">
        <f>'[3]2017'!R114</f>
        <v>0</v>
      </c>
      <c r="CA138" s="145">
        <f t="shared" si="44"/>
        <v>0</v>
      </c>
      <c r="CB138" s="378" t="str">
        <f t="shared" si="45"/>
        <v xml:space="preserve"> -</v>
      </c>
      <c r="CC138" s="58">
        <f>'[3]2018'!P114</f>
        <v>110235</v>
      </c>
      <c r="CD138" s="59">
        <f>'[3]2018'!Q114</f>
        <v>0</v>
      </c>
      <c r="CE138" s="59">
        <f>'[3]2018'!R114</f>
        <v>0</v>
      </c>
      <c r="CF138" s="145">
        <f t="shared" si="46"/>
        <v>0</v>
      </c>
      <c r="CG138" s="378" t="str">
        <f t="shared" si="47"/>
        <v xml:space="preserve"> -</v>
      </c>
      <c r="CH138" s="61">
        <f>'[3]2019'!P114</f>
        <v>90000</v>
      </c>
      <c r="CI138" s="59">
        <f>'[3]2019'!Q114</f>
        <v>0</v>
      </c>
      <c r="CJ138" s="59">
        <f>'[3]2019'!R114</f>
        <v>0</v>
      </c>
      <c r="CK138" s="145">
        <f t="shared" si="48"/>
        <v>0</v>
      </c>
      <c r="CL138" s="378" t="str">
        <f t="shared" si="49"/>
        <v xml:space="preserve"> -</v>
      </c>
      <c r="CM138" s="516">
        <f t="shared" si="50"/>
        <v>293235</v>
      </c>
      <c r="CN138" s="517">
        <f t="shared" si="51"/>
        <v>0</v>
      </c>
      <c r="CO138" s="517">
        <f t="shared" si="52"/>
        <v>0</v>
      </c>
      <c r="CP138" s="507">
        <f t="shared" si="53"/>
        <v>0</v>
      </c>
      <c r="CQ138" s="378" t="str">
        <f t="shared" si="54"/>
        <v xml:space="preserve"> -</v>
      </c>
      <c r="CR138" s="595" t="s">
        <v>1533</v>
      </c>
      <c r="CS138" s="108" t="s">
        <v>1400</v>
      </c>
      <c r="CT138" s="101" t="str">
        <f>'[1]LÍNEA 2'!AQ138</f>
        <v>Sec. Desarrollo Social</v>
      </c>
    </row>
    <row r="139" spans="2:98" ht="30" customHeight="1" x14ac:dyDescent="0.2">
      <c r="B139" s="961"/>
      <c r="C139" s="958"/>
      <c r="D139" s="983"/>
      <c r="E139" s="912"/>
      <c r="F139" s="921"/>
      <c r="G139" s="809"/>
      <c r="H139" s="809"/>
      <c r="I139" s="797"/>
      <c r="J139" s="809"/>
      <c r="K139" s="797"/>
      <c r="L139" s="809"/>
      <c r="M139" s="809"/>
      <c r="N139" s="797"/>
      <c r="O139" s="809"/>
      <c r="P139" s="809"/>
      <c r="Q139" s="797"/>
      <c r="R139" s="809"/>
      <c r="S139" s="809"/>
      <c r="T139" s="797"/>
      <c r="U139" s="937"/>
      <c r="V139" s="823"/>
      <c r="W139" s="797"/>
      <c r="X139" s="809"/>
      <c r="Y139" s="797"/>
      <c r="Z139" s="809"/>
      <c r="AA139" s="797"/>
      <c r="AB139" s="991"/>
      <c r="AC139" s="994"/>
      <c r="AD139" s="988"/>
      <c r="AE139" s="762"/>
      <c r="AF139" s="770"/>
      <c r="AG139" s="762"/>
      <c r="AH139" s="770"/>
      <c r="AI139" s="762"/>
      <c r="AJ139" s="770"/>
      <c r="AK139" s="762"/>
      <c r="AL139" s="770"/>
      <c r="AM139" s="762"/>
      <c r="AN139" s="770"/>
      <c r="AO139" s="915"/>
      <c r="AP139" s="904"/>
      <c r="AQ139" s="237" t="s">
        <v>382</v>
      </c>
      <c r="AR139" s="232">
        <f>'[1]LÍNEA 2'!P139</f>
        <v>2210708</v>
      </c>
      <c r="AS139" s="237" t="s">
        <v>1543</v>
      </c>
      <c r="AT139" s="40">
        <v>1</v>
      </c>
      <c r="AU139" s="60">
        <f>'[1]LÍNEA 2'!S139</f>
        <v>1</v>
      </c>
      <c r="AV139" s="60">
        <f>'[1]LÍNEA 2'!T139</f>
        <v>1</v>
      </c>
      <c r="AW139" s="414">
        <v>0.25</v>
      </c>
      <c r="AX139" s="60">
        <f>'[1]LÍNEA 2'!U139</f>
        <v>1</v>
      </c>
      <c r="AY139" s="414">
        <v>0.25</v>
      </c>
      <c r="AZ139" s="60">
        <f>'[1]LÍNEA 2'!V139</f>
        <v>1</v>
      </c>
      <c r="BA139" s="416">
        <v>0.25</v>
      </c>
      <c r="BB139" s="47">
        <f>'[1]LÍNEA 2'!W139</f>
        <v>1</v>
      </c>
      <c r="BC139" s="416">
        <v>0.25</v>
      </c>
      <c r="BD139" s="54">
        <f>'[3]2016'!K114</f>
        <v>1</v>
      </c>
      <c r="BE139" s="55">
        <f>'[3]2017'!K115</f>
        <v>1</v>
      </c>
      <c r="BF139" s="55">
        <f>'[3]2018'!K115</f>
        <v>0</v>
      </c>
      <c r="BG139" s="343">
        <f>'[3]2019'!K115</f>
        <v>0</v>
      </c>
      <c r="BH139" s="334">
        <f t="shared" si="31"/>
        <v>1</v>
      </c>
      <c r="BI139" s="454">
        <f t="shared" si="32"/>
        <v>1</v>
      </c>
      <c r="BJ139" s="335">
        <f t="shared" si="33"/>
        <v>1</v>
      </c>
      <c r="BK139" s="454">
        <f t="shared" si="34"/>
        <v>1</v>
      </c>
      <c r="BL139" s="335">
        <f t="shared" si="35"/>
        <v>0</v>
      </c>
      <c r="BM139" s="454">
        <f t="shared" si="36"/>
        <v>0</v>
      </c>
      <c r="BN139" s="335">
        <f t="shared" si="37"/>
        <v>0</v>
      </c>
      <c r="BO139" s="454">
        <f t="shared" si="38"/>
        <v>0</v>
      </c>
      <c r="BP139" s="661">
        <f t="shared" si="41"/>
        <v>0.5</v>
      </c>
      <c r="BQ139" s="656">
        <f t="shared" si="39"/>
        <v>0.5</v>
      </c>
      <c r="BR139" s="646">
        <f t="shared" si="40"/>
        <v>0.5</v>
      </c>
      <c r="BS139" s="55">
        <f>'[3]2016'!P114</f>
        <v>7000</v>
      </c>
      <c r="BT139" s="60">
        <f>'[3]2016'!Q114</f>
        <v>0</v>
      </c>
      <c r="BU139" s="60">
        <f>'[3]2016'!R114</f>
        <v>0</v>
      </c>
      <c r="BV139" s="125">
        <f t="shared" si="42"/>
        <v>0</v>
      </c>
      <c r="BW139" s="379" t="str">
        <f t="shared" si="43"/>
        <v xml:space="preserve"> -</v>
      </c>
      <c r="BX139" s="55">
        <f>'[3]2017'!P115</f>
        <v>0</v>
      </c>
      <c r="BY139" s="60">
        <f>'[3]2017'!Q115</f>
        <v>0</v>
      </c>
      <c r="BZ139" s="60">
        <f>'[3]2017'!R115</f>
        <v>0</v>
      </c>
      <c r="CA139" s="125" t="str">
        <f t="shared" si="44"/>
        <v xml:space="preserve"> -</v>
      </c>
      <c r="CB139" s="379" t="str">
        <f t="shared" si="45"/>
        <v xml:space="preserve"> -</v>
      </c>
      <c r="CC139" s="54">
        <f>'[3]2018'!P115</f>
        <v>10000</v>
      </c>
      <c r="CD139" s="60">
        <f>'[3]2018'!Q115</f>
        <v>0</v>
      </c>
      <c r="CE139" s="60">
        <f>'[3]2018'!R115</f>
        <v>0</v>
      </c>
      <c r="CF139" s="125">
        <f t="shared" si="46"/>
        <v>0</v>
      </c>
      <c r="CG139" s="379" t="str">
        <f t="shared" si="47"/>
        <v xml:space="preserve"> -</v>
      </c>
      <c r="CH139" s="55">
        <f>'[3]2019'!P115</f>
        <v>10000</v>
      </c>
      <c r="CI139" s="60">
        <f>'[3]2019'!Q115</f>
        <v>0</v>
      </c>
      <c r="CJ139" s="60">
        <f>'[3]2019'!R115</f>
        <v>0</v>
      </c>
      <c r="CK139" s="125">
        <f t="shared" si="48"/>
        <v>0</v>
      </c>
      <c r="CL139" s="379" t="str">
        <f t="shared" si="49"/>
        <v xml:space="preserve"> -</v>
      </c>
      <c r="CM139" s="518">
        <f t="shared" si="50"/>
        <v>27000</v>
      </c>
      <c r="CN139" s="519">
        <f t="shared" si="51"/>
        <v>0</v>
      </c>
      <c r="CO139" s="519">
        <f t="shared" si="52"/>
        <v>0</v>
      </c>
      <c r="CP139" s="505">
        <f t="shared" si="53"/>
        <v>0</v>
      </c>
      <c r="CQ139" s="379" t="str">
        <f t="shared" si="54"/>
        <v xml:space="preserve"> -</v>
      </c>
      <c r="CR139" s="592" t="s">
        <v>1533</v>
      </c>
      <c r="CS139" s="99" t="s">
        <v>1400</v>
      </c>
      <c r="CT139" s="102" t="str">
        <f>'[1]LÍNEA 2'!AQ139</f>
        <v>Sec. Desarrollo Social</v>
      </c>
    </row>
    <row r="140" spans="2:98" ht="30" customHeight="1" x14ac:dyDescent="0.2">
      <c r="B140" s="961"/>
      <c r="C140" s="958"/>
      <c r="D140" s="983"/>
      <c r="E140" s="912"/>
      <c r="F140" s="921"/>
      <c r="G140" s="809"/>
      <c r="H140" s="809"/>
      <c r="I140" s="797"/>
      <c r="J140" s="809"/>
      <c r="K140" s="797"/>
      <c r="L140" s="809"/>
      <c r="M140" s="809"/>
      <c r="N140" s="797"/>
      <c r="O140" s="809"/>
      <c r="P140" s="809"/>
      <c r="Q140" s="797"/>
      <c r="R140" s="809"/>
      <c r="S140" s="809"/>
      <c r="T140" s="797"/>
      <c r="U140" s="937"/>
      <c r="V140" s="823"/>
      <c r="W140" s="797"/>
      <c r="X140" s="809"/>
      <c r="Y140" s="797"/>
      <c r="Z140" s="809"/>
      <c r="AA140" s="797"/>
      <c r="AB140" s="991"/>
      <c r="AC140" s="994"/>
      <c r="AD140" s="988"/>
      <c r="AE140" s="762"/>
      <c r="AF140" s="770"/>
      <c r="AG140" s="762"/>
      <c r="AH140" s="770"/>
      <c r="AI140" s="762"/>
      <c r="AJ140" s="770"/>
      <c r="AK140" s="762"/>
      <c r="AL140" s="770"/>
      <c r="AM140" s="762"/>
      <c r="AN140" s="770"/>
      <c r="AO140" s="915"/>
      <c r="AP140" s="904"/>
      <c r="AQ140" s="119" t="s">
        <v>383</v>
      </c>
      <c r="AR140" s="116">
        <f>'[1]LÍNEA 2'!P140</f>
        <v>2210708</v>
      </c>
      <c r="AS140" s="119" t="s">
        <v>1544</v>
      </c>
      <c r="AT140" s="40">
        <v>0</v>
      </c>
      <c r="AU140" s="60">
        <f>'[1]LÍNEA 2'!S140</f>
        <v>48</v>
      </c>
      <c r="AV140" s="60">
        <f>'[1]LÍNEA 2'!T140</f>
        <v>12</v>
      </c>
      <c r="AW140" s="414">
        <f t="shared" si="55"/>
        <v>0.25</v>
      </c>
      <c r="AX140" s="60">
        <f>'[1]LÍNEA 2'!U140</f>
        <v>12</v>
      </c>
      <c r="AY140" s="414">
        <f t="shared" si="56"/>
        <v>0.25</v>
      </c>
      <c r="AZ140" s="60">
        <f>'[1]LÍNEA 2'!V140</f>
        <v>12</v>
      </c>
      <c r="BA140" s="416">
        <f t="shared" si="57"/>
        <v>0.25</v>
      </c>
      <c r="BB140" s="47">
        <f>'[1]LÍNEA 2'!W140</f>
        <v>12</v>
      </c>
      <c r="BC140" s="416">
        <f t="shared" si="58"/>
        <v>0.25</v>
      </c>
      <c r="BD140" s="54">
        <f>'[3]2016'!K115</f>
        <v>12</v>
      </c>
      <c r="BE140" s="55">
        <f>'[3]2017'!K116</f>
        <v>18</v>
      </c>
      <c r="BF140" s="55">
        <f>'[3]2018'!K116</f>
        <v>0</v>
      </c>
      <c r="BG140" s="343">
        <f>'[3]2019'!K116</f>
        <v>0</v>
      </c>
      <c r="BH140" s="334">
        <f t="shared" ref="BH140:BH165" si="61">IF(AV140=0," -",BD140/AV140)</f>
        <v>1</v>
      </c>
      <c r="BI140" s="454">
        <f t="shared" ref="BI140:BI165" si="62">IF(AV140=0," -",IF(BH140&gt;100%,100%,BH140))</f>
        <v>1</v>
      </c>
      <c r="BJ140" s="335">
        <f t="shared" ref="BJ140:BJ165" si="63">IF(AX140=0," -",BE140/AX140)</f>
        <v>1.5</v>
      </c>
      <c r="BK140" s="454">
        <f t="shared" ref="BK140:BK165" si="64">IF(AX140=0," -",IF(BJ140&gt;100%,100%,BJ140))</f>
        <v>1</v>
      </c>
      <c r="BL140" s="335">
        <f t="shared" ref="BL140:BL165" si="65">IF(AZ140=0," -",BF140/AZ140)</f>
        <v>0</v>
      </c>
      <c r="BM140" s="454">
        <f t="shared" ref="BM140:BM165" si="66">IF(AZ140=0," -",IF(BL140&gt;100%,100%,BL140))</f>
        <v>0</v>
      </c>
      <c r="BN140" s="335">
        <f t="shared" ref="BN140:BN165" si="67">IF(BB140=0," -",BG140/BB140)</f>
        <v>0</v>
      </c>
      <c r="BO140" s="454">
        <f t="shared" ref="BO140:BO165" si="68">IF(BB140=0," -",IF(BN140&gt;100%,100%,BN140))</f>
        <v>0</v>
      </c>
      <c r="BP140" s="661">
        <f>+SUM(BD140:BG140)/AU140</f>
        <v>0.625</v>
      </c>
      <c r="BQ140" s="656">
        <f t="shared" ref="BQ140:BQ165" si="69">+IF(BP140&gt;100%,100%,BP140)</f>
        <v>0.625</v>
      </c>
      <c r="BR140" s="646">
        <f t="shared" ref="BR140:BR165" si="70">+BQ140</f>
        <v>0.625</v>
      </c>
      <c r="BS140" s="55">
        <f>'[3]2016'!P115</f>
        <v>0</v>
      </c>
      <c r="BT140" s="60">
        <f>'[3]2016'!Q115</f>
        <v>0</v>
      </c>
      <c r="BU140" s="60">
        <f>'[3]2016'!R115</f>
        <v>38400</v>
      </c>
      <c r="BV140" s="125" t="str">
        <f t="shared" si="42"/>
        <v xml:space="preserve"> -</v>
      </c>
      <c r="BW140" s="379">
        <f t="shared" si="43"/>
        <v>1</v>
      </c>
      <c r="BX140" s="55">
        <f>'[3]2017'!P116</f>
        <v>0</v>
      </c>
      <c r="BY140" s="60">
        <f>'[3]2017'!Q116</f>
        <v>0</v>
      </c>
      <c r="BZ140" s="60">
        <f>'[3]2017'!R116</f>
        <v>0</v>
      </c>
      <c r="CA140" s="125" t="str">
        <f t="shared" si="44"/>
        <v xml:space="preserve"> -</v>
      </c>
      <c r="CB140" s="379" t="str">
        <f t="shared" si="45"/>
        <v xml:space="preserve"> -</v>
      </c>
      <c r="CC140" s="54">
        <f>'[3]2018'!P116</f>
        <v>60000</v>
      </c>
      <c r="CD140" s="60">
        <f>'[3]2018'!Q116</f>
        <v>0</v>
      </c>
      <c r="CE140" s="60">
        <f>'[3]2018'!R116</f>
        <v>0</v>
      </c>
      <c r="CF140" s="125">
        <f t="shared" si="46"/>
        <v>0</v>
      </c>
      <c r="CG140" s="379" t="str">
        <f t="shared" si="47"/>
        <v xml:space="preserve"> -</v>
      </c>
      <c r="CH140" s="55">
        <f>'[3]2019'!P116</f>
        <v>50000</v>
      </c>
      <c r="CI140" s="60">
        <f>'[3]2019'!Q116</f>
        <v>0</v>
      </c>
      <c r="CJ140" s="60">
        <f>'[3]2019'!R116</f>
        <v>0</v>
      </c>
      <c r="CK140" s="125">
        <f t="shared" si="48"/>
        <v>0</v>
      </c>
      <c r="CL140" s="379" t="str">
        <f t="shared" si="49"/>
        <v xml:space="preserve"> -</v>
      </c>
      <c r="CM140" s="518">
        <f t="shared" si="50"/>
        <v>110000</v>
      </c>
      <c r="CN140" s="519">
        <f t="shared" si="51"/>
        <v>0</v>
      </c>
      <c r="CO140" s="519">
        <f t="shared" si="52"/>
        <v>38400</v>
      </c>
      <c r="CP140" s="505">
        <f t="shared" si="53"/>
        <v>0</v>
      </c>
      <c r="CQ140" s="379">
        <f t="shared" si="54"/>
        <v>1</v>
      </c>
      <c r="CR140" s="592" t="s">
        <v>1533</v>
      </c>
      <c r="CS140" s="99" t="s">
        <v>1400</v>
      </c>
      <c r="CT140" s="102" t="str">
        <f>'[1]LÍNEA 2'!AQ140</f>
        <v>Sec. Desarrollo Social</v>
      </c>
    </row>
    <row r="141" spans="2:98" ht="30" customHeight="1" x14ac:dyDescent="0.2">
      <c r="B141" s="961"/>
      <c r="C141" s="958"/>
      <c r="D141" s="983"/>
      <c r="E141" s="912"/>
      <c r="F141" s="921"/>
      <c r="G141" s="809"/>
      <c r="H141" s="809"/>
      <c r="I141" s="797"/>
      <c r="J141" s="809"/>
      <c r="K141" s="797"/>
      <c r="L141" s="809"/>
      <c r="M141" s="809"/>
      <c r="N141" s="797"/>
      <c r="O141" s="809"/>
      <c r="P141" s="809"/>
      <c r="Q141" s="797"/>
      <c r="R141" s="809"/>
      <c r="S141" s="809"/>
      <c r="T141" s="797"/>
      <c r="U141" s="937"/>
      <c r="V141" s="823"/>
      <c r="W141" s="797"/>
      <c r="X141" s="809"/>
      <c r="Y141" s="797"/>
      <c r="Z141" s="809"/>
      <c r="AA141" s="797"/>
      <c r="AB141" s="991"/>
      <c r="AC141" s="994"/>
      <c r="AD141" s="988"/>
      <c r="AE141" s="762"/>
      <c r="AF141" s="770"/>
      <c r="AG141" s="762"/>
      <c r="AH141" s="770"/>
      <c r="AI141" s="762"/>
      <c r="AJ141" s="770"/>
      <c r="AK141" s="762"/>
      <c r="AL141" s="770"/>
      <c r="AM141" s="762"/>
      <c r="AN141" s="770"/>
      <c r="AO141" s="915"/>
      <c r="AP141" s="904"/>
      <c r="AQ141" s="449" t="s">
        <v>384</v>
      </c>
      <c r="AR141" s="450" t="str">
        <f>'[1]LÍNEA 2'!P141</f>
        <v xml:space="preserve"> -</v>
      </c>
      <c r="AS141" s="449" t="s">
        <v>1545</v>
      </c>
      <c r="AT141" s="40">
        <v>0</v>
      </c>
      <c r="AU141" s="60">
        <f>'[1]LÍNEA 2'!S141</f>
        <v>1</v>
      </c>
      <c r="AV141" s="60">
        <f>'[1]LÍNEA 2'!T141</f>
        <v>0</v>
      </c>
      <c r="AW141" s="414">
        <f t="shared" ref="AW141:AW165" si="71">+AV141/AU141</f>
        <v>0</v>
      </c>
      <c r="AX141" s="60">
        <f>'[1]LÍNEA 2'!U141</f>
        <v>1</v>
      </c>
      <c r="AY141" s="414">
        <v>0.33</v>
      </c>
      <c r="AZ141" s="60">
        <f>'[1]LÍNEA 2'!V141</f>
        <v>1</v>
      </c>
      <c r="BA141" s="416">
        <v>0.33</v>
      </c>
      <c r="BB141" s="47">
        <f>'[1]LÍNEA 2'!W141</f>
        <v>1</v>
      </c>
      <c r="BC141" s="416">
        <v>0.34</v>
      </c>
      <c r="BD141" s="54">
        <f>'[3]2016'!K116</f>
        <v>0</v>
      </c>
      <c r="BE141" s="55">
        <f>'[3]2017'!K117</f>
        <v>0</v>
      </c>
      <c r="BF141" s="55">
        <f>'[3]2018'!K117</f>
        <v>0</v>
      </c>
      <c r="BG141" s="343">
        <f>'[3]2019'!K117</f>
        <v>0</v>
      </c>
      <c r="BH141" s="334" t="str">
        <f t="shared" si="61"/>
        <v xml:space="preserve"> -</v>
      </c>
      <c r="BI141" s="454" t="str">
        <f t="shared" si="62"/>
        <v xml:space="preserve"> -</v>
      </c>
      <c r="BJ141" s="335">
        <f t="shared" si="63"/>
        <v>0</v>
      </c>
      <c r="BK141" s="454">
        <f t="shared" si="64"/>
        <v>0</v>
      </c>
      <c r="BL141" s="335">
        <f t="shared" si="65"/>
        <v>0</v>
      </c>
      <c r="BM141" s="454">
        <f t="shared" si="66"/>
        <v>0</v>
      </c>
      <c r="BN141" s="335">
        <f t="shared" si="67"/>
        <v>0</v>
      </c>
      <c r="BO141" s="454">
        <f t="shared" si="68"/>
        <v>0</v>
      </c>
      <c r="BP141" s="661">
        <f>+AVERAGE(BE141:BG141)/AU141</f>
        <v>0</v>
      </c>
      <c r="BQ141" s="656">
        <f t="shared" si="69"/>
        <v>0</v>
      </c>
      <c r="BR141" s="646">
        <f t="shared" si="70"/>
        <v>0</v>
      </c>
      <c r="BS141" s="55">
        <f>'[3]2016'!P116</f>
        <v>0</v>
      </c>
      <c r="BT141" s="60">
        <f>'[3]2016'!Q116</f>
        <v>0</v>
      </c>
      <c r="BU141" s="60">
        <f>'[3]2016'!R116</f>
        <v>0</v>
      </c>
      <c r="BV141" s="125" t="str">
        <f t="shared" ref="BV141:BV165" si="72">IF(BS141=0," -",BT141/BS141)</f>
        <v xml:space="preserve"> -</v>
      </c>
      <c r="BW141" s="379" t="str">
        <f t="shared" ref="BW141:BW165" si="73">IF(BU141=0," -",IF(BT141=0,100%,BU141/BT141))</f>
        <v xml:space="preserve"> -</v>
      </c>
      <c r="BX141" s="55">
        <f>'[3]2017'!P117</f>
        <v>0</v>
      </c>
      <c r="BY141" s="60">
        <f>'[3]2017'!Q117</f>
        <v>0</v>
      </c>
      <c r="BZ141" s="60">
        <f>'[3]2017'!R117</f>
        <v>0</v>
      </c>
      <c r="CA141" s="125" t="str">
        <f t="shared" ref="CA141:CA165" si="74">IF(BX141=0," -",BY141/BX141)</f>
        <v xml:space="preserve"> -</v>
      </c>
      <c r="CB141" s="379" t="str">
        <f t="shared" ref="CB141:CB165" si="75">IF(BZ141=0," -",IF(BY141=0,100%,BZ141/BY141))</f>
        <v xml:space="preserve"> -</v>
      </c>
      <c r="CC141" s="54">
        <f>'[3]2018'!P117</f>
        <v>0</v>
      </c>
      <c r="CD141" s="60">
        <f>'[3]2018'!Q117</f>
        <v>0</v>
      </c>
      <c r="CE141" s="60">
        <f>'[3]2018'!R117</f>
        <v>0</v>
      </c>
      <c r="CF141" s="125" t="str">
        <f t="shared" ref="CF141:CF165" si="76">IF(CC141=0," -",CD141/CC141)</f>
        <v xml:space="preserve"> -</v>
      </c>
      <c r="CG141" s="379" t="str">
        <f t="shared" ref="CG141:CG165" si="77">IF(CE141=0," -",IF(CD141=0,100%,CE141/CD141))</f>
        <v xml:space="preserve"> -</v>
      </c>
      <c r="CH141" s="55">
        <f>'[3]2019'!P117</f>
        <v>0</v>
      </c>
      <c r="CI141" s="60">
        <f>'[3]2019'!Q117</f>
        <v>0</v>
      </c>
      <c r="CJ141" s="60">
        <f>'[3]2019'!R117</f>
        <v>0</v>
      </c>
      <c r="CK141" s="125" t="str">
        <f t="shared" ref="CK141:CK165" si="78">IF(CH141=0," -",CI141/CH141)</f>
        <v xml:space="preserve"> -</v>
      </c>
      <c r="CL141" s="379" t="str">
        <f t="shared" ref="CL141:CL165" si="79">IF(CJ141=0," -",IF(CI141=0,100%,CJ141/CI141))</f>
        <v xml:space="preserve"> -</v>
      </c>
      <c r="CM141" s="518">
        <f t="shared" ref="CM141:CM165" si="80">+BS141+BX141+CC141+CH141</f>
        <v>0</v>
      </c>
      <c r="CN141" s="519">
        <f t="shared" ref="CN141:CN165" si="81">+BT141+BY141+CD141+CI141</f>
        <v>0</v>
      </c>
      <c r="CO141" s="519">
        <f t="shared" ref="CO141:CO165" si="82">+BU141+BZ141+CE141+CJ141</f>
        <v>0</v>
      </c>
      <c r="CP141" s="505" t="str">
        <f t="shared" ref="CP141:CP165" si="83">IF(CM141=0," -",CN141/CM141)</f>
        <v xml:space="preserve"> -</v>
      </c>
      <c r="CQ141" s="379" t="str">
        <f t="shared" ref="CQ141:CQ165" si="84">IF(CO141=0," -",IF(CN141=0,100%,CO141/CN141))</f>
        <v xml:space="preserve"> -</v>
      </c>
      <c r="CR141" s="592" t="s">
        <v>1533</v>
      </c>
      <c r="CS141" s="99" t="s">
        <v>1400</v>
      </c>
      <c r="CT141" s="102" t="str">
        <f>'[1]LÍNEA 2'!AQ141</f>
        <v>Sec. Desarrollo Social</v>
      </c>
    </row>
    <row r="142" spans="2:98" ht="30" customHeight="1" x14ac:dyDescent="0.2">
      <c r="B142" s="961"/>
      <c r="C142" s="958"/>
      <c r="D142" s="983"/>
      <c r="E142" s="912"/>
      <c r="F142" s="921"/>
      <c r="G142" s="809"/>
      <c r="H142" s="809"/>
      <c r="I142" s="797"/>
      <c r="J142" s="809"/>
      <c r="K142" s="797"/>
      <c r="L142" s="809"/>
      <c r="M142" s="809"/>
      <c r="N142" s="797"/>
      <c r="O142" s="809"/>
      <c r="P142" s="809"/>
      <c r="Q142" s="797"/>
      <c r="R142" s="809"/>
      <c r="S142" s="809"/>
      <c r="T142" s="797"/>
      <c r="U142" s="937"/>
      <c r="V142" s="823"/>
      <c r="W142" s="797"/>
      <c r="X142" s="809"/>
      <c r="Y142" s="797"/>
      <c r="Z142" s="809"/>
      <c r="AA142" s="797"/>
      <c r="AB142" s="991"/>
      <c r="AC142" s="994"/>
      <c r="AD142" s="988"/>
      <c r="AE142" s="762"/>
      <c r="AF142" s="770"/>
      <c r="AG142" s="762"/>
      <c r="AH142" s="770"/>
      <c r="AI142" s="762"/>
      <c r="AJ142" s="770"/>
      <c r="AK142" s="762"/>
      <c r="AL142" s="770"/>
      <c r="AM142" s="762"/>
      <c r="AN142" s="770"/>
      <c r="AO142" s="915"/>
      <c r="AP142" s="904"/>
      <c r="AQ142" s="231" t="s">
        <v>385</v>
      </c>
      <c r="AR142" s="241" t="str">
        <f>'[1]LÍNEA 2'!P142</f>
        <v xml:space="preserve"> -</v>
      </c>
      <c r="AS142" s="231" t="s">
        <v>1546</v>
      </c>
      <c r="AT142" s="40">
        <v>1</v>
      </c>
      <c r="AU142" s="60">
        <f>'[1]LÍNEA 2'!S142</f>
        <v>1</v>
      </c>
      <c r="AV142" s="60">
        <f>'[1]LÍNEA 2'!T142</f>
        <v>1</v>
      </c>
      <c r="AW142" s="414">
        <v>0.25</v>
      </c>
      <c r="AX142" s="60">
        <f>'[1]LÍNEA 2'!U142</f>
        <v>1</v>
      </c>
      <c r="AY142" s="414">
        <v>0.25</v>
      </c>
      <c r="AZ142" s="60">
        <f>'[1]LÍNEA 2'!V142</f>
        <v>1</v>
      </c>
      <c r="BA142" s="416">
        <v>0.25</v>
      </c>
      <c r="BB142" s="47">
        <f>'[1]LÍNEA 2'!W142</f>
        <v>1</v>
      </c>
      <c r="BC142" s="416">
        <v>0.25</v>
      </c>
      <c r="BD142" s="54">
        <f>'[3]2016'!K117</f>
        <v>1</v>
      </c>
      <c r="BE142" s="55">
        <f>'[3]2017'!K118</f>
        <v>1</v>
      </c>
      <c r="BF142" s="55">
        <f>'[3]2018'!K118</f>
        <v>0</v>
      </c>
      <c r="BG142" s="343">
        <f>'[3]2019'!K118</f>
        <v>0</v>
      </c>
      <c r="BH142" s="334">
        <f t="shared" si="61"/>
        <v>1</v>
      </c>
      <c r="BI142" s="454">
        <f t="shared" si="62"/>
        <v>1</v>
      </c>
      <c r="BJ142" s="335">
        <f t="shared" si="63"/>
        <v>1</v>
      </c>
      <c r="BK142" s="454">
        <f t="shared" si="64"/>
        <v>1</v>
      </c>
      <c r="BL142" s="335">
        <f t="shared" si="65"/>
        <v>0</v>
      </c>
      <c r="BM142" s="454">
        <f t="shared" si="66"/>
        <v>0</v>
      </c>
      <c r="BN142" s="335">
        <f t="shared" si="67"/>
        <v>0</v>
      </c>
      <c r="BO142" s="454">
        <f t="shared" si="68"/>
        <v>0</v>
      </c>
      <c r="BP142" s="661">
        <f t="shared" ref="BP142:BP161" si="85">+AVERAGE(BD142:BG142)/AU142</f>
        <v>0.5</v>
      </c>
      <c r="BQ142" s="656">
        <f t="shared" si="69"/>
        <v>0.5</v>
      </c>
      <c r="BR142" s="646">
        <f t="shared" si="70"/>
        <v>0.5</v>
      </c>
      <c r="BS142" s="55">
        <f>'[3]2016'!P117</f>
        <v>0</v>
      </c>
      <c r="BT142" s="60">
        <f>'[3]2016'!Q117</f>
        <v>0</v>
      </c>
      <c r="BU142" s="60">
        <f>'[3]2016'!R117</f>
        <v>0</v>
      </c>
      <c r="BV142" s="125" t="str">
        <f t="shared" si="72"/>
        <v xml:space="preserve"> -</v>
      </c>
      <c r="BW142" s="379" t="str">
        <f t="shared" si="73"/>
        <v xml:space="preserve"> -</v>
      </c>
      <c r="BX142" s="55">
        <f>'[3]2017'!P118</f>
        <v>0</v>
      </c>
      <c r="BY142" s="60">
        <f>'[3]2017'!Q118</f>
        <v>0</v>
      </c>
      <c r="BZ142" s="60">
        <f>'[3]2017'!R118</f>
        <v>0</v>
      </c>
      <c r="CA142" s="125" t="str">
        <f t="shared" si="74"/>
        <v xml:space="preserve"> -</v>
      </c>
      <c r="CB142" s="379" t="str">
        <f t="shared" si="75"/>
        <v xml:space="preserve"> -</v>
      </c>
      <c r="CC142" s="54">
        <f>'[3]2018'!P118</f>
        <v>0</v>
      </c>
      <c r="CD142" s="60">
        <f>'[3]2018'!Q118</f>
        <v>0</v>
      </c>
      <c r="CE142" s="60">
        <f>'[3]2018'!R118</f>
        <v>0</v>
      </c>
      <c r="CF142" s="125" t="str">
        <f t="shared" si="76"/>
        <v xml:space="preserve"> -</v>
      </c>
      <c r="CG142" s="379" t="str">
        <f t="shared" si="77"/>
        <v xml:space="preserve"> -</v>
      </c>
      <c r="CH142" s="55">
        <f>'[3]2019'!P118</f>
        <v>0</v>
      </c>
      <c r="CI142" s="60">
        <f>'[3]2019'!Q118</f>
        <v>0</v>
      </c>
      <c r="CJ142" s="60">
        <f>'[3]2019'!R118</f>
        <v>0</v>
      </c>
      <c r="CK142" s="125" t="str">
        <f t="shared" si="78"/>
        <v xml:space="preserve"> -</v>
      </c>
      <c r="CL142" s="379" t="str">
        <f t="shared" si="79"/>
        <v xml:space="preserve"> -</v>
      </c>
      <c r="CM142" s="518">
        <f t="shared" si="80"/>
        <v>0</v>
      </c>
      <c r="CN142" s="519">
        <f t="shared" si="81"/>
        <v>0</v>
      </c>
      <c r="CO142" s="519">
        <f t="shared" si="82"/>
        <v>0</v>
      </c>
      <c r="CP142" s="505" t="str">
        <f t="shared" si="83"/>
        <v xml:space="preserve"> -</v>
      </c>
      <c r="CQ142" s="379" t="str">
        <f t="shared" si="84"/>
        <v xml:space="preserve"> -</v>
      </c>
      <c r="CR142" s="592" t="s">
        <v>1533</v>
      </c>
      <c r="CS142" s="99" t="s">
        <v>1400</v>
      </c>
      <c r="CT142" s="102" t="str">
        <f>'[1]LÍNEA 2'!AQ142</f>
        <v>Sec. Desarrollo Social</v>
      </c>
    </row>
    <row r="143" spans="2:98" ht="45.75" customHeight="1" x14ac:dyDescent="0.2">
      <c r="B143" s="961"/>
      <c r="C143" s="958"/>
      <c r="D143" s="983"/>
      <c r="E143" s="912"/>
      <c r="F143" s="921"/>
      <c r="G143" s="809"/>
      <c r="H143" s="809"/>
      <c r="I143" s="797"/>
      <c r="J143" s="809"/>
      <c r="K143" s="797"/>
      <c r="L143" s="809"/>
      <c r="M143" s="809"/>
      <c r="N143" s="797"/>
      <c r="O143" s="809"/>
      <c r="P143" s="809"/>
      <c r="Q143" s="797"/>
      <c r="R143" s="809"/>
      <c r="S143" s="809"/>
      <c r="T143" s="797"/>
      <c r="U143" s="937"/>
      <c r="V143" s="823"/>
      <c r="W143" s="797"/>
      <c r="X143" s="809"/>
      <c r="Y143" s="797"/>
      <c r="Z143" s="809"/>
      <c r="AA143" s="797"/>
      <c r="AB143" s="991"/>
      <c r="AC143" s="994"/>
      <c r="AD143" s="988"/>
      <c r="AE143" s="762"/>
      <c r="AF143" s="770"/>
      <c r="AG143" s="762"/>
      <c r="AH143" s="770"/>
      <c r="AI143" s="762"/>
      <c r="AJ143" s="770"/>
      <c r="AK143" s="762"/>
      <c r="AL143" s="770"/>
      <c r="AM143" s="762"/>
      <c r="AN143" s="770"/>
      <c r="AO143" s="915"/>
      <c r="AP143" s="904"/>
      <c r="AQ143" s="27" t="s">
        <v>386</v>
      </c>
      <c r="AR143" s="133">
        <f>'[1]LÍNEA 2'!P143</f>
        <v>2210708</v>
      </c>
      <c r="AS143" s="27" t="s">
        <v>1547</v>
      </c>
      <c r="AT143" s="40">
        <v>0</v>
      </c>
      <c r="AU143" s="60">
        <f>'[1]LÍNEA 2'!S143</f>
        <v>1</v>
      </c>
      <c r="AV143" s="60">
        <f>'[1]LÍNEA 2'!T143</f>
        <v>0</v>
      </c>
      <c r="AW143" s="414">
        <f t="shared" si="71"/>
        <v>0</v>
      </c>
      <c r="AX143" s="60">
        <f>'[1]LÍNEA 2'!U143</f>
        <v>1</v>
      </c>
      <c r="AY143" s="414">
        <f t="shared" ref="AY143:AY165" si="86">+AX143/AU143</f>
        <v>1</v>
      </c>
      <c r="AZ143" s="60">
        <f>'[1]LÍNEA 2'!V143</f>
        <v>0</v>
      </c>
      <c r="BA143" s="416">
        <f t="shared" ref="BA143:BA165" si="87">+AZ143/AU143</f>
        <v>0</v>
      </c>
      <c r="BB143" s="47">
        <f>'[1]LÍNEA 2'!W143</f>
        <v>0</v>
      </c>
      <c r="BC143" s="416">
        <f t="shared" ref="BC143:BC165" si="88">+BB143/AU143</f>
        <v>0</v>
      </c>
      <c r="BD143" s="54">
        <f>'[3]2016'!K118</f>
        <v>0</v>
      </c>
      <c r="BE143" s="55">
        <f>'[3]2017'!K119</f>
        <v>0</v>
      </c>
      <c r="BF143" s="55">
        <f>'[3]2018'!K119</f>
        <v>0</v>
      </c>
      <c r="BG143" s="343">
        <f>'[3]2019'!K119</f>
        <v>0</v>
      </c>
      <c r="BH143" s="334" t="str">
        <f t="shared" si="61"/>
        <v xml:space="preserve"> -</v>
      </c>
      <c r="BI143" s="454" t="str">
        <f t="shared" si="62"/>
        <v xml:space="preserve"> -</v>
      </c>
      <c r="BJ143" s="335">
        <f t="shared" si="63"/>
        <v>0</v>
      </c>
      <c r="BK143" s="454">
        <f t="shared" si="64"/>
        <v>0</v>
      </c>
      <c r="BL143" s="335" t="str">
        <f t="shared" si="65"/>
        <v xml:space="preserve"> -</v>
      </c>
      <c r="BM143" s="454" t="str">
        <f t="shared" si="66"/>
        <v xml:space="preserve"> -</v>
      </c>
      <c r="BN143" s="335" t="str">
        <f t="shared" si="67"/>
        <v xml:space="preserve"> -</v>
      </c>
      <c r="BO143" s="454" t="str">
        <f t="shared" si="68"/>
        <v xml:space="preserve"> -</v>
      </c>
      <c r="BP143" s="661">
        <f>+SUM(BD143:BG143)/AU143</f>
        <v>0</v>
      </c>
      <c r="BQ143" s="656">
        <f t="shared" si="69"/>
        <v>0</v>
      </c>
      <c r="BR143" s="646">
        <f t="shared" si="70"/>
        <v>0</v>
      </c>
      <c r="BS143" s="55">
        <f>'[3]2016'!P118</f>
        <v>0</v>
      </c>
      <c r="BT143" s="60">
        <f>'[3]2016'!Q118</f>
        <v>0</v>
      </c>
      <c r="BU143" s="60">
        <f>'[3]2016'!R118</f>
        <v>0</v>
      </c>
      <c r="BV143" s="125" t="str">
        <f t="shared" si="72"/>
        <v xml:space="preserve"> -</v>
      </c>
      <c r="BW143" s="379" t="str">
        <f t="shared" si="73"/>
        <v xml:space="preserve"> -</v>
      </c>
      <c r="BX143" s="55">
        <f>'[3]2017'!P119</f>
        <v>0</v>
      </c>
      <c r="BY143" s="60">
        <f>'[3]2017'!Q119</f>
        <v>0</v>
      </c>
      <c r="BZ143" s="60">
        <f>'[3]2017'!R119</f>
        <v>0</v>
      </c>
      <c r="CA143" s="125" t="str">
        <f t="shared" si="74"/>
        <v xml:space="preserve"> -</v>
      </c>
      <c r="CB143" s="379" t="str">
        <f t="shared" si="75"/>
        <v xml:space="preserve"> -</v>
      </c>
      <c r="CC143" s="54">
        <f>'[3]2018'!P119</f>
        <v>0</v>
      </c>
      <c r="CD143" s="60">
        <f>'[3]2018'!Q119</f>
        <v>0</v>
      </c>
      <c r="CE143" s="60">
        <f>'[3]2018'!R119</f>
        <v>0</v>
      </c>
      <c r="CF143" s="125" t="str">
        <f t="shared" si="76"/>
        <v xml:space="preserve"> -</v>
      </c>
      <c r="CG143" s="379" t="str">
        <f t="shared" si="77"/>
        <v xml:space="preserve"> -</v>
      </c>
      <c r="CH143" s="55">
        <f>'[3]2019'!P119</f>
        <v>0</v>
      </c>
      <c r="CI143" s="60">
        <f>'[3]2019'!Q119</f>
        <v>0</v>
      </c>
      <c r="CJ143" s="60">
        <f>'[3]2019'!R119</f>
        <v>0</v>
      </c>
      <c r="CK143" s="125" t="str">
        <f t="shared" si="78"/>
        <v xml:space="preserve"> -</v>
      </c>
      <c r="CL143" s="379" t="str">
        <f t="shared" si="79"/>
        <v xml:space="preserve"> -</v>
      </c>
      <c r="CM143" s="518">
        <f t="shared" si="80"/>
        <v>0</v>
      </c>
      <c r="CN143" s="519">
        <f t="shared" si="81"/>
        <v>0</v>
      </c>
      <c r="CO143" s="519">
        <f t="shared" si="82"/>
        <v>0</v>
      </c>
      <c r="CP143" s="505" t="str">
        <f t="shared" si="83"/>
        <v xml:space="preserve"> -</v>
      </c>
      <c r="CQ143" s="379" t="str">
        <f t="shared" si="84"/>
        <v xml:space="preserve"> -</v>
      </c>
      <c r="CR143" s="592" t="s">
        <v>1533</v>
      </c>
      <c r="CS143" s="99" t="s">
        <v>1400</v>
      </c>
      <c r="CT143" s="102" t="str">
        <f>'[1]LÍNEA 2'!AQ143</f>
        <v>Sec. Desarrollo Social</v>
      </c>
    </row>
    <row r="144" spans="2:98" ht="45.75" customHeight="1" thickBot="1" x14ac:dyDescent="0.25">
      <c r="B144" s="961"/>
      <c r="C144" s="958"/>
      <c r="D144" s="983"/>
      <c r="E144" s="912"/>
      <c r="F144" s="921"/>
      <c r="G144" s="809"/>
      <c r="H144" s="809"/>
      <c r="I144" s="797"/>
      <c r="J144" s="809"/>
      <c r="K144" s="797"/>
      <c r="L144" s="809"/>
      <c r="M144" s="809"/>
      <c r="N144" s="797"/>
      <c r="O144" s="809"/>
      <c r="P144" s="809"/>
      <c r="Q144" s="797"/>
      <c r="R144" s="809"/>
      <c r="S144" s="809"/>
      <c r="T144" s="797"/>
      <c r="U144" s="937"/>
      <c r="V144" s="823"/>
      <c r="W144" s="797"/>
      <c r="X144" s="809"/>
      <c r="Y144" s="797"/>
      <c r="Z144" s="809"/>
      <c r="AA144" s="797"/>
      <c r="AB144" s="991"/>
      <c r="AC144" s="994"/>
      <c r="AD144" s="988"/>
      <c r="AE144" s="762"/>
      <c r="AF144" s="770"/>
      <c r="AG144" s="762"/>
      <c r="AH144" s="770"/>
      <c r="AI144" s="762"/>
      <c r="AJ144" s="770"/>
      <c r="AK144" s="762"/>
      <c r="AL144" s="770"/>
      <c r="AM144" s="762"/>
      <c r="AN144" s="770"/>
      <c r="AO144" s="916"/>
      <c r="AP144" s="905"/>
      <c r="AQ144" s="121" t="s">
        <v>387</v>
      </c>
      <c r="AR144" s="368" t="str">
        <f>'[1]LÍNEA 2'!P144</f>
        <v xml:space="preserve"> -</v>
      </c>
      <c r="AS144" s="121" t="s">
        <v>1548</v>
      </c>
      <c r="AT144" s="44">
        <v>12643</v>
      </c>
      <c r="AU144" s="105">
        <f>'[1]LÍNEA 2'!S144</f>
        <v>60000</v>
      </c>
      <c r="AV144" s="105">
        <f>'[1]LÍNEA 2'!T144</f>
        <v>0</v>
      </c>
      <c r="AW144" s="417">
        <f t="shared" si="71"/>
        <v>0</v>
      </c>
      <c r="AX144" s="105">
        <f>'[1]LÍNEA 2'!U144</f>
        <v>20000</v>
      </c>
      <c r="AY144" s="417">
        <f t="shared" si="86"/>
        <v>0.33333333333333331</v>
      </c>
      <c r="AZ144" s="105">
        <f>'[1]LÍNEA 2'!V144</f>
        <v>20000</v>
      </c>
      <c r="BA144" s="418">
        <f t="shared" si="87"/>
        <v>0.33333333333333331</v>
      </c>
      <c r="BB144" s="50">
        <f>'[1]LÍNEA 2'!W144</f>
        <v>20000</v>
      </c>
      <c r="BC144" s="418">
        <f t="shared" si="88"/>
        <v>0.33333333333333331</v>
      </c>
      <c r="BD144" s="62">
        <f>'[3]2016'!K119</f>
        <v>0</v>
      </c>
      <c r="BE144" s="63">
        <f>'[3]2017'!K120</f>
        <v>12000</v>
      </c>
      <c r="BF144" s="63">
        <f>'[3]2018'!K120</f>
        <v>0</v>
      </c>
      <c r="BG144" s="345">
        <f>'[3]2019'!K120</f>
        <v>0</v>
      </c>
      <c r="BH144" s="456" t="str">
        <f t="shared" si="61"/>
        <v xml:space="preserve"> -</v>
      </c>
      <c r="BI144" s="457" t="str">
        <f t="shared" si="62"/>
        <v xml:space="preserve"> -</v>
      </c>
      <c r="BJ144" s="366">
        <f t="shared" si="63"/>
        <v>0.6</v>
      </c>
      <c r="BK144" s="457">
        <f t="shared" si="64"/>
        <v>0.6</v>
      </c>
      <c r="BL144" s="366">
        <f t="shared" si="65"/>
        <v>0</v>
      </c>
      <c r="BM144" s="457">
        <f t="shared" si="66"/>
        <v>0</v>
      </c>
      <c r="BN144" s="366">
        <f t="shared" si="67"/>
        <v>0</v>
      </c>
      <c r="BO144" s="457">
        <f t="shared" si="68"/>
        <v>0</v>
      </c>
      <c r="BP144" s="664">
        <f>+SUM(BD144:BG144)/AU144</f>
        <v>0.2</v>
      </c>
      <c r="BQ144" s="659">
        <f t="shared" si="69"/>
        <v>0.2</v>
      </c>
      <c r="BR144" s="649">
        <f t="shared" si="70"/>
        <v>0.2</v>
      </c>
      <c r="BS144" s="63">
        <f>'[3]2016'!P119</f>
        <v>0</v>
      </c>
      <c r="BT144" s="92">
        <f>'[3]2016'!Q119</f>
        <v>0</v>
      </c>
      <c r="BU144" s="92">
        <f>'[3]2016'!R119</f>
        <v>0</v>
      </c>
      <c r="BV144" s="125" t="str">
        <f t="shared" si="72"/>
        <v xml:space="preserve"> -</v>
      </c>
      <c r="BW144" s="379" t="str">
        <f t="shared" si="73"/>
        <v xml:space="preserve"> -</v>
      </c>
      <c r="BX144" s="63">
        <f>'[3]2017'!P120</f>
        <v>60000</v>
      </c>
      <c r="BY144" s="92">
        <f>'[3]2017'!Q120</f>
        <v>60000</v>
      </c>
      <c r="BZ144" s="92">
        <f>'[3]2017'!R120</f>
        <v>0</v>
      </c>
      <c r="CA144" s="125">
        <f t="shared" si="74"/>
        <v>1</v>
      </c>
      <c r="CB144" s="379" t="str">
        <f t="shared" si="75"/>
        <v xml:space="preserve"> -</v>
      </c>
      <c r="CC144" s="62">
        <f>'[3]2018'!P120</f>
        <v>0</v>
      </c>
      <c r="CD144" s="92">
        <f>'[3]2018'!Q120</f>
        <v>0</v>
      </c>
      <c r="CE144" s="92">
        <f>'[3]2018'!R120</f>
        <v>0</v>
      </c>
      <c r="CF144" s="125" t="str">
        <f t="shared" si="76"/>
        <v xml:space="preserve"> -</v>
      </c>
      <c r="CG144" s="379" t="str">
        <f t="shared" si="77"/>
        <v xml:space="preserve"> -</v>
      </c>
      <c r="CH144" s="63">
        <f>'[3]2019'!P120</f>
        <v>0</v>
      </c>
      <c r="CI144" s="92">
        <f>'[3]2019'!Q120</f>
        <v>0</v>
      </c>
      <c r="CJ144" s="92">
        <f>'[3]2019'!R120</f>
        <v>0</v>
      </c>
      <c r="CK144" s="125" t="str">
        <f t="shared" si="78"/>
        <v xml:space="preserve"> -</v>
      </c>
      <c r="CL144" s="379" t="str">
        <f t="shared" si="79"/>
        <v xml:space="preserve"> -</v>
      </c>
      <c r="CM144" s="518">
        <f t="shared" si="80"/>
        <v>60000</v>
      </c>
      <c r="CN144" s="519">
        <f t="shared" si="81"/>
        <v>60000</v>
      </c>
      <c r="CO144" s="519">
        <f t="shared" si="82"/>
        <v>0</v>
      </c>
      <c r="CP144" s="505">
        <f t="shared" si="83"/>
        <v>1</v>
      </c>
      <c r="CQ144" s="379" t="str">
        <f t="shared" si="84"/>
        <v xml:space="preserve"> -</v>
      </c>
      <c r="CR144" s="594" t="s">
        <v>1533</v>
      </c>
      <c r="CS144" s="100" t="s">
        <v>1400</v>
      </c>
      <c r="CT144" s="103" t="str">
        <f>'[1]LÍNEA 2'!AQ144</f>
        <v>Sec. Desarrollo Social</v>
      </c>
    </row>
    <row r="145" spans="2:98" ht="30" customHeight="1" x14ac:dyDescent="0.2">
      <c r="B145" s="961"/>
      <c r="C145" s="958"/>
      <c r="D145" s="983"/>
      <c r="E145" s="912"/>
      <c r="F145" s="921"/>
      <c r="G145" s="809"/>
      <c r="H145" s="809"/>
      <c r="I145" s="797"/>
      <c r="J145" s="809"/>
      <c r="K145" s="797"/>
      <c r="L145" s="809"/>
      <c r="M145" s="809"/>
      <c r="N145" s="797"/>
      <c r="O145" s="809"/>
      <c r="P145" s="809"/>
      <c r="Q145" s="797"/>
      <c r="R145" s="809"/>
      <c r="S145" s="809"/>
      <c r="T145" s="797"/>
      <c r="U145" s="937"/>
      <c r="V145" s="823"/>
      <c r="W145" s="797"/>
      <c r="X145" s="809"/>
      <c r="Y145" s="797"/>
      <c r="Z145" s="809"/>
      <c r="AA145" s="797"/>
      <c r="AB145" s="991"/>
      <c r="AC145" s="994"/>
      <c r="AD145" s="988"/>
      <c r="AE145" s="762"/>
      <c r="AF145" s="770"/>
      <c r="AG145" s="762"/>
      <c r="AH145" s="770"/>
      <c r="AI145" s="762"/>
      <c r="AJ145" s="770"/>
      <c r="AK145" s="762"/>
      <c r="AL145" s="770"/>
      <c r="AM145" s="762"/>
      <c r="AN145" s="770"/>
      <c r="AO145" s="917">
        <f>+RESUMEN!J59</f>
        <v>0.2472222222222222</v>
      </c>
      <c r="AP145" s="906" t="s">
        <v>408</v>
      </c>
      <c r="AQ145" s="120" t="s">
        <v>388</v>
      </c>
      <c r="AR145" s="374">
        <f>'[1]LÍNEA 2'!P145</f>
        <v>2210708</v>
      </c>
      <c r="AS145" s="120" t="s">
        <v>1549</v>
      </c>
      <c r="AT145" s="39">
        <v>0</v>
      </c>
      <c r="AU145" s="90">
        <f>'[1]LÍNEA 2'!S145</f>
        <v>4</v>
      </c>
      <c r="AV145" s="90">
        <f>'[1]LÍNEA 2'!T145</f>
        <v>1</v>
      </c>
      <c r="AW145" s="413">
        <f t="shared" si="71"/>
        <v>0.25</v>
      </c>
      <c r="AX145" s="90">
        <f>'[1]LÍNEA 2'!U145</f>
        <v>1</v>
      </c>
      <c r="AY145" s="413">
        <f t="shared" si="86"/>
        <v>0.25</v>
      </c>
      <c r="AZ145" s="90">
        <f>'[1]LÍNEA 2'!V145</f>
        <v>1</v>
      </c>
      <c r="BA145" s="415">
        <f t="shared" si="87"/>
        <v>0.25</v>
      </c>
      <c r="BB145" s="46">
        <f>'[1]LÍNEA 2'!W145</f>
        <v>1</v>
      </c>
      <c r="BC145" s="422">
        <f t="shared" si="88"/>
        <v>0.25</v>
      </c>
      <c r="BD145" s="52">
        <f>'[3]2016'!K120</f>
        <v>1</v>
      </c>
      <c r="BE145" s="53">
        <f>'[3]2017'!K121</f>
        <v>0</v>
      </c>
      <c r="BF145" s="53">
        <f>'[3]2018'!K121</f>
        <v>0</v>
      </c>
      <c r="BG145" s="342">
        <f>'[3]2019'!K121</f>
        <v>0</v>
      </c>
      <c r="BH145" s="330">
        <f t="shared" si="61"/>
        <v>1</v>
      </c>
      <c r="BI145" s="453">
        <f t="shared" si="62"/>
        <v>1</v>
      </c>
      <c r="BJ145" s="331">
        <f t="shared" si="63"/>
        <v>0</v>
      </c>
      <c r="BK145" s="453">
        <f t="shared" si="64"/>
        <v>0</v>
      </c>
      <c r="BL145" s="331">
        <f t="shared" si="65"/>
        <v>0</v>
      </c>
      <c r="BM145" s="453">
        <f t="shared" si="66"/>
        <v>0</v>
      </c>
      <c r="BN145" s="331">
        <f t="shared" si="67"/>
        <v>0</v>
      </c>
      <c r="BO145" s="453">
        <f t="shared" si="68"/>
        <v>0</v>
      </c>
      <c r="BP145" s="660">
        <f>+SUM(BD145:BG145)/AU145</f>
        <v>0.25</v>
      </c>
      <c r="BQ145" s="655">
        <f t="shared" si="69"/>
        <v>0.25</v>
      </c>
      <c r="BR145" s="645">
        <f t="shared" si="70"/>
        <v>0.25</v>
      </c>
      <c r="BS145" s="52">
        <f>'[3]2016'!P120</f>
        <v>0</v>
      </c>
      <c r="BT145" s="90">
        <f>'[3]2016'!Q120</f>
        <v>0</v>
      </c>
      <c r="BU145" s="90">
        <f>'[3]2016'!R120</f>
        <v>8000</v>
      </c>
      <c r="BV145" s="146" t="str">
        <f t="shared" si="72"/>
        <v xml:space="preserve"> -</v>
      </c>
      <c r="BW145" s="385">
        <f t="shared" si="73"/>
        <v>1</v>
      </c>
      <c r="BX145" s="53">
        <f>'[3]2017'!P121</f>
        <v>20000</v>
      </c>
      <c r="BY145" s="90">
        <f>'[3]2017'!Q121</f>
        <v>0</v>
      </c>
      <c r="BZ145" s="90">
        <f>'[3]2017'!R121</f>
        <v>0</v>
      </c>
      <c r="CA145" s="146">
        <f t="shared" si="74"/>
        <v>0</v>
      </c>
      <c r="CB145" s="385" t="str">
        <f t="shared" si="75"/>
        <v xml:space="preserve"> -</v>
      </c>
      <c r="CC145" s="52">
        <f>'[3]2018'!P121</f>
        <v>31350</v>
      </c>
      <c r="CD145" s="90">
        <f>'[3]2018'!Q121</f>
        <v>0</v>
      </c>
      <c r="CE145" s="90">
        <f>'[3]2018'!R121</f>
        <v>0</v>
      </c>
      <c r="CF145" s="146">
        <f t="shared" si="76"/>
        <v>0</v>
      </c>
      <c r="CG145" s="385" t="str">
        <f t="shared" si="77"/>
        <v xml:space="preserve"> -</v>
      </c>
      <c r="CH145" s="53">
        <f>'[3]2019'!P121</f>
        <v>32760</v>
      </c>
      <c r="CI145" s="90">
        <f>'[3]2019'!Q121</f>
        <v>0</v>
      </c>
      <c r="CJ145" s="90">
        <f>'[3]2019'!R121</f>
        <v>0</v>
      </c>
      <c r="CK145" s="146">
        <f t="shared" si="78"/>
        <v>0</v>
      </c>
      <c r="CL145" s="385" t="str">
        <f t="shared" si="79"/>
        <v xml:space="preserve"> -</v>
      </c>
      <c r="CM145" s="522">
        <f t="shared" si="80"/>
        <v>84110</v>
      </c>
      <c r="CN145" s="523">
        <f t="shared" si="81"/>
        <v>0</v>
      </c>
      <c r="CO145" s="523">
        <f t="shared" si="82"/>
        <v>8000</v>
      </c>
      <c r="CP145" s="504">
        <f t="shared" si="83"/>
        <v>0</v>
      </c>
      <c r="CQ145" s="385">
        <f t="shared" si="84"/>
        <v>1</v>
      </c>
      <c r="CR145" s="595" t="s">
        <v>1533</v>
      </c>
      <c r="CS145" s="108" t="s">
        <v>1400</v>
      </c>
      <c r="CT145" s="75" t="str">
        <f>'[1]LÍNEA 2'!AQ145</f>
        <v>Sec. Desarrollo Social</v>
      </c>
    </row>
    <row r="146" spans="2:98" ht="30" customHeight="1" x14ac:dyDescent="0.2">
      <c r="B146" s="961"/>
      <c r="C146" s="958"/>
      <c r="D146" s="983"/>
      <c r="E146" s="912"/>
      <c r="F146" s="921"/>
      <c r="G146" s="809"/>
      <c r="H146" s="809"/>
      <c r="I146" s="797"/>
      <c r="J146" s="809"/>
      <c r="K146" s="797"/>
      <c r="L146" s="809"/>
      <c r="M146" s="809"/>
      <c r="N146" s="797"/>
      <c r="O146" s="809"/>
      <c r="P146" s="809"/>
      <c r="Q146" s="797"/>
      <c r="R146" s="809"/>
      <c r="S146" s="809"/>
      <c r="T146" s="797"/>
      <c r="U146" s="937"/>
      <c r="V146" s="823"/>
      <c r="W146" s="797"/>
      <c r="X146" s="809"/>
      <c r="Y146" s="797"/>
      <c r="Z146" s="809"/>
      <c r="AA146" s="797"/>
      <c r="AB146" s="991"/>
      <c r="AC146" s="994"/>
      <c r="AD146" s="988"/>
      <c r="AE146" s="762"/>
      <c r="AF146" s="770"/>
      <c r="AG146" s="762"/>
      <c r="AH146" s="770"/>
      <c r="AI146" s="762"/>
      <c r="AJ146" s="770"/>
      <c r="AK146" s="762"/>
      <c r="AL146" s="770"/>
      <c r="AM146" s="762"/>
      <c r="AN146" s="770"/>
      <c r="AO146" s="915"/>
      <c r="AP146" s="904"/>
      <c r="AQ146" s="119" t="s">
        <v>389</v>
      </c>
      <c r="AR146" s="367">
        <f>'[1]LÍNEA 2'!P146</f>
        <v>2210708</v>
      </c>
      <c r="AS146" s="119" t="s">
        <v>1550</v>
      </c>
      <c r="AT146" s="40">
        <v>0</v>
      </c>
      <c r="AU146" s="60">
        <f>'[1]LÍNEA 2'!S146</f>
        <v>6</v>
      </c>
      <c r="AV146" s="60">
        <f>'[1]LÍNEA 2'!T146</f>
        <v>1</v>
      </c>
      <c r="AW146" s="414">
        <f t="shared" si="71"/>
        <v>0.16666666666666666</v>
      </c>
      <c r="AX146" s="60">
        <f>'[1]LÍNEA 2'!U146</f>
        <v>2</v>
      </c>
      <c r="AY146" s="414">
        <f t="shared" si="86"/>
        <v>0.33333333333333331</v>
      </c>
      <c r="AZ146" s="60">
        <f>'[1]LÍNEA 2'!V146</f>
        <v>1</v>
      </c>
      <c r="BA146" s="416">
        <f t="shared" si="87"/>
        <v>0.16666666666666666</v>
      </c>
      <c r="BB146" s="47">
        <f>'[1]LÍNEA 2'!W146</f>
        <v>2</v>
      </c>
      <c r="BC146" s="423">
        <f t="shared" si="88"/>
        <v>0.33333333333333331</v>
      </c>
      <c r="BD146" s="54">
        <f>'[3]2016'!K121</f>
        <v>1</v>
      </c>
      <c r="BE146" s="55">
        <f>'[3]2017'!K122</f>
        <v>0</v>
      </c>
      <c r="BF146" s="55">
        <f>'[3]2018'!K122</f>
        <v>0</v>
      </c>
      <c r="BG146" s="343">
        <f>'[3]2019'!K122</f>
        <v>0</v>
      </c>
      <c r="BH146" s="334">
        <f t="shared" si="61"/>
        <v>1</v>
      </c>
      <c r="BI146" s="454">
        <f t="shared" si="62"/>
        <v>1</v>
      </c>
      <c r="BJ146" s="335">
        <f t="shared" si="63"/>
        <v>0</v>
      </c>
      <c r="BK146" s="454">
        <f t="shared" si="64"/>
        <v>0</v>
      </c>
      <c r="BL146" s="335">
        <f t="shared" si="65"/>
        <v>0</v>
      </c>
      <c r="BM146" s="454">
        <f t="shared" si="66"/>
        <v>0</v>
      </c>
      <c r="BN146" s="335">
        <f t="shared" si="67"/>
        <v>0</v>
      </c>
      <c r="BO146" s="454">
        <f t="shared" si="68"/>
        <v>0</v>
      </c>
      <c r="BP146" s="661">
        <f>+SUM(BD146:BG146)/AU146</f>
        <v>0.16666666666666666</v>
      </c>
      <c r="BQ146" s="656">
        <f t="shared" si="69"/>
        <v>0.16666666666666666</v>
      </c>
      <c r="BR146" s="646">
        <f t="shared" si="70"/>
        <v>0.16666666666666666</v>
      </c>
      <c r="BS146" s="54">
        <f>'[3]2016'!P121</f>
        <v>0</v>
      </c>
      <c r="BT146" s="60">
        <f>'[3]2016'!Q121</f>
        <v>0</v>
      </c>
      <c r="BU146" s="60">
        <f>'[3]2016'!R121</f>
        <v>1000</v>
      </c>
      <c r="BV146" s="125" t="str">
        <f t="shared" si="72"/>
        <v xml:space="preserve"> -</v>
      </c>
      <c r="BW146" s="379">
        <f t="shared" si="73"/>
        <v>1</v>
      </c>
      <c r="BX146" s="55">
        <f>'[3]2017'!P122</f>
        <v>0</v>
      </c>
      <c r="BY146" s="60">
        <f>'[3]2017'!Q122</f>
        <v>0</v>
      </c>
      <c r="BZ146" s="60">
        <f>'[3]2017'!R122</f>
        <v>0</v>
      </c>
      <c r="CA146" s="125" t="str">
        <f t="shared" si="74"/>
        <v xml:space="preserve"> -</v>
      </c>
      <c r="CB146" s="379" t="str">
        <f t="shared" si="75"/>
        <v xml:space="preserve"> -</v>
      </c>
      <c r="CC146" s="54">
        <f>'[3]2018'!P122</f>
        <v>7315</v>
      </c>
      <c r="CD146" s="60">
        <f>'[3]2018'!Q122</f>
        <v>0</v>
      </c>
      <c r="CE146" s="60">
        <f>'[3]2018'!R122</f>
        <v>0</v>
      </c>
      <c r="CF146" s="125">
        <f t="shared" si="76"/>
        <v>0</v>
      </c>
      <c r="CG146" s="379" t="str">
        <f t="shared" si="77"/>
        <v xml:space="preserve"> -</v>
      </c>
      <c r="CH146" s="55">
        <f>'[3]2019'!P122</f>
        <v>7644</v>
      </c>
      <c r="CI146" s="60">
        <f>'[3]2019'!Q122</f>
        <v>0</v>
      </c>
      <c r="CJ146" s="60">
        <f>'[3]2019'!R122</f>
        <v>0</v>
      </c>
      <c r="CK146" s="125">
        <f t="shared" si="78"/>
        <v>0</v>
      </c>
      <c r="CL146" s="379" t="str">
        <f t="shared" si="79"/>
        <v xml:space="preserve"> -</v>
      </c>
      <c r="CM146" s="518">
        <f t="shared" si="80"/>
        <v>14959</v>
      </c>
      <c r="CN146" s="519">
        <f t="shared" si="81"/>
        <v>0</v>
      </c>
      <c r="CO146" s="519">
        <f t="shared" si="82"/>
        <v>1000</v>
      </c>
      <c r="CP146" s="505">
        <f t="shared" si="83"/>
        <v>0</v>
      </c>
      <c r="CQ146" s="379">
        <f t="shared" si="84"/>
        <v>1</v>
      </c>
      <c r="CR146" s="592" t="s">
        <v>1533</v>
      </c>
      <c r="CS146" s="99" t="s">
        <v>1400</v>
      </c>
      <c r="CT146" s="102" t="str">
        <f>'[1]LÍNEA 2'!AQ146</f>
        <v>Sec. Desarrollo Social</v>
      </c>
    </row>
    <row r="147" spans="2:98" ht="30" customHeight="1" x14ac:dyDescent="0.2">
      <c r="B147" s="961"/>
      <c r="C147" s="958"/>
      <c r="D147" s="983"/>
      <c r="E147" s="912"/>
      <c r="F147" s="921"/>
      <c r="G147" s="809"/>
      <c r="H147" s="809"/>
      <c r="I147" s="797"/>
      <c r="J147" s="809"/>
      <c r="K147" s="797"/>
      <c r="L147" s="809"/>
      <c r="M147" s="809"/>
      <c r="N147" s="797"/>
      <c r="O147" s="809"/>
      <c r="P147" s="809"/>
      <c r="Q147" s="797"/>
      <c r="R147" s="809"/>
      <c r="S147" s="809"/>
      <c r="T147" s="797"/>
      <c r="U147" s="937"/>
      <c r="V147" s="823"/>
      <c r="W147" s="797"/>
      <c r="X147" s="809"/>
      <c r="Y147" s="797"/>
      <c r="Z147" s="809"/>
      <c r="AA147" s="797"/>
      <c r="AB147" s="991"/>
      <c r="AC147" s="994"/>
      <c r="AD147" s="988"/>
      <c r="AE147" s="762"/>
      <c r="AF147" s="770"/>
      <c r="AG147" s="762"/>
      <c r="AH147" s="770"/>
      <c r="AI147" s="762"/>
      <c r="AJ147" s="770"/>
      <c r="AK147" s="762"/>
      <c r="AL147" s="770"/>
      <c r="AM147" s="762"/>
      <c r="AN147" s="770"/>
      <c r="AO147" s="915"/>
      <c r="AP147" s="904"/>
      <c r="AQ147" s="27" t="s">
        <v>390</v>
      </c>
      <c r="AR147" s="133" t="str">
        <f>'[1]LÍNEA 2'!P147</f>
        <v xml:space="preserve"> -</v>
      </c>
      <c r="AS147" s="27" t="s">
        <v>1551</v>
      </c>
      <c r="AT147" s="43">
        <v>0.1</v>
      </c>
      <c r="AU147" s="85">
        <f>'[1]LÍNEA 2'!S147</f>
        <v>0.3</v>
      </c>
      <c r="AV147" s="85">
        <f>'[1]LÍNEA 2'!T147</f>
        <v>0</v>
      </c>
      <c r="AW147" s="414">
        <f t="shared" si="71"/>
        <v>0</v>
      </c>
      <c r="AX147" s="85">
        <f>'[1]LÍNEA 2'!U147</f>
        <v>0.1</v>
      </c>
      <c r="AY147" s="414">
        <f t="shared" si="86"/>
        <v>0.33333333333333337</v>
      </c>
      <c r="AZ147" s="85">
        <f>'[1]LÍNEA 2'!V147</f>
        <v>0.2</v>
      </c>
      <c r="BA147" s="416">
        <f t="shared" si="87"/>
        <v>0.66666666666666674</v>
      </c>
      <c r="BB147" s="125">
        <f>'[1]LÍNEA 2'!W147</f>
        <v>0</v>
      </c>
      <c r="BC147" s="423">
        <f t="shared" si="88"/>
        <v>0</v>
      </c>
      <c r="BD147" s="319">
        <f>'[3]2016'!K122</f>
        <v>0</v>
      </c>
      <c r="BE147" s="314">
        <f>'[3]2017'!K123</f>
        <v>0</v>
      </c>
      <c r="BF147" s="314">
        <f>'[3]2018'!K123</f>
        <v>0</v>
      </c>
      <c r="BG147" s="344">
        <f>'[3]2019'!K123</f>
        <v>0</v>
      </c>
      <c r="BH147" s="334" t="str">
        <f t="shared" si="61"/>
        <v xml:space="preserve"> -</v>
      </c>
      <c r="BI147" s="454" t="str">
        <f t="shared" si="62"/>
        <v xml:space="preserve"> -</v>
      </c>
      <c r="BJ147" s="335">
        <f t="shared" si="63"/>
        <v>0</v>
      </c>
      <c r="BK147" s="454">
        <f t="shared" si="64"/>
        <v>0</v>
      </c>
      <c r="BL147" s="335">
        <f t="shared" si="65"/>
        <v>0</v>
      </c>
      <c r="BM147" s="454">
        <f t="shared" si="66"/>
        <v>0</v>
      </c>
      <c r="BN147" s="335" t="str">
        <f t="shared" si="67"/>
        <v xml:space="preserve"> -</v>
      </c>
      <c r="BO147" s="454" t="str">
        <f t="shared" si="68"/>
        <v xml:space="preserve"> -</v>
      </c>
      <c r="BP147" s="661">
        <f>+SUM(BD147:BG147)/AU147</f>
        <v>0</v>
      </c>
      <c r="BQ147" s="656">
        <f t="shared" si="69"/>
        <v>0</v>
      </c>
      <c r="BR147" s="646">
        <f t="shared" si="70"/>
        <v>0</v>
      </c>
      <c r="BS147" s="54">
        <f>'[3]2016'!P122</f>
        <v>0</v>
      </c>
      <c r="BT147" s="60">
        <f>'[3]2016'!Q122</f>
        <v>0</v>
      </c>
      <c r="BU147" s="60">
        <f>'[3]2016'!R122</f>
        <v>0</v>
      </c>
      <c r="BV147" s="125" t="str">
        <f t="shared" si="72"/>
        <v xml:space="preserve"> -</v>
      </c>
      <c r="BW147" s="379" t="str">
        <f t="shared" si="73"/>
        <v xml:space="preserve"> -</v>
      </c>
      <c r="BX147" s="55">
        <f>'[3]2017'!P123</f>
        <v>0</v>
      </c>
      <c r="BY147" s="60">
        <f>'[3]2017'!Q123</f>
        <v>0</v>
      </c>
      <c r="BZ147" s="60">
        <f>'[3]2017'!R123</f>
        <v>0</v>
      </c>
      <c r="CA147" s="125" t="str">
        <f t="shared" si="74"/>
        <v xml:space="preserve"> -</v>
      </c>
      <c r="CB147" s="379" t="str">
        <f t="shared" si="75"/>
        <v xml:space="preserve"> -</v>
      </c>
      <c r="CC147" s="54">
        <f>'[3]2018'!P123</f>
        <v>0</v>
      </c>
      <c r="CD147" s="60">
        <f>'[3]2018'!Q123</f>
        <v>0</v>
      </c>
      <c r="CE147" s="60">
        <f>'[3]2018'!R123</f>
        <v>0</v>
      </c>
      <c r="CF147" s="125" t="str">
        <f t="shared" si="76"/>
        <v xml:space="preserve"> -</v>
      </c>
      <c r="CG147" s="379" t="str">
        <f t="shared" si="77"/>
        <v xml:space="preserve"> -</v>
      </c>
      <c r="CH147" s="55">
        <f>'[3]2019'!P123</f>
        <v>0</v>
      </c>
      <c r="CI147" s="60">
        <f>'[3]2019'!Q123</f>
        <v>0</v>
      </c>
      <c r="CJ147" s="60">
        <f>'[3]2019'!R123</f>
        <v>0</v>
      </c>
      <c r="CK147" s="125" t="str">
        <f t="shared" si="78"/>
        <v xml:space="preserve"> -</v>
      </c>
      <c r="CL147" s="379" t="str">
        <f t="shared" si="79"/>
        <v xml:space="preserve"> -</v>
      </c>
      <c r="CM147" s="518">
        <f t="shared" si="80"/>
        <v>0</v>
      </c>
      <c r="CN147" s="519">
        <f t="shared" si="81"/>
        <v>0</v>
      </c>
      <c r="CO147" s="519">
        <f t="shared" si="82"/>
        <v>0</v>
      </c>
      <c r="CP147" s="505" t="str">
        <f t="shared" si="83"/>
        <v xml:space="preserve"> -</v>
      </c>
      <c r="CQ147" s="379" t="str">
        <f t="shared" si="84"/>
        <v xml:space="preserve"> -</v>
      </c>
      <c r="CR147" s="592" t="s">
        <v>1533</v>
      </c>
      <c r="CS147" s="99" t="s">
        <v>1400</v>
      </c>
      <c r="CT147" s="102" t="str">
        <f>'[1]LÍNEA 2'!AQ147</f>
        <v>Sec. Desarrollo Social</v>
      </c>
    </row>
    <row r="148" spans="2:98" ht="30" customHeight="1" x14ac:dyDescent="0.2">
      <c r="B148" s="961"/>
      <c r="C148" s="958"/>
      <c r="D148" s="983"/>
      <c r="E148" s="912"/>
      <c r="F148" s="921"/>
      <c r="G148" s="809"/>
      <c r="H148" s="809"/>
      <c r="I148" s="797"/>
      <c r="J148" s="809"/>
      <c r="K148" s="797"/>
      <c r="L148" s="809"/>
      <c r="M148" s="809"/>
      <c r="N148" s="797"/>
      <c r="O148" s="809"/>
      <c r="P148" s="809"/>
      <c r="Q148" s="797"/>
      <c r="R148" s="809"/>
      <c r="S148" s="809"/>
      <c r="T148" s="797"/>
      <c r="U148" s="937"/>
      <c r="V148" s="823"/>
      <c r="W148" s="797"/>
      <c r="X148" s="809"/>
      <c r="Y148" s="797"/>
      <c r="Z148" s="809"/>
      <c r="AA148" s="797"/>
      <c r="AB148" s="991"/>
      <c r="AC148" s="994"/>
      <c r="AD148" s="988"/>
      <c r="AE148" s="762"/>
      <c r="AF148" s="770"/>
      <c r="AG148" s="762"/>
      <c r="AH148" s="770"/>
      <c r="AI148" s="762"/>
      <c r="AJ148" s="770"/>
      <c r="AK148" s="762"/>
      <c r="AL148" s="770"/>
      <c r="AM148" s="762"/>
      <c r="AN148" s="770"/>
      <c r="AO148" s="915"/>
      <c r="AP148" s="904"/>
      <c r="AQ148" s="301" t="s">
        <v>433</v>
      </c>
      <c r="AR148" s="302">
        <f>'[1]LÍNEA 2'!P148</f>
        <v>2210708</v>
      </c>
      <c r="AS148" s="301" t="s">
        <v>1552</v>
      </c>
      <c r="AT148" s="40">
        <v>1</v>
      </c>
      <c r="AU148" s="60">
        <f>'[1]LÍNEA 2'!S148</f>
        <v>1</v>
      </c>
      <c r="AV148" s="60">
        <f>'[1]LÍNEA 2'!T148</f>
        <v>1</v>
      </c>
      <c r="AW148" s="414">
        <v>0.25</v>
      </c>
      <c r="AX148" s="60">
        <f>'[1]LÍNEA 2'!U148</f>
        <v>1</v>
      </c>
      <c r="AY148" s="414">
        <v>0.25</v>
      </c>
      <c r="AZ148" s="60">
        <f>'[1]LÍNEA 2'!V148</f>
        <v>1</v>
      </c>
      <c r="BA148" s="416">
        <v>0.25</v>
      </c>
      <c r="BB148" s="47">
        <f>'[1]LÍNEA 2'!W148</f>
        <v>1</v>
      </c>
      <c r="BC148" s="423">
        <v>0.25</v>
      </c>
      <c r="BD148" s="54">
        <f>'[3]2016'!K123</f>
        <v>1</v>
      </c>
      <c r="BE148" s="55">
        <f>'[3]2017'!K124</f>
        <v>1</v>
      </c>
      <c r="BF148" s="55">
        <f>'[3]2018'!K124</f>
        <v>0</v>
      </c>
      <c r="BG148" s="343">
        <f>'[3]2019'!K124</f>
        <v>0</v>
      </c>
      <c r="BH148" s="334">
        <f t="shared" si="61"/>
        <v>1</v>
      </c>
      <c r="BI148" s="454">
        <f t="shared" si="62"/>
        <v>1</v>
      </c>
      <c r="BJ148" s="335">
        <f t="shared" si="63"/>
        <v>1</v>
      </c>
      <c r="BK148" s="454">
        <f t="shared" si="64"/>
        <v>1</v>
      </c>
      <c r="BL148" s="335">
        <f t="shared" si="65"/>
        <v>0</v>
      </c>
      <c r="BM148" s="454">
        <f t="shared" si="66"/>
        <v>0</v>
      </c>
      <c r="BN148" s="335">
        <f t="shared" si="67"/>
        <v>0</v>
      </c>
      <c r="BO148" s="454">
        <f t="shared" si="68"/>
        <v>0</v>
      </c>
      <c r="BP148" s="661">
        <f t="shared" si="85"/>
        <v>0.5</v>
      </c>
      <c r="BQ148" s="656">
        <f t="shared" si="69"/>
        <v>0.5</v>
      </c>
      <c r="BR148" s="646">
        <f t="shared" si="70"/>
        <v>0.5</v>
      </c>
      <c r="BS148" s="54">
        <f>'[3]2016'!P123</f>
        <v>0</v>
      </c>
      <c r="BT148" s="60">
        <f>'[3]2016'!Q123</f>
        <v>0</v>
      </c>
      <c r="BU148" s="60">
        <f>'[3]2016'!R123</f>
        <v>0</v>
      </c>
      <c r="BV148" s="125" t="str">
        <f t="shared" si="72"/>
        <v xml:space="preserve"> -</v>
      </c>
      <c r="BW148" s="379" t="str">
        <f t="shared" si="73"/>
        <v xml:space="preserve"> -</v>
      </c>
      <c r="BX148" s="55">
        <f>'[3]2017'!P124</f>
        <v>0</v>
      </c>
      <c r="BY148" s="60">
        <f>'[3]2017'!Q124</f>
        <v>0</v>
      </c>
      <c r="BZ148" s="60">
        <f>'[3]2017'!R124</f>
        <v>0</v>
      </c>
      <c r="CA148" s="125" t="str">
        <f t="shared" si="74"/>
        <v xml:space="preserve"> -</v>
      </c>
      <c r="CB148" s="379" t="str">
        <f t="shared" si="75"/>
        <v xml:space="preserve"> -</v>
      </c>
      <c r="CC148" s="54">
        <f>'[3]2018'!P124</f>
        <v>25000</v>
      </c>
      <c r="CD148" s="60">
        <f>'[3]2018'!Q124</f>
        <v>0</v>
      </c>
      <c r="CE148" s="60">
        <f>'[3]2018'!R124</f>
        <v>0</v>
      </c>
      <c r="CF148" s="125">
        <f t="shared" si="76"/>
        <v>0</v>
      </c>
      <c r="CG148" s="379" t="str">
        <f t="shared" si="77"/>
        <v xml:space="preserve"> -</v>
      </c>
      <c r="CH148" s="55">
        <f>'[3]2019'!P124</f>
        <v>25000</v>
      </c>
      <c r="CI148" s="60">
        <f>'[3]2019'!Q124</f>
        <v>0</v>
      </c>
      <c r="CJ148" s="60">
        <f>'[3]2019'!R124</f>
        <v>0</v>
      </c>
      <c r="CK148" s="125">
        <f t="shared" si="78"/>
        <v>0</v>
      </c>
      <c r="CL148" s="379" t="str">
        <f t="shared" si="79"/>
        <v xml:space="preserve"> -</v>
      </c>
      <c r="CM148" s="518">
        <f t="shared" si="80"/>
        <v>50000</v>
      </c>
      <c r="CN148" s="519">
        <f t="shared" si="81"/>
        <v>0</v>
      </c>
      <c r="CO148" s="519">
        <f t="shared" si="82"/>
        <v>0</v>
      </c>
      <c r="CP148" s="505">
        <f t="shared" si="83"/>
        <v>0</v>
      </c>
      <c r="CQ148" s="379" t="str">
        <f t="shared" si="84"/>
        <v xml:space="preserve"> -</v>
      </c>
      <c r="CR148" s="592" t="s">
        <v>1533</v>
      </c>
      <c r="CS148" s="99" t="s">
        <v>1400</v>
      </c>
      <c r="CT148" s="102" t="str">
        <f>'[1]LÍNEA 2'!AQ148</f>
        <v>Sec. Desarrollo Social</v>
      </c>
    </row>
    <row r="149" spans="2:98" ht="30" customHeight="1" x14ac:dyDescent="0.2">
      <c r="B149" s="961"/>
      <c r="C149" s="958"/>
      <c r="D149" s="983"/>
      <c r="E149" s="912"/>
      <c r="F149" s="921"/>
      <c r="G149" s="809"/>
      <c r="H149" s="809"/>
      <c r="I149" s="797"/>
      <c r="J149" s="809"/>
      <c r="K149" s="797"/>
      <c r="L149" s="809"/>
      <c r="M149" s="809"/>
      <c r="N149" s="797"/>
      <c r="O149" s="809"/>
      <c r="P149" s="809"/>
      <c r="Q149" s="797"/>
      <c r="R149" s="809"/>
      <c r="S149" s="809"/>
      <c r="T149" s="797"/>
      <c r="U149" s="937"/>
      <c r="V149" s="823"/>
      <c r="W149" s="797"/>
      <c r="X149" s="809"/>
      <c r="Y149" s="797"/>
      <c r="Z149" s="809"/>
      <c r="AA149" s="797"/>
      <c r="AB149" s="991"/>
      <c r="AC149" s="994"/>
      <c r="AD149" s="988"/>
      <c r="AE149" s="762"/>
      <c r="AF149" s="770"/>
      <c r="AG149" s="762"/>
      <c r="AH149" s="770"/>
      <c r="AI149" s="762"/>
      <c r="AJ149" s="770"/>
      <c r="AK149" s="762"/>
      <c r="AL149" s="770"/>
      <c r="AM149" s="762"/>
      <c r="AN149" s="770"/>
      <c r="AO149" s="915"/>
      <c r="AP149" s="904"/>
      <c r="AQ149" s="301" t="s">
        <v>391</v>
      </c>
      <c r="AR149" s="302">
        <f>'[1]LÍNEA 2'!P149</f>
        <v>2210708</v>
      </c>
      <c r="AS149" s="301" t="s">
        <v>1553</v>
      </c>
      <c r="AT149" s="40">
        <v>1</v>
      </c>
      <c r="AU149" s="60">
        <f>'[1]LÍNEA 2'!S149</f>
        <v>1</v>
      </c>
      <c r="AV149" s="60">
        <f>'[1]LÍNEA 2'!T149</f>
        <v>1</v>
      </c>
      <c r="AW149" s="414">
        <v>0.25</v>
      </c>
      <c r="AX149" s="60">
        <f>'[1]LÍNEA 2'!U149</f>
        <v>1</v>
      </c>
      <c r="AY149" s="414">
        <v>0.25</v>
      </c>
      <c r="AZ149" s="60">
        <f>'[1]LÍNEA 2'!V149</f>
        <v>1</v>
      </c>
      <c r="BA149" s="416">
        <v>0.25</v>
      </c>
      <c r="BB149" s="47">
        <f>'[1]LÍNEA 2'!W149</f>
        <v>1</v>
      </c>
      <c r="BC149" s="423">
        <v>0.25</v>
      </c>
      <c r="BD149" s="54">
        <f>'[3]2016'!K124</f>
        <v>1</v>
      </c>
      <c r="BE149" s="55">
        <f>'[3]2017'!K125</f>
        <v>1</v>
      </c>
      <c r="BF149" s="55">
        <f>'[3]2018'!K125</f>
        <v>0</v>
      </c>
      <c r="BG149" s="343">
        <f>'[3]2019'!K125</f>
        <v>0</v>
      </c>
      <c r="BH149" s="334">
        <f t="shared" si="61"/>
        <v>1</v>
      </c>
      <c r="BI149" s="454">
        <f t="shared" si="62"/>
        <v>1</v>
      </c>
      <c r="BJ149" s="335">
        <f t="shared" si="63"/>
        <v>1</v>
      </c>
      <c r="BK149" s="454">
        <f t="shared" si="64"/>
        <v>1</v>
      </c>
      <c r="BL149" s="335">
        <f t="shared" si="65"/>
        <v>0</v>
      </c>
      <c r="BM149" s="454">
        <f t="shared" si="66"/>
        <v>0</v>
      </c>
      <c r="BN149" s="335">
        <f t="shared" si="67"/>
        <v>0</v>
      </c>
      <c r="BO149" s="454">
        <f t="shared" si="68"/>
        <v>0</v>
      </c>
      <c r="BP149" s="661">
        <f t="shared" si="85"/>
        <v>0.5</v>
      </c>
      <c r="BQ149" s="656">
        <f t="shared" si="69"/>
        <v>0.5</v>
      </c>
      <c r="BR149" s="646">
        <f t="shared" si="70"/>
        <v>0.5</v>
      </c>
      <c r="BS149" s="54">
        <f>'[3]2016'!P124</f>
        <v>0</v>
      </c>
      <c r="BT149" s="60">
        <f>'[3]2016'!Q124</f>
        <v>0</v>
      </c>
      <c r="BU149" s="60">
        <f>'[3]2016'!R124</f>
        <v>0</v>
      </c>
      <c r="BV149" s="125" t="str">
        <f t="shared" si="72"/>
        <v xml:space="preserve"> -</v>
      </c>
      <c r="BW149" s="379" t="str">
        <f t="shared" si="73"/>
        <v xml:space="preserve"> -</v>
      </c>
      <c r="BX149" s="55">
        <f>'[3]2017'!P125</f>
        <v>40000</v>
      </c>
      <c r="BY149" s="60">
        <f>'[3]2017'!Q125</f>
        <v>0</v>
      </c>
      <c r="BZ149" s="60">
        <f>'[3]2017'!R125</f>
        <v>0</v>
      </c>
      <c r="CA149" s="125">
        <f t="shared" si="74"/>
        <v>0</v>
      </c>
      <c r="CB149" s="379" t="str">
        <f t="shared" si="75"/>
        <v xml:space="preserve"> -</v>
      </c>
      <c r="CC149" s="54">
        <f>'[3]2018'!P125</f>
        <v>50000</v>
      </c>
      <c r="CD149" s="60">
        <f>'[3]2018'!Q125</f>
        <v>0</v>
      </c>
      <c r="CE149" s="60">
        <f>'[3]2018'!R125</f>
        <v>0</v>
      </c>
      <c r="CF149" s="125">
        <f t="shared" si="76"/>
        <v>0</v>
      </c>
      <c r="CG149" s="379" t="str">
        <f t="shared" si="77"/>
        <v xml:space="preserve"> -</v>
      </c>
      <c r="CH149" s="55">
        <f>'[3]2019'!P125</f>
        <v>50000</v>
      </c>
      <c r="CI149" s="60">
        <f>'[3]2019'!Q125</f>
        <v>0</v>
      </c>
      <c r="CJ149" s="60">
        <f>'[3]2019'!R125</f>
        <v>0</v>
      </c>
      <c r="CK149" s="125">
        <f t="shared" si="78"/>
        <v>0</v>
      </c>
      <c r="CL149" s="379" t="str">
        <f t="shared" si="79"/>
        <v xml:space="preserve"> -</v>
      </c>
      <c r="CM149" s="518">
        <f t="shared" si="80"/>
        <v>140000</v>
      </c>
      <c r="CN149" s="519">
        <f t="shared" si="81"/>
        <v>0</v>
      </c>
      <c r="CO149" s="519">
        <f t="shared" si="82"/>
        <v>0</v>
      </c>
      <c r="CP149" s="505">
        <f t="shared" si="83"/>
        <v>0</v>
      </c>
      <c r="CQ149" s="379" t="str">
        <f t="shared" si="84"/>
        <v xml:space="preserve"> -</v>
      </c>
      <c r="CR149" s="592" t="s">
        <v>1533</v>
      </c>
      <c r="CS149" s="99" t="s">
        <v>1400</v>
      </c>
      <c r="CT149" s="102" t="str">
        <f>'[1]LÍNEA 2'!AQ149</f>
        <v>Sec. Desarrollo Social</v>
      </c>
    </row>
    <row r="150" spans="2:98" ht="45.75" customHeight="1" thickBot="1" x14ac:dyDescent="0.25">
      <c r="B150" s="961"/>
      <c r="C150" s="958"/>
      <c r="D150" s="984"/>
      <c r="E150" s="913"/>
      <c r="F150" s="922"/>
      <c r="G150" s="819"/>
      <c r="H150" s="819"/>
      <c r="I150" s="805"/>
      <c r="J150" s="819"/>
      <c r="K150" s="805"/>
      <c r="L150" s="819"/>
      <c r="M150" s="819"/>
      <c r="N150" s="805"/>
      <c r="O150" s="819"/>
      <c r="P150" s="819"/>
      <c r="Q150" s="805"/>
      <c r="R150" s="819"/>
      <c r="S150" s="819"/>
      <c r="T150" s="805"/>
      <c r="U150" s="1054"/>
      <c r="V150" s="824"/>
      <c r="W150" s="805"/>
      <c r="X150" s="819"/>
      <c r="Y150" s="805"/>
      <c r="Z150" s="819"/>
      <c r="AA150" s="805"/>
      <c r="AB150" s="992"/>
      <c r="AC150" s="995"/>
      <c r="AD150" s="989"/>
      <c r="AE150" s="763"/>
      <c r="AF150" s="771"/>
      <c r="AG150" s="763"/>
      <c r="AH150" s="771"/>
      <c r="AI150" s="763"/>
      <c r="AJ150" s="771"/>
      <c r="AK150" s="763"/>
      <c r="AL150" s="771"/>
      <c r="AM150" s="763"/>
      <c r="AN150" s="771"/>
      <c r="AO150" s="918"/>
      <c r="AP150" s="907"/>
      <c r="AQ150" s="466" t="s">
        <v>434</v>
      </c>
      <c r="AR150" s="467" t="str">
        <f>'[1]LÍNEA 2'!P150</f>
        <v xml:space="preserve"> -</v>
      </c>
      <c r="AS150" s="466" t="s">
        <v>1554</v>
      </c>
      <c r="AT150" s="45">
        <v>0</v>
      </c>
      <c r="AU150" s="92">
        <f>'[1]LÍNEA 2'!S150</f>
        <v>1</v>
      </c>
      <c r="AV150" s="92">
        <f>'[1]LÍNEA 2'!T150</f>
        <v>0</v>
      </c>
      <c r="AW150" s="424">
        <f t="shared" si="71"/>
        <v>0</v>
      </c>
      <c r="AX150" s="92">
        <f>'[1]LÍNEA 2'!U150</f>
        <v>1</v>
      </c>
      <c r="AY150" s="424">
        <v>0.33</v>
      </c>
      <c r="AZ150" s="92">
        <f>'[1]LÍNEA 2'!V150</f>
        <v>1</v>
      </c>
      <c r="BA150" s="425">
        <v>0.33</v>
      </c>
      <c r="BB150" s="51">
        <f>'[1]LÍNEA 2'!W150</f>
        <v>1</v>
      </c>
      <c r="BC150" s="426">
        <v>0.34</v>
      </c>
      <c r="BD150" s="62">
        <f>'[4]2016'!$K$16</f>
        <v>0</v>
      </c>
      <c r="BE150" s="63">
        <f>'[4]2017'!$K$16</f>
        <v>0.2</v>
      </c>
      <c r="BF150" s="63">
        <f>'[4]2018'!$K$16</f>
        <v>0</v>
      </c>
      <c r="BG150" s="345">
        <f>'[4]2019'!$K$16</f>
        <v>0</v>
      </c>
      <c r="BH150" s="332" t="str">
        <f t="shared" si="61"/>
        <v xml:space="preserve"> -</v>
      </c>
      <c r="BI150" s="458" t="str">
        <f t="shared" si="62"/>
        <v xml:space="preserve"> -</v>
      </c>
      <c r="BJ150" s="333">
        <f t="shared" si="63"/>
        <v>0.2</v>
      </c>
      <c r="BK150" s="458">
        <f t="shared" si="64"/>
        <v>0.2</v>
      </c>
      <c r="BL150" s="333">
        <f t="shared" si="65"/>
        <v>0</v>
      </c>
      <c r="BM150" s="458">
        <f t="shared" si="66"/>
        <v>0</v>
      </c>
      <c r="BN150" s="333">
        <f t="shared" si="67"/>
        <v>0</v>
      </c>
      <c r="BO150" s="458">
        <f t="shared" si="68"/>
        <v>0</v>
      </c>
      <c r="BP150" s="662">
        <f>+AVERAGE(BE150:BG150)/AU150</f>
        <v>6.6666666666666666E-2</v>
      </c>
      <c r="BQ150" s="657">
        <f t="shared" si="69"/>
        <v>6.6666666666666666E-2</v>
      </c>
      <c r="BR150" s="647">
        <f t="shared" si="70"/>
        <v>6.6666666666666666E-2</v>
      </c>
      <c r="BS150" s="62">
        <f>'[4]2016'!P16</f>
        <v>0</v>
      </c>
      <c r="BT150" s="92">
        <f>'[4]2016'!Q16</f>
        <v>0</v>
      </c>
      <c r="BU150" s="92">
        <f>'[4]2016'!R16</f>
        <v>0</v>
      </c>
      <c r="BV150" s="148" t="str">
        <f t="shared" si="72"/>
        <v xml:space="preserve"> -</v>
      </c>
      <c r="BW150" s="386" t="str">
        <f t="shared" si="73"/>
        <v xml:space="preserve"> -</v>
      </c>
      <c r="BX150" s="63">
        <f>'[4]2017'!P16</f>
        <v>0</v>
      </c>
      <c r="BY150" s="92">
        <f>'[4]2017'!Q16</f>
        <v>0</v>
      </c>
      <c r="BZ150" s="92">
        <f>'[4]2017'!R16</f>
        <v>0</v>
      </c>
      <c r="CA150" s="148" t="str">
        <f t="shared" si="74"/>
        <v xml:space="preserve"> -</v>
      </c>
      <c r="CB150" s="386" t="str">
        <f t="shared" si="75"/>
        <v xml:space="preserve"> -</v>
      </c>
      <c r="CC150" s="62">
        <f>'[4]2018'!P16</f>
        <v>0</v>
      </c>
      <c r="CD150" s="92">
        <f>'[4]2018'!Q16</f>
        <v>0</v>
      </c>
      <c r="CE150" s="92">
        <f>'[4]2018'!R16</f>
        <v>0</v>
      </c>
      <c r="CF150" s="148" t="str">
        <f t="shared" si="76"/>
        <v xml:space="preserve"> -</v>
      </c>
      <c r="CG150" s="386" t="str">
        <f t="shared" si="77"/>
        <v xml:space="preserve"> -</v>
      </c>
      <c r="CH150" s="63">
        <f>'[4]2019'!P16</f>
        <v>0</v>
      </c>
      <c r="CI150" s="92">
        <f>'[4]2019'!Q16</f>
        <v>0</v>
      </c>
      <c r="CJ150" s="92">
        <f>'[4]2019'!R16</f>
        <v>0</v>
      </c>
      <c r="CK150" s="148" t="str">
        <f t="shared" si="78"/>
        <v xml:space="preserve"> -</v>
      </c>
      <c r="CL150" s="386" t="str">
        <f t="shared" si="79"/>
        <v xml:space="preserve"> -</v>
      </c>
      <c r="CM150" s="524">
        <f t="shared" si="80"/>
        <v>0</v>
      </c>
      <c r="CN150" s="525">
        <f t="shared" si="81"/>
        <v>0</v>
      </c>
      <c r="CO150" s="525">
        <f t="shared" si="82"/>
        <v>0</v>
      </c>
      <c r="CP150" s="506" t="str">
        <f t="shared" si="83"/>
        <v xml:space="preserve"> -</v>
      </c>
      <c r="CQ150" s="386" t="str">
        <f t="shared" si="84"/>
        <v xml:space="preserve"> -</v>
      </c>
      <c r="CR150" s="594" t="s">
        <v>1533</v>
      </c>
      <c r="CS150" s="214" t="s">
        <v>1400</v>
      </c>
      <c r="CT150" s="103" t="str">
        <f>'[1]LÍNEA 2'!AQ150</f>
        <v>Sec. Educación</v>
      </c>
    </row>
    <row r="151" spans="2:98" ht="15" customHeight="1" thickBot="1" x14ac:dyDescent="0.25">
      <c r="B151" s="961"/>
      <c r="C151" s="958"/>
      <c r="D151" s="81"/>
      <c r="E151" s="80"/>
      <c r="F151" s="82"/>
      <c r="G151" s="81"/>
      <c r="H151" s="81"/>
      <c r="I151" s="621"/>
      <c r="J151" s="81"/>
      <c r="K151" s="621"/>
      <c r="L151" s="81"/>
      <c r="M151" s="81"/>
      <c r="N151" s="621"/>
      <c r="O151" s="81"/>
      <c r="P151" s="81"/>
      <c r="Q151" s="621"/>
      <c r="R151" s="81"/>
      <c r="S151" s="81"/>
      <c r="T151" s="621"/>
      <c r="U151" s="81"/>
      <c r="V151" s="81"/>
      <c r="W151" s="621"/>
      <c r="X151" s="81"/>
      <c r="Y151" s="621"/>
      <c r="Z151" s="81"/>
      <c r="AA151" s="621"/>
      <c r="AB151" s="81"/>
      <c r="AC151" s="621"/>
      <c r="AD151" s="359"/>
      <c r="AE151" s="622"/>
      <c r="AF151" s="359"/>
      <c r="AG151" s="622"/>
      <c r="AH151" s="359"/>
      <c r="AI151" s="622"/>
      <c r="AJ151" s="359"/>
      <c r="AK151" s="622"/>
      <c r="AL151" s="359"/>
      <c r="AM151" s="622"/>
      <c r="AN151" s="359"/>
      <c r="AO151" s="81"/>
      <c r="AP151" s="80"/>
      <c r="AQ151" s="82"/>
      <c r="AR151" s="80"/>
      <c r="AS151" s="82"/>
      <c r="AT151" s="81"/>
      <c r="AU151" s="307">
        <f>'[1]LÍNEA 2'!S151</f>
        <v>0</v>
      </c>
      <c r="AV151" s="307">
        <f>'[1]LÍNEA 2'!T151</f>
        <v>0</v>
      </c>
      <c r="AW151" s="359">
        <f>+AVERAGE(AW129:AW150)</f>
        <v>0.14772727272727271</v>
      </c>
      <c r="AX151" s="307">
        <f>'[1]LÍNEA 2'!U151</f>
        <v>0</v>
      </c>
      <c r="AY151" s="359">
        <f t="shared" ref="AY151:BC151" si="89">+AVERAGE(AY129:AY150)</f>
        <v>0.31958110516934046</v>
      </c>
      <c r="AZ151" s="307">
        <f>'[1]LÍNEA 2'!V151</f>
        <v>0</v>
      </c>
      <c r="BA151" s="359">
        <f t="shared" si="89"/>
        <v>0.28437611408199648</v>
      </c>
      <c r="BB151" s="307">
        <f>'[1]LÍNEA 2'!W151</f>
        <v>0</v>
      </c>
      <c r="BC151" s="359">
        <f t="shared" si="89"/>
        <v>0.24831550802139038</v>
      </c>
      <c r="BD151" s="307"/>
      <c r="BE151" s="307"/>
      <c r="BF151" s="307"/>
      <c r="BG151" s="307"/>
      <c r="BH151" s="80"/>
      <c r="BI151" s="556">
        <f t="shared" ref="BI151:BO151" si="90">+AVERAGE(BI129:BI150)</f>
        <v>0.84615384615384615</v>
      </c>
      <c r="BJ151" s="556"/>
      <c r="BK151" s="556">
        <f t="shared" si="90"/>
        <v>0.41045454545454541</v>
      </c>
      <c r="BL151" s="556"/>
      <c r="BM151" s="556">
        <f t="shared" si="90"/>
        <v>0</v>
      </c>
      <c r="BN151" s="556"/>
      <c r="BO151" s="556">
        <f t="shared" si="90"/>
        <v>0</v>
      </c>
      <c r="BP151" s="665"/>
      <c r="BQ151" s="556">
        <f>+AVERAGE(BQ129:BQ150)</f>
        <v>0.24470365418894832</v>
      </c>
      <c r="BR151" s="641"/>
      <c r="BS151" s="83"/>
      <c r="BT151" s="83"/>
      <c r="BU151" s="83"/>
      <c r="BV151" s="83"/>
      <c r="BW151" s="83"/>
      <c r="BX151" s="83"/>
      <c r="BY151" s="83"/>
      <c r="BZ151" s="83"/>
      <c r="CA151" s="395"/>
      <c r="CB151" s="395"/>
      <c r="CC151" s="83"/>
      <c r="CD151" s="83"/>
      <c r="CE151" s="83"/>
      <c r="CF151" s="395"/>
      <c r="CG151" s="395"/>
      <c r="CH151" s="83"/>
      <c r="CI151" s="83"/>
      <c r="CJ151" s="83"/>
      <c r="CK151" s="395"/>
      <c r="CL151" s="395"/>
      <c r="CM151" s="84"/>
      <c r="CN151" s="84"/>
      <c r="CO151" s="84"/>
      <c r="CP151" s="526"/>
      <c r="CQ151" s="526"/>
      <c r="CR151" s="596"/>
      <c r="CS151" s="80"/>
      <c r="CT151" s="89"/>
    </row>
    <row r="152" spans="2:98" ht="30" customHeight="1" x14ac:dyDescent="0.2">
      <c r="B152" s="961"/>
      <c r="C152" s="958"/>
      <c r="D152" s="982">
        <f>+RESUMEN!J60</f>
        <v>0.32208088235294119</v>
      </c>
      <c r="E152" s="911" t="s">
        <v>1028</v>
      </c>
      <c r="F152" s="938" t="s">
        <v>413</v>
      </c>
      <c r="G152" s="946">
        <v>18214</v>
      </c>
      <c r="H152" s="946">
        <v>15314</v>
      </c>
      <c r="I152" s="981">
        <f>+H152-G152</f>
        <v>-2900</v>
      </c>
      <c r="J152" s="946">
        <v>17614</v>
      </c>
      <c r="K152" s="981">
        <f>+J152-G152</f>
        <v>-600</v>
      </c>
      <c r="L152" s="946"/>
      <c r="M152" s="946">
        <v>16964</v>
      </c>
      <c r="N152" s="981">
        <f>+M152-J152</f>
        <v>-650</v>
      </c>
      <c r="O152" s="946"/>
      <c r="P152" s="946">
        <v>16164</v>
      </c>
      <c r="Q152" s="981">
        <f>+P152-M152</f>
        <v>-800</v>
      </c>
      <c r="R152" s="946"/>
      <c r="S152" s="946">
        <v>15314</v>
      </c>
      <c r="T152" s="981">
        <f>+S152-P152</f>
        <v>-850</v>
      </c>
      <c r="U152" s="998"/>
      <c r="V152" s="999"/>
      <c r="W152" s="981">
        <f>+IF(V152=0,0,V152-G152)</f>
        <v>0</v>
      </c>
      <c r="X152" s="946"/>
      <c r="Y152" s="981">
        <f>+IF(X152=0,0,X152-V152)</f>
        <v>0</v>
      </c>
      <c r="Z152" s="946"/>
      <c r="AA152" s="981">
        <f>+IF(Z152=0,0,Z152-X152)</f>
        <v>0</v>
      </c>
      <c r="AB152" s="990"/>
      <c r="AC152" s="993">
        <f>+IF(AB152=0,0,AB152-Z152)</f>
        <v>0</v>
      </c>
      <c r="AD152" s="987">
        <f>+IF(K152=0," -",W152/K152)</f>
        <v>0</v>
      </c>
      <c r="AE152" s="986">
        <f>+IF(K152=0," -",IF(AD152&gt;100%,100%,AD152))</f>
        <v>0</v>
      </c>
      <c r="AF152" s="985">
        <f>+IF(N152=0," -",Y152/N152)</f>
        <v>0</v>
      </c>
      <c r="AG152" s="986">
        <f>+IF(N152=0," -",IF(AF152&gt;100%,100%,AF152))</f>
        <v>0</v>
      </c>
      <c r="AH152" s="985">
        <f>+IF(Q152=0," -",AA152/Q152)</f>
        <v>0</v>
      </c>
      <c r="AI152" s="986">
        <f>+IF(Q152=0," -",IF(AH152&gt;100%,100%,AH152))</f>
        <v>0</v>
      </c>
      <c r="AJ152" s="985">
        <f>+IF(T152=0," -",AC152/T152)</f>
        <v>0</v>
      </c>
      <c r="AK152" s="986">
        <f>+IF(T152=0," -",IF(AJ152&gt;100%,100%,AJ152))</f>
        <v>0</v>
      </c>
      <c r="AL152" s="985">
        <f>+SUM(AC152,AA152,Y152,W152)/I152</f>
        <v>0</v>
      </c>
      <c r="AM152" s="986">
        <f>+IF(AL152&gt;100%,100%,IF(AL152&lt;0%,0%,AL152))</f>
        <v>0</v>
      </c>
      <c r="AN152" s="985"/>
      <c r="AO152" s="917">
        <f>+RESUMEN!J61</f>
        <v>0.51482352941176468</v>
      </c>
      <c r="AP152" s="906" t="s">
        <v>409</v>
      </c>
      <c r="AQ152" s="120" t="s">
        <v>392</v>
      </c>
      <c r="AR152" s="374" t="str">
        <f>'[1]LÍNEA 2'!P152</f>
        <v>05430102_x000D_05439003_x000D_05439004</v>
      </c>
      <c r="AS152" s="120" t="s">
        <v>1555</v>
      </c>
      <c r="AT152" s="39">
        <v>3438</v>
      </c>
      <c r="AU152" s="90">
        <f>'[1]LÍNEA 2'!S152</f>
        <v>850</v>
      </c>
      <c r="AV152" s="90">
        <f>'[1]LÍNEA 2'!T152</f>
        <v>50</v>
      </c>
      <c r="AW152" s="413">
        <f t="shared" si="71"/>
        <v>5.8823529411764705E-2</v>
      </c>
      <c r="AX152" s="90">
        <f>'[1]LÍNEA 2'!U152</f>
        <v>130</v>
      </c>
      <c r="AY152" s="413">
        <f t="shared" si="86"/>
        <v>0.15294117647058825</v>
      </c>
      <c r="AZ152" s="90">
        <f>'[1]LÍNEA 2'!V152</f>
        <v>280</v>
      </c>
      <c r="BA152" s="415">
        <f t="shared" si="87"/>
        <v>0.32941176470588235</v>
      </c>
      <c r="BB152" s="46">
        <f>'[1]LÍNEA 2'!W152</f>
        <v>390</v>
      </c>
      <c r="BC152" s="422">
        <f t="shared" si="88"/>
        <v>0.45882352941176469</v>
      </c>
      <c r="BD152" s="52">
        <f>'[24]2016'!K12</f>
        <v>801</v>
      </c>
      <c r="BE152" s="53">
        <f>'[24]2017'!K12</f>
        <v>26</v>
      </c>
      <c r="BF152" s="53">
        <f>'[24]2018'!K12</f>
        <v>0</v>
      </c>
      <c r="BG152" s="342">
        <f>'[24]2019'!K12</f>
        <v>0</v>
      </c>
      <c r="BH152" s="330">
        <f t="shared" si="61"/>
        <v>16.02</v>
      </c>
      <c r="BI152" s="453">
        <f t="shared" si="62"/>
        <v>1</v>
      </c>
      <c r="BJ152" s="331">
        <f t="shared" si="63"/>
        <v>0.2</v>
      </c>
      <c r="BK152" s="453">
        <f t="shared" si="64"/>
        <v>0.2</v>
      </c>
      <c r="BL152" s="331">
        <f t="shared" si="65"/>
        <v>0</v>
      </c>
      <c r="BM152" s="453">
        <f t="shared" si="66"/>
        <v>0</v>
      </c>
      <c r="BN152" s="331">
        <f t="shared" si="67"/>
        <v>0</v>
      </c>
      <c r="BO152" s="453">
        <f t="shared" si="68"/>
        <v>0</v>
      </c>
      <c r="BP152" s="660">
        <f>+SUM(BD152:BG152)/AU152</f>
        <v>0.9729411764705882</v>
      </c>
      <c r="BQ152" s="655">
        <f t="shared" si="69"/>
        <v>0.9729411764705882</v>
      </c>
      <c r="BR152" s="645">
        <f t="shared" si="70"/>
        <v>0.9729411764705882</v>
      </c>
      <c r="BS152" s="52">
        <f>'[24]2016'!P12</f>
        <v>618000</v>
      </c>
      <c r="BT152" s="90">
        <f>'[24]2016'!Q12</f>
        <v>102895</v>
      </c>
      <c r="BU152" s="90">
        <f>'[24]2016'!R12</f>
        <v>2675085</v>
      </c>
      <c r="BV152" s="146">
        <f t="shared" si="72"/>
        <v>0.16649676375404532</v>
      </c>
      <c r="BW152" s="385">
        <f t="shared" si="73"/>
        <v>25.998202050634141</v>
      </c>
      <c r="BX152" s="53">
        <f>'[24]2017'!P12</f>
        <v>2131531</v>
      </c>
      <c r="BY152" s="90">
        <f>'[24]2017'!Q12</f>
        <v>190682</v>
      </c>
      <c r="BZ152" s="90">
        <f>'[24]2017'!R12</f>
        <v>0</v>
      </c>
      <c r="CA152" s="146">
        <f t="shared" si="74"/>
        <v>8.9457765333931336E-2</v>
      </c>
      <c r="CB152" s="385" t="str">
        <f t="shared" si="75"/>
        <v xml:space="preserve"> -</v>
      </c>
      <c r="CC152" s="52">
        <f>'[24]2018'!P12</f>
        <v>3088000</v>
      </c>
      <c r="CD152" s="90">
        <f>'[24]2018'!Q12</f>
        <v>0</v>
      </c>
      <c r="CE152" s="90">
        <f>'[24]2018'!R12</f>
        <v>0</v>
      </c>
      <c r="CF152" s="146">
        <f t="shared" si="76"/>
        <v>0</v>
      </c>
      <c r="CG152" s="385" t="str">
        <f t="shared" si="77"/>
        <v xml:space="preserve"> -</v>
      </c>
      <c r="CH152" s="53">
        <f>'[24]2019'!P12</f>
        <v>2471000</v>
      </c>
      <c r="CI152" s="90">
        <f>'[24]2019'!Q12</f>
        <v>0</v>
      </c>
      <c r="CJ152" s="90">
        <f>'[24]2019'!R12</f>
        <v>0</v>
      </c>
      <c r="CK152" s="146">
        <f t="shared" si="78"/>
        <v>0</v>
      </c>
      <c r="CL152" s="385" t="str">
        <f t="shared" si="79"/>
        <v xml:space="preserve"> -</v>
      </c>
      <c r="CM152" s="522">
        <f t="shared" si="80"/>
        <v>8308531</v>
      </c>
      <c r="CN152" s="523">
        <f t="shared" si="81"/>
        <v>293577</v>
      </c>
      <c r="CO152" s="523">
        <f t="shared" si="82"/>
        <v>2675085</v>
      </c>
      <c r="CP152" s="504">
        <f t="shared" si="83"/>
        <v>3.5334405083160908E-2</v>
      </c>
      <c r="CQ152" s="385">
        <f t="shared" si="84"/>
        <v>9.1120387496295692</v>
      </c>
      <c r="CR152" s="591" t="s">
        <v>1469</v>
      </c>
      <c r="CS152" s="212" t="s">
        <v>1556</v>
      </c>
      <c r="CT152" s="101" t="str">
        <f>'[1]LÍNEA 2'!AQ152</f>
        <v>INVISBU</v>
      </c>
    </row>
    <row r="153" spans="2:98" ht="30" customHeight="1" x14ac:dyDescent="0.2">
      <c r="B153" s="961"/>
      <c r="C153" s="958"/>
      <c r="D153" s="983"/>
      <c r="E153" s="912"/>
      <c r="F153" s="921"/>
      <c r="G153" s="809"/>
      <c r="H153" s="809"/>
      <c r="I153" s="797"/>
      <c r="J153" s="809"/>
      <c r="K153" s="797"/>
      <c r="L153" s="809"/>
      <c r="M153" s="809"/>
      <c r="N153" s="797"/>
      <c r="O153" s="809"/>
      <c r="P153" s="809"/>
      <c r="Q153" s="797"/>
      <c r="R153" s="809"/>
      <c r="S153" s="809"/>
      <c r="T153" s="797"/>
      <c r="U153" s="937"/>
      <c r="V153" s="823"/>
      <c r="W153" s="797"/>
      <c r="X153" s="809"/>
      <c r="Y153" s="797"/>
      <c r="Z153" s="809"/>
      <c r="AA153" s="797"/>
      <c r="AB153" s="991"/>
      <c r="AC153" s="994"/>
      <c r="AD153" s="988"/>
      <c r="AE153" s="762"/>
      <c r="AF153" s="770"/>
      <c r="AG153" s="762"/>
      <c r="AH153" s="770"/>
      <c r="AI153" s="762"/>
      <c r="AJ153" s="770"/>
      <c r="AK153" s="762"/>
      <c r="AL153" s="770"/>
      <c r="AM153" s="762"/>
      <c r="AN153" s="770"/>
      <c r="AO153" s="915"/>
      <c r="AP153" s="904"/>
      <c r="AQ153" s="119" t="s">
        <v>393</v>
      </c>
      <c r="AR153" s="367">
        <f>'[1]LÍNEA 2'!P153</f>
        <v>5430102</v>
      </c>
      <c r="AS153" s="119" t="s">
        <v>1557</v>
      </c>
      <c r="AT153" s="40">
        <v>0</v>
      </c>
      <c r="AU153" s="60">
        <f>'[1]LÍNEA 2'!S153</f>
        <v>200</v>
      </c>
      <c r="AV153" s="60">
        <f>'[1]LÍNEA 2'!T153</f>
        <v>0</v>
      </c>
      <c r="AW153" s="414">
        <f t="shared" si="71"/>
        <v>0</v>
      </c>
      <c r="AX153" s="60">
        <f>'[1]LÍNEA 2'!U153</f>
        <v>10</v>
      </c>
      <c r="AY153" s="414">
        <f t="shared" si="86"/>
        <v>0.05</v>
      </c>
      <c r="AZ153" s="60">
        <f>'[1]LÍNEA 2'!V153</f>
        <v>90</v>
      </c>
      <c r="BA153" s="416">
        <f t="shared" si="87"/>
        <v>0.45</v>
      </c>
      <c r="BB153" s="47">
        <f>'[1]LÍNEA 2'!W153</f>
        <v>100</v>
      </c>
      <c r="BC153" s="423">
        <f t="shared" si="88"/>
        <v>0.5</v>
      </c>
      <c r="BD153" s="54">
        <f>'[24]2016'!K13</f>
        <v>0</v>
      </c>
      <c r="BE153" s="55">
        <f>'[24]2017'!K13</f>
        <v>2</v>
      </c>
      <c r="BF153" s="55">
        <f>'[24]2018'!K13</f>
        <v>0</v>
      </c>
      <c r="BG153" s="343">
        <f>'[24]2019'!K13</f>
        <v>0</v>
      </c>
      <c r="BH153" s="334" t="str">
        <f t="shared" si="61"/>
        <v xml:space="preserve"> -</v>
      </c>
      <c r="BI153" s="454" t="str">
        <f t="shared" si="62"/>
        <v xml:space="preserve"> -</v>
      </c>
      <c r="BJ153" s="335">
        <f t="shared" si="63"/>
        <v>0.2</v>
      </c>
      <c r="BK153" s="454">
        <f t="shared" si="64"/>
        <v>0.2</v>
      </c>
      <c r="BL153" s="335">
        <f t="shared" si="65"/>
        <v>0</v>
      </c>
      <c r="BM153" s="454">
        <f t="shared" si="66"/>
        <v>0</v>
      </c>
      <c r="BN153" s="335">
        <f t="shared" si="67"/>
        <v>0</v>
      </c>
      <c r="BO153" s="454">
        <f t="shared" si="68"/>
        <v>0</v>
      </c>
      <c r="BP153" s="661">
        <f>+SUM(BD153:BG153)/AU153</f>
        <v>0.01</v>
      </c>
      <c r="BQ153" s="656">
        <f t="shared" si="69"/>
        <v>0.01</v>
      </c>
      <c r="BR153" s="646">
        <f t="shared" si="70"/>
        <v>0.01</v>
      </c>
      <c r="BS153" s="54">
        <f>'[24]2016'!P13</f>
        <v>1150000</v>
      </c>
      <c r="BT153" s="60">
        <f>'[24]2016'!Q13</f>
        <v>0</v>
      </c>
      <c r="BU153" s="60">
        <f>'[24]2016'!R13</f>
        <v>0</v>
      </c>
      <c r="BV153" s="125">
        <f t="shared" si="72"/>
        <v>0</v>
      </c>
      <c r="BW153" s="379" t="str">
        <f t="shared" si="73"/>
        <v xml:space="preserve"> -</v>
      </c>
      <c r="BX153" s="55">
        <f>'[24]2017'!P13</f>
        <v>272629</v>
      </c>
      <c r="BY153" s="60">
        <f>'[24]2017'!Q13</f>
        <v>0</v>
      </c>
      <c r="BZ153" s="60">
        <f>'[24]2017'!R13</f>
        <v>0</v>
      </c>
      <c r="CA153" s="125">
        <f t="shared" si="74"/>
        <v>0</v>
      </c>
      <c r="CB153" s="379" t="str">
        <f t="shared" si="75"/>
        <v xml:space="preserve"> -</v>
      </c>
      <c r="CC153" s="54">
        <f>'[24]2018'!P13</f>
        <v>2500000</v>
      </c>
      <c r="CD153" s="60">
        <f>'[24]2018'!Q13</f>
        <v>0</v>
      </c>
      <c r="CE153" s="60">
        <f>'[24]2018'!R13</f>
        <v>0</v>
      </c>
      <c r="CF153" s="125">
        <f t="shared" si="76"/>
        <v>0</v>
      </c>
      <c r="CG153" s="379" t="str">
        <f t="shared" si="77"/>
        <v xml:space="preserve"> -</v>
      </c>
      <c r="CH153" s="55">
        <f>'[24]2019'!P13</f>
        <v>1000000</v>
      </c>
      <c r="CI153" s="60">
        <f>'[24]2019'!Q13</f>
        <v>0</v>
      </c>
      <c r="CJ153" s="60">
        <f>'[24]2019'!R13</f>
        <v>0</v>
      </c>
      <c r="CK153" s="125">
        <f t="shared" si="78"/>
        <v>0</v>
      </c>
      <c r="CL153" s="379" t="str">
        <f t="shared" si="79"/>
        <v xml:space="preserve"> -</v>
      </c>
      <c r="CM153" s="518">
        <f t="shared" si="80"/>
        <v>4922629</v>
      </c>
      <c r="CN153" s="519">
        <f t="shared" si="81"/>
        <v>0</v>
      </c>
      <c r="CO153" s="519">
        <f t="shared" si="82"/>
        <v>0</v>
      </c>
      <c r="CP153" s="505">
        <f t="shared" si="83"/>
        <v>0</v>
      </c>
      <c r="CQ153" s="379" t="str">
        <f t="shared" si="84"/>
        <v xml:space="preserve"> -</v>
      </c>
      <c r="CR153" s="592" t="s">
        <v>1386</v>
      </c>
      <c r="CS153" s="213" t="s">
        <v>1556</v>
      </c>
      <c r="CT153" s="102" t="str">
        <f>'[1]LÍNEA 2'!AQ153</f>
        <v>INVISBU</v>
      </c>
    </row>
    <row r="154" spans="2:98" ht="30" customHeight="1" x14ac:dyDescent="0.2">
      <c r="B154" s="961"/>
      <c r="C154" s="958"/>
      <c r="D154" s="983"/>
      <c r="E154" s="912"/>
      <c r="F154" s="921"/>
      <c r="G154" s="809"/>
      <c r="H154" s="809"/>
      <c r="I154" s="797"/>
      <c r="J154" s="809"/>
      <c r="K154" s="797"/>
      <c r="L154" s="809"/>
      <c r="M154" s="809"/>
      <c r="N154" s="797"/>
      <c r="O154" s="809"/>
      <c r="P154" s="809"/>
      <c r="Q154" s="797"/>
      <c r="R154" s="809"/>
      <c r="S154" s="809"/>
      <c r="T154" s="797"/>
      <c r="U154" s="937"/>
      <c r="V154" s="823"/>
      <c r="W154" s="797"/>
      <c r="X154" s="809"/>
      <c r="Y154" s="797"/>
      <c r="Z154" s="809"/>
      <c r="AA154" s="797"/>
      <c r="AB154" s="991"/>
      <c r="AC154" s="994"/>
      <c r="AD154" s="988"/>
      <c r="AE154" s="762"/>
      <c r="AF154" s="770"/>
      <c r="AG154" s="762"/>
      <c r="AH154" s="770"/>
      <c r="AI154" s="762"/>
      <c r="AJ154" s="770"/>
      <c r="AK154" s="762"/>
      <c r="AL154" s="770"/>
      <c r="AM154" s="762"/>
      <c r="AN154" s="770"/>
      <c r="AO154" s="915"/>
      <c r="AP154" s="904"/>
      <c r="AQ154" s="131" t="s">
        <v>394</v>
      </c>
      <c r="AR154" s="367" t="str">
        <f>'[1]LÍNEA 2'!P154</f>
        <v>05430101_x000D_05430102</v>
      </c>
      <c r="AS154" s="119" t="s">
        <v>1558</v>
      </c>
      <c r="AT154" s="40">
        <v>3775</v>
      </c>
      <c r="AU154" s="60">
        <f>'[1]LÍNEA 2'!S154</f>
        <v>1000</v>
      </c>
      <c r="AV154" s="60">
        <f>'[1]LÍNEA 2'!T154</f>
        <v>200</v>
      </c>
      <c r="AW154" s="414">
        <f t="shared" si="71"/>
        <v>0.2</v>
      </c>
      <c r="AX154" s="60">
        <f>'[1]LÍNEA 2'!U154</f>
        <v>300</v>
      </c>
      <c r="AY154" s="414">
        <f t="shared" si="86"/>
        <v>0.3</v>
      </c>
      <c r="AZ154" s="60">
        <f>'[1]LÍNEA 2'!V154</f>
        <v>250</v>
      </c>
      <c r="BA154" s="416">
        <f t="shared" si="87"/>
        <v>0.25</v>
      </c>
      <c r="BB154" s="47">
        <f>'[1]LÍNEA 2'!W154</f>
        <v>250</v>
      </c>
      <c r="BC154" s="423">
        <f t="shared" si="88"/>
        <v>0.25</v>
      </c>
      <c r="BD154" s="54">
        <f>'[24]2016'!K14</f>
        <v>300</v>
      </c>
      <c r="BE154" s="55">
        <f>'[24]2017'!K14</f>
        <v>306</v>
      </c>
      <c r="BF154" s="55">
        <f>'[24]2018'!K14</f>
        <v>0</v>
      </c>
      <c r="BG154" s="343">
        <f>'[24]2019'!K14</f>
        <v>0</v>
      </c>
      <c r="BH154" s="334">
        <f t="shared" si="61"/>
        <v>1.5</v>
      </c>
      <c r="BI154" s="454">
        <f t="shared" si="62"/>
        <v>1</v>
      </c>
      <c r="BJ154" s="335">
        <f t="shared" si="63"/>
        <v>1.02</v>
      </c>
      <c r="BK154" s="454">
        <f t="shared" si="64"/>
        <v>1</v>
      </c>
      <c r="BL154" s="335">
        <f t="shared" si="65"/>
        <v>0</v>
      </c>
      <c r="BM154" s="454">
        <f t="shared" si="66"/>
        <v>0</v>
      </c>
      <c r="BN154" s="335">
        <f t="shared" si="67"/>
        <v>0</v>
      </c>
      <c r="BO154" s="454">
        <f t="shared" si="68"/>
        <v>0</v>
      </c>
      <c r="BP154" s="661">
        <f>+SUM(BD154:BG154)/AU154</f>
        <v>0.60599999999999998</v>
      </c>
      <c r="BQ154" s="656">
        <f t="shared" si="69"/>
        <v>0.60599999999999998</v>
      </c>
      <c r="BR154" s="646">
        <f t="shared" si="70"/>
        <v>0.60599999999999998</v>
      </c>
      <c r="BS154" s="54">
        <f>'[24]2016'!P14</f>
        <v>200000</v>
      </c>
      <c r="BT154" s="60">
        <f>'[24]2016'!Q14</f>
        <v>0</v>
      </c>
      <c r="BU154" s="60">
        <f>'[24]2016'!R14</f>
        <v>0</v>
      </c>
      <c r="BV154" s="125">
        <f t="shared" si="72"/>
        <v>0</v>
      </c>
      <c r="BW154" s="379" t="str">
        <f t="shared" si="73"/>
        <v xml:space="preserve"> -</v>
      </c>
      <c r="BX154" s="55">
        <f>'[24]2017'!P14</f>
        <v>1100600</v>
      </c>
      <c r="BY154" s="60">
        <f>'[24]2017'!Q14</f>
        <v>299689</v>
      </c>
      <c r="BZ154" s="60">
        <f>'[24]2017'!R14</f>
        <v>0</v>
      </c>
      <c r="CA154" s="125">
        <f t="shared" si="74"/>
        <v>0.27229602035253497</v>
      </c>
      <c r="CB154" s="379" t="str">
        <f t="shared" si="75"/>
        <v xml:space="preserve"> -</v>
      </c>
      <c r="CC154" s="54">
        <f>'[24]2018'!P14</f>
        <v>3200000</v>
      </c>
      <c r="CD154" s="60">
        <f>'[24]2018'!Q14</f>
        <v>0</v>
      </c>
      <c r="CE154" s="60">
        <f>'[24]2018'!R14</f>
        <v>0</v>
      </c>
      <c r="CF154" s="125">
        <f t="shared" si="76"/>
        <v>0</v>
      </c>
      <c r="CG154" s="379" t="str">
        <f t="shared" si="77"/>
        <v xml:space="preserve"> -</v>
      </c>
      <c r="CH154" s="55">
        <f>'[24]2019'!P14</f>
        <v>2600000</v>
      </c>
      <c r="CI154" s="60">
        <f>'[24]2019'!Q14</f>
        <v>0</v>
      </c>
      <c r="CJ154" s="60">
        <f>'[24]2019'!R14</f>
        <v>0</v>
      </c>
      <c r="CK154" s="125">
        <f t="shared" si="78"/>
        <v>0</v>
      </c>
      <c r="CL154" s="379" t="str">
        <f t="shared" si="79"/>
        <v xml:space="preserve"> -</v>
      </c>
      <c r="CM154" s="518">
        <f t="shared" si="80"/>
        <v>7100600</v>
      </c>
      <c r="CN154" s="519">
        <f t="shared" si="81"/>
        <v>299689</v>
      </c>
      <c r="CO154" s="519">
        <f t="shared" si="82"/>
        <v>0</v>
      </c>
      <c r="CP154" s="505">
        <f t="shared" si="83"/>
        <v>4.2206151592823142E-2</v>
      </c>
      <c r="CQ154" s="379" t="str">
        <f t="shared" si="84"/>
        <v xml:space="preserve"> -</v>
      </c>
      <c r="CR154" s="592" t="s">
        <v>1469</v>
      </c>
      <c r="CS154" s="213" t="s">
        <v>1556</v>
      </c>
      <c r="CT154" s="102" t="str">
        <f>'[1]LÍNEA 2'!AQ154</f>
        <v>INVISBU</v>
      </c>
    </row>
    <row r="155" spans="2:98" ht="30" customHeight="1" x14ac:dyDescent="0.2">
      <c r="B155" s="961"/>
      <c r="C155" s="958"/>
      <c r="D155" s="983"/>
      <c r="E155" s="912"/>
      <c r="F155" s="921"/>
      <c r="G155" s="809"/>
      <c r="H155" s="809"/>
      <c r="I155" s="797"/>
      <c r="J155" s="809"/>
      <c r="K155" s="797"/>
      <c r="L155" s="809"/>
      <c r="M155" s="809"/>
      <c r="N155" s="797"/>
      <c r="O155" s="809"/>
      <c r="P155" s="809"/>
      <c r="Q155" s="797"/>
      <c r="R155" s="809"/>
      <c r="S155" s="809"/>
      <c r="T155" s="797"/>
      <c r="U155" s="937"/>
      <c r="V155" s="823"/>
      <c r="W155" s="797"/>
      <c r="X155" s="809"/>
      <c r="Y155" s="797"/>
      <c r="Z155" s="809"/>
      <c r="AA155" s="797"/>
      <c r="AB155" s="991"/>
      <c r="AC155" s="994"/>
      <c r="AD155" s="988"/>
      <c r="AE155" s="762"/>
      <c r="AF155" s="770"/>
      <c r="AG155" s="762"/>
      <c r="AH155" s="770"/>
      <c r="AI155" s="762"/>
      <c r="AJ155" s="770"/>
      <c r="AK155" s="762"/>
      <c r="AL155" s="770"/>
      <c r="AM155" s="762"/>
      <c r="AN155" s="770"/>
      <c r="AO155" s="915"/>
      <c r="AP155" s="904"/>
      <c r="AQ155" s="119" t="s">
        <v>395</v>
      </c>
      <c r="AR155" s="367" t="str">
        <f>'[1]LÍNEA 2'!P155</f>
        <v>05430101_x000D_05430102</v>
      </c>
      <c r="AS155" s="119" t="s">
        <v>1559</v>
      </c>
      <c r="AT155" s="40">
        <v>300</v>
      </c>
      <c r="AU155" s="60">
        <f>'[1]LÍNEA 2'!S155</f>
        <v>100</v>
      </c>
      <c r="AV155" s="60">
        <f>'[1]LÍNEA 2'!T155</f>
        <v>10</v>
      </c>
      <c r="AW155" s="414">
        <f t="shared" si="71"/>
        <v>0.1</v>
      </c>
      <c r="AX155" s="60">
        <f>'[1]LÍNEA 2'!U155</f>
        <v>40</v>
      </c>
      <c r="AY155" s="414">
        <f t="shared" si="86"/>
        <v>0.4</v>
      </c>
      <c r="AZ155" s="60">
        <f>'[1]LÍNEA 2'!V155</f>
        <v>25</v>
      </c>
      <c r="BA155" s="416">
        <f t="shared" si="87"/>
        <v>0.25</v>
      </c>
      <c r="BB155" s="47">
        <f>'[1]LÍNEA 2'!W155</f>
        <v>25</v>
      </c>
      <c r="BC155" s="423">
        <f t="shared" si="88"/>
        <v>0.25</v>
      </c>
      <c r="BD155" s="54">
        <f>'[24]2016'!K15</f>
        <v>30</v>
      </c>
      <c r="BE155" s="55">
        <f>'[24]2017'!K15</f>
        <v>100</v>
      </c>
      <c r="BF155" s="55">
        <f>'[24]2018'!K15</f>
        <v>0</v>
      </c>
      <c r="BG155" s="343">
        <f>'[24]2019'!K15</f>
        <v>0</v>
      </c>
      <c r="BH155" s="334">
        <f t="shared" si="61"/>
        <v>3</v>
      </c>
      <c r="BI155" s="454">
        <f t="shared" si="62"/>
        <v>1</v>
      </c>
      <c r="BJ155" s="335">
        <f t="shared" si="63"/>
        <v>2.5</v>
      </c>
      <c r="BK155" s="454">
        <f t="shared" si="64"/>
        <v>1</v>
      </c>
      <c r="BL155" s="335">
        <f t="shared" si="65"/>
        <v>0</v>
      </c>
      <c r="BM155" s="454">
        <f t="shared" si="66"/>
        <v>0</v>
      </c>
      <c r="BN155" s="335">
        <f t="shared" si="67"/>
        <v>0</v>
      </c>
      <c r="BO155" s="454">
        <f t="shared" si="68"/>
        <v>0</v>
      </c>
      <c r="BP155" s="661">
        <f>+SUM(BD155:BG155)/AU155</f>
        <v>1.3</v>
      </c>
      <c r="BQ155" s="656">
        <f t="shared" si="69"/>
        <v>1</v>
      </c>
      <c r="BR155" s="646">
        <f t="shared" si="70"/>
        <v>1</v>
      </c>
      <c r="BS155" s="54">
        <f>'[24]2016'!P15</f>
        <v>0</v>
      </c>
      <c r="BT155" s="60">
        <f>'[24]2016'!Q15</f>
        <v>0</v>
      </c>
      <c r="BU155" s="60">
        <f>'[24]2016'!R15</f>
        <v>0</v>
      </c>
      <c r="BV155" s="125" t="str">
        <f t="shared" si="72"/>
        <v xml:space="preserve"> -</v>
      </c>
      <c r="BW155" s="379" t="str">
        <f t="shared" si="73"/>
        <v xml:space="preserve"> -</v>
      </c>
      <c r="BX155" s="55">
        <f>'[24]2017'!P15</f>
        <v>368389</v>
      </c>
      <c r="BY155" s="60">
        <f>'[24]2017'!Q15</f>
        <v>0</v>
      </c>
      <c r="BZ155" s="60">
        <f>'[24]2017'!R15</f>
        <v>0</v>
      </c>
      <c r="CA155" s="125">
        <f t="shared" si="74"/>
        <v>0</v>
      </c>
      <c r="CB155" s="379" t="str">
        <f t="shared" si="75"/>
        <v xml:space="preserve"> -</v>
      </c>
      <c r="CC155" s="54">
        <f>'[24]2018'!P15</f>
        <v>0</v>
      </c>
      <c r="CD155" s="60">
        <f>'[24]2018'!Q15</f>
        <v>0</v>
      </c>
      <c r="CE155" s="60">
        <f>'[24]2018'!R15</f>
        <v>0</v>
      </c>
      <c r="CF155" s="125" t="str">
        <f t="shared" si="76"/>
        <v xml:space="preserve"> -</v>
      </c>
      <c r="CG155" s="379" t="str">
        <f t="shared" si="77"/>
        <v xml:space="preserve"> -</v>
      </c>
      <c r="CH155" s="55">
        <f>'[24]2019'!P15</f>
        <v>1050000</v>
      </c>
      <c r="CI155" s="60">
        <f>'[24]2019'!Q15</f>
        <v>0</v>
      </c>
      <c r="CJ155" s="60">
        <f>'[24]2019'!R15</f>
        <v>0</v>
      </c>
      <c r="CK155" s="125">
        <f t="shared" si="78"/>
        <v>0</v>
      </c>
      <c r="CL155" s="379" t="str">
        <f t="shared" si="79"/>
        <v xml:space="preserve"> -</v>
      </c>
      <c r="CM155" s="518">
        <f t="shared" si="80"/>
        <v>1418389</v>
      </c>
      <c r="CN155" s="519">
        <f t="shared" si="81"/>
        <v>0</v>
      </c>
      <c r="CO155" s="519">
        <f t="shared" si="82"/>
        <v>0</v>
      </c>
      <c r="CP155" s="505">
        <f t="shared" si="83"/>
        <v>0</v>
      </c>
      <c r="CQ155" s="379" t="str">
        <f t="shared" si="84"/>
        <v xml:space="preserve"> -</v>
      </c>
      <c r="CR155" s="592" t="s">
        <v>1469</v>
      </c>
      <c r="CS155" s="213" t="s">
        <v>1556</v>
      </c>
      <c r="CT155" s="102" t="str">
        <f>'[1]LÍNEA 2'!AQ155</f>
        <v>INVISBU</v>
      </c>
    </row>
    <row r="156" spans="2:98" ht="45.75" customHeight="1" x14ac:dyDescent="0.2">
      <c r="B156" s="961"/>
      <c r="C156" s="958"/>
      <c r="D156" s="983"/>
      <c r="E156" s="912"/>
      <c r="F156" s="921"/>
      <c r="G156" s="809"/>
      <c r="H156" s="809"/>
      <c r="I156" s="797"/>
      <c r="J156" s="809"/>
      <c r="K156" s="797"/>
      <c r="L156" s="809"/>
      <c r="M156" s="809"/>
      <c r="N156" s="797"/>
      <c r="O156" s="809"/>
      <c r="P156" s="809"/>
      <c r="Q156" s="797"/>
      <c r="R156" s="809"/>
      <c r="S156" s="809"/>
      <c r="T156" s="797"/>
      <c r="U156" s="937"/>
      <c r="V156" s="823"/>
      <c r="W156" s="797"/>
      <c r="X156" s="809"/>
      <c r="Y156" s="797"/>
      <c r="Z156" s="809"/>
      <c r="AA156" s="797"/>
      <c r="AB156" s="991"/>
      <c r="AC156" s="994"/>
      <c r="AD156" s="988"/>
      <c r="AE156" s="762"/>
      <c r="AF156" s="770"/>
      <c r="AG156" s="762"/>
      <c r="AH156" s="770"/>
      <c r="AI156" s="762"/>
      <c r="AJ156" s="770"/>
      <c r="AK156" s="762"/>
      <c r="AL156" s="770"/>
      <c r="AM156" s="762"/>
      <c r="AN156" s="770"/>
      <c r="AO156" s="915"/>
      <c r="AP156" s="904"/>
      <c r="AQ156" s="301" t="s">
        <v>435</v>
      </c>
      <c r="AR156" s="302">
        <f>'[1]LÍNEA 2'!P156</f>
        <v>5430102</v>
      </c>
      <c r="AS156" s="301" t="s">
        <v>1560</v>
      </c>
      <c r="AT156" s="40">
        <v>1</v>
      </c>
      <c r="AU156" s="60">
        <f>'[1]LÍNEA 2'!S156</f>
        <v>1</v>
      </c>
      <c r="AV156" s="60">
        <f>'[1]LÍNEA 2'!T156</f>
        <v>1</v>
      </c>
      <c r="AW156" s="414">
        <v>0.25</v>
      </c>
      <c r="AX156" s="60">
        <f>'[1]LÍNEA 2'!U156</f>
        <v>1</v>
      </c>
      <c r="AY156" s="414">
        <v>0.25</v>
      </c>
      <c r="AZ156" s="60">
        <f>'[1]LÍNEA 2'!V156</f>
        <v>1</v>
      </c>
      <c r="BA156" s="416">
        <v>0.25</v>
      </c>
      <c r="BB156" s="47">
        <f>'[1]LÍNEA 2'!W156</f>
        <v>1</v>
      </c>
      <c r="BC156" s="423">
        <v>0.25</v>
      </c>
      <c r="BD156" s="56">
        <f>'[24]2016'!K16</f>
        <v>1</v>
      </c>
      <c r="BE156" s="57">
        <f>'[24]2017'!K16</f>
        <v>1</v>
      </c>
      <c r="BF156" s="57">
        <f>'[24]2018'!K16</f>
        <v>0</v>
      </c>
      <c r="BG156" s="353">
        <f>'[24]2019'!K16</f>
        <v>0</v>
      </c>
      <c r="BH156" s="334">
        <f t="shared" si="61"/>
        <v>1</v>
      </c>
      <c r="BI156" s="454">
        <f t="shared" si="62"/>
        <v>1</v>
      </c>
      <c r="BJ156" s="335">
        <f t="shared" si="63"/>
        <v>1</v>
      </c>
      <c r="BK156" s="454">
        <f t="shared" si="64"/>
        <v>1</v>
      </c>
      <c r="BL156" s="335">
        <f t="shared" si="65"/>
        <v>0</v>
      </c>
      <c r="BM156" s="454">
        <f t="shared" si="66"/>
        <v>0</v>
      </c>
      <c r="BN156" s="335">
        <f t="shared" si="67"/>
        <v>0</v>
      </c>
      <c r="BO156" s="454">
        <f t="shared" si="68"/>
        <v>0</v>
      </c>
      <c r="BP156" s="661">
        <f t="shared" si="85"/>
        <v>0.5</v>
      </c>
      <c r="BQ156" s="656">
        <f t="shared" si="69"/>
        <v>0.5</v>
      </c>
      <c r="BR156" s="646">
        <f t="shared" si="70"/>
        <v>0.5</v>
      </c>
      <c r="BS156" s="56">
        <f>'[24]2016'!P16</f>
        <v>50000</v>
      </c>
      <c r="BT156" s="105">
        <f>'[24]2016'!Q16</f>
        <v>0</v>
      </c>
      <c r="BU156" s="105">
        <f>'[24]2016'!R16</f>
        <v>0</v>
      </c>
      <c r="BV156" s="125">
        <f t="shared" si="72"/>
        <v>0</v>
      </c>
      <c r="BW156" s="379" t="str">
        <f t="shared" si="73"/>
        <v xml:space="preserve"> -</v>
      </c>
      <c r="BX156" s="55">
        <f>'[24]2017'!P16</f>
        <v>34650</v>
      </c>
      <c r="BY156" s="60">
        <f>'[24]2017'!Q16</f>
        <v>0</v>
      </c>
      <c r="BZ156" s="60">
        <f>'[24]2017'!R16</f>
        <v>0</v>
      </c>
      <c r="CA156" s="125">
        <f t="shared" si="74"/>
        <v>0</v>
      </c>
      <c r="CB156" s="379" t="str">
        <f t="shared" si="75"/>
        <v xml:space="preserve"> -</v>
      </c>
      <c r="CC156" s="54">
        <f>'[24]2018'!P16</f>
        <v>0</v>
      </c>
      <c r="CD156" s="60">
        <f>'[24]2018'!Q16</f>
        <v>0</v>
      </c>
      <c r="CE156" s="60">
        <f>'[24]2018'!R16</f>
        <v>0</v>
      </c>
      <c r="CF156" s="125" t="str">
        <f t="shared" si="76"/>
        <v xml:space="preserve"> -</v>
      </c>
      <c r="CG156" s="379" t="str">
        <f t="shared" si="77"/>
        <v xml:space="preserve"> -</v>
      </c>
      <c r="CH156" s="55">
        <f>'[24]2019'!P16</f>
        <v>0</v>
      </c>
      <c r="CI156" s="60">
        <f>'[24]2019'!Q16</f>
        <v>0</v>
      </c>
      <c r="CJ156" s="60">
        <f>'[24]2019'!R16</f>
        <v>0</v>
      </c>
      <c r="CK156" s="125" t="str">
        <f t="shared" si="78"/>
        <v xml:space="preserve"> -</v>
      </c>
      <c r="CL156" s="379" t="str">
        <f t="shared" si="79"/>
        <v xml:space="preserve"> -</v>
      </c>
      <c r="CM156" s="518">
        <f t="shared" si="80"/>
        <v>84650</v>
      </c>
      <c r="CN156" s="519">
        <f t="shared" si="81"/>
        <v>0</v>
      </c>
      <c r="CO156" s="519">
        <f t="shared" si="82"/>
        <v>0</v>
      </c>
      <c r="CP156" s="505">
        <f t="shared" si="83"/>
        <v>0</v>
      </c>
      <c r="CQ156" s="379" t="str">
        <f t="shared" si="84"/>
        <v xml:space="preserve"> -</v>
      </c>
      <c r="CR156" s="592" t="s">
        <v>1469</v>
      </c>
      <c r="CS156" s="213" t="s">
        <v>1556</v>
      </c>
      <c r="CT156" s="102" t="str">
        <f>'[1]LÍNEA 2'!AQ156</f>
        <v>INVISBU</v>
      </c>
    </row>
    <row r="157" spans="2:98" ht="30" customHeight="1" thickBot="1" x14ac:dyDescent="0.25">
      <c r="B157" s="961"/>
      <c r="C157" s="958"/>
      <c r="D157" s="983"/>
      <c r="E157" s="912"/>
      <c r="F157" s="921"/>
      <c r="G157" s="809"/>
      <c r="H157" s="809"/>
      <c r="I157" s="797"/>
      <c r="J157" s="809"/>
      <c r="K157" s="797"/>
      <c r="L157" s="809"/>
      <c r="M157" s="809"/>
      <c r="N157" s="797"/>
      <c r="O157" s="809"/>
      <c r="P157" s="809"/>
      <c r="Q157" s="797"/>
      <c r="R157" s="809"/>
      <c r="S157" s="809"/>
      <c r="T157" s="797"/>
      <c r="U157" s="937"/>
      <c r="V157" s="823"/>
      <c r="W157" s="797"/>
      <c r="X157" s="809"/>
      <c r="Y157" s="797"/>
      <c r="Z157" s="809"/>
      <c r="AA157" s="797"/>
      <c r="AB157" s="991"/>
      <c r="AC157" s="994"/>
      <c r="AD157" s="988"/>
      <c r="AE157" s="762"/>
      <c r="AF157" s="770"/>
      <c r="AG157" s="762"/>
      <c r="AH157" s="770"/>
      <c r="AI157" s="762"/>
      <c r="AJ157" s="770"/>
      <c r="AK157" s="762"/>
      <c r="AL157" s="770"/>
      <c r="AM157" s="762"/>
      <c r="AN157" s="770"/>
      <c r="AO157" s="918"/>
      <c r="AP157" s="907"/>
      <c r="AQ157" s="303" t="s">
        <v>396</v>
      </c>
      <c r="AR157" s="304">
        <f>'[1]LÍNEA 2'!P157</f>
        <v>2210169</v>
      </c>
      <c r="AS157" s="303" t="s">
        <v>1561</v>
      </c>
      <c r="AT157" s="45">
        <v>1</v>
      </c>
      <c r="AU157" s="92">
        <f>'[1]LÍNEA 2'!S157</f>
        <v>1</v>
      </c>
      <c r="AV157" s="92">
        <f>'[1]LÍNEA 2'!T157</f>
        <v>1</v>
      </c>
      <c r="AW157" s="424">
        <v>0.25</v>
      </c>
      <c r="AX157" s="92">
        <f>'[1]LÍNEA 2'!U157</f>
        <v>1</v>
      </c>
      <c r="AY157" s="424">
        <v>0.25</v>
      </c>
      <c r="AZ157" s="92">
        <f>'[1]LÍNEA 2'!V157</f>
        <v>1</v>
      </c>
      <c r="BA157" s="425">
        <v>0.25</v>
      </c>
      <c r="BB157" s="51">
        <f>'[1]LÍNEA 2'!W157</f>
        <v>1</v>
      </c>
      <c r="BC157" s="426">
        <v>0.25</v>
      </c>
      <c r="BD157" s="62">
        <f>'[6]2016'!$K$49</f>
        <v>0</v>
      </c>
      <c r="BE157" s="63">
        <f>'[6]2017'!$K$46</f>
        <v>0</v>
      </c>
      <c r="BF157" s="63">
        <f>'[6]2018'!$K$46</f>
        <v>0</v>
      </c>
      <c r="BG157" s="345">
        <f>'[6]2019'!$K$46</f>
        <v>0</v>
      </c>
      <c r="BH157" s="332">
        <f t="shared" si="61"/>
        <v>0</v>
      </c>
      <c r="BI157" s="458">
        <f t="shared" si="62"/>
        <v>0</v>
      </c>
      <c r="BJ157" s="333">
        <f t="shared" si="63"/>
        <v>0</v>
      </c>
      <c r="BK157" s="458">
        <f t="shared" si="64"/>
        <v>0</v>
      </c>
      <c r="BL157" s="333">
        <f t="shared" si="65"/>
        <v>0</v>
      </c>
      <c r="BM157" s="458">
        <f t="shared" si="66"/>
        <v>0</v>
      </c>
      <c r="BN157" s="333">
        <f t="shared" si="67"/>
        <v>0</v>
      </c>
      <c r="BO157" s="458">
        <f t="shared" si="68"/>
        <v>0</v>
      </c>
      <c r="BP157" s="662">
        <f t="shared" si="85"/>
        <v>0</v>
      </c>
      <c r="BQ157" s="657">
        <f t="shared" si="69"/>
        <v>0</v>
      </c>
      <c r="BR157" s="647">
        <f t="shared" si="70"/>
        <v>0</v>
      </c>
      <c r="BS157" s="62">
        <f>'[6]2016'!P49</f>
        <v>0</v>
      </c>
      <c r="BT157" s="92">
        <f>'[6]2016'!Q49</f>
        <v>0</v>
      </c>
      <c r="BU157" s="92">
        <f>'[6]2016'!R49</f>
        <v>0</v>
      </c>
      <c r="BV157" s="148" t="str">
        <f t="shared" si="72"/>
        <v xml:space="preserve"> -</v>
      </c>
      <c r="BW157" s="386" t="str">
        <f t="shared" si="73"/>
        <v xml:space="preserve"> -</v>
      </c>
      <c r="BX157" s="63">
        <f>'[6]2017'!P46</f>
        <v>0</v>
      </c>
      <c r="BY157" s="92">
        <f>'[6]2017'!Q46</f>
        <v>0</v>
      </c>
      <c r="BZ157" s="92">
        <f>'[6]2017'!R46</f>
        <v>0</v>
      </c>
      <c r="CA157" s="148" t="str">
        <f t="shared" si="74"/>
        <v xml:space="preserve"> -</v>
      </c>
      <c r="CB157" s="386" t="str">
        <f t="shared" si="75"/>
        <v xml:space="preserve"> -</v>
      </c>
      <c r="CC157" s="62">
        <f>'[6]2018'!P46</f>
        <v>0</v>
      </c>
      <c r="CD157" s="92">
        <f>'[6]2018'!Q46</f>
        <v>0</v>
      </c>
      <c r="CE157" s="92">
        <f>'[6]2018'!R46</f>
        <v>0</v>
      </c>
      <c r="CF157" s="148" t="str">
        <f t="shared" si="76"/>
        <v xml:space="preserve"> -</v>
      </c>
      <c r="CG157" s="386" t="str">
        <f t="shared" si="77"/>
        <v xml:space="preserve"> -</v>
      </c>
      <c r="CH157" s="63">
        <f>'[6]2019'!P46</f>
        <v>0</v>
      </c>
      <c r="CI157" s="92">
        <f>'[6]2019'!Q46</f>
        <v>0</v>
      </c>
      <c r="CJ157" s="92">
        <f>'[6]2019'!R46</f>
        <v>0</v>
      </c>
      <c r="CK157" s="148" t="str">
        <f t="shared" si="78"/>
        <v xml:space="preserve"> -</v>
      </c>
      <c r="CL157" s="386" t="str">
        <f t="shared" si="79"/>
        <v xml:space="preserve"> -</v>
      </c>
      <c r="CM157" s="524">
        <f t="shared" si="80"/>
        <v>0</v>
      </c>
      <c r="CN157" s="525">
        <f t="shared" si="81"/>
        <v>0</v>
      </c>
      <c r="CO157" s="525">
        <f t="shared" si="82"/>
        <v>0</v>
      </c>
      <c r="CP157" s="506" t="str">
        <f t="shared" si="83"/>
        <v xml:space="preserve"> -</v>
      </c>
      <c r="CQ157" s="386" t="str">
        <f t="shared" si="84"/>
        <v xml:space="preserve"> -</v>
      </c>
      <c r="CR157" s="594" t="s">
        <v>1562</v>
      </c>
      <c r="CS157" s="216" t="s">
        <v>1563</v>
      </c>
      <c r="CT157" s="107" t="str">
        <f>'[1]LÍNEA 2'!AQ157</f>
        <v>Sec. Planeación</v>
      </c>
    </row>
    <row r="158" spans="2:98" ht="30" customHeight="1" x14ac:dyDescent="0.2">
      <c r="B158" s="961"/>
      <c r="C158" s="958"/>
      <c r="D158" s="983"/>
      <c r="E158" s="912"/>
      <c r="F158" s="921"/>
      <c r="G158" s="809"/>
      <c r="H158" s="809"/>
      <c r="I158" s="797"/>
      <c r="J158" s="809"/>
      <c r="K158" s="797"/>
      <c r="L158" s="809"/>
      <c r="M158" s="809"/>
      <c r="N158" s="797"/>
      <c r="O158" s="809"/>
      <c r="P158" s="809"/>
      <c r="Q158" s="797"/>
      <c r="R158" s="809"/>
      <c r="S158" s="809"/>
      <c r="T158" s="797"/>
      <c r="U158" s="937"/>
      <c r="V158" s="823"/>
      <c r="W158" s="797"/>
      <c r="X158" s="809"/>
      <c r="Y158" s="797"/>
      <c r="Z158" s="809"/>
      <c r="AA158" s="797"/>
      <c r="AB158" s="991"/>
      <c r="AC158" s="994"/>
      <c r="AD158" s="988"/>
      <c r="AE158" s="762"/>
      <c r="AF158" s="770"/>
      <c r="AG158" s="762"/>
      <c r="AH158" s="770"/>
      <c r="AI158" s="762"/>
      <c r="AJ158" s="770"/>
      <c r="AK158" s="762"/>
      <c r="AL158" s="770"/>
      <c r="AM158" s="762"/>
      <c r="AN158" s="770"/>
      <c r="AO158" s="914">
        <f>+RESUMEN!J62</f>
        <v>0.15000000000000002</v>
      </c>
      <c r="AP158" s="903" t="s">
        <v>410</v>
      </c>
      <c r="AQ158" s="28" t="s">
        <v>397</v>
      </c>
      <c r="AR158" s="141">
        <f>'[1]LÍNEA 2'!P158</f>
        <v>5430101</v>
      </c>
      <c r="AS158" s="28" t="s">
        <v>1564</v>
      </c>
      <c r="AT158" s="67">
        <v>0</v>
      </c>
      <c r="AU158" s="114">
        <f>'[1]LÍNEA 2'!S158</f>
        <v>1</v>
      </c>
      <c r="AV158" s="114">
        <f>'[1]LÍNEA 2'!T158</f>
        <v>0.1</v>
      </c>
      <c r="AW158" s="420">
        <f t="shared" si="71"/>
        <v>0.1</v>
      </c>
      <c r="AX158" s="114">
        <f>'[1]LÍNEA 2'!U158</f>
        <v>0.4</v>
      </c>
      <c r="AY158" s="420">
        <f t="shared" si="86"/>
        <v>0.4</v>
      </c>
      <c r="AZ158" s="114">
        <f>'[1]LÍNEA 2'!V158</f>
        <v>0.1</v>
      </c>
      <c r="BA158" s="421">
        <f t="shared" si="87"/>
        <v>0.1</v>
      </c>
      <c r="BB158" s="145">
        <f>'[1]LÍNEA 2'!W158</f>
        <v>0.4</v>
      </c>
      <c r="BC158" s="421">
        <f t="shared" si="88"/>
        <v>0.4</v>
      </c>
      <c r="BD158" s="315">
        <f>'[24]2016'!K17</f>
        <v>0.1</v>
      </c>
      <c r="BE158" s="340">
        <f>'[24]2017'!K17</f>
        <v>0.05</v>
      </c>
      <c r="BF158" s="340">
        <f>'[24]2018'!K17</f>
        <v>0</v>
      </c>
      <c r="BG158" s="354">
        <f>'[24]2019'!K17</f>
        <v>0</v>
      </c>
      <c r="BH158" s="330">
        <f t="shared" si="61"/>
        <v>1</v>
      </c>
      <c r="BI158" s="453">
        <f t="shared" si="62"/>
        <v>1</v>
      </c>
      <c r="BJ158" s="331">
        <f t="shared" si="63"/>
        <v>0.125</v>
      </c>
      <c r="BK158" s="453">
        <f t="shared" si="64"/>
        <v>0.125</v>
      </c>
      <c r="BL158" s="331">
        <f t="shared" si="65"/>
        <v>0</v>
      </c>
      <c r="BM158" s="453">
        <f t="shared" si="66"/>
        <v>0</v>
      </c>
      <c r="BN158" s="331">
        <f t="shared" si="67"/>
        <v>0</v>
      </c>
      <c r="BO158" s="453">
        <f t="shared" si="68"/>
        <v>0</v>
      </c>
      <c r="BP158" s="660">
        <f>+SUM(BD158:BG158)/AU158</f>
        <v>0.15000000000000002</v>
      </c>
      <c r="BQ158" s="655">
        <f t="shared" si="69"/>
        <v>0.15000000000000002</v>
      </c>
      <c r="BR158" s="645">
        <f t="shared" si="70"/>
        <v>0.15000000000000002</v>
      </c>
      <c r="BS158" s="61">
        <f>'[24]2016'!P17</f>
        <v>30000</v>
      </c>
      <c r="BT158" s="59">
        <f>'[24]2016'!Q17</f>
        <v>6500</v>
      </c>
      <c r="BU158" s="59">
        <f>'[24]2016'!R17</f>
        <v>0</v>
      </c>
      <c r="BV158" s="145">
        <f t="shared" si="72"/>
        <v>0.21666666666666667</v>
      </c>
      <c r="BW158" s="378" t="str">
        <f t="shared" si="73"/>
        <v xml:space="preserve"> -</v>
      </c>
      <c r="BX158" s="61">
        <f>'[24]2017'!P17</f>
        <v>920045</v>
      </c>
      <c r="BY158" s="59">
        <f>'[24]2017'!Q17</f>
        <v>76087</v>
      </c>
      <c r="BZ158" s="59">
        <f>'[24]2017'!R17</f>
        <v>0</v>
      </c>
      <c r="CA158" s="145">
        <f t="shared" si="74"/>
        <v>8.2699215799227205E-2</v>
      </c>
      <c r="CB158" s="378" t="str">
        <f t="shared" si="75"/>
        <v xml:space="preserve"> -</v>
      </c>
      <c r="CC158" s="58">
        <f>'[24]2018'!P17</f>
        <v>0</v>
      </c>
      <c r="CD158" s="59">
        <f>'[24]2018'!Q17</f>
        <v>0</v>
      </c>
      <c r="CE158" s="59">
        <f>'[24]2018'!R17</f>
        <v>0</v>
      </c>
      <c r="CF158" s="145" t="str">
        <f t="shared" si="76"/>
        <v xml:space="preserve"> -</v>
      </c>
      <c r="CG158" s="378" t="str">
        <f t="shared" si="77"/>
        <v xml:space="preserve"> -</v>
      </c>
      <c r="CH158" s="61">
        <f>'[24]2019'!P17</f>
        <v>950000</v>
      </c>
      <c r="CI158" s="59">
        <f>'[24]2019'!Q17</f>
        <v>0</v>
      </c>
      <c r="CJ158" s="59">
        <f>'[24]2019'!R17</f>
        <v>0</v>
      </c>
      <c r="CK158" s="145">
        <f t="shared" si="78"/>
        <v>0</v>
      </c>
      <c r="CL158" s="378" t="str">
        <f t="shared" si="79"/>
        <v xml:space="preserve"> -</v>
      </c>
      <c r="CM158" s="516">
        <f t="shared" si="80"/>
        <v>1900045</v>
      </c>
      <c r="CN158" s="517">
        <f t="shared" si="81"/>
        <v>82587</v>
      </c>
      <c r="CO158" s="517">
        <f t="shared" si="82"/>
        <v>0</v>
      </c>
      <c r="CP158" s="507">
        <f t="shared" si="83"/>
        <v>4.3465812651805616E-2</v>
      </c>
      <c r="CQ158" s="378" t="str">
        <f t="shared" si="84"/>
        <v xml:space="preserve"> -</v>
      </c>
      <c r="CR158" s="595" t="s">
        <v>1469</v>
      </c>
      <c r="CS158" s="212" t="s">
        <v>1556</v>
      </c>
      <c r="CT158" s="101" t="str">
        <f>'[1]LÍNEA 2'!AQ158</f>
        <v>INVISBU</v>
      </c>
    </row>
    <row r="159" spans="2:98" ht="30" customHeight="1" thickBot="1" x14ac:dyDescent="0.25">
      <c r="B159" s="961"/>
      <c r="C159" s="958"/>
      <c r="D159" s="983"/>
      <c r="E159" s="912"/>
      <c r="F159" s="921" t="s">
        <v>414</v>
      </c>
      <c r="G159" s="809">
        <v>7829</v>
      </c>
      <c r="H159" s="809">
        <v>5479</v>
      </c>
      <c r="I159" s="797">
        <f>+H159-G159</f>
        <v>-2350</v>
      </c>
      <c r="J159" s="809">
        <v>7829</v>
      </c>
      <c r="K159" s="797">
        <f>+J159-G159</f>
        <v>0</v>
      </c>
      <c r="L159" s="809"/>
      <c r="M159" s="809">
        <v>6654</v>
      </c>
      <c r="N159" s="797">
        <f>+M159-J159</f>
        <v>-1175</v>
      </c>
      <c r="O159" s="809"/>
      <c r="P159" s="809">
        <v>6654</v>
      </c>
      <c r="Q159" s="797">
        <f>+P159-M159</f>
        <v>0</v>
      </c>
      <c r="R159" s="809"/>
      <c r="S159" s="809">
        <v>5479</v>
      </c>
      <c r="T159" s="797">
        <f>+S159-P159</f>
        <v>-1175</v>
      </c>
      <c r="U159" s="937"/>
      <c r="V159" s="823"/>
      <c r="W159" s="797">
        <f>+IF(V159=0,0,V159-G159)</f>
        <v>0</v>
      </c>
      <c r="X159" s="809"/>
      <c r="Y159" s="797">
        <f>+IF(X159=0,0,X159-V159)</f>
        <v>0</v>
      </c>
      <c r="Z159" s="809"/>
      <c r="AA159" s="797">
        <f>+IF(Z159=0,0,Z159-X159)</f>
        <v>0</v>
      </c>
      <c r="AB159" s="991"/>
      <c r="AC159" s="994">
        <f>+IF(AB159=0,0,AB159-Z159)</f>
        <v>0</v>
      </c>
      <c r="AD159" s="988" t="str">
        <f>+IF(K159=0," -",W159/K159)</f>
        <v xml:space="preserve"> -</v>
      </c>
      <c r="AE159" s="762" t="str">
        <f>+IF(K159=0," -",IF(AD159&gt;100%,100%,AD159))</f>
        <v xml:space="preserve"> -</v>
      </c>
      <c r="AF159" s="770">
        <f>+IF(N159=0," -",Y159/N159)</f>
        <v>0</v>
      </c>
      <c r="AG159" s="762">
        <f>+IF(N159=0," -",IF(AF159&gt;100%,100%,AF159))</f>
        <v>0</v>
      </c>
      <c r="AH159" s="770" t="str">
        <f>+IF(Q159=0," -",AA159/Q159)</f>
        <v xml:space="preserve"> -</v>
      </c>
      <c r="AI159" s="762" t="str">
        <f>+IF(Q159=0," -",IF(AH159&gt;100%,100%,AH159))</f>
        <v xml:space="preserve"> -</v>
      </c>
      <c r="AJ159" s="770">
        <f>+IF(T159=0," -",AC159/T159)</f>
        <v>0</v>
      </c>
      <c r="AK159" s="762">
        <f>+IF(T159=0," -",IF(AJ159&gt;100%,100%,AJ159))</f>
        <v>0</v>
      </c>
      <c r="AL159" s="770">
        <f>+SUM(AC159,AA159,Y159,W159)/I159</f>
        <v>0</v>
      </c>
      <c r="AM159" s="762">
        <f>+IF(AL159&gt;100%,100%,IF(AL159&lt;0%,0%,AL159))</f>
        <v>0</v>
      </c>
      <c r="AN159" s="770"/>
      <c r="AO159" s="916"/>
      <c r="AP159" s="905"/>
      <c r="AQ159" s="29" t="s">
        <v>398</v>
      </c>
      <c r="AR159" s="136">
        <f>'[1]LÍNEA 2'!P159</f>
        <v>5430101</v>
      </c>
      <c r="AS159" s="29" t="s">
        <v>1565</v>
      </c>
      <c r="AT159" s="77">
        <v>0</v>
      </c>
      <c r="AU159" s="115">
        <f>'[1]LÍNEA 2'!S159</f>
        <v>1</v>
      </c>
      <c r="AV159" s="115">
        <f>'[1]LÍNEA 2'!T159</f>
        <v>0.1</v>
      </c>
      <c r="AW159" s="417">
        <f t="shared" si="71"/>
        <v>0.1</v>
      </c>
      <c r="AX159" s="115">
        <f>'[1]LÍNEA 2'!U159</f>
        <v>0.4</v>
      </c>
      <c r="AY159" s="417">
        <f t="shared" si="86"/>
        <v>0.4</v>
      </c>
      <c r="AZ159" s="115">
        <f>'[1]LÍNEA 2'!V159</f>
        <v>0.1</v>
      </c>
      <c r="BA159" s="418">
        <f t="shared" si="87"/>
        <v>0.1</v>
      </c>
      <c r="BB159" s="147">
        <f>'[1]LÍNEA 2'!W159</f>
        <v>0.4</v>
      </c>
      <c r="BC159" s="418">
        <f t="shared" si="88"/>
        <v>0.4</v>
      </c>
      <c r="BD159" s="316">
        <f>'[24]2016'!K18</f>
        <v>0.1</v>
      </c>
      <c r="BE159" s="341">
        <f>'[24]2017'!K18</f>
        <v>0.05</v>
      </c>
      <c r="BF159" s="341">
        <f>'[24]2018'!K18</f>
        <v>0</v>
      </c>
      <c r="BG159" s="355">
        <f>'[24]2019'!K18</f>
        <v>0</v>
      </c>
      <c r="BH159" s="332">
        <f t="shared" si="61"/>
        <v>1</v>
      </c>
      <c r="BI159" s="458">
        <f t="shared" si="62"/>
        <v>1</v>
      </c>
      <c r="BJ159" s="333">
        <f t="shared" si="63"/>
        <v>0.125</v>
      </c>
      <c r="BK159" s="458">
        <f t="shared" si="64"/>
        <v>0.125</v>
      </c>
      <c r="BL159" s="333">
        <f t="shared" si="65"/>
        <v>0</v>
      </c>
      <c r="BM159" s="458">
        <f t="shared" si="66"/>
        <v>0</v>
      </c>
      <c r="BN159" s="333">
        <f t="shared" si="67"/>
        <v>0</v>
      </c>
      <c r="BO159" s="458">
        <f t="shared" si="68"/>
        <v>0</v>
      </c>
      <c r="BP159" s="662">
        <f>+SUM(BD159:BG159)/AU159</f>
        <v>0.15000000000000002</v>
      </c>
      <c r="BQ159" s="657">
        <f t="shared" si="69"/>
        <v>0.15000000000000002</v>
      </c>
      <c r="BR159" s="647">
        <f t="shared" si="70"/>
        <v>0.15000000000000002</v>
      </c>
      <c r="BS159" s="63">
        <f>'[24]2016'!P18</f>
        <v>20000</v>
      </c>
      <c r="BT159" s="92">
        <f>'[24]2016'!Q18</f>
        <v>6500</v>
      </c>
      <c r="BU159" s="92">
        <f>'[24]2016'!R18</f>
        <v>0</v>
      </c>
      <c r="BV159" s="125">
        <f t="shared" si="72"/>
        <v>0.32500000000000001</v>
      </c>
      <c r="BW159" s="379" t="str">
        <f t="shared" si="73"/>
        <v xml:space="preserve"> -</v>
      </c>
      <c r="BX159" s="63">
        <f>'[24]2017'!P18</f>
        <v>599298</v>
      </c>
      <c r="BY159" s="92">
        <f>'[24]2017'!Q18</f>
        <v>0</v>
      </c>
      <c r="BZ159" s="92">
        <f>'[24]2017'!R18</f>
        <v>0</v>
      </c>
      <c r="CA159" s="125">
        <f t="shared" si="74"/>
        <v>0</v>
      </c>
      <c r="CB159" s="379" t="str">
        <f t="shared" si="75"/>
        <v xml:space="preserve"> -</v>
      </c>
      <c r="CC159" s="62">
        <f>'[24]2018'!P18</f>
        <v>0</v>
      </c>
      <c r="CD159" s="92">
        <f>'[24]2018'!Q18</f>
        <v>0</v>
      </c>
      <c r="CE159" s="92">
        <f>'[24]2018'!R18</f>
        <v>0</v>
      </c>
      <c r="CF159" s="125" t="str">
        <f t="shared" si="76"/>
        <v xml:space="preserve"> -</v>
      </c>
      <c r="CG159" s="379" t="str">
        <f t="shared" si="77"/>
        <v xml:space="preserve"> -</v>
      </c>
      <c r="CH159" s="63">
        <f>'[24]2019'!P18</f>
        <v>700000</v>
      </c>
      <c r="CI159" s="92">
        <f>'[24]2019'!Q18</f>
        <v>0</v>
      </c>
      <c r="CJ159" s="92">
        <f>'[24]2019'!R18</f>
        <v>0</v>
      </c>
      <c r="CK159" s="125">
        <f t="shared" si="78"/>
        <v>0</v>
      </c>
      <c r="CL159" s="379" t="str">
        <f t="shared" si="79"/>
        <v xml:space="preserve"> -</v>
      </c>
      <c r="CM159" s="518">
        <f t="shared" si="80"/>
        <v>1319298</v>
      </c>
      <c r="CN159" s="519">
        <f t="shared" si="81"/>
        <v>6500</v>
      </c>
      <c r="CO159" s="519">
        <f t="shared" si="82"/>
        <v>0</v>
      </c>
      <c r="CP159" s="505">
        <f t="shared" si="83"/>
        <v>4.9268626193627214E-3</v>
      </c>
      <c r="CQ159" s="379" t="str">
        <f t="shared" si="84"/>
        <v xml:space="preserve"> -</v>
      </c>
      <c r="CR159" s="594" t="s">
        <v>1469</v>
      </c>
      <c r="CS159" s="214" t="s">
        <v>1556</v>
      </c>
      <c r="CT159" s="103" t="str">
        <f>'[1]LÍNEA 2'!AQ159</f>
        <v>INVISBU</v>
      </c>
    </row>
    <row r="160" spans="2:98" ht="30" customHeight="1" x14ac:dyDescent="0.2">
      <c r="B160" s="961"/>
      <c r="C160" s="958"/>
      <c r="D160" s="983"/>
      <c r="E160" s="912"/>
      <c r="F160" s="921"/>
      <c r="G160" s="809"/>
      <c r="H160" s="809"/>
      <c r="I160" s="797"/>
      <c r="J160" s="809"/>
      <c r="K160" s="797"/>
      <c r="L160" s="809"/>
      <c r="M160" s="809"/>
      <c r="N160" s="797"/>
      <c r="O160" s="809"/>
      <c r="P160" s="809"/>
      <c r="Q160" s="797"/>
      <c r="R160" s="809"/>
      <c r="S160" s="809"/>
      <c r="T160" s="797"/>
      <c r="U160" s="937"/>
      <c r="V160" s="823"/>
      <c r="W160" s="797"/>
      <c r="X160" s="809"/>
      <c r="Y160" s="797"/>
      <c r="Z160" s="809"/>
      <c r="AA160" s="797"/>
      <c r="AB160" s="991"/>
      <c r="AC160" s="994"/>
      <c r="AD160" s="988"/>
      <c r="AE160" s="762"/>
      <c r="AF160" s="770"/>
      <c r="AG160" s="762"/>
      <c r="AH160" s="770"/>
      <c r="AI160" s="762"/>
      <c r="AJ160" s="770"/>
      <c r="AK160" s="762"/>
      <c r="AL160" s="770"/>
      <c r="AM160" s="762"/>
      <c r="AN160" s="770"/>
      <c r="AO160" s="917">
        <f>+RESUMEN!J63</f>
        <v>0.5</v>
      </c>
      <c r="AP160" s="906" t="s">
        <v>411</v>
      </c>
      <c r="AQ160" s="26" t="s">
        <v>399</v>
      </c>
      <c r="AR160" s="138">
        <f>'[1]LÍNEA 2'!P160</f>
        <v>5430102</v>
      </c>
      <c r="AS160" s="26" t="s">
        <v>1566</v>
      </c>
      <c r="AT160" s="39">
        <v>11500</v>
      </c>
      <c r="AU160" s="90">
        <f>'[1]LÍNEA 2'!S160</f>
        <v>7350</v>
      </c>
      <c r="AV160" s="90">
        <f>'[1]LÍNEA 2'!T160</f>
        <v>1800</v>
      </c>
      <c r="AW160" s="413">
        <f t="shared" si="71"/>
        <v>0.24489795918367346</v>
      </c>
      <c r="AX160" s="90">
        <f>'[1]LÍNEA 2'!U160</f>
        <v>1850</v>
      </c>
      <c r="AY160" s="413">
        <f t="shared" si="86"/>
        <v>0.25170068027210885</v>
      </c>
      <c r="AZ160" s="90">
        <f>'[1]LÍNEA 2'!V160</f>
        <v>1850</v>
      </c>
      <c r="BA160" s="415">
        <f t="shared" si="87"/>
        <v>0.25170068027210885</v>
      </c>
      <c r="BB160" s="46">
        <f>'[1]LÍNEA 2'!W160</f>
        <v>1850</v>
      </c>
      <c r="BC160" s="422">
        <f t="shared" si="88"/>
        <v>0.25170068027210885</v>
      </c>
      <c r="BD160" s="52">
        <f>'[24]2016'!K19</f>
        <v>8659</v>
      </c>
      <c r="BE160" s="53">
        <f>'[24]2017'!K19</f>
        <v>2244</v>
      </c>
      <c r="BF160" s="53">
        <f>'[24]2018'!K19</f>
        <v>0</v>
      </c>
      <c r="BG160" s="342">
        <f>'[24]2019'!K19</f>
        <v>0</v>
      </c>
      <c r="BH160" s="459">
        <f t="shared" si="61"/>
        <v>4.8105555555555553</v>
      </c>
      <c r="BI160" s="460">
        <f t="shared" si="62"/>
        <v>1</v>
      </c>
      <c r="BJ160" s="461">
        <f t="shared" si="63"/>
        <v>1.212972972972973</v>
      </c>
      <c r="BK160" s="460">
        <f t="shared" si="64"/>
        <v>1</v>
      </c>
      <c r="BL160" s="461">
        <f t="shared" si="65"/>
        <v>0</v>
      </c>
      <c r="BM160" s="460">
        <f t="shared" si="66"/>
        <v>0</v>
      </c>
      <c r="BN160" s="461">
        <f t="shared" si="67"/>
        <v>0</v>
      </c>
      <c r="BO160" s="460">
        <f t="shared" si="68"/>
        <v>0</v>
      </c>
      <c r="BP160" s="663">
        <f>+SUM(BD160:BG160)/AU160</f>
        <v>1.4834013605442178</v>
      </c>
      <c r="BQ160" s="658">
        <f t="shared" si="69"/>
        <v>1</v>
      </c>
      <c r="BR160" s="648">
        <f t="shared" si="70"/>
        <v>1</v>
      </c>
      <c r="BS160" s="52">
        <f>'[24]2016'!P19</f>
        <v>150000</v>
      </c>
      <c r="BT160" s="90">
        <f>'[24]2016'!Q19</f>
        <v>50473</v>
      </c>
      <c r="BU160" s="90">
        <f>'[24]2016'!R19</f>
        <v>0</v>
      </c>
      <c r="BV160" s="146">
        <f t="shared" si="72"/>
        <v>0.33648666666666666</v>
      </c>
      <c r="BW160" s="385" t="str">
        <f t="shared" si="73"/>
        <v xml:space="preserve"> -</v>
      </c>
      <c r="BX160" s="53">
        <f>'[24]2017'!P19</f>
        <v>72930</v>
      </c>
      <c r="BY160" s="90">
        <f>'[24]2017'!Q19</f>
        <v>68175</v>
      </c>
      <c r="BZ160" s="90">
        <f>'[24]2017'!R19</f>
        <v>0</v>
      </c>
      <c r="CA160" s="146">
        <f t="shared" si="74"/>
        <v>0.93480049362402307</v>
      </c>
      <c r="CB160" s="385" t="str">
        <f t="shared" si="75"/>
        <v xml:space="preserve"> -</v>
      </c>
      <c r="CC160" s="52">
        <f>'[24]2018'!P19</f>
        <v>180000</v>
      </c>
      <c r="CD160" s="90">
        <f>'[24]2018'!Q19</f>
        <v>0</v>
      </c>
      <c r="CE160" s="90">
        <f>'[24]2018'!R19</f>
        <v>0</v>
      </c>
      <c r="CF160" s="146">
        <f t="shared" si="76"/>
        <v>0</v>
      </c>
      <c r="CG160" s="385" t="str">
        <f t="shared" si="77"/>
        <v xml:space="preserve"> -</v>
      </c>
      <c r="CH160" s="53">
        <f>'[24]2019'!P19</f>
        <v>180000</v>
      </c>
      <c r="CI160" s="90">
        <f>'[24]2019'!Q19</f>
        <v>0</v>
      </c>
      <c r="CJ160" s="90">
        <f>'[24]2019'!R19</f>
        <v>0</v>
      </c>
      <c r="CK160" s="146">
        <f t="shared" si="78"/>
        <v>0</v>
      </c>
      <c r="CL160" s="385" t="str">
        <f t="shared" si="79"/>
        <v xml:space="preserve"> -</v>
      </c>
      <c r="CM160" s="522">
        <f t="shared" si="80"/>
        <v>582930</v>
      </c>
      <c r="CN160" s="523">
        <f t="shared" si="81"/>
        <v>118648</v>
      </c>
      <c r="CO160" s="523">
        <f t="shared" si="82"/>
        <v>0</v>
      </c>
      <c r="CP160" s="504">
        <f t="shared" si="83"/>
        <v>0.20353730293517233</v>
      </c>
      <c r="CQ160" s="385" t="str">
        <f t="shared" si="84"/>
        <v xml:space="preserve"> -</v>
      </c>
      <c r="CR160" s="595" t="s">
        <v>1469</v>
      </c>
      <c r="CS160" s="212" t="s">
        <v>1556</v>
      </c>
      <c r="CT160" s="101" t="str">
        <f>'[1]LÍNEA 2'!AQ160</f>
        <v>INVISBU</v>
      </c>
    </row>
    <row r="161" spans="2:98" ht="30" customHeight="1" thickBot="1" x14ac:dyDescent="0.25">
      <c r="B161" s="961"/>
      <c r="C161" s="958"/>
      <c r="D161" s="983"/>
      <c r="E161" s="912"/>
      <c r="F161" s="921"/>
      <c r="G161" s="809"/>
      <c r="H161" s="809"/>
      <c r="I161" s="797"/>
      <c r="J161" s="809"/>
      <c r="K161" s="797"/>
      <c r="L161" s="809"/>
      <c r="M161" s="809"/>
      <c r="N161" s="797"/>
      <c r="O161" s="809"/>
      <c r="P161" s="809"/>
      <c r="Q161" s="797"/>
      <c r="R161" s="809"/>
      <c r="S161" s="809"/>
      <c r="T161" s="797"/>
      <c r="U161" s="937"/>
      <c r="V161" s="823"/>
      <c r="W161" s="797"/>
      <c r="X161" s="809"/>
      <c r="Y161" s="797"/>
      <c r="Z161" s="809"/>
      <c r="AA161" s="797"/>
      <c r="AB161" s="991"/>
      <c r="AC161" s="994"/>
      <c r="AD161" s="988"/>
      <c r="AE161" s="762"/>
      <c r="AF161" s="770"/>
      <c r="AG161" s="762"/>
      <c r="AH161" s="770"/>
      <c r="AI161" s="762"/>
      <c r="AJ161" s="770"/>
      <c r="AK161" s="762"/>
      <c r="AL161" s="770"/>
      <c r="AM161" s="762"/>
      <c r="AN161" s="770"/>
      <c r="AO161" s="918"/>
      <c r="AP161" s="907"/>
      <c r="AQ161" s="303" t="s">
        <v>400</v>
      </c>
      <c r="AR161" s="304">
        <f>'[1]LÍNEA 2'!P161</f>
        <v>2210168</v>
      </c>
      <c r="AS161" s="303" t="s">
        <v>1567</v>
      </c>
      <c r="AT161" s="45">
        <v>0</v>
      </c>
      <c r="AU161" s="92">
        <f>'[1]LÍNEA 2'!S161</f>
        <v>7</v>
      </c>
      <c r="AV161" s="92">
        <f>'[1]LÍNEA 2'!T161</f>
        <v>0</v>
      </c>
      <c r="AW161" s="424">
        <v>0.25</v>
      </c>
      <c r="AX161" s="92">
        <f>'[1]LÍNEA 2'!U161</f>
        <v>7</v>
      </c>
      <c r="AY161" s="424">
        <v>0.25</v>
      </c>
      <c r="AZ161" s="92">
        <f>'[1]LÍNEA 2'!V161</f>
        <v>7</v>
      </c>
      <c r="BA161" s="425">
        <v>0.25</v>
      </c>
      <c r="BB161" s="51">
        <f>'[1]LÍNEA 2'!W161</f>
        <v>7</v>
      </c>
      <c r="BC161" s="426">
        <v>0.25</v>
      </c>
      <c r="BD161" s="62">
        <f>'[3]2016'!$K$126</f>
        <v>0</v>
      </c>
      <c r="BE161" s="63">
        <f>'[3]2017'!$K$127</f>
        <v>0</v>
      </c>
      <c r="BF161" s="63">
        <f>'[3]2018'!$K$127</f>
        <v>0</v>
      </c>
      <c r="BG161" s="345">
        <f>'[3]2019'!$K$127</f>
        <v>0</v>
      </c>
      <c r="BH161" s="456" t="str">
        <f t="shared" si="61"/>
        <v xml:space="preserve"> -</v>
      </c>
      <c r="BI161" s="457" t="str">
        <f t="shared" si="62"/>
        <v xml:space="preserve"> -</v>
      </c>
      <c r="BJ161" s="366">
        <f t="shared" si="63"/>
        <v>0</v>
      </c>
      <c r="BK161" s="457">
        <f t="shared" si="64"/>
        <v>0</v>
      </c>
      <c r="BL161" s="366">
        <f t="shared" si="65"/>
        <v>0</v>
      </c>
      <c r="BM161" s="457">
        <f t="shared" si="66"/>
        <v>0</v>
      </c>
      <c r="BN161" s="366">
        <f t="shared" si="67"/>
        <v>0</v>
      </c>
      <c r="BO161" s="457">
        <f t="shared" si="68"/>
        <v>0</v>
      </c>
      <c r="BP161" s="664">
        <f t="shared" si="85"/>
        <v>0</v>
      </c>
      <c r="BQ161" s="659">
        <f t="shared" si="69"/>
        <v>0</v>
      </c>
      <c r="BR161" s="649">
        <f t="shared" si="70"/>
        <v>0</v>
      </c>
      <c r="BS161" s="62">
        <f>'[3]2016'!P126</f>
        <v>100000</v>
      </c>
      <c r="BT161" s="92">
        <f>'[3]2016'!Q126</f>
        <v>0</v>
      </c>
      <c r="BU161" s="92">
        <f>'[3]2016'!R126</f>
        <v>0</v>
      </c>
      <c r="BV161" s="148">
        <f t="shared" si="72"/>
        <v>0</v>
      </c>
      <c r="BW161" s="386" t="str">
        <f t="shared" si="73"/>
        <v xml:space="preserve"> -</v>
      </c>
      <c r="BX161" s="63">
        <f>'[3]2017'!P127</f>
        <v>0</v>
      </c>
      <c r="BY161" s="92">
        <f>'[3]2017'!Q127</f>
        <v>0</v>
      </c>
      <c r="BZ161" s="92">
        <f>'[3]2017'!R127</f>
        <v>0</v>
      </c>
      <c r="CA161" s="148" t="str">
        <f t="shared" si="74"/>
        <v xml:space="preserve"> -</v>
      </c>
      <c r="CB161" s="386" t="str">
        <f t="shared" si="75"/>
        <v xml:space="preserve"> -</v>
      </c>
      <c r="CC161" s="62">
        <f>'[3]2018'!P127</f>
        <v>800000</v>
      </c>
      <c r="CD161" s="92">
        <f>'[3]2018'!Q127</f>
        <v>0</v>
      </c>
      <c r="CE161" s="92">
        <f>'[3]2018'!R127</f>
        <v>0</v>
      </c>
      <c r="CF161" s="148">
        <f t="shared" si="76"/>
        <v>0</v>
      </c>
      <c r="CG161" s="386" t="str">
        <f t="shared" si="77"/>
        <v xml:space="preserve"> -</v>
      </c>
      <c r="CH161" s="63">
        <f>'[3]2019'!P127</f>
        <v>800000</v>
      </c>
      <c r="CI161" s="92">
        <f>'[3]2019'!Q127</f>
        <v>0</v>
      </c>
      <c r="CJ161" s="92">
        <f>'[3]2019'!R127</f>
        <v>0</v>
      </c>
      <c r="CK161" s="148">
        <f t="shared" si="78"/>
        <v>0</v>
      </c>
      <c r="CL161" s="386" t="str">
        <f t="shared" si="79"/>
        <v xml:space="preserve"> -</v>
      </c>
      <c r="CM161" s="524">
        <f t="shared" si="80"/>
        <v>1700000</v>
      </c>
      <c r="CN161" s="525">
        <f t="shared" si="81"/>
        <v>0</v>
      </c>
      <c r="CO161" s="525">
        <f t="shared" si="82"/>
        <v>0</v>
      </c>
      <c r="CP161" s="506">
        <f t="shared" si="83"/>
        <v>0</v>
      </c>
      <c r="CQ161" s="386" t="str">
        <f t="shared" si="84"/>
        <v xml:space="preserve"> -</v>
      </c>
      <c r="CR161" s="594" t="s">
        <v>1469</v>
      </c>
      <c r="CS161" s="100" t="s">
        <v>1568</v>
      </c>
      <c r="CT161" s="103" t="str">
        <f>'[1]LÍNEA 2'!AQ161</f>
        <v>Sec. Desarrollo Social</v>
      </c>
    </row>
    <row r="162" spans="2:98" ht="30" customHeight="1" x14ac:dyDescent="0.2">
      <c r="B162" s="961"/>
      <c r="C162" s="958"/>
      <c r="D162" s="983"/>
      <c r="E162" s="912"/>
      <c r="F162" s="921"/>
      <c r="G162" s="809"/>
      <c r="H162" s="809"/>
      <c r="I162" s="797"/>
      <c r="J162" s="809"/>
      <c r="K162" s="797"/>
      <c r="L162" s="809"/>
      <c r="M162" s="809"/>
      <c r="N162" s="797"/>
      <c r="O162" s="809"/>
      <c r="P162" s="809"/>
      <c r="Q162" s="797"/>
      <c r="R162" s="809"/>
      <c r="S162" s="809"/>
      <c r="T162" s="797"/>
      <c r="U162" s="937"/>
      <c r="V162" s="823"/>
      <c r="W162" s="797"/>
      <c r="X162" s="809"/>
      <c r="Y162" s="797"/>
      <c r="Z162" s="809"/>
      <c r="AA162" s="797"/>
      <c r="AB162" s="991"/>
      <c r="AC162" s="994"/>
      <c r="AD162" s="988"/>
      <c r="AE162" s="762"/>
      <c r="AF162" s="770"/>
      <c r="AG162" s="762"/>
      <c r="AH162" s="770"/>
      <c r="AI162" s="762"/>
      <c r="AJ162" s="770"/>
      <c r="AK162" s="762"/>
      <c r="AL162" s="770"/>
      <c r="AM162" s="762"/>
      <c r="AN162" s="770"/>
      <c r="AO162" s="917">
        <f>+RESUMEN!J64</f>
        <v>0.1235</v>
      </c>
      <c r="AP162" s="906" t="s">
        <v>412</v>
      </c>
      <c r="AQ162" s="26" t="s">
        <v>401</v>
      </c>
      <c r="AR162" s="138">
        <f>'[1]LÍNEA 2'!P162</f>
        <v>5439002</v>
      </c>
      <c r="AS162" s="26" t="s">
        <v>1569</v>
      </c>
      <c r="AT162" s="42">
        <v>0</v>
      </c>
      <c r="AU162" s="93">
        <f>'[1]LÍNEA 2'!S162</f>
        <v>1</v>
      </c>
      <c r="AV162" s="93">
        <f>'[1]LÍNEA 2'!T162</f>
        <v>0.1</v>
      </c>
      <c r="AW162" s="413">
        <f t="shared" si="71"/>
        <v>0.1</v>
      </c>
      <c r="AX162" s="93">
        <f>'[1]LÍNEA 2'!U162</f>
        <v>0.4</v>
      </c>
      <c r="AY162" s="413">
        <f t="shared" si="86"/>
        <v>0.4</v>
      </c>
      <c r="AZ162" s="93">
        <f>'[1]LÍNEA 2'!V162</f>
        <v>0.1</v>
      </c>
      <c r="BA162" s="415">
        <f t="shared" si="87"/>
        <v>0.1</v>
      </c>
      <c r="BB162" s="146">
        <f>'[1]LÍNEA 2'!W162</f>
        <v>0.4</v>
      </c>
      <c r="BC162" s="422">
        <f t="shared" si="88"/>
        <v>0.4</v>
      </c>
      <c r="BD162" s="315">
        <f>'[24]2016'!K20</f>
        <v>0.1</v>
      </c>
      <c r="BE162" s="340">
        <f>'[24]2017'!K20</f>
        <v>0.05</v>
      </c>
      <c r="BF162" s="340">
        <f>'[24]2018'!K20</f>
        <v>0</v>
      </c>
      <c r="BG162" s="354">
        <f>'[24]2019'!K20</f>
        <v>0</v>
      </c>
      <c r="BH162" s="330">
        <f t="shared" si="61"/>
        <v>1</v>
      </c>
      <c r="BI162" s="453">
        <f t="shared" si="62"/>
        <v>1</v>
      </c>
      <c r="BJ162" s="331">
        <f t="shared" si="63"/>
        <v>0.125</v>
      </c>
      <c r="BK162" s="453">
        <f t="shared" si="64"/>
        <v>0.125</v>
      </c>
      <c r="BL162" s="331">
        <f t="shared" si="65"/>
        <v>0</v>
      </c>
      <c r="BM162" s="453">
        <f t="shared" si="66"/>
        <v>0</v>
      </c>
      <c r="BN162" s="331">
        <f t="shared" si="67"/>
        <v>0</v>
      </c>
      <c r="BO162" s="453">
        <f t="shared" si="68"/>
        <v>0</v>
      </c>
      <c r="BP162" s="660">
        <f>+SUM(BD162:BG162)/AU162</f>
        <v>0.15000000000000002</v>
      </c>
      <c r="BQ162" s="655">
        <f t="shared" si="69"/>
        <v>0.15000000000000002</v>
      </c>
      <c r="BR162" s="645">
        <f t="shared" si="70"/>
        <v>0.15000000000000002</v>
      </c>
      <c r="BS162" s="52">
        <f>'[24]2016'!P20</f>
        <v>100000</v>
      </c>
      <c r="BT162" s="90">
        <f>'[24]2016'!Q20</f>
        <v>13917</v>
      </c>
      <c r="BU162" s="90">
        <f>'[24]2016'!R20</f>
        <v>0</v>
      </c>
      <c r="BV162" s="146">
        <f t="shared" si="72"/>
        <v>0.13916999999999999</v>
      </c>
      <c r="BW162" s="385" t="str">
        <f t="shared" si="73"/>
        <v xml:space="preserve"> -</v>
      </c>
      <c r="BX162" s="53">
        <f>'[24]2017'!P20</f>
        <v>132440</v>
      </c>
      <c r="BY162" s="90">
        <f>'[24]2017'!Q20</f>
        <v>111190</v>
      </c>
      <c r="BZ162" s="90">
        <f>'[24]2017'!R20</f>
        <v>0</v>
      </c>
      <c r="CA162" s="146">
        <f t="shared" si="74"/>
        <v>0.83954998489882215</v>
      </c>
      <c r="CB162" s="385" t="str">
        <f t="shared" si="75"/>
        <v xml:space="preserve"> -</v>
      </c>
      <c r="CC162" s="52">
        <f>'[24]2018'!P20</f>
        <v>0</v>
      </c>
      <c r="CD162" s="90">
        <f>'[24]2018'!Q20</f>
        <v>0</v>
      </c>
      <c r="CE162" s="90">
        <f>'[24]2018'!R20</f>
        <v>0</v>
      </c>
      <c r="CF162" s="146" t="str">
        <f t="shared" si="76"/>
        <v xml:space="preserve"> -</v>
      </c>
      <c r="CG162" s="385" t="str">
        <f t="shared" si="77"/>
        <v xml:space="preserve"> -</v>
      </c>
      <c r="CH162" s="53">
        <f>'[24]2019'!P20</f>
        <v>300000</v>
      </c>
      <c r="CI162" s="90">
        <f>'[24]2019'!Q20</f>
        <v>0</v>
      </c>
      <c r="CJ162" s="90">
        <f>'[24]2019'!R20</f>
        <v>0</v>
      </c>
      <c r="CK162" s="146">
        <f t="shared" si="78"/>
        <v>0</v>
      </c>
      <c r="CL162" s="385" t="str">
        <f t="shared" si="79"/>
        <v xml:space="preserve"> -</v>
      </c>
      <c r="CM162" s="522">
        <f t="shared" si="80"/>
        <v>532440</v>
      </c>
      <c r="CN162" s="523">
        <f t="shared" si="81"/>
        <v>125107</v>
      </c>
      <c r="CO162" s="523">
        <f t="shared" si="82"/>
        <v>0</v>
      </c>
      <c r="CP162" s="504">
        <f t="shared" si="83"/>
        <v>0.23496919840733227</v>
      </c>
      <c r="CQ162" s="385" t="str">
        <f t="shared" si="84"/>
        <v xml:space="preserve"> -</v>
      </c>
      <c r="CR162" s="595" t="s">
        <v>1225</v>
      </c>
      <c r="CS162" s="215" t="s">
        <v>1556</v>
      </c>
      <c r="CT162" s="75" t="str">
        <f>'[1]LÍNEA 2'!AQ162</f>
        <v>INVISBU</v>
      </c>
    </row>
    <row r="163" spans="2:98" ht="30" customHeight="1" x14ac:dyDescent="0.2">
      <c r="B163" s="961"/>
      <c r="C163" s="958"/>
      <c r="D163" s="983"/>
      <c r="E163" s="912"/>
      <c r="F163" s="921"/>
      <c r="G163" s="809"/>
      <c r="H163" s="809"/>
      <c r="I163" s="797"/>
      <c r="J163" s="809"/>
      <c r="K163" s="797"/>
      <c r="L163" s="809"/>
      <c r="M163" s="809"/>
      <c r="N163" s="797"/>
      <c r="O163" s="809"/>
      <c r="P163" s="809"/>
      <c r="Q163" s="797"/>
      <c r="R163" s="809"/>
      <c r="S163" s="809"/>
      <c r="T163" s="797"/>
      <c r="U163" s="937"/>
      <c r="V163" s="823"/>
      <c r="W163" s="797"/>
      <c r="X163" s="809"/>
      <c r="Y163" s="797"/>
      <c r="Z163" s="809"/>
      <c r="AA163" s="797"/>
      <c r="AB163" s="991"/>
      <c r="AC163" s="994"/>
      <c r="AD163" s="988"/>
      <c r="AE163" s="762"/>
      <c r="AF163" s="770"/>
      <c r="AG163" s="762"/>
      <c r="AH163" s="770"/>
      <c r="AI163" s="762"/>
      <c r="AJ163" s="770"/>
      <c r="AK163" s="762"/>
      <c r="AL163" s="770"/>
      <c r="AM163" s="762"/>
      <c r="AN163" s="770"/>
      <c r="AO163" s="915"/>
      <c r="AP163" s="904"/>
      <c r="AQ163" s="119" t="s">
        <v>402</v>
      </c>
      <c r="AR163" s="367">
        <f>'[1]LÍNEA 2'!P163</f>
        <v>5439002</v>
      </c>
      <c r="AS163" s="119" t="s">
        <v>1570</v>
      </c>
      <c r="AT163" s="43">
        <v>0</v>
      </c>
      <c r="AU163" s="85">
        <f>'[1]LÍNEA 2'!S163</f>
        <v>1</v>
      </c>
      <c r="AV163" s="85">
        <f>'[1]LÍNEA 2'!T163</f>
        <v>0</v>
      </c>
      <c r="AW163" s="414">
        <f t="shared" si="71"/>
        <v>0</v>
      </c>
      <c r="AX163" s="85">
        <f>'[1]LÍNEA 2'!U163</f>
        <v>0.1</v>
      </c>
      <c r="AY163" s="414">
        <f t="shared" si="86"/>
        <v>0.1</v>
      </c>
      <c r="AZ163" s="85">
        <f>'[1]LÍNEA 2'!V163</f>
        <v>0.3</v>
      </c>
      <c r="BA163" s="416">
        <f t="shared" si="87"/>
        <v>0.3</v>
      </c>
      <c r="BB163" s="125">
        <f>'[1]LÍNEA 2'!W163</f>
        <v>0.6</v>
      </c>
      <c r="BC163" s="423">
        <f t="shared" si="88"/>
        <v>0.6</v>
      </c>
      <c r="BD163" s="319">
        <f>'[24]2016'!K21</f>
        <v>0</v>
      </c>
      <c r="BE163" s="314">
        <f>'[24]2017'!K21</f>
        <v>0.02</v>
      </c>
      <c r="BF163" s="314">
        <f>'[24]2018'!K21</f>
        <v>0</v>
      </c>
      <c r="BG163" s="344">
        <f>'[24]2019'!K21</f>
        <v>0</v>
      </c>
      <c r="BH163" s="334" t="str">
        <f t="shared" si="61"/>
        <v xml:space="preserve"> -</v>
      </c>
      <c r="BI163" s="454" t="str">
        <f t="shared" si="62"/>
        <v xml:space="preserve"> -</v>
      </c>
      <c r="BJ163" s="335">
        <f t="shared" si="63"/>
        <v>0.19999999999999998</v>
      </c>
      <c r="BK163" s="454">
        <f t="shared" si="64"/>
        <v>0.19999999999999998</v>
      </c>
      <c r="BL163" s="335">
        <f t="shared" si="65"/>
        <v>0</v>
      </c>
      <c r="BM163" s="454">
        <f t="shared" si="66"/>
        <v>0</v>
      </c>
      <c r="BN163" s="335">
        <f t="shared" si="67"/>
        <v>0</v>
      </c>
      <c r="BO163" s="454">
        <f t="shared" si="68"/>
        <v>0</v>
      </c>
      <c r="BP163" s="661">
        <f>+SUM(BD163:BG163)/AU163</f>
        <v>0.02</v>
      </c>
      <c r="BQ163" s="656">
        <f t="shared" si="69"/>
        <v>0.02</v>
      </c>
      <c r="BR163" s="646">
        <f t="shared" si="70"/>
        <v>0.02</v>
      </c>
      <c r="BS163" s="54">
        <f>'[24]2016'!P21</f>
        <v>0</v>
      </c>
      <c r="BT163" s="60">
        <f>'[24]2016'!Q21</f>
        <v>0</v>
      </c>
      <c r="BU163" s="60">
        <f>'[24]2016'!R21</f>
        <v>0</v>
      </c>
      <c r="BV163" s="125" t="str">
        <f t="shared" si="72"/>
        <v xml:space="preserve"> -</v>
      </c>
      <c r="BW163" s="379" t="str">
        <f t="shared" si="73"/>
        <v xml:space="preserve"> -</v>
      </c>
      <c r="BX163" s="55">
        <f>'[24]2017'!P21</f>
        <v>100000</v>
      </c>
      <c r="BY163" s="60">
        <f>'[24]2017'!Q21</f>
        <v>0</v>
      </c>
      <c r="BZ163" s="60">
        <f>'[24]2017'!R21</f>
        <v>0</v>
      </c>
      <c r="CA163" s="125">
        <f t="shared" si="74"/>
        <v>0</v>
      </c>
      <c r="CB163" s="379" t="str">
        <f t="shared" si="75"/>
        <v xml:space="preserve"> -</v>
      </c>
      <c r="CC163" s="54">
        <f>'[24]2018'!P21</f>
        <v>275000</v>
      </c>
      <c r="CD163" s="60">
        <f>'[24]2018'!Q21</f>
        <v>0</v>
      </c>
      <c r="CE163" s="60">
        <f>'[24]2018'!R21</f>
        <v>0</v>
      </c>
      <c r="CF163" s="125">
        <f t="shared" si="76"/>
        <v>0</v>
      </c>
      <c r="CG163" s="379" t="str">
        <f t="shared" si="77"/>
        <v xml:space="preserve"> -</v>
      </c>
      <c r="CH163" s="55">
        <f>'[24]2019'!P21</f>
        <v>0</v>
      </c>
      <c r="CI163" s="60">
        <f>'[24]2019'!Q21</f>
        <v>0</v>
      </c>
      <c r="CJ163" s="60">
        <f>'[24]2019'!R21</f>
        <v>0</v>
      </c>
      <c r="CK163" s="125" t="str">
        <f t="shared" si="78"/>
        <v xml:space="preserve"> -</v>
      </c>
      <c r="CL163" s="379" t="str">
        <f t="shared" si="79"/>
        <v xml:space="preserve"> -</v>
      </c>
      <c r="CM163" s="518">
        <f t="shared" si="80"/>
        <v>375000</v>
      </c>
      <c r="CN163" s="519">
        <f t="shared" si="81"/>
        <v>0</v>
      </c>
      <c r="CO163" s="519">
        <f t="shared" si="82"/>
        <v>0</v>
      </c>
      <c r="CP163" s="505">
        <f t="shared" si="83"/>
        <v>0</v>
      </c>
      <c r="CQ163" s="379" t="str">
        <f t="shared" si="84"/>
        <v xml:space="preserve"> -</v>
      </c>
      <c r="CR163" s="592" t="s">
        <v>1344</v>
      </c>
      <c r="CS163" s="213" t="s">
        <v>1556</v>
      </c>
      <c r="CT163" s="102" t="str">
        <f>'[1]LÍNEA 2'!AQ163</f>
        <v>INVISBU</v>
      </c>
    </row>
    <row r="164" spans="2:98" ht="30" customHeight="1" x14ac:dyDescent="0.2">
      <c r="B164" s="961"/>
      <c r="C164" s="958"/>
      <c r="D164" s="983"/>
      <c r="E164" s="912"/>
      <c r="F164" s="921"/>
      <c r="G164" s="809"/>
      <c r="H164" s="809"/>
      <c r="I164" s="797"/>
      <c r="J164" s="809"/>
      <c r="K164" s="797"/>
      <c r="L164" s="809"/>
      <c r="M164" s="809"/>
      <c r="N164" s="797"/>
      <c r="O164" s="809"/>
      <c r="P164" s="809"/>
      <c r="Q164" s="797"/>
      <c r="R164" s="809"/>
      <c r="S164" s="809"/>
      <c r="T164" s="797"/>
      <c r="U164" s="937"/>
      <c r="V164" s="823"/>
      <c r="W164" s="797"/>
      <c r="X164" s="809"/>
      <c r="Y164" s="797"/>
      <c r="Z164" s="809"/>
      <c r="AA164" s="797"/>
      <c r="AB164" s="991"/>
      <c r="AC164" s="994"/>
      <c r="AD164" s="988"/>
      <c r="AE164" s="762"/>
      <c r="AF164" s="770"/>
      <c r="AG164" s="762"/>
      <c r="AH164" s="770"/>
      <c r="AI164" s="762"/>
      <c r="AJ164" s="770"/>
      <c r="AK164" s="762"/>
      <c r="AL164" s="770"/>
      <c r="AM164" s="762"/>
      <c r="AN164" s="770"/>
      <c r="AO164" s="915"/>
      <c r="AP164" s="904"/>
      <c r="AQ164" s="119" t="s">
        <v>403</v>
      </c>
      <c r="AR164" s="367">
        <f>'[1]LÍNEA 2'!P164</f>
        <v>5430101</v>
      </c>
      <c r="AS164" s="119" t="s">
        <v>1571</v>
      </c>
      <c r="AT164" s="40">
        <v>0</v>
      </c>
      <c r="AU164" s="60">
        <f>'[1]LÍNEA 2'!S164</f>
        <v>5000</v>
      </c>
      <c r="AV164" s="60">
        <f>'[1]LÍNEA 2'!T164</f>
        <v>500</v>
      </c>
      <c r="AW164" s="414">
        <f t="shared" si="71"/>
        <v>0.1</v>
      </c>
      <c r="AX164" s="60">
        <f>'[1]LÍNEA 2'!U164</f>
        <v>1000</v>
      </c>
      <c r="AY164" s="414">
        <f t="shared" si="86"/>
        <v>0.2</v>
      </c>
      <c r="AZ164" s="60">
        <f>'[1]LÍNEA 2'!V164</f>
        <v>1500</v>
      </c>
      <c r="BA164" s="416">
        <f t="shared" si="87"/>
        <v>0.3</v>
      </c>
      <c r="BB164" s="47">
        <f>'[1]LÍNEA 2'!W164</f>
        <v>2000</v>
      </c>
      <c r="BC164" s="423">
        <f t="shared" si="88"/>
        <v>0.4</v>
      </c>
      <c r="BD164" s="54">
        <f>'[24]2016'!K22</f>
        <v>960</v>
      </c>
      <c r="BE164" s="55">
        <f>'[24]2017'!K22</f>
        <v>660</v>
      </c>
      <c r="BF164" s="55">
        <f>'[24]2018'!K22</f>
        <v>0</v>
      </c>
      <c r="BG164" s="343">
        <f>'[24]2019'!K22</f>
        <v>0</v>
      </c>
      <c r="BH164" s="334">
        <f t="shared" si="61"/>
        <v>1.92</v>
      </c>
      <c r="BI164" s="454">
        <f t="shared" si="62"/>
        <v>1</v>
      </c>
      <c r="BJ164" s="335">
        <f t="shared" si="63"/>
        <v>0.66</v>
      </c>
      <c r="BK164" s="454">
        <f t="shared" si="64"/>
        <v>0.66</v>
      </c>
      <c r="BL164" s="335">
        <f t="shared" si="65"/>
        <v>0</v>
      </c>
      <c r="BM164" s="454">
        <f t="shared" si="66"/>
        <v>0</v>
      </c>
      <c r="BN164" s="335">
        <f t="shared" si="67"/>
        <v>0</v>
      </c>
      <c r="BO164" s="454">
        <f t="shared" si="68"/>
        <v>0</v>
      </c>
      <c r="BP164" s="661">
        <f>+SUM(BD164:BG164)/AU164</f>
        <v>0.32400000000000001</v>
      </c>
      <c r="BQ164" s="656">
        <f t="shared" si="69"/>
        <v>0.32400000000000001</v>
      </c>
      <c r="BR164" s="646">
        <f t="shared" si="70"/>
        <v>0.32400000000000001</v>
      </c>
      <c r="BS164" s="54">
        <f>'[24]2016'!P22</f>
        <v>6152172</v>
      </c>
      <c r="BT164" s="60">
        <f>'[24]2016'!Q22</f>
        <v>1271493</v>
      </c>
      <c r="BU164" s="60">
        <f>'[24]2016'!R22</f>
        <v>0</v>
      </c>
      <c r="BV164" s="125">
        <f t="shared" si="72"/>
        <v>0.20667383811765991</v>
      </c>
      <c r="BW164" s="379" t="str">
        <f t="shared" si="73"/>
        <v xml:space="preserve"> -</v>
      </c>
      <c r="BX164" s="55">
        <f>'[24]2017'!P22</f>
        <v>1401058</v>
      </c>
      <c r="BY164" s="60">
        <f>'[24]2017'!Q22</f>
        <v>843212</v>
      </c>
      <c r="BZ164" s="60">
        <f>'[24]2017'!R22</f>
        <v>0</v>
      </c>
      <c r="CA164" s="125">
        <f t="shared" si="74"/>
        <v>0.6018394670313435</v>
      </c>
      <c r="CB164" s="379" t="str">
        <f t="shared" si="75"/>
        <v xml:space="preserve"> -</v>
      </c>
      <c r="CC164" s="54">
        <f>'[24]2018'!P22</f>
        <v>3000000</v>
      </c>
      <c r="CD164" s="60">
        <f>'[24]2018'!Q22</f>
        <v>0</v>
      </c>
      <c r="CE164" s="60">
        <f>'[24]2018'!R22</f>
        <v>0</v>
      </c>
      <c r="CF164" s="125">
        <f t="shared" si="76"/>
        <v>0</v>
      </c>
      <c r="CG164" s="379" t="str">
        <f t="shared" si="77"/>
        <v xml:space="preserve"> -</v>
      </c>
      <c r="CH164" s="55">
        <f>'[24]2019'!P22</f>
        <v>3250000</v>
      </c>
      <c r="CI164" s="60">
        <f>'[24]2019'!Q22</f>
        <v>0</v>
      </c>
      <c r="CJ164" s="60">
        <f>'[24]2019'!R22</f>
        <v>0</v>
      </c>
      <c r="CK164" s="125">
        <f t="shared" si="78"/>
        <v>0</v>
      </c>
      <c r="CL164" s="379" t="str">
        <f t="shared" si="79"/>
        <v xml:space="preserve"> -</v>
      </c>
      <c r="CM164" s="518">
        <f t="shared" si="80"/>
        <v>13803230</v>
      </c>
      <c r="CN164" s="519">
        <f t="shared" si="81"/>
        <v>2114705</v>
      </c>
      <c r="CO164" s="519">
        <f t="shared" si="82"/>
        <v>0</v>
      </c>
      <c r="CP164" s="505">
        <f t="shared" si="83"/>
        <v>0.15320363422184519</v>
      </c>
      <c r="CQ164" s="379" t="str">
        <f t="shared" si="84"/>
        <v xml:space="preserve"> -</v>
      </c>
      <c r="CR164" s="592" t="s">
        <v>1344</v>
      </c>
      <c r="CS164" s="213" t="s">
        <v>1556</v>
      </c>
      <c r="CT164" s="102" t="str">
        <f>'[1]LÍNEA 2'!AQ164</f>
        <v>INVISBU</v>
      </c>
    </row>
    <row r="165" spans="2:98" ht="30" customHeight="1" thickBot="1" x14ac:dyDescent="0.25">
      <c r="B165" s="961"/>
      <c r="C165" s="958"/>
      <c r="D165" s="984"/>
      <c r="E165" s="913"/>
      <c r="F165" s="922"/>
      <c r="G165" s="819"/>
      <c r="H165" s="819"/>
      <c r="I165" s="805"/>
      <c r="J165" s="819"/>
      <c r="K165" s="805"/>
      <c r="L165" s="819"/>
      <c r="M165" s="819"/>
      <c r="N165" s="805"/>
      <c r="O165" s="819"/>
      <c r="P165" s="819"/>
      <c r="Q165" s="805"/>
      <c r="R165" s="819"/>
      <c r="S165" s="819"/>
      <c r="T165" s="805"/>
      <c r="U165" s="1054"/>
      <c r="V165" s="824"/>
      <c r="W165" s="805"/>
      <c r="X165" s="819"/>
      <c r="Y165" s="805"/>
      <c r="Z165" s="819"/>
      <c r="AA165" s="805"/>
      <c r="AB165" s="992"/>
      <c r="AC165" s="995"/>
      <c r="AD165" s="989"/>
      <c r="AE165" s="763"/>
      <c r="AF165" s="771"/>
      <c r="AG165" s="763"/>
      <c r="AH165" s="771"/>
      <c r="AI165" s="763"/>
      <c r="AJ165" s="771"/>
      <c r="AK165" s="763"/>
      <c r="AL165" s="771"/>
      <c r="AM165" s="763"/>
      <c r="AN165" s="771"/>
      <c r="AO165" s="918"/>
      <c r="AP165" s="907"/>
      <c r="AQ165" s="123" t="s">
        <v>404</v>
      </c>
      <c r="AR165" s="10">
        <f>'[1]LÍNEA 2'!P165</f>
        <v>5430101</v>
      </c>
      <c r="AS165" s="123" t="s">
        <v>1572</v>
      </c>
      <c r="AT165" s="45">
        <v>0</v>
      </c>
      <c r="AU165" s="92">
        <f>'[1]LÍNEA 2'!S165</f>
        <v>3000</v>
      </c>
      <c r="AV165" s="92">
        <f>'[1]LÍNEA 2'!T165</f>
        <v>0</v>
      </c>
      <c r="AW165" s="424">
        <f t="shared" si="71"/>
        <v>0</v>
      </c>
      <c r="AX165" s="92">
        <f>'[1]LÍNEA 2'!U165</f>
        <v>500</v>
      </c>
      <c r="AY165" s="424">
        <f t="shared" si="86"/>
        <v>0.16666666666666666</v>
      </c>
      <c r="AZ165" s="92">
        <f>'[1]LÍNEA 2'!V165</f>
        <v>1500</v>
      </c>
      <c r="BA165" s="425">
        <f t="shared" si="87"/>
        <v>0.5</v>
      </c>
      <c r="BB165" s="51">
        <f>'[1]LÍNEA 2'!W165</f>
        <v>1000</v>
      </c>
      <c r="BC165" s="426">
        <f t="shared" si="88"/>
        <v>0.33333333333333331</v>
      </c>
      <c r="BD165" s="62">
        <f>'[24]2016'!K23</f>
        <v>0</v>
      </c>
      <c r="BE165" s="63">
        <f>'[24]2017'!K23</f>
        <v>0</v>
      </c>
      <c r="BF165" s="63">
        <f>'[24]2018'!K23</f>
        <v>0</v>
      </c>
      <c r="BG165" s="345">
        <f>'[24]2019'!K23</f>
        <v>0</v>
      </c>
      <c r="BH165" s="332" t="str">
        <f t="shared" si="61"/>
        <v xml:space="preserve"> -</v>
      </c>
      <c r="BI165" s="458" t="str">
        <f t="shared" si="62"/>
        <v xml:space="preserve"> -</v>
      </c>
      <c r="BJ165" s="333">
        <f t="shared" si="63"/>
        <v>0</v>
      </c>
      <c r="BK165" s="458">
        <f t="shared" si="64"/>
        <v>0</v>
      </c>
      <c r="BL165" s="333">
        <f t="shared" si="65"/>
        <v>0</v>
      </c>
      <c r="BM165" s="458">
        <f t="shared" si="66"/>
        <v>0</v>
      </c>
      <c r="BN165" s="333">
        <f t="shared" si="67"/>
        <v>0</v>
      </c>
      <c r="BO165" s="458">
        <f t="shared" si="68"/>
        <v>0</v>
      </c>
      <c r="BP165" s="662">
        <f>+SUM(BD165:BG165)/AU165</f>
        <v>0</v>
      </c>
      <c r="BQ165" s="657">
        <f t="shared" si="69"/>
        <v>0</v>
      </c>
      <c r="BR165" s="647">
        <f t="shared" si="70"/>
        <v>0</v>
      </c>
      <c r="BS165" s="62">
        <f>'[24]2016'!P23</f>
        <v>493000</v>
      </c>
      <c r="BT165" s="92">
        <f>'[24]2016'!Q23</f>
        <v>0</v>
      </c>
      <c r="BU165" s="92">
        <f>'[24]2016'!R23</f>
        <v>0</v>
      </c>
      <c r="BV165" s="148">
        <f t="shared" si="72"/>
        <v>0</v>
      </c>
      <c r="BW165" s="386" t="str">
        <f t="shared" si="73"/>
        <v xml:space="preserve"> -</v>
      </c>
      <c r="BX165" s="63">
        <f>'[24]2017'!P23</f>
        <v>1065025</v>
      </c>
      <c r="BY165" s="92">
        <f>'[24]2017'!Q23</f>
        <v>0</v>
      </c>
      <c r="BZ165" s="92">
        <f>'[24]2017'!R23</f>
        <v>0</v>
      </c>
      <c r="CA165" s="148">
        <f t="shared" si="74"/>
        <v>0</v>
      </c>
      <c r="CB165" s="386" t="str">
        <f t="shared" si="75"/>
        <v xml:space="preserve"> -</v>
      </c>
      <c r="CC165" s="62">
        <f>'[24]2018'!P23</f>
        <v>5250000</v>
      </c>
      <c r="CD165" s="92">
        <f>'[24]2018'!Q23</f>
        <v>0</v>
      </c>
      <c r="CE165" s="92">
        <f>'[24]2018'!R23</f>
        <v>0</v>
      </c>
      <c r="CF165" s="148">
        <f t="shared" si="76"/>
        <v>0</v>
      </c>
      <c r="CG165" s="386" t="str">
        <f t="shared" si="77"/>
        <v xml:space="preserve"> -</v>
      </c>
      <c r="CH165" s="63">
        <f>'[24]2019'!P23</f>
        <v>2850000</v>
      </c>
      <c r="CI165" s="92">
        <f>'[24]2019'!Q23</f>
        <v>0</v>
      </c>
      <c r="CJ165" s="92">
        <f>'[24]2019'!R23</f>
        <v>0</v>
      </c>
      <c r="CK165" s="148">
        <f t="shared" si="78"/>
        <v>0</v>
      </c>
      <c r="CL165" s="386" t="str">
        <f t="shared" si="79"/>
        <v xml:space="preserve"> -</v>
      </c>
      <c r="CM165" s="524">
        <f t="shared" si="80"/>
        <v>9658025</v>
      </c>
      <c r="CN165" s="525">
        <f t="shared" si="81"/>
        <v>0</v>
      </c>
      <c r="CO165" s="525">
        <f t="shared" si="82"/>
        <v>0</v>
      </c>
      <c r="CP165" s="506">
        <f t="shared" si="83"/>
        <v>0</v>
      </c>
      <c r="CQ165" s="386" t="str">
        <f t="shared" si="84"/>
        <v xml:space="preserve"> -</v>
      </c>
      <c r="CR165" s="594" t="s">
        <v>1469</v>
      </c>
      <c r="CS165" s="214" t="s">
        <v>1556</v>
      </c>
      <c r="CT165" s="103" t="str">
        <f>'[1]LÍNEA 2'!AQ165</f>
        <v>INVISBU</v>
      </c>
    </row>
    <row r="166" spans="2:98" ht="15.95" customHeight="1" thickBot="1" x14ac:dyDescent="0.25">
      <c r="B166" s="962"/>
      <c r="C166" s="959"/>
      <c r="D166" s="34"/>
      <c r="E166" s="34"/>
      <c r="F166" s="35"/>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5"/>
      <c r="AR166" s="34"/>
      <c r="AS166" s="35"/>
      <c r="AT166" s="34"/>
      <c r="AU166" s="34"/>
      <c r="AV166" s="34"/>
      <c r="AW166" s="447">
        <f>+AVERAGE(AW152:AW165)</f>
        <v>0.12526582061395988</v>
      </c>
      <c r="AX166" s="447"/>
      <c r="AY166" s="447">
        <f t="shared" ref="AY166:BC166" si="91">+AVERAGE(AY152:AY165)</f>
        <v>0.25509346595781168</v>
      </c>
      <c r="AZ166" s="447"/>
      <c r="BA166" s="447">
        <f t="shared" si="91"/>
        <v>0.26293660321271367</v>
      </c>
      <c r="BB166" s="447"/>
      <c r="BC166" s="447">
        <f t="shared" si="91"/>
        <v>0.35670411021551474</v>
      </c>
      <c r="BD166" s="34"/>
      <c r="BE166" s="34"/>
      <c r="BF166" s="34"/>
      <c r="BG166" s="34"/>
      <c r="BH166" s="34"/>
      <c r="BI166" s="447">
        <f t="shared" ref="BI166:BO166" si="92">+AVERAGE(BI152:BI165)</f>
        <v>0.9</v>
      </c>
      <c r="BJ166" s="447"/>
      <c r="BK166" s="447">
        <f t="shared" si="92"/>
        <v>0.40250000000000002</v>
      </c>
      <c r="BL166" s="447"/>
      <c r="BM166" s="447">
        <f t="shared" si="92"/>
        <v>0</v>
      </c>
      <c r="BN166" s="447"/>
      <c r="BO166" s="447">
        <f t="shared" si="92"/>
        <v>0</v>
      </c>
      <c r="BP166" s="447"/>
      <c r="BQ166" s="447">
        <f>+AVERAGE(BQ152:BQ165)</f>
        <v>0.34878151260504203</v>
      </c>
      <c r="BR166" s="642"/>
      <c r="BS166" s="36"/>
      <c r="BT166" s="36"/>
      <c r="BU166" s="36"/>
      <c r="BV166" s="36"/>
      <c r="BW166" s="37"/>
      <c r="BX166" s="36"/>
      <c r="BY166" s="36"/>
      <c r="BZ166" s="36"/>
      <c r="CA166" s="36"/>
      <c r="CB166" s="37"/>
      <c r="CC166" s="36"/>
      <c r="CD166" s="36"/>
      <c r="CE166" s="36"/>
      <c r="CF166" s="36"/>
      <c r="CG166" s="37"/>
      <c r="CH166" s="36"/>
      <c r="CI166" s="36"/>
      <c r="CJ166" s="36"/>
      <c r="CK166" s="36"/>
      <c r="CL166" s="37"/>
      <c r="CM166" s="209"/>
      <c r="CN166" s="209"/>
      <c r="CO166" s="209"/>
      <c r="CP166" s="209"/>
      <c r="CQ166" s="17"/>
      <c r="CR166" s="17"/>
      <c r="CS166" s="17"/>
      <c r="CT166" s="104"/>
    </row>
    <row r="167" spans="2:98" ht="15.95" customHeight="1" thickBot="1" x14ac:dyDescent="0.25">
      <c r="B167" s="19"/>
      <c r="C167" s="20"/>
      <c r="D167" s="21"/>
      <c r="E167" s="21"/>
      <c r="F167" s="22"/>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2"/>
      <c r="AR167" s="21"/>
      <c r="AS167" s="22"/>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643"/>
      <c r="BS167" s="23"/>
      <c r="BT167" s="23"/>
      <c r="BU167" s="23"/>
      <c r="BV167" s="23"/>
      <c r="BW167" s="24"/>
      <c r="BX167" s="23"/>
      <c r="BY167" s="23"/>
      <c r="BZ167" s="23"/>
      <c r="CA167" s="23"/>
      <c r="CB167" s="24"/>
      <c r="CC167" s="23"/>
      <c r="CD167" s="23"/>
      <c r="CE167" s="23"/>
      <c r="CF167" s="23"/>
      <c r="CG167" s="24"/>
      <c r="CH167" s="23"/>
      <c r="CI167" s="23"/>
      <c r="CJ167" s="23"/>
      <c r="CK167" s="23"/>
      <c r="CL167" s="24"/>
      <c r="CM167" s="210"/>
      <c r="CN167" s="210"/>
      <c r="CO167" s="210"/>
      <c r="CP167" s="210"/>
      <c r="CQ167" s="210"/>
      <c r="CR167" s="210"/>
      <c r="CS167" s="210"/>
      <c r="CT167" s="25"/>
    </row>
    <row r="168" spans="2:98" ht="15" customHeight="1" x14ac:dyDescent="0.35"/>
    <row r="169" spans="2:98" ht="15" customHeight="1" thickBot="1" x14ac:dyDescent="0.4"/>
    <row r="170" spans="2:98" ht="20.100000000000001" customHeight="1" thickBot="1" x14ac:dyDescent="0.4">
      <c r="BD170" s="578">
        <v>2016</v>
      </c>
      <c r="BE170" s="579">
        <v>2017</v>
      </c>
      <c r="BF170" s="579">
        <v>2018</v>
      </c>
      <c r="BG170" s="579">
        <v>2019</v>
      </c>
      <c r="BH170" s="632" t="s">
        <v>1222</v>
      </c>
      <c r="BI170" s="680"/>
    </row>
    <row r="171" spans="2:98" ht="18" customHeight="1" x14ac:dyDescent="0.35">
      <c r="AZ171" s="963" t="s">
        <v>1207</v>
      </c>
      <c r="BA171" s="964"/>
      <c r="BB171" s="964"/>
      <c r="BC171" s="965"/>
      <c r="BD171" s="576">
        <f>+AVERAGE(BI11:BI28,BI31:BI32,BI34:BI42,BI55,BI62:BI63,BI68:BI77,BI82:BI89,BI91:BI93,BI106:BI125,BI129:BI135,BI138:BI149,BI161)</f>
        <v>0.73953057513914655</v>
      </c>
      <c r="BE171" s="577">
        <f>+AVERAGE(BK11:BK28,BK31:BK32,BK34:BK42,BK55,BK62:BK63,BK68:BK77,BK82:BK89,BK91:BK93,BK106:BK125,BK129:BK135,BK138:BK149,BK161)</f>
        <v>0.51916917562724019</v>
      </c>
      <c r="BF171" s="577">
        <f>+AVERAGE(BM11:BM28,BM31:BM32,BM34:BM42,BM55,BM62:BM63,BM68:BM77,BM82:BM89,BM91:BM93,BM106:BM125,BM129:BM135,BM138:BM149,BM161)</f>
        <v>0</v>
      </c>
      <c r="BG171" s="577">
        <f>+AVERAGE(BO11:BO28,BO31:BO32,BO34:BO42,BO55,BO62:BO63,BO68:BO77,BO82:BO89,BO91:BO93,BO106:BO125,BO129:BO135,BO138:BO149,BO161)</f>
        <v>0</v>
      </c>
      <c r="BH171" s="686">
        <f>+AVERAGE(BQ11:BQ28,BQ31:BQ32,BQ34:BQ42,BQ55,BQ62:BQ63,BQ68:BQ77,BQ82:BQ89,BQ91:BQ93,BQ106:BQ125,BQ129:BQ135,BQ138:BQ149,BQ161)</f>
        <v>0.33062067311773197</v>
      </c>
      <c r="BI171" s="681"/>
    </row>
    <row r="172" spans="2:98" ht="18" customHeight="1" x14ac:dyDescent="0.35">
      <c r="AZ172" s="950" t="s">
        <v>1208</v>
      </c>
      <c r="BA172" s="951"/>
      <c r="BB172" s="951"/>
      <c r="BC172" s="952"/>
      <c r="BD172" s="573" t="e">
        <f>+AVERAGE(BI98,BI150)</f>
        <v>#DIV/0!</v>
      </c>
      <c r="BE172" s="572">
        <f>+AVERAGE(BK98,BK150)</f>
        <v>0.6</v>
      </c>
      <c r="BF172" s="572">
        <f>+AVERAGE(BM98,BM150)</f>
        <v>0</v>
      </c>
      <c r="BG172" s="572">
        <f>+AVERAGE(BO98,BO150)</f>
        <v>0</v>
      </c>
      <c r="BH172" s="679">
        <f>+AVERAGE(BQ98,BQ150)</f>
        <v>0.19999999999999998</v>
      </c>
      <c r="BI172" s="681"/>
    </row>
    <row r="173" spans="2:98" ht="18" customHeight="1" x14ac:dyDescent="0.35">
      <c r="AZ173" s="950" t="s">
        <v>214</v>
      </c>
      <c r="BA173" s="951"/>
      <c r="BB173" s="951"/>
      <c r="BC173" s="952"/>
      <c r="BD173" s="573" t="s">
        <v>1221</v>
      </c>
      <c r="BE173" s="572">
        <f>+AVERAGE(BK58,BK61)</f>
        <v>0</v>
      </c>
      <c r="BF173" s="572">
        <f>+AVERAGE(BM58,BM61)</f>
        <v>0</v>
      </c>
      <c r="BG173" s="572">
        <f>+AVERAGE(BO58,BO61)</f>
        <v>0</v>
      </c>
      <c r="BH173" s="679">
        <f>+AVERAGE(BQ58,BQ61)</f>
        <v>0</v>
      </c>
      <c r="BI173" s="681"/>
    </row>
    <row r="174" spans="2:98" ht="18" customHeight="1" x14ac:dyDescent="0.35">
      <c r="AZ174" s="950" t="s">
        <v>366</v>
      </c>
      <c r="BA174" s="951"/>
      <c r="BB174" s="951"/>
      <c r="BC174" s="952"/>
      <c r="BD174" s="573">
        <f>+AVERAGE(BI30,BI57,BI66,BI99:BI104)</f>
        <v>0.88549999999999995</v>
      </c>
      <c r="BE174" s="572">
        <f>+AVERAGE(BK30,BK57,BK66,BK99:BK104)</f>
        <v>0.45985185185185184</v>
      </c>
      <c r="BF174" s="572">
        <f>+AVERAGE(BM30,BM57,BM66,BM99:BM104)</f>
        <v>0</v>
      </c>
      <c r="BG174" s="572">
        <f>+AVERAGE(BO30,BO57,BO66,BO99:BO104)</f>
        <v>0</v>
      </c>
      <c r="BH174" s="679">
        <f>+AVERAGE(BQ30,BQ57,BQ66,BQ99:BQ104)</f>
        <v>0.29569259259259256</v>
      </c>
      <c r="BI174" s="681"/>
    </row>
    <row r="175" spans="2:98" ht="18" customHeight="1" x14ac:dyDescent="0.35">
      <c r="AZ175" s="950" t="s">
        <v>1210</v>
      </c>
      <c r="BA175" s="951"/>
      <c r="BB175" s="951"/>
      <c r="BC175" s="952"/>
      <c r="BD175" s="573" t="str">
        <f>+BI127</f>
        <v xml:space="preserve"> -</v>
      </c>
      <c r="BE175" s="572">
        <f>+BK127</f>
        <v>0</v>
      </c>
      <c r="BF175" s="572">
        <f>+BM127</f>
        <v>0</v>
      </c>
      <c r="BG175" s="572">
        <f>+BO127</f>
        <v>0</v>
      </c>
      <c r="BH175" s="679">
        <f>+BQ127</f>
        <v>0</v>
      </c>
      <c r="BI175" s="687"/>
    </row>
    <row r="176" spans="2:98" ht="18" customHeight="1" x14ac:dyDescent="0.35">
      <c r="AZ176" s="950" t="s">
        <v>1211</v>
      </c>
      <c r="BA176" s="951"/>
      <c r="BB176" s="951"/>
      <c r="BC176" s="952"/>
      <c r="BD176" s="573">
        <f>+AVERAGE(BI43:BI54,BI59:BI60,BI64:BI65,BI90,BI94:BI97,BI105,BI136:BI137)</f>
        <v>0.7678571428571429</v>
      </c>
      <c r="BE176" s="572">
        <f>+AVERAGE(BK43:BK54,BK59:BK60,BK64:BK65,BK90,BK94:BK97,BK105,BK136:BK137)</f>
        <v>0.31041666666666667</v>
      </c>
      <c r="BF176" s="572">
        <f>+AVERAGE(BM43:BM54,BM59:BM60,BM64:BM65,BM90,BM94:BM97,BM105,BM136:BM137)</f>
        <v>0</v>
      </c>
      <c r="BG176" s="572">
        <f>+AVERAGE(BO43:BO54,BO59:BO60,BO64:BO65,BO90,BO94:BO97,BO105,BO136:BO137)</f>
        <v>0</v>
      </c>
      <c r="BH176" s="679">
        <f>+AVERAGE(BQ43:BQ54,BQ59:BQ60,BQ64:BQ65,BQ90,BQ94:BQ97,BQ105,BQ136:BQ137)</f>
        <v>0.19027777777777777</v>
      </c>
      <c r="BI176" s="681"/>
    </row>
    <row r="177" spans="52:61" ht="18" customHeight="1" x14ac:dyDescent="0.35">
      <c r="AZ177" s="950" t="s">
        <v>405</v>
      </c>
      <c r="BA177" s="951"/>
      <c r="BB177" s="951"/>
      <c r="BC177" s="952"/>
      <c r="BD177" s="573">
        <f>+AVERAGE(BI152:BI156,BI158:BI160,BI162:BI165)</f>
        <v>1</v>
      </c>
      <c r="BE177" s="572">
        <f>+AVERAGE(BK152:BK156,BK158:BK160,BK162:BK165)</f>
        <v>0.46958333333333341</v>
      </c>
      <c r="BF177" s="572">
        <f>+AVERAGE(BM152:BM156,BM158:BM160,BM162:BM165)</f>
        <v>0</v>
      </c>
      <c r="BG177" s="572">
        <f>+AVERAGE(BO152:BO156,BO158:BO160,BO162:BO165)</f>
        <v>0</v>
      </c>
      <c r="BH177" s="679">
        <f>+AVERAGE(BQ152:BQ156,BQ158:BQ160,BQ162:BQ165)</f>
        <v>0.40691176470588236</v>
      </c>
      <c r="BI177" s="681"/>
    </row>
    <row r="178" spans="52:61" ht="18" customHeight="1" x14ac:dyDescent="0.35">
      <c r="AZ178" s="950" t="s">
        <v>1214</v>
      </c>
      <c r="BA178" s="951"/>
      <c r="BB178" s="951"/>
      <c r="BC178" s="952"/>
      <c r="BD178" s="573">
        <f>+BI157</f>
        <v>0</v>
      </c>
      <c r="BE178" s="572">
        <f>+BK157</f>
        <v>0</v>
      </c>
      <c r="BF178" s="572">
        <f>+BM157</f>
        <v>0</v>
      </c>
      <c r="BG178" s="572">
        <f>+BO157</f>
        <v>0</v>
      </c>
      <c r="BH178" s="679">
        <f>+BQ157</f>
        <v>0</v>
      </c>
      <c r="BI178" s="687"/>
    </row>
    <row r="179" spans="52:61" ht="18" customHeight="1" thickBot="1" x14ac:dyDescent="0.4">
      <c r="AZ179" s="947" t="s">
        <v>1216</v>
      </c>
      <c r="BA179" s="948"/>
      <c r="BB179" s="948"/>
      <c r="BC179" s="949"/>
      <c r="BD179" s="574">
        <f>+AVERAGE(BI29,BI33,BI56,BI78:BI81,BI126)</f>
        <v>0.78333333333333333</v>
      </c>
      <c r="BE179" s="575">
        <f>+AVERAGE(BK29,BK33,BK56,BK78:BK81,BK126)</f>
        <v>0.52857142857142858</v>
      </c>
      <c r="BF179" s="575">
        <f>+AVERAGE(BM29,BM33,BM56,BM78:BM81,BM126)</f>
        <v>0</v>
      </c>
      <c r="BG179" s="575">
        <f>+AVERAGE(BO29,BO33,BO56,BO78:BO81,BO126)</f>
        <v>0</v>
      </c>
      <c r="BH179" s="676">
        <f>+AVERAGE(BQ29,BQ33,BQ56,BQ78:BQ81,BQ126)</f>
        <v>0.29687500000000006</v>
      </c>
      <c r="BI179" s="681"/>
    </row>
  </sheetData>
  <autoFilter ref="A10:CT166">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638">
    <mergeCell ref="AZ179:BC179"/>
    <mergeCell ref="AZ178:BC178"/>
    <mergeCell ref="AZ177:BC177"/>
    <mergeCell ref="AZ176:BC176"/>
    <mergeCell ref="AZ174:BC174"/>
    <mergeCell ref="AZ175:BC175"/>
    <mergeCell ref="AZ173:BC173"/>
    <mergeCell ref="AZ172:BC172"/>
    <mergeCell ref="AZ171:BC171"/>
    <mergeCell ref="CM9:CQ9"/>
    <mergeCell ref="AS8:BC9"/>
    <mergeCell ref="AV10:AW10"/>
    <mergeCell ref="AX10:AY10"/>
    <mergeCell ref="AZ10:BA10"/>
    <mergeCell ref="BB10:BC10"/>
    <mergeCell ref="BD8:BG9"/>
    <mergeCell ref="BH8:BR9"/>
    <mergeCell ref="BH10:BI10"/>
    <mergeCell ref="BJ10:BK10"/>
    <mergeCell ref="BL10:BM10"/>
    <mergeCell ref="BN10:BO10"/>
    <mergeCell ref="BP10:BR10"/>
    <mergeCell ref="AN159:AN165"/>
    <mergeCell ref="V8:AC9"/>
    <mergeCell ref="AD8:AN9"/>
    <mergeCell ref="V10:W10"/>
    <mergeCell ref="X10:Y10"/>
    <mergeCell ref="Z10:AA10"/>
    <mergeCell ref="AB10:AC10"/>
    <mergeCell ref="AD10:AE10"/>
    <mergeCell ref="AF10:AG10"/>
    <mergeCell ref="AH10:AI10"/>
    <mergeCell ref="AJ10:AK10"/>
    <mergeCell ref="AL10:AN10"/>
    <mergeCell ref="AI152:AI158"/>
    <mergeCell ref="AJ152:AJ158"/>
    <mergeCell ref="AK152:AK158"/>
    <mergeCell ref="AL152:AL158"/>
    <mergeCell ref="AM152:AM158"/>
    <mergeCell ref="AN152:AN158"/>
    <mergeCell ref="V159:V165"/>
    <mergeCell ref="W159:W165"/>
    <mergeCell ref="X159:X165"/>
    <mergeCell ref="Y159:Y165"/>
    <mergeCell ref="Z159:Z165"/>
    <mergeCell ref="AA159:AA165"/>
    <mergeCell ref="AL159:AL165"/>
    <mergeCell ref="AM159:AM165"/>
    <mergeCell ref="Z152:Z158"/>
    <mergeCell ref="AA152:AA158"/>
    <mergeCell ref="AB152:AB158"/>
    <mergeCell ref="AC152:AC158"/>
    <mergeCell ref="AD152:AD158"/>
    <mergeCell ref="AE152:AE158"/>
    <mergeCell ref="AF152:AF158"/>
    <mergeCell ref="AG152:AG158"/>
    <mergeCell ref="AH152:AH158"/>
    <mergeCell ref="AB159:AB165"/>
    <mergeCell ref="AC159:AC165"/>
    <mergeCell ref="AD159:AD165"/>
    <mergeCell ref="AE159:AE165"/>
    <mergeCell ref="AF159:AF165"/>
    <mergeCell ref="AG159:AG165"/>
    <mergeCell ref="AH159:AH165"/>
    <mergeCell ref="AI159:AI165"/>
    <mergeCell ref="AJ159:AJ165"/>
    <mergeCell ref="AK159:AK165"/>
    <mergeCell ref="Q152:Q158"/>
    <mergeCell ref="R152:R158"/>
    <mergeCell ref="Q159:Q165"/>
    <mergeCell ref="R159:R165"/>
    <mergeCell ref="T152:T158"/>
    <mergeCell ref="U152:U158"/>
    <mergeCell ref="T159:T165"/>
    <mergeCell ref="U159:U165"/>
    <mergeCell ref="V152:V158"/>
    <mergeCell ref="O129:O150"/>
    <mergeCell ref="Q129:Q150"/>
    <mergeCell ref="R129:R150"/>
    <mergeCell ref="T129:T150"/>
    <mergeCell ref="U129:U150"/>
    <mergeCell ref="V129:V150"/>
    <mergeCell ref="W129:W150"/>
    <mergeCell ref="X129:X150"/>
    <mergeCell ref="Y129:Y150"/>
    <mergeCell ref="AN114:AN120"/>
    <mergeCell ref="AE107:AE113"/>
    <mergeCell ref="AF107:AF113"/>
    <mergeCell ref="AG107:AG113"/>
    <mergeCell ref="AH107:AH113"/>
    <mergeCell ref="V121:V127"/>
    <mergeCell ref="W121:W127"/>
    <mergeCell ref="X121:X127"/>
    <mergeCell ref="Y121:Y127"/>
    <mergeCell ref="Z121:Z127"/>
    <mergeCell ref="AA121:AA127"/>
    <mergeCell ref="AB121:AB127"/>
    <mergeCell ref="AC121:AC127"/>
    <mergeCell ref="AD121:AD127"/>
    <mergeCell ref="AE121:AE127"/>
    <mergeCell ref="AF121:AF127"/>
    <mergeCell ref="AG121:AG127"/>
    <mergeCell ref="AH121:AH127"/>
    <mergeCell ref="AI121:AI127"/>
    <mergeCell ref="AJ121:AJ127"/>
    <mergeCell ref="AK121:AK127"/>
    <mergeCell ref="AL121:AL127"/>
    <mergeCell ref="AM121:AM127"/>
    <mergeCell ref="AN121:AN127"/>
    <mergeCell ref="AE114:AE120"/>
    <mergeCell ref="AF114:AF120"/>
    <mergeCell ref="AG114:AG120"/>
    <mergeCell ref="AH114:AH120"/>
    <mergeCell ref="AI114:AI120"/>
    <mergeCell ref="AJ114:AJ120"/>
    <mergeCell ref="AK114:AK120"/>
    <mergeCell ref="AL114:AL120"/>
    <mergeCell ref="AM114:AM120"/>
    <mergeCell ref="V114:V120"/>
    <mergeCell ref="W114:W120"/>
    <mergeCell ref="X114:X120"/>
    <mergeCell ref="Y114:Y120"/>
    <mergeCell ref="Z114:Z120"/>
    <mergeCell ref="AA114:AA120"/>
    <mergeCell ref="AB114:AB120"/>
    <mergeCell ref="AC114:AC120"/>
    <mergeCell ref="AD114:AD120"/>
    <mergeCell ref="V107:V113"/>
    <mergeCell ref="W107:W113"/>
    <mergeCell ref="X107:X113"/>
    <mergeCell ref="Y107:Y113"/>
    <mergeCell ref="Z107:Z113"/>
    <mergeCell ref="AA107:AA113"/>
    <mergeCell ref="AB107:AB113"/>
    <mergeCell ref="AC107:AC113"/>
    <mergeCell ref="AD107:AD113"/>
    <mergeCell ref="AN100:AN106"/>
    <mergeCell ref="AE94:AE99"/>
    <mergeCell ref="AF94:AF99"/>
    <mergeCell ref="AG94:AG99"/>
    <mergeCell ref="AH94:AH99"/>
    <mergeCell ref="AI107:AI113"/>
    <mergeCell ref="AJ107:AJ113"/>
    <mergeCell ref="AK107:AK113"/>
    <mergeCell ref="AL107:AL113"/>
    <mergeCell ref="AM107:AM113"/>
    <mergeCell ref="AN107:AN113"/>
    <mergeCell ref="AE100:AE106"/>
    <mergeCell ref="AF100:AF106"/>
    <mergeCell ref="AG100:AG106"/>
    <mergeCell ref="AH100:AH106"/>
    <mergeCell ref="AI100:AI106"/>
    <mergeCell ref="AJ100:AJ106"/>
    <mergeCell ref="AK100:AK106"/>
    <mergeCell ref="AL100:AL106"/>
    <mergeCell ref="AM100:AM106"/>
    <mergeCell ref="AI94:AI99"/>
    <mergeCell ref="AJ94:AJ99"/>
    <mergeCell ref="AK94:AK99"/>
    <mergeCell ref="AL94:AL99"/>
    <mergeCell ref="V100:V106"/>
    <mergeCell ref="W100:W106"/>
    <mergeCell ref="X100:X106"/>
    <mergeCell ref="Y100:Y106"/>
    <mergeCell ref="Z100:Z106"/>
    <mergeCell ref="AA100:AA106"/>
    <mergeCell ref="AB100:AB106"/>
    <mergeCell ref="AC100:AC106"/>
    <mergeCell ref="AD100:AD106"/>
    <mergeCell ref="V94:V99"/>
    <mergeCell ref="W94:W99"/>
    <mergeCell ref="X94:X99"/>
    <mergeCell ref="Y94:Y99"/>
    <mergeCell ref="Z94:Z99"/>
    <mergeCell ref="AA94:AA99"/>
    <mergeCell ref="AB94:AB99"/>
    <mergeCell ref="AC94:AC99"/>
    <mergeCell ref="AD94:AD99"/>
    <mergeCell ref="AM94:AM99"/>
    <mergeCell ref="AN94:AN99"/>
    <mergeCell ref="AE88:AE93"/>
    <mergeCell ref="AF88:AF93"/>
    <mergeCell ref="AG88:AG93"/>
    <mergeCell ref="AH88:AH93"/>
    <mergeCell ref="AI88:AI93"/>
    <mergeCell ref="AJ88:AJ93"/>
    <mergeCell ref="AK88:AK93"/>
    <mergeCell ref="AL88:AL93"/>
    <mergeCell ref="AM88:AM93"/>
    <mergeCell ref="AN82:AN87"/>
    <mergeCell ref="V88:V93"/>
    <mergeCell ref="W88:W93"/>
    <mergeCell ref="X88:X93"/>
    <mergeCell ref="Y88:Y93"/>
    <mergeCell ref="Z88:Z93"/>
    <mergeCell ref="AA88:AA93"/>
    <mergeCell ref="AB88:AB93"/>
    <mergeCell ref="AC88:AC93"/>
    <mergeCell ref="AD88:AD93"/>
    <mergeCell ref="AN88:AN93"/>
    <mergeCell ref="AE82:AE87"/>
    <mergeCell ref="AF82:AF87"/>
    <mergeCell ref="AG82:AG87"/>
    <mergeCell ref="AH82:AH87"/>
    <mergeCell ref="AL82:AL87"/>
    <mergeCell ref="AM82:AM87"/>
    <mergeCell ref="V82:V87"/>
    <mergeCell ref="W82:W87"/>
    <mergeCell ref="X82:X87"/>
    <mergeCell ref="Y82:Y87"/>
    <mergeCell ref="Z82:Z87"/>
    <mergeCell ref="AA82:AA87"/>
    <mergeCell ref="AB82:AB87"/>
    <mergeCell ref="AL68:AL74"/>
    <mergeCell ref="AM68:AM74"/>
    <mergeCell ref="AN68:AN74"/>
    <mergeCell ref="V75:V81"/>
    <mergeCell ref="W75:W81"/>
    <mergeCell ref="X75:X81"/>
    <mergeCell ref="Y75:Y81"/>
    <mergeCell ref="Z75:Z81"/>
    <mergeCell ref="AA75:AA81"/>
    <mergeCell ref="AB75:AB81"/>
    <mergeCell ref="AC75:AC81"/>
    <mergeCell ref="AD75:AD81"/>
    <mergeCell ref="AE75:AE81"/>
    <mergeCell ref="AF75:AF81"/>
    <mergeCell ref="AG75:AG81"/>
    <mergeCell ref="AH75:AH81"/>
    <mergeCell ref="AI75:AI81"/>
    <mergeCell ref="AJ75:AJ81"/>
    <mergeCell ref="AK75:AK81"/>
    <mergeCell ref="AL75:AL81"/>
    <mergeCell ref="AM75:AM81"/>
    <mergeCell ref="AN75:AN81"/>
    <mergeCell ref="R100:R106"/>
    <mergeCell ref="T100:T106"/>
    <mergeCell ref="U100:U106"/>
    <mergeCell ref="I107:I113"/>
    <mergeCell ref="I114:I120"/>
    <mergeCell ref="K114:K120"/>
    <mergeCell ref="L114:L120"/>
    <mergeCell ref="K107:K113"/>
    <mergeCell ref="L107:L113"/>
    <mergeCell ref="K100:K106"/>
    <mergeCell ref="L100:L106"/>
    <mergeCell ref="N100:N106"/>
    <mergeCell ref="T107:T113"/>
    <mergeCell ref="U107:U113"/>
    <mergeCell ref="Q107:Q113"/>
    <mergeCell ref="R107:R113"/>
    <mergeCell ref="N107:N113"/>
    <mergeCell ref="O107:O113"/>
    <mergeCell ref="N114:N120"/>
    <mergeCell ref="O114:O120"/>
    <mergeCell ref="Q114:Q120"/>
    <mergeCell ref="R114:R120"/>
    <mergeCell ref="T114:T120"/>
    <mergeCell ref="U114:U120"/>
    <mergeCell ref="I121:I127"/>
    <mergeCell ref="K121:K127"/>
    <mergeCell ref="L121:L127"/>
    <mergeCell ref="N121:N127"/>
    <mergeCell ref="O121:O127"/>
    <mergeCell ref="Q121:Q127"/>
    <mergeCell ref="R121:R127"/>
    <mergeCell ref="T121:T127"/>
    <mergeCell ref="U121:U127"/>
    <mergeCell ref="T94:T99"/>
    <mergeCell ref="U94:U99"/>
    <mergeCell ref="O75:O81"/>
    <mergeCell ref="T88:T93"/>
    <mergeCell ref="U88:U93"/>
    <mergeCell ref="L82:L87"/>
    <mergeCell ref="N82:N87"/>
    <mergeCell ref="O82:O87"/>
    <mergeCell ref="Q82:Q87"/>
    <mergeCell ref="R82:R87"/>
    <mergeCell ref="T82:T87"/>
    <mergeCell ref="N75:N81"/>
    <mergeCell ref="S48:S66"/>
    <mergeCell ref="U82:U87"/>
    <mergeCell ref="AE68:AE74"/>
    <mergeCell ref="AF68:AF74"/>
    <mergeCell ref="AG68:AG74"/>
    <mergeCell ref="AH68:AH74"/>
    <mergeCell ref="AI68:AI74"/>
    <mergeCell ref="AJ68:AJ74"/>
    <mergeCell ref="AK68:AK74"/>
    <mergeCell ref="AI82:AI87"/>
    <mergeCell ref="AJ82:AJ87"/>
    <mergeCell ref="AK82:AK87"/>
    <mergeCell ref="AC68:AC74"/>
    <mergeCell ref="AD68:AD74"/>
    <mergeCell ref="AC82:AC87"/>
    <mergeCell ref="AD82:AD87"/>
    <mergeCell ref="AM30:AM47"/>
    <mergeCell ref="AN30:AN47"/>
    <mergeCell ref="I48:I66"/>
    <mergeCell ref="K48:K66"/>
    <mergeCell ref="L48:L66"/>
    <mergeCell ref="N48:N66"/>
    <mergeCell ref="O48:O66"/>
    <mergeCell ref="Q48:Q66"/>
    <mergeCell ref="R48:R66"/>
    <mergeCell ref="T48:T66"/>
    <mergeCell ref="U48:U66"/>
    <mergeCell ref="V48:V66"/>
    <mergeCell ref="W48:W66"/>
    <mergeCell ref="X48:X66"/>
    <mergeCell ref="Y48:Y66"/>
    <mergeCell ref="Z48:Z66"/>
    <mergeCell ref="AA48:AA66"/>
    <mergeCell ref="AB48:AB66"/>
    <mergeCell ref="AC48:AC66"/>
    <mergeCell ref="AD48:AD66"/>
    <mergeCell ref="AE48:AE66"/>
    <mergeCell ref="AF48:AF66"/>
    <mergeCell ref="AG48:AG66"/>
    <mergeCell ref="AL30:AL47"/>
    <mergeCell ref="AG11:AG29"/>
    <mergeCell ref="AH11:AH29"/>
    <mergeCell ref="AI11:AI29"/>
    <mergeCell ref="AJ11:AJ29"/>
    <mergeCell ref="AK11:AK29"/>
    <mergeCell ref="AL11:AL29"/>
    <mergeCell ref="AM11:AM29"/>
    <mergeCell ref="AN11:AN29"/>
    <mergeCell ref="V30:V47"/>
    <mergeCell ref="W30:W47"/>
    <mergeCell ref="X30:X47"/>
    <mergeCell ref="Y30:Y47"/>
    <mergeCell ref="Z30:Z47"/>
    <mergeCell ref="AA30:AA47"/>
    <mergeCell ref="AB30:AB47"/>
    <mergeCell ref="AC30:AC47"/>
    <mergeCell ref="AD30:AD47"/>
    <mergeCell ref="AE30:AE47"/>
    <mergeCell ref="AF30:AF47"/>
    <mergeCell ref="AG30:AG47"/>
    <mergeCell ref="AH30:AH47"/>
    <mergeCell ref="AI30:AI47"/>
    <mergeCell ref="AJ30:AJ47"/>
    <mergeCell ref="AK30:AK47"/>
    <mergeCell ref="H8:I10"/>
    <mergeCell ref="Y11:Y29"/>
    <mergeCell ref="Z11:Z29"/>
    <mergeCell ref="AA11:AA29"/>
    <mergeCell ref="AB11:AB29"/>
    <mergeCell ref="AC11:AC29"/>
    <mergeCell ref="AD11:AD29"/>
    <mergeCell ref="AE11:AE29"/>
    <mergeCell ref="AF11:AF29"/>
    <mergeCell ref="N11:N29"/>
    <mergeCell ref="O11:O29"/>
    <mergeCell ref="I11:I29"/>
    <mergeCell ref="K11:K29"/>
    <mergeCell ref="L11:L29"/>
    <mergeCell ref="Q11:Q29"/>
    <mergeCell ref="R11:R29"/>
    <mergeCell ref="T11:T29"/>
    <mergeCell ref="U11:U29"/>
    <mergeCell ref="B3:CT3"/>
    <mergeCell ref="B4:CT4"/>
    <mergeCell ref="B5:CT5"/>
    <mergeCell ref="B8:B10"/>
    <mergeCell ref="C8:C10"/>
    <mergeCell ref="D8:D10"/>
    <mergeCell ref="E8:E10"/>
    <mergeCell ref="F8:F10"/>
    <mergeCell ref="G8:G10"/>
    <mergeCell ref="AO8:AO10"/>
    <mergeCell ref="AP8:AP10"/>
    <mergeCell ref="AQ8:AQ10"/>
    <mergeCell ref="AR8:AR10"/>
    <mergeCell ref="BS8:CQ8"/>
    <mergeCell ref="CS8:CS10"/>
    <mergeCell ref="BS9:BW9"/>
    <mergeCell ref="BX9:CB9"/>
    <mergeCell ref="CC9:CG9"/>
    <mergeCell ref="CH9:CL9"/>
    <mergeCell ref="J8:U9"/>
    <mergeCell ref="J10:L10"/>
    <mergeCell ref="M10:O10"/>
    <mergeCell ref="P10:R10"/>
    <mergeCell ref="S10:U10"/>
    <mergeCell ref="AP33:AP35"/>
    <mergeCell ref="AO33:AO35"/>
    <mergeCell ref="AO31:AO32"/>
    <mergeCell ref="AP31:AP32"/>
    <mergeCell ref="AO17:AO30"/>
    <mergeCell ref="AP17:AP30"/>
    <mergeCell ref="AO11:AO16"/>
    <mergeCell ref="AP11:AP16"/>
    <mergeCell ref="P11:P29"/>
    <mergeCell ref="S11:S29"/>
    <mergeCell ref="S30:S47"/>
    <mergeCell ref="AO43:AO58"/>
    <mergeCell ref="AP43:AP58"/>
    <mergeCell ref="AO39:AO42"/>
    <mergeCell ref="AP39:AP42"/>
    <mergeCell ref="AP36:AP38"/>
    <mergeCell ref="AO36:AO38"/>
    <mergeCell ref="Q30:Q47"/>
    <mergeCell ref="R30:R47"/>
    <mergeCell ref="T30:T47"/>
    <mergeCell ref="U30:U47"/>
    <mergeCell ref="V11:V29"/>
    <mergeCell ref="W11:W29"/>
    <mergeCell ref="X11:X29"/>
    <mergeCell ref="G30:G47"/>
    <mergeCell ref="H30:H47"/>
    <mergeCell ref="D11:D66"/>
    <mergeCell ref="E11:E66"/>
    <mergeCell ref="F11:F29"/>
    <mergeCell ref="J30:J47"/>
    <mergeCell ref="M30:M47"/>
    <mergeCell ref="P30:P47"/>
    <mergeCell ref="F30:F47"/>
    <mergeCell ref="F48:F66"/>
    <mergeCell ref="G11:G29"/>
    <mergeCell ref="H11:H29"/>
    <mergeCell ref="J11:J29"/>
    <mergeCell ref="M11:M29"/>
    <mergeCell ref="G48:G66"/>
    <mergeCell ref="H48:H66"/>
    <mergeCell ref="J48:J66"/>
    <mergeCell ref="M48:M66"/>
    <mergeCell ref="P48:P66"/>
    <mergeCell ref="I30:I47"/>
    <mergeCell ref="K30:K47"/>
    <mergeCell ref="L30:L47"/>
    <mergeCell ref="N30:N47"/>
    <mergeCell ref="O30:O47"/>
    <mergeCell ref="AO111:AO127"/>
    <mergeCell ref="AP111:AP127"/>
    <mergeCell ref="AP106:AP110"/>
    <mergeCell ref="AO106:AO110"/>
    <mergeCell ref="AP99:AP105"/>
    <mergeCell ref="AO99:AO105"/>
    <mergeCell ref="AP91:AP98"/>
    <mergeCell ref="AO91:AO98"/>
    <mergeCell ref="AO82:AO90"/>
    <mergeCell ref="AP82:AP90"/>
    <mergeCell ref="AO68:AO81"/>
    <mergeCell ref="AP68:AP81"/>
    <mergeCell ref="AO62:AO66"/>
    <mergeCell ref="AP62:AP66"/>
    <mergeCell ref="AO59:AO61"/>
    <mergeCell ref="AP59:AP61"/>
    <mergeCell ref="T68:T74"/>
    <mergeCell ref="U68:U74"/>
    <mergeCell ref="T75:T81"/>
    <mergeCell ref="U75:U81"/>
    <mergeCell ref="AH48:AH66"/>
    <mergeCell ref="AI48:AI66"/>
    <mergeCell ref="AJ48:AJ66"/>
    <mergeCell ref="AK48:AK66"/>
    <mergeCell ref="AL48:AL66"/>
    <mergeCell ref="AM48:AM66"/>
    <mergeCell ref="AN48:AN66"/>
    <mergeCell ref="V68:V74"/>
    <mergeCell ref="W68:W74"/>
    <mergeCell ref="X68:X74"/>
    <mergeCell ref="Y68:Y74"/>
    <mergeCell ref="Z68:Z74"/>
    <mergeCell ref="AA68:AA74"/>
    <mergeCell ref="AB68:AB74"/>
    <mergeCell ref="E68:E127"/>
    <mergeCell ref="D68:D127"/>
    <mergeCell ref="E129:E150"/>
    <mergeCell ref="D129:D150"/>
    <mergeCell ref="F129:F150"/>
    <mergeCell ref="G129:G150"/>
    <mergeCell ref="F68:F74"/>
    <mergeCell ref="F75:F81"/>
    <mergeCell ref="F82:F87"/>
    <mergeCell ref="F88:F93"/>
    <mergeCell ref="F94:F99"/>
    <mergeCell ref="F100:F106"/>
    <mergeCell ref="F107:F113"/>
    <mergeCell ref="F114:F120"/>
    <mergeCell ref="F121:F127"/>
    <mergeCell ref="G68:G74"/>
    <mergeCell ref="G88:G93"/>
    <mergeCell ref="G107:G113"/>
    <mergeCell ref="G82:G87"/>
    <mergeCell ref="G94:G99"/>
    <mergeCell ref="G100:G106"/>
    <mergeCell ref="AD129:AD150"/>
    <mergeCell ref="AE129:AE150"/>
    <mergeCell ref="AF129:AF150"/>
    <mergeCell ref="AG129:AG150"/>
    <mergeCell ref="AH129:AH150"/>
    <mergeCell ref="AI129:AI150"/>
    <mergeCell ref="AN129:AN150"/>
    <mergeCell ref="AA129:AA150"/>
    <mergeCell ref="AB129:AB150"/>
    <mergeCell ref="AC129:AC150"/>
    <mergeCell ref="AM129:AM150"/>
    <mergeCell ref="W152:W158"/>
    <mergeCell ref="X152:X158"/>
    <mergeCell ref="Y152:Y158"/>
    <mergeCell ref="N129:N150"/>
    <mergeCell ref="AP162:AP165"/>
    <mergeCell ref="AO162:AO165"/>
    <mergeCell ref="AO160:AO161"/>
    <mergeCell ref="AP160:AP161"/>
    <mergeCell ref="AP158:AP159"/>
    <mergeCell ref="AO158:AO159"/>
    <mergeCell ref="AO152:AO157"/>
    <mergeCell ref="AP152:AP157"/>
    <mergeCell ref="AO145:AO150"/>
    <mergeCell ref="AP145:AP150"/>
    <mergeCell ref="AO138:AO144"/>
    <mergeCell ref="AP138:AP144"/>
    <mergeCell ref="AO129:AO137"/>
    <mergeCell ref="AP129:AP137"/>
    <mergeCell ref="S152:S158"/>
    <mergeCell ref="S159:S165"/>
    <mergeCell ref="AJ129:AJ150"/>
    <mergeCell ref="AK129:AK150"/>
    <mergeCell ref="AL129:AL150"/>
    <mergeCell ref="Z129:Z150"/>
    <mergeCell ref="E152:E165"/>
    <mergeCell ref="D152:D165"/>
    <mergeCell ref="F152:F158"/>
    <mergeCell ref="F159:F165"/>
    <mergeCell ref="G152:G158"/>
    <mergeCell ref="H152:H158"/>
    <mergeCell ref="J152:J158"/>
    <mergeCell ref="M152:M158"/>
    <mergeCell ref="P152:P158"/>
    <mergeCell ref="G159:G165"/>
    <mergeCell ref="H159:H165"/>
    <mergeCell ref="J159:J165"/>
    <mergeCell ref="M159:M165"/>
    <mergeCell ref="P159:P165"/>
    <mergeCell ref="I152:I158"/>
    <mergeCell ref="I159:I165"/>
    <mergeCell ref="K152:K158"/>
    <mergeCell ref="L152:L158"/>
    <mergeCell ref="K159:K165"/>
    <mergeCell ref="L159:L165"/>
    <mergeCell ref="N152:N158"/>
    <mergeCell ref="O152:O158"/>
    <mergeCell ref="N159:N165"/>
    <mergeCell ref="O159:O165"/>
    <mergeCell ref="H129:H150"/>
    <mergeCell ref="J129:J150"/>
    <mergeCell ref="M129:M150"/>
    <mergeCell ref="P129:P150"/>
    <mergeCell ref="S129:S150"/>
    <mergeCell ref="I129:I150"/>
    <mergeCell ref="K129:K150"/>
    <mergeCell ref="L129:L150"/>
    <mergeCell ref="K94:K99"/>
    <mergeCell ref="S94:S99"/>
    <mergeCell ref="H100:H106"/>
    <mergeCell ref="J100:J106"/>
    <mergeCell ref="M100:M106"/>
    <mergeCell ref="P100:P106"/>
    <mergeCell ref="S100:S106"/>
    <mergeCell ref="I94:I99"/>
    <mergeCell ref="L94:L99"/>
    <mergeCell ref="N94:N99"/>
    <mergeCell ref="O94:O99"/>
    <mergeCell ref="Q94:Q99"/>
    <mergeCell ref="R94:R99"/>
    <mergeCell ref="I100:I106"/>
    <mergeCell ref="O100:O106"/>
    <mergeCell ref="Q100:Q106"/>
    <mergeCell ref="H68:H74"/>
    <mergeCell ref="J68:J74"/>
    <mergeCell ref="M68:M74"/>
    <mergeCell ref="P68:P74"/>
    <mergeCell ref="S68:S74"/>
    <mergeCell ref="G75:G81"/>
    <mergeCell ref="H75:H81"/>
    <mergeCell ref="J75:J81"/>
    <mergeCell ref="M75:M81"/>
    <mergeCell ref="P75:P81"/>
    <mergeCell ref="S75:S81"/>
    <mergeCell ref="I68:I74"/>
    <mergeCell ref="I75:I81"/>
    <mergeCell ref="K68:K74"/>
    <mergeCell ref="L68:L74"/>
    <mergeCell ref="K75:K81"/>
    <mergeCell ref="L75:L81"/>
    <mergeCell ref="N68:N74"/>
    <mergeCell ref="O68:O74"/>
    <mergeCell ref="Q68:Q74"/>
    <mergeCell ref="R68:R74"/>
    <mergeCell ref="Q75:Q81"/>
    <mergeCell ref="R75:R81"/>
    <mergeCell ref="H82:H87"/>
    <mergeCell ref="J82:J87"/>
    <mergeCell ref="M82:M87"/>
    <mergeCell ref="P82:P87"/>
    <mergeCell ref="S82:S87"/>
    <mergeCell ref="H88:H93"/>
    <mergeCell ref="J88:J93"/>
    <mergeCell ref="M88:M93"/>
    <mergeCell ref="P88:P93"/>
    <mergeCell ref="S88:S93"/>
    <mergeCell ref="I88:I93"/>
    <mergeCell ref="K88:K93"/>
    <mergeCell ref="L88:L93"/>
    <mergeCell ref="N88:N93"/>
    <mergeCell ref="O88:O93"/>
    <mergeCell ref="Q88:Q93"/>
    <mergeCell ref="R88:R93"/>
    <mergeCell ref="I82:I87"/>
    <mergeCell ref="K82:K87"/>
    <mergeCell ref="CR8:CR10"/>
    <mergeCell ref="B11:B166"/>
    <mergeCell ref="C11:C166"/>
    <mergeCell ref="S114:S120"/>
    <mergeCell ref="G121:G127"/>
    <mergeCell ref="H121:H127"/>
    <mergeCell ref="J121:J127"/>
    <mergeCell ref="M121:M127"/>
    <mergeCell ref="P121:P127"/>
    <mergeCell ref="S121:S127"/>
    <mergeCell ref="H107:H113"/>
    <mergeCell ref="J107:J113"/>
    <mergeCell ref="M107:M113"/>
    <mergeCell ref="P107:P113"/>
    <mergeCell ref="S107:S113"/>
    <mergeCell ref="G114:G120"/>
    <mergeCell ref="H114:H120"/>
    <mergeCell ref="J114:J120"/>
    <mergeCell ref="M114:M120"/>
    <mergeCell ref="P114:P120"/>
    <mergeCell ref="H94:H99"/>
    <mergeCell ref="J94:J99"/>
    <mergeCell ref="M94:M99"/>
    <mergeCell ref="P94:P99"/>
  </mergeCells>
  <conditionalFormatting sqref="BR1:BR1048576">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83"/>
  <sheetViews>
    <sheetView topLeftCell="BY7" workbookViewId="0">
      <pane ySplit="4" topLeftCell="A11" activePane="bottomLeft" state="frozen"/>
      <selection activeCell="A7" sqref="A7"/>
      <selection pane="bottomLeft" activeCell="CJ18" sqref="CJ18"/>
    </sheetView>
  </sheetViews>
  <sheetFormatPr baseColWidth="10" defaultColWidth="10.75" defaultRowHeight="15" x14ac:dyDescent="0.2"/>
  <cols>
    <col min="1" max="1" width="2.375" style="2" customWidth="1"/>
    <col min="2" max="2" width="10.75" style="2"/>
    <col min="3" max="3" width="18.875" style="2" customWidth="1"/>
    <col min="4" max="4" width="11" style="2" customWidth="1"/>
    <col min="5" max="5" width="19.75" style="2" customWidth="1"/>
    <col min="6" max="6" width="20.875" style="2" customWidth="1"/>
    <col min="7" max="7" width="10.75" style="2"/>
    <col min="8" max="8" width="13.625" style="2" customWidth="1"/>
    <col min="9" max="9" width="6.75" style="202" customWidth="1"/>
    <col min="10" max="10" width="10.75" style="2"/>
    <col min="11" max="12" width="6.75" style="202" customWidth="1"/>
    <col min="13" max="13" width="10.75" style="2"/>
    <col min="14" max="15" width="6.75" style="202" customWidth="1"/>
    <col min="16" max="16" width="10.75" style="2"/>
    <col min="17" max="18" width="6.75" style="202" customWidth="1"/>
    <col min="19" max="19" width="10.75" style="2"/>
    <col min="20" max="21" width="6.75" style="202" customWidth="1"/>
    <col min="22" max="22" width="12.75" style="202" customWidth="1"/>
    <col min="23" max="23" width="6.75" style="202" customWidth="1"/>
    <col min="24" max="24" width="12.75" style="202" customWidth="1"/>
    <col min="25" max="25" width="6.75" style="202" customWidth="1"/>
    <col min="26" max="26" width="12.75" style="202" customWidth="1"/>
    <col min="27" max="27" width="6.75" style="202" customWidth="1"/>
    <col min="28" max="28" width="12.75" style="202" customWidth="1"/>
    <col min="29" max="29" width="6.75" style="202" customWidth="1"/>
    <col min="30" max="30" width="10.75" style="202" customWidth="1"/>
    <col min="31" max="31" width="6.75" style="202" customWidth="1"/>
    <col min="32" max="32" width="10.75" style="202" customWidth="1"/>
    <col min="33" max="33" width="6.75" style="202" customWidth="1"/>
    <col min="34" max="34" width="10.75" style="202" customWidth="1"/>
    <col min="35" max="35" width="6.75" style="202" customWidth="1"/>
    <col min="36" max="36" width="10.75" style="202" customWidth="1"/>
    <col min="37" max="37" width="6.75" style="202" customWidth="1"/>
    <col min="38" max="38" width="12.75" style="202" customWidth="1"/>
    <col min="39" max="39" width="6.75" style="202" customWidth="1"/>
    <col min="40" max="40" width="8.75" style="202" customWidth="1"/>
    <col min="41" max="41" width="10.75" style="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customWidth="1"/>
    <col min="50" max="50" width="11.875" style="2" customWidth="1"/>
    <col min="51" max="51" width="6.75" style="202" customWidth="1"/>
    <col min="52" max="52" width="11.875" style="2" customWidth="1"/>
    <col min="53" max="53" width="6.75" style="202" customWidth="1"/>
    <col min="54" max="54" width="11.875" style="2" customWidth="1"/>
    <col min="55" max="55" width="6.75" style="202"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202" customWidth="1"/>
    <col min="71" max="73" width="16.25" style="2" customWidth="1"/>
    <col min="74" max="74" width="14.75" style="202" customWidth="1"/>
    <col min="75" max="75" width="14.75" style="2" customWidth="1"/>
    <col min="76" max="78" width="16.125" style="2" customWidth="1"/>
    <col min="79" max="79" width="14.75" style="202" customWidth="1"/>
    <col min="80" max="80" width="14.75" style="2" customWidth="1"/>
    <col min="81" max="83" width="16.125" style="2" customWidth="1"/>
    <col min="84" max="84" width="14.75" style="202" customWidth="1"/>
    <col min="85" max="85" width="14.75" style="2" customWidth="1"/>
    <col min="86" max="88" width="16.125" style="2" customWidth="1"/>
    <col min="89" max="89" width="14.75" style="202" customWidth="1"/>
    <col min="90" max="90" width="14.75" style="2" customWidth="1"/>
    <col min="91" max="93" width="16.125" style="202" customWidth="1"/>
    <col min="94" max="94" width="14.75" style="202" customWidth="1"/>
    <col min="95" max="95" width="14.75" style="2" customWidth="1"/>
    <col min="96" max="96" width="30.75" style="2" customWidth="1"/>
    <col min="97" max="97" width="21.25" style="2" customWidth="1"/>
    <col min="98" max="98" width="20.75" style="2" customWidth="1"/>
    <col min="99" max="16384" width="10.75" style="2"/>
  </cols>
  <sheetData>
    <row r="1" spans="2:98" ht="15.75"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2:98" ht="15.75"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18</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25">
      <c r="B6" s="3"/>
      <c r="C6" s="3"/>
      <c r="D6" s="3"/>
      <c r="E6" s="3"/>
      <c r="F6" s="3"/>
      <c r="G6" s="3"/>
      <c r="H6" s="3"/>
      <c r="I6" s="312"/>
      <c r="J6" s="3"/>
      <c r="K6" s="312"/>
      <c r="L6" s="312"/>
      <c r="M6" s="3"/>
      <c r="N6" s="312"/>
      <c r="O6" s="312"/>
      <c r="P6" s="3"/>
      <c r="Q6" s="312"/>
      <c r="R6" s="312"/>
      <c r="S6" s="3"/>
      <c r="T6" s="312"/>
      <c r="U6" s="312"/>
      <c r="V6" s="312"/>
      <c r="W6" s="312"/>
      <c r="X6" s="312"/>
      <c r="Y6" s="312"/>
      <c r="Z6" s="312"/>
      <c r="AA6" s="312"/>
      <c r="AB6" s="312"/>
      <c r="AC6" s="312"/>
      <c r="AD6" s="312"/>
      <c r="AE6" s="312"/>
      <c r="AF6" s="312"/>
      <c r="AG6" s="312"/>
      <c r="AH6" s="312"/>
      <c r="AI6" s="312"/>
      <c r="AJ6" s="312"/>
      <c r="AK6" s="312"/>
      <c r="AL6" s="312"/>
      <c r="AM6" s="312"/>
      <c r="AN6" s="312"/>
      <c r="AO6" s="3"/>
      <c r="AP6" s="3"/>
      <c r="AQ6" s="3"/>
      <c r="AR6" s="3"/>
      <c r="AS6" s="3"/>
      <c r="AT6" s="3"/>
      <c r="AU6" s="3"/>
      <c r="AV6" s="3"/>
      <c r="AW6" s="312"/>
      <c r="AX6" s="3"/>
      <c r="AY6" s="312"/>
      <c r="AZ6" s="3"/>
      <c r="BA6" s="312"/>
      <c r="BB6" s="3"/>
      <c r="BC6" s="312"/>
      <c r="BD6" s="312"/>
      <c r="BE6" s="312"/>
      <c r="BF6" s="312"/>
      <c r="BG6" s="312"/>
      <c r="BH6" s="312"/>
      <c r="BI6" s="312"/>
      <c r="BJ6" s="312"/>
      <c r="BK6" s="312"/>
      <c r="BL6" s="312"/>
      <c r="BM6" s="312"/>
      <c r="BN6" s="312"/>
      <c r="BO6" s="312"/>
      <c r="BP6" s="312"/>
      <c r="BQ6" s="312"/>
      <c r="BR6" s="312"/>
      <c r="BS6" s="3"/>
      <c r="BT6" s="3"/>
      <c r="BU6" s="3"/>
      <c r="BV6" s="312"/>
      <c r="BW6" s="3"/>
      <c r="BX6" s="3"/>
      <c r="BY6" s="3"/>
      <c r="BZ6" s="3"/>
      <c r="CA6" s="312"/>
      <c r="CB6" s="3"/>
      <c r="CC6" s="3"/>
      <c r="CD6" s="3"/>
      <c r="CE6" s="3"/>
      <c r="CF6" s="312"/>
      <c r="CG6" s="3"/>
      <c r="CH6" s="3"/>
      <c r="CI6" s="3"/>
      <c r="CJ6" s="3"/>
      <c r="CK6" s="312"/>
      <c r="CL6" s="3"/>
      <c r="CM6" s="312"/>
      <c r="CN6" s="312"/>
      <c r="CO6" s="312"/>
      <c r="CP6" s="312"/>
      <c r="CQ6" s="3"/>
      <c r="CR6" s="3"/>
      <c r="CS6" s="3"/>
      <c r="CT6" s="3"/>
    </row>
    <row r="7" spans="2:98" ht="14.25" customHeight="1" thickBot="1" x14ac:dyDescent="0.3">
      <c r="B7" s="4"/>
      <c r="C7" s="4"/>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8"/>
      <c r="BT7" s="8"/>
      <c r="BU7" s="4"/>
      <c r="BV7" s="4"/>
      <c r="BW7" s="4"/>
      <c r="BX7" s="8"/>
      <c r="BY7" s="8"/>
      <c r="BZ7" s="8"/>
      <c r="CA7" s="8"/>
      <c r="CB7" s="4"/>
      <c r="CC7" s="8"/>
      <c r="CD7" s="8"/>
      <c r="CE7" s="8"/>
      <c r="CF7" s="8"/>
      <c r="CG7" s="4"/>
      <c r="CH7" s="8"/>
      <c r="CI7" s="8"/>
      <c r="CJ7" s="8"/>
      <c r="CK7" s="8"/>
      <c r="CL7" s="4"/>
      <c r="CM7" s="4"/>
      <c r="CN7" s="4"/>
      <c r="CO7" s="4"/>
      <c r="CP7" s="4"/>
      <c r="CQ7" s="4"/>
      <c r="CR7" s="4"/>
      <c r="CS7" s="4"/>
    </row>
    <row r="8" spans="2:98" ht="15" customHeight="1" thickBot="1" x14ac:dyDescent="0.25">
      <c r="B8" s="884" t="s">
        <v>8</v>
      </c>
      <c r="C8" s="884" t="s">
        <v>13</v>
      </c>
      <c r="D8" s="884" t="s">
        <v>8</v>
      </c>
      <c r="E8" s="884" t="s">
        <v>14</v>
      </c>
      <c r="F8" s="886" t="s">
        <v>9</v>
      </c>
      <c r="G8" s="731" t="s">
        <v>10</v>
      </c>
      <c r="H8" s="730" t="s">
        <v>1</v>
      </c>
      <c r="I8" s="886"/>
      <c r="J8" s="730" t="s">
        <v>2</v>
      </c>
      <c r="K8" s="731"/>
      <c r="L8" s="731"/>
      <c r="M8" s="731"/>
      <c r="N8" s="731"/>
      <c r="O8" s="731"/>
      <c r="P8" s="731"/>
      <c r="Q8" s="731"/>
      <c r="R8" s="731"/>
      <c r="S8" s="731"/>
      <c r="T8" s="731"/>
      <c r="U8" s="738"/>
      <c r="V8" s="786" t="s">
        <v>1191</v>
      </c>
      <c r="W8" s="787"/>
      <c r="X8" s="787"/>
      <c r="Y8" s="787"/>
      <c r="Z8" s="787"/>
      <c r="AA8" s="787"/>
      <c r="AB8" s="787"/>
      <c r="AC8" s="788"/>
      <c r="AD8" s="777" t="s">
        <v>1192</v>
      </c>
      <c r="AE8" s="778"/>
      <c r="AF8" s="778"/>
      <c r="AG8" s="778"/>
      <c r="AH8" s="778"/>
      <c r="AI8" s="778"/>
      <c r="AJ8" s="778"/>
      <c r="AK8" s="778"/>
      <c r="AL8" s="778"/>
      <c r="AM8" s="778"/>
      <c r="AN8" s="779"/>
      <c r="AO8" s="737" t="s">
        <v>8</v>
      </c>
      <c r="AP8" s="889" t="s">
        <v>3</v>
      </c>
      <c r="AQ8" s="889" t="s">
        <v>11</v>
      </c>
      <c r="AR8" s="889" t="s">
        <v>15</v>
      </c>
      <c r="AS8" s="730" t="s">
        <v>4</v>
      </c>
      <c r="AT8" s="731"/>
      <c r="AU8" s="731"/>
      <c r="AV8" s="731"/>
      <c r="AW8" s="731"/>
      <c r="AX8" s="731"/>
      <c r="AY8" s="731"/>
      <c r="AZ8" s="731"/>
      <c r="BA8" s="731"/>
      <c r="BB8" s="731"/>
      <c r="BC8" s="738"/>
      <c r="BD8" s="737" t="s">
        <v>1191</v>
      </c>
      <c r="BE8" s="731"/>
      <c r="BF8" s="731"/>
      <c r="BG8" s="738"/>
      <c r="BH8" s="741" t="s">
        <v>1192</v>
      </c>
      <c r="BI8" s="742"/>
      <c r="BJ8" s="742"/>
      <c r="BK8" s="742"/>
      <c r="BL8" s="742"/>
      <c r="BM8" s="742"/>
      <c r="BN8" s="742"/>
      <c r="BO8" s="742"/>
      <c r="BP8" s="742"/>
      <c r="BQ8" s="742"/>
      <c r="BR8" s="743"/>
      <c r="BS8" s="1010" t="s">
        <v>1203</v>
      </c>
      <c r="BT8" s="891"/>
      <c r="BU8" s="891"/>
      <c r="BV8" s="891"/>
      <c r="BW8" s="891"/>
      <c r="BX8" s="891"/>
      <c r="BY8" s="891"/>
      <c r="BZ8" s="891"/>
      <c r="CA8" s="891"/>
      <c r="CB8" s="891"/>
      <c r="CC8" s="891"/>
      <c r="CD8" s="891"/>
      <c r="CE8" s="891"/>
      <c r="CF8" s="891"/>
      <c r="CG8" s="891"/>
      <c r="CH8" s="891"/>
      <c r="CI8" s="891"/>
      <c r="CJ8" s="891"/>
      <c r="CK8" s="891"/>
      <c r="CL8" s="891"/>
      <c r="CM8" s="1011"/>
      <c r="CN8" s="1011"/>
      <c r="CO8" s="1011"/>
      <c r="CP8" s="1011"/>
      <c r="CQ8" s="1012"/>
      <c r="CR8" s="966" t="s">
        <v>1220</v>
      </c>
      <c r="CS8" s="1013" t="s">
        <v>12</v>
      </c>
    </row>
    <row r="9" spans="2:98" ht="15" customHeight="1" thickBot="1" x14ac:dyDescent="0.25">
      <c r="B9" s="885"/>
      <c r="C9" s="885"/>
      <c r="D9" s="885"/>
      <c r="E9" s="885"/>
      <c r="F9" s="887"/>
      <c r="G9" s="888"/>
      <c r="H9" s="896"/>
      <c r="I9" s="887"/>
      <c r="J9" s="896"/>
      <c r="K9" s="888"/>
      <c r="L9" s="888"/>
      <c r="M9" s="888"/>
      <c r="N9" s="888"/>
      <c r="O9" s="888"/>
      <c r="P9" s="888"/>
      <c r="Q9" s="888"/>
      <c r="R9" s="888"/>
      <c r="S9" s="888"/>
      <c r="T9" s="888"/>
      <c r="U9" s="892"/>
      <c r="V9" s="789"/>
      <c r="W9" s="790"/>
      <c r="X9" s="790"/>
      <c r="Y9" s="790"/>
      <c r="Z9" s="790"/>
      <c r="AA9" s="790"/>
      <c r="AB9" s="790"/>
      <c r="AC9" s="791"/>
      <c r="AD9" s="780"/>
      <c r="AE9" s="781"/>
      <c r="AF9" s="781"/>
      <c r="AG9" s="781"/>
      <c r="AH9" s="781"/>
      <c r="AI9" s="781"/>
      <c r="AJ9" s="781"/>
      <c r="AK9" s="781"/>
      <c r="AL9" s="781"/>
      <c r="AM9" s="781"/>
      <c r="AN9" s="782"/>
      <c r="AO9" s="1009"/>
      <c r="AP9" s="890"/>
      <c r="AQ9" s="890"/>
      <c r="AR9" s="890"/>
      <c r="AS9" s="732"/>
      <c r="AT9" s="733"/>
      <c r="AU9" s="733"/>
      <c r="AV9" s="733"/>
      <c r="AW9" s="733"/>
      <c r="AX9" s="733"/>
      <c r="AY9" s="733"/>
      <c r="AZ9" s="733"/>
      <c r="BA9" s="733"/>
      <c r="BB9" s="733"/>
      <c r="BC9" s="740"/>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1055" t="s">
        <v>932</v>
      </c>
      <c r="CN9" s="1056"/>
      <c r="CO9" s="1056"/>
      <c r="CP9" s="1056"/>
      <c r="CQ9" s="1057"/>
      <c r="CR9" s="967"/>
      <c r="CS9" s="1014"/>
    </row>
    <row r="10" spans="2:98" ht="30" customHeight="1" thickBot="1" x14ac:dyDescent="0.25">
      <c r="B10" s="1008"/>
      <c r="C10" s="1008"/>
      <c r="D10" s="1008"/>
      <c r="E10" s="1008"/>
      <c r="F10" s="887"/>
      <c r="G10" s="888"/>
      <c r="H10" s="897"/>
      <c r="I10" s="898"/>
      <c r="J10" s="734">
        <v>2016</v>
      </c>
      <c r="K10" s="735"/>
      <c r="L10" s="736"/>
      <c r="M10" s="734">
        <v>2017</v>
      </c>
      <c r="N10" s="735"/>
      <c r="O10" s="736"/>
      <c r="P10" s="734">
        <v>2018</v>
      </c>
      <c r="Q10" s="735"/>
      <c r="R10" s="736"/>
      <c r="S10" s="734">
        <v>2019</v>
      </c>
      <c r="T10" s="735"/>
      <c r="U10" s="1015"/>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1009"/>
      <c r="AP10" s="890"/>
      <c r="AQ10" s="890"/>
      <c r="AR10" s="890"/>
      <c r="AS10" s="31" t="s">
        <v>5</v>
      </c>
      <c r="AT10" s="31" t="s">
        <v>10</v>
      </c>
      <c r="AU10" s="31" t="s">
        <v>6</v>
      </c>
      <c r="AV10" s="734">
        <v>2016</v>
      </c>
      <c r="AW10" s="736"/>
      <c r="AX10" s="734">
        <v>2017</v>
      </c>
      <c r="AY10" s="736"/>
      <c r="AZ10" s="734">
        <v>2018</v>
      </c>
      <c r="BA10" s="736"/>
      <c r="BB10" s="734">
        <v>2019</v>
      </c>
      <c r="BC10" s="1015"/>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75" t="s">
        <v>1187</v>
      </c>
      <c r="BT10" s="376" t="s">
        <v>1188</v>
      </c>
      <c r="BU10" s="376" t="s">
        <v>1189</v>
      </c>
      <c r="BV10" s="371" t="s">
        <v>1193</v>
      </c>
      <c r="BW10" s="377" t="s">
        <v>1194</v>
      </c>
      <c r="BX10" s="375" t="s">
        <v>1187</v>
      </c>
      <c r="BY10" s="376" t="s">
        <v>1188</v>
      </c>
      <c r="BZ10" s="376" t="s">
        <v>1189</v>
      </c>
      <c r="CA10" s="371" t="s">
        <v>1193</v>
      </c>
      <c r="CB10" s="377" t="s">
        <v>1194</v>
      </c>
      <c r="CC10" s="375" t="s">
        <v>1187</v>
      </c>
      <c r="CD10" s="376" t="s">
        <v>1188</v>
      </c>
      <c r="CE10" s="376" t="s">
        <v>1189</v>
      </c>
      <c r="CF10" s="371" t="s">
        <v>1193</v>
      </c>
      <c r="CG10" s="377" t="s">
        <v>1194</v>
      </c>
      <c r="CH10" s="375" t="s">
        <v>1187</v>
      </c>
      <c r="CI10" s="376" t="s">
        <v>1188</v>
      </c>
      <c r="CJ10" s="376" t="s">
        <v>1189</v>
      </c>
      <c r="CK10" s="371" t="s">
        <v>1193</v>
      </c>
      <c r="CL10" s="377" t="s">
        <v>1194</v>
      </c>
      <c r="CM10" s="375" t="s">
        <v>1187</v>
      </c>
      <c r="CN10" s="376" t="s">
        <v>1188</v>
      </c>
      <c r="CO10" s="376" t="s">
        <v>1189</v>
      </c>
      <c r="CP10" s="371" t="s">
        <v>1193</v>
      </c>
      <c r="CQ10" s="377" t="s">
        <v>1194</v>
      </c>
      <c r="CR10" s="968"/>
      <c r="CS10" s="1014"/>
      <c r="CT10" s="151" t="s">
        <v>7</v>
      </c>
    </row>
    <row r="11" spans="2:98" ht="45.75" customHeight="1" x14ac:dyDescent="0.2">
      <c r="B11" s="960">
        <f>+RESUMEN!J65</f>
        <v>0.16692064795156089</v>
      </c>
      <c r="C11" s="969" t="s">
        <v>777</v>
      </c>
      <c r="D11" s="960">
        <f>+RESUMEN!J66</f>
        <v>0.20231481481481484</v>
      </c>
      <c r="E11" s="956" t="s">
        <v>1038</v>
      </c>
      <c r="F11" s="1127" t="s">
        <v>709</v>
      </c>
      <c r="G11" s="1128">
        <v>0</v>
      </c>
      <c r="H11" s="946">
        <v>85</v>
      </c>
      <c r="I11" s="981">
        <v>85</v>
      </c>
      <c r="J11" s="946">
        <v>20</v>
      </c>
      <c r="K11" s="981">
        <v>20</v>
      </c>
      <c r="L11" s="946"/>
      <c r="M11" s="946">
        <v>40</v>
      </c>
      <c r="N11" s="981">
        <f>+M11-J11</f>
        <v>20</v>
      </c>
      <c r="O11" s="946"/>
      <c r="P11" s="946">
        <v>65</v>
      </c>
      <c r="Q11" s="981">
        <f>+P11-M11</f>
        <v>25</v>
      </c>
      <c r="R11" s="946"/>
      <c r="S11" s="946">
        <v>85</v>
      </c>
      <c r="T11" s="981">
        <f>+S11-P11</f>
        <v>20</v>
      </c>
      <c r="U11" s="998"/>
      <c r="V11" s="1111"/>
      <c r="W11" s="856">
        <f>+IF(V11=0,0,V11-G11)</f>
        <v>0</v>
      </c>
      <c r="X11" s="857"/>
      <c r="Y11" s="856">
        <f>+IF(X11=0,0,X11-V11)</f>
        <v>0</v>
      </c>
      <c r="Z11" s="857"/>
      <c r="AA11" s="856">
        <f>+IF(Z11=0,0,Z11-X11)</f>
        <v>0</v>
      </c>
      <c r="AB11" s="855"/>
      <c r="AC11" s="1070">
        <f>+IF(AB11=0,0,AB11-Z11)</f>
        <v>0</v>
      </c>
      <c r="AD11" s="1073">
        <f>+IF(K11=0," -",W11/K11)</f>
        <v>0</v>
      </c>
      <c r="AE11" s="757">
        <f>+IF(K11=0," -",IF(AD11&gt;100%,100%,AD11))</f>
        <v>0</v>
      </c>
      <c r="AF11" s="774">
        <f>+IF(N11=0," -",Y11/N11)</f>
        <v>0</v>
      </c>
      <c r="AG11" s="757">
        <f>+IF(N11=0," -",IF(AF11&gt;100%,100%,AF11))</f>
        <v>0</v>
      </c>
      <c r="AH11" s="774">
        <f>+IF(Q11=0," -",AA11/Q11)</f>
        <v>0</v>
      </c>
      <c r="AI11" s="757">
        <f>+IF(Q11=0," -",IF(AH11&gt;100%,100%,AH11))</f>
        <v>0</v>
      </c>
      <c r="AJ11" s="774">
        <f>+IF(T11=0," -",AC11/T11)</f>
        <v>0</v>
      </c>
      <c r="AK11" s="757">
        <f>+IF(T11=0," -",IF(AJ11&gt;100%,100%,AJ11))</f>
        <v>0</v>
      </c>
      <c r="AL11" s="774">
        <f>+SUM(AC11,AA11,Y11,W11)/I11</f>
        <v>0</v>
      </c>
      <c r="AM11" s="757">
        <f>+IF(AL11&gt;100%,100%,IF(AL11&lt;0%,0%,AL11))</f>
        <v>0</v>
      </c>
      <c r="AN11" s="774"/>
      <c r="AO11" s="917">
        <f>+RESUMEN!J67</f>
        <v>0.15462962962962964</v>
      </c>
      <c r="AP11" s="906" t="s">
        <v>711</v>
      </c>
      <c r="AQ11" s="229" t="s">
        <v>702</v>
      </c>
      <c r="AR11" s="287">
        <f>'[1]LÍNEA 3'!P11</f>
        <v>2210204</v>
      </c>
      <c r="AS11" s="229" t="s">
        <v>1573</v>
      </c>
      <c r="AT11" s="42">
        <v>0</v>
      </c>
      <c r="AU11" s="93">
        <f>'[1]LÍNEA 3'!S11</f>
        <v>0.01</v>
      </c>
      <c r="AV11" s="93">
        <f>'[1]LÍNEA 3'!T11</f>
        <v>0.01</v>
      </c>
      <c r="AW11" s="413">
        <v>0.25</v>
      </c>
      <c r="AX11" s="93">
        <f>'[1]LÍNEA 3'!U11</f>
        <v>0.01</v>
      </c>
      <c r="AY11" s="413">
        <v>0.25</v>
      </c>
      <c r="AZ11" s="93">
        <f>'[1]LÍNEA 3'!V11</f>
        <v>0.01</v>
      </c>
      <c r="BA11" s="415">
        <v>0.25</v>
      </c>
      <c r="BB11" s="146">
        <f>'[1]LÍNEA 3'!W11</f>
        <v>0.01</v>
      </c>
      <c r="BC11" s="415">
        <v>0.25</v>
      </c>
      <c r="BD11" s="315">
        <f>'[17]2016'!K24</f>
        <v>5.0000000000000001E-3</v>
      </c>
      <c r="BE11" s="93">
        <f>'[17]2017'!K24</f>
        <v>0.01</v>
      </c>
      <c r="BF11" s="93">
        <f>'[17]2018'!K24</f>
        <v>0</v>
      </c>
      <c r="BG11" s="74">
        <f>'[17]2019'!K24</f>
        <v>0</v>
      </c>
      <c r="BH11" s="330">
        <f>IF(AV11=0," -",BD11/AV11)</f>
        <v>0.5</v>
      </c>
      <c r="BI11" s="453">
        <f>IF(AV11=0," -",IF(BH11&gt;100%,100%,BH11))</f>
        <v>0.5</v>
      </c>
      <c r="BJ11" s="331">
        <f>IF(AX11=0," -",BE11/AX11)</f>
        <v>1</v>
      </c>
      <c r="BK11" s="453">
        <f>IF(AX11=0," -",IF(BJ11&gt;100%,100%,BJ11))</f>
        <v>1</v>
      </c>
      <c r="BL11" s="331">
        <f>IF(AZ11=0," -",BF11/AZ11)</f>
        <v>0</v>
      </c>
      <c r="BM11" s="453">
        <f>IF(AZ11=0," -",IF(BL11&gt;100%,100%,BL11))</f>
        <v>0</v>
      </c>
      <c r="BN11" s="331">
        <f>IF(BB11=0," -",BG11/BB11)</f>
        <v>0</v>
      </c>
      <c r="BO11" s="453">
        <f>IF(BB11=0," -",IF(BN11&gt;100%,100%,BN11))</f>
        <v>0</v>
      </c>
      <c r="BP11" s="650">
        <f t="shared" ref="BP11" si="0">+AVERAGE(BD11:BG11)/AU11</f>
        <v>0.375</v>
      </c>
      <c r="BQ11" s="655">
        <f>+IF(BP11&gt;100%,100%,BP11)</f>
        <v>0.375</v>
      </c>
      <c r="BR11" s="645">
        <f>+BQ11</f>
        <v>0.375</v>
      </c>
      <c r="BS11" s="52">
        <f>'[17]2016'!P24</f>
        <v>2880204</v>
      </c>
      <c r="BT11" s="90">
        <f>'[17]2016'!Q24</f>
        <v>9480</v>
      </c>
      <c r="BU11" s="90">
        <f>'[17]2016'!R24</f>
        <v>0</v>
      </c>
      <c r="BV11" s="146">
        <f>IF(BS11=0," -",BT11/BS11)</f>
        <v>3.2914335234587549E-3</v>
      </c>
      <c r="BW11" s="385" t="str">
        <f>IF(BU11=0," -",IF(BT11=0,100%,BU11/BT11))</f>
        <v xml:space="preserve"> -</v>
      </c>
      <c r="BX11" s="52">
        <f>'[17]2017'!P24</f>
        <v>3321049</v>
      </c>
      <c r="BY11" s="90">
        <f>'[17]2017'!Q24</f>
        <v>0</v>
      </c>
      <c r="BZ11" s="90">
        <f>'[17]2017'!R24</f>
        <v>0</v>
      </c>
      <c r="CA11" s="146">
        <f>IF(BX11=0," -",BY11/BX11)</f>
        <v>0</v>
      </c>
      <c r="CB11" s="385" t="str">
        <f>IF(BZ11=0," -",IF(BY11=0,100%,BZ11/BY11))</f>
        <v xml:space="preserve"> -</v>
      </c>
      <c r="CC11" s="52">
        <f>'[17]2018'!P24</f>
        <v>2591547</v>
      </c>
      <c r="CD11" s="90">
        <f>'[17]2018'!Q24</f>
        <v>0</v>
      </c>
      <c r="CE11" s="90">
        <f>'[17]2018'!R24</f>
        <v>0</v>
      </c>
      <c r="CF11" s="146">
        <f>IF(CC11=0," -",CD11/CC11)</f>
        <v>0</v>
      </c>
      <c r="CG11" s="385" t="str">
        <f>IF(CE11=0," -",IF(CD11=0,100%,CE11/CD11))</f>
        <v xml:space="preserve"> -</v>
      </c>
      <c r="CH11" s="53">
        <f>'[17]2019'!P24</f>
        <v>2708167</v>
      </c>
      <c r="CI11" s="90">
        <f>'[17]2019'!Q24</f>
        <v>0</v>
      </c>
      <c r="CJ11" s="90">
        <f>'[17]2019'!R24</f>
        <v>0</v>
      </c>
      <c r="CK11" s="146">
        <f>IF(CH11=0," -",CI11/CH11)</f>
        <v>0</v>
      </c>
      <c r="CL11" s="385" t="str">
        <f>IF(CJ11=0," -",IF(CI11=0,100%,CJ11/CI11))</f>
        <v xml:space="preserve"> -</v>
      </c>
      <c r="CM11" s="325">
        <f t="shared" ref="CM11:CO12" si="1">+BS11+BX11+CC11+CH11</f>
        <v>11500967</v>
      </c>
      <c r="CN11" s="326">
        <f t="shared" si="1"/>
        <v>9480</v>
      </c>
      <c r="CO11" s="326">
        <f t="shared" si="1"/>
        <v>0</v>
      </c>
      <c r="CP11" s="504">
        <f>IF(CM11=0," -",CN11/CM11)</f>
        <v>8.2427851501530266E-4</v>
      </c>
      <c r="CQ11" s="385" t="str">
        <f>IF(CO11=0," -",IF(CN11=0,100%,CO11/CN11))</f>
        <v xml:space="preserve"> -</v>
      </c>
      <c r="CR11" s="591" t="s">
        <v>1562</v>
      </c>
      <c r="CS11" s="212" t="s">
        <v>1261</v>
      </c>
      <c r="CT11" s="101" t="str">
        <f>'[1]LÍNEA 3'!AQ11</f>
        <v>Sec. Salud y Ambiente</v>
      </c>
    </row>
    <row r="12" spans="2:98" ht="30" customHeight="1" x14ac:dyDescent="0.2">
      <c r="B12" s="961"/>
      <c r="C12" s="958"/>
      <c r="D12" s="961"/>
      <c r="E12" s="957"/>
      <c r="F12" s="1121"/>
      <c r="G12" s="846"/>
      <c r="H12" s="809"/>
      <c r="I12" s="797"/>
      <c r="J12" s="809"/>
      <c r="K12" s="797"/>
      <c r="L12" s="809"/>
      <c r="M12" s="809"/>
      <c r="N12" s="797"/>
      <c r="O12" s="809"/>
      <c r="P12" s="809"/>
      <c r="Q12" s="797"/>
      <c r="R12" s="809"/>
      <c r="S12" s="809"/>
      <c r="T12" s="797"/>
      <c r="U12" s="937"/>
      <c r="V12" s="1104"/>
      <c r="W12" s="851"/>
      <c r="X12" s="852"/>
      <c r="Y12" s="851"/>
      <c r="Z12" s="852"/>
      <c r="AA12" s="851"/>
      <c r="AB12" s="849"/>
      <c r="AC12" s="1071"/>
      <c r="AD12" s="1052"/>
      <c r="AE12" s="750"/>
      <c r="AF12" s="760"/>
      <c r="AG12" s="750"/>
      <c r="AH12" s="760"/>
      <c r="AI12" s="750"/>
      <c r="AJ12" s="760"/>
      <c r="AK12" s="750"/>
      <c r="AL12" s="760"/>
      <c r="AM12" s="750"/>
      <c r="AN12" s="760"/>
      <c r="AO12" s="915"/>
      <c r="AP12" s="904"/>
      <c r="AQ12" s="119" t="s">
        <v>703</v>
      </c>
      <c r="AR12" s="268" t="str">
        <f>'[1]LÍNEA 3'!P12</f>
        <v xml:space="preserve"> -</v>
      </c>
      <c r="AS12" s="119" t="s">
        <v>1574</v>
      </c>
      <c r="AT12" s="40">
        <v>45</v>
      </c>
      <c r="AU12" s="60">
        <f>'[1]LÍNEA 3'!S12</f>
        <v>45</v>
      </c>
      <c r="AV12" s="60">
        <f>'[1]LÍNEA 3'!T12</f>
        <v>0</v>
      </c>
      <c r="AW12" s="414">
        <f>+AV12/AU12</f>
        <v>0</v>
      </c>
      <c r="AX12" s="60">
        <f>'[1]LÍNEA 3'!U12</f>
        <v>15</v>
      </c>
      <c r="AY12" s="414">
        <f>+AX12/AU12</f>
        <v>0.33333333333333331</v>
      </c>
      <c r="AZ12" s="60">
        <f>'[1]LÍNEA 3'!V12</f>
        <v>15</v>
      </c>
      <c r="BA12" s="416">
        <f>+AZ12/AU12</f>
        <v>0.33333333333333331</v>
      </c>
      <c r="BB12" s="47">
        <f>'[1]LÍNEA 3'!W12</f>
        <v>15</v>
      </c>
      <c r="BC12" s="416">
        <f>+BB12/AU12</f>
        <v>0.33333333333333331</v>
      </c>
      <c r="BD12" s="54">
        <f>'[17]2016'!K25</f>
        <v>0</v>
      </c>
      <c r="BE12" s="60">
        <f>'[17]2017'!K25</f>
        <v>4</v>
      </c>
      <c r="BF12" s="60">
        <f>'[17]2018'!K25</f>
        <v>0</v>
      </c>
      <c r="BG12" s="49">
        <f>'[17]2019'!K25</f>
        <v>0</v>
      </c>
      <c r="BH12" s="334" t="str">
        <f t="shared" ref="BH12:BH70" si="2">IF(AV12=0," -",BD12/AV12)</f>
        <v xml:space="preserve"> -</v>
      </c>
      <c r="BI12" s="454" t="str">
        <f t="shared" ref="BI12:BI70" si="3">IF(AV12=0," -",IF(BH12&gt;100%,100%,BH12))</f>
        <v xml:space="preserve"> -</v>
      </c>
      <c r="BJ12" s="335">
        <f t="shared" ref="BJ12:BJ70" si="4">IF(AX12=0," -",BE12/AX12)</f>
        <v>0.26666666666666666</v>
      </c>
      <c r="BK12" s="454">
        <f t="shared" ref="BK12:BK70" si="5">IF(AX12=0," -",IF(BJ12&gt;100%,100%,BJ12))</f>
        <v>0.26666666666666666</v>
      </c>
      <c r="BL12" s="335">
        <f t="shared" ref="BL12:BL70" si="6">IF(AZ12=0," -",BF12/AZ12)</f>
        <v>0</v>
      </c>
      <c r="BM12" s="454">
        <f t="shared" ref="BM12:BM70" si="7">IF(AZ12=0," -",IF(BL12&gt;100%,100%,BL12))</f>
        <v>0</v>
      </c>
      <c r="BN12" s="335">
        <f t="shared" ref="BN12:BN70" si="8">IF(BB12=0," -",BG12/BB12)</f>
        <v>0</v>
      </c>
      <c r="BO12" s="454">
        <f t="shared" ref="BO12:BO70" si="9">IF(BB12=0," -",IF(BN12&gt;100%,100%,BN12))</f>
        <v>0</v>
      </c>
      <c r="BP12" s="651">
        <f t="shared" ref="BP12:BP70" si="10">+SUM(BD12:BG12)/AU12</f>
        <v>8.8888888888888892E-2</v>
      </c>
      <c r="BQ12" s="656">
        <f t="shared" ref="BQ12:BQ70" si="11">+IF(BP12&gt;100%,100%,BP12)</f>
        <v>8.8888888888888892E-2</v>
      </c>
      <c r="BR12" s="646">
        <f t="shared" ref="BR12:BR70" si="12">+BQ12</f>
        <v>8.8888888888888892E-2</v>
      </c>
      <c r="BS12" s="54">
        <f>'[17]2016'!P25</f>
        <v>0</v>
      </c>
      <c r="BT12" s="60">
        <f>'[17]2016'!Q25</f>
        <v>0</v>
      </c>
      <c r="BU12" s="60">
        <f>'[17]2016'!R25</f>
        <v>0</v>
      </c>
      <c r="BV12" s="125" t="str">
        <f>IF(BS12=0," -",BT12/BS12)</f>
        <v xml:space="preserve"> -</v>
      </c>
      <c r="BW12" s="379" t="str">
        <f>IF(BU12=0," -",IF(BT12=0,100%,BU12/BT12))</f>
        <v xml:space="preserve"> -</v>
      </c>
      <c r="BX12" s="54">
        <f>'[17]2017'!P25</f>
        <v>101382</v>
      </c>
      <c r="BY12" s="60">
        <f>'[17]2017'!Q25</f>
        <v>88535</v>
      </c>
      <c r="BZ12" s="60">
        <f>'[17]2017'!R25</f>
        <v>0</v>
      </c>
      <c r="CA12" s="125">
        <f>IF(BX12=0," -",BY12/BX12)</f>
        <v>0.87328125308240123</v>
      </c>
      <c r="CB12" s="379" t="str">
        <f>IF(BZ12=0," -",IF(BY12=0,100%,BZ12/BY12))</f>
        <v xml:space="preserve"> -</v>
      </c>
      <c r="CC12" s="54">
        <f>'[17]2018'!P25</f>
        <v>60000</v>
      </c>
      <c r="CD12" s="60">
        <f>'[17]2018'!Q25</f>
        <v>0</v>
      </c>
      <c r="CE12" s="60">
        <f>'[17]2018'!R25</f>
        <v>0</v>
      </c>
      <c r="CF12" s="125">
        <f>IF(CC12=0," -",CD12/CC12)</f>
        <v>0</v>
      </c>
      <c r="CG12" s="379" t="str">
        <f>IF(CE12=0," -",IF(CD12=0,100%,CE12/CD12))</f>
        <v xml:space="preserve"> -</v>
      </c>
      <c r="CH12" s="55">
        <f>'[17]2019'!P25</f>
        <v>60000</v>
      </c>
      <c r="CI12" s="60">
        <f>'[17]2019'!Q25</f>
        <v>0</v>
      </c>
      <c r="CJ12" s="60">
        <f>'[17]2019'!R25</f>
        <v>0</v>
      </c>
      <c r="CK12" s="125">
        <f>IF(CH12=0," -",CI12/CH12)</f>
        <v>0</v>
      </c>
      <c r="CL12" s="379" t="str">
        <f>IF(CJ12=0," -",IF(CI12=0,100%,CJ12/CI12))</f>
        <v xml:space="preserve"> -</v>
      </c>
      <c r="CM12" s="327">
        <f t="shared" si="1"/>
        <v>221382</v>
      </c>
      <c r="CN12" s="323">
        <f t="shared" si="1"/>
        <v>88535</v>
      </c>
      <c r="CO12" s="323">
        <f t="shared" si="1"/>
        <v>0</v>
      </c>
      <c r="CP12" s="505">
        <f>IF(CM12=0," -",CN12/CM12)</f>
        <v>0.39991959599244742</v>
      </c>
      <c r="CQ12" s="379" t="str">
        <f>IF(CO12=0," -",IF(CN12=0,100%,CO12/CN12))</f>
        <v xml:space="preserve"> -</v>
      </c>
      <c r="CR12" s="592" t="s">
        <v>1562</v>
      </c>
      <c r="CS12" s="213" t="s">
        <v>1261</v>
      </c>
      <c r="CT12" s="102" t="str">
        <f>'[1]LÍNEA 3'!AQ12</f>
        <v>Sec. Salud y Ambiente</v>
      </c>
    </row>
    <row r="13" spans="2:98" ht="30" customHeight="1" thickBot="1" x14ac:dyDescent="0.25">
      <c r="B13" s="961"/>
      <c r="C13" s="958"/>
      <c r="D13" s="961"/>
      <c r="E13" s="957"/>
      <c r="F13" s="1121"/>
      <c r="G13" s="846"/>
      <c r="H13" s="809"/>
      <c r="I13" s="797"/>
      <c r="J13" s="809"/>
      <c r="K13" s="797"/>
      <c r="L13" s="809"/>
      <c r="M13" s="809"/>
      <c r="N13" s="797"/>
      <c r="O13" s="809"/>
      <c r="P13" s="809"/>
      <c r="Q13" s="797"/>
      <c r="R13" s="809"/>
      <c r="S13" s="809"/>
      <c r="T13" s="797"/>
      <c r="U13" s="937"/>
      <c r="V13" s="1104"/>
      <c r="W13" s="851"/>
      <c r="X13" s="852"/>
      <c r="Y13" s="851"/>
      <c r="Z13" s="852"/>
      <c r="AA13" s="851"/>
      <c r="AB13" s="849"/>
      <c r="AC13" s="1071"/>
      <c r="AD13" s="1052"/>
      <c r="AE13" s="750"/>
      <c r="AF13" s="760"/>
      <c r="AG13" s="750"/>
      <c r="AH13" s="760"/>
      <c r="AI13" s="750"/>
      <c r="AJ13" s="760"/>
      <c r="AK13" s="750"/>
      <c r="AL13" s="760"/>
      <c r="AM13" s="750"/>
      <c r="AN13" s="760"/>
      <c r="AO13" s="916"/>
      <c r="AP13" s="905"/>
      <c r="AQ13" s="121" t="s">
        <v>704</v>
      </c>
      <c r="AR13" s="368" t="str">
        <f>'[1]LÍNEA 3'!P13</f>
        <v xml:space="preserve"> -</v>
      </c>
      <c r="AS13" s="121" t="s">
        <v>1575</v>
      </c>
      <c r="AT13" s="44">
        <v>0</v>
      </c>
      <c r="AU13" s="105">
        <f>'[1]LÍNEA 3'!S13</f>
        <v>1</v>
      </c>
      <c r="AV13" s="105">
        <f>'[1]LÍNEA 3'!T13</f>
        <v>0</v>
      </c>
      <c r="AW13" s="417">
        <f t="shared" ref="AW13:AW70" si="13">+AV13/AU13</f>
        <v>0</v>
      </c>
      <c r="AX13" s="105">
        <f>'[1]LÍNEA 3'!U13</f>
        <v>0</v>
      </c>
      <c r="AY13" s="417">
        <f t="shared" ref="AY13:AY69" si="14">+AX13/AU13</f>
        <v>0</v>
      </c>
      <c r="AZ13" s="105">
        <f>'[1]LÍNEA 3'!V13</f>
        <v>1</v>
      </c>
      <c r="BA13" s="418">
        <f t="shared" ref="BA13:BA70" si="15">+AZ13/AU13</f>
        <v>1</v>
      </c>
      <c r="BB13" s="50">
        <f>'[1]LÍNEA 3'!W13</f>
        <v>0</v>
      </c>
      <c r="BC13" s="418">
        <f t="shared" ref="BC13:BC70" si="16">+BB13/AU13</f>
        <v>0</v>
      </c>
      <c r="BD13" s="62">
        <f>'[17]2016'!K26</f>
        <v>0</v>
      </c>
      <c r="BE13" s="92">
        <f>'[17]2017'!K26</f>
        <v>0</v>
      </c>
      <c r="BF13" s="92">
        <f>'[17]2018'!K26</f>
        <v>0</v>
      </c>
      <c r="BG13" s="70">
        <f>'[17]2019'!K26</f>
        <v>0</v>
      </c>
      <c r="BH13" s="332" t="str">
        <f t="shared" si="2"/>
        <v xml:space="preserve"> -</v>
      </c>
      <c r="BI13" s="458" t="str">
        <f t="shared" si="3"/>
        <v xml:space="preserve"> -</v>
      </c>
      <c r="BJ13" s="333" t="str">
        <f t="shared" si="4"/>
        <v xml:space="preserve"> -</v>
      </c>
      <c r="BK13" s="458" t="str">
        <f t="shared" si="5"/>
        <v xml:space="preserve"> -</v>
      </c>
      <c r="BL13" s="333">
        <f t="shared" si="6"/>
        <v>0</v>
      </c>
      <c r="BM13" s="458">
        <f t="shared" si="7"/>
        <v>0</v>
      </c>
      <c r="BN13" s="333" t="str">
        <f t="shared" si="8"/>
        <v xml:space="preserve"> -</v>
      </c>
      <c r="BO13" s="458" t="str">
        <f t="shared" si="9"/>
        <v xml:space="preserve"> -</v>
      </c>
      <c r="BP13" s="652">
        <f t="shared" si="10"/>
        <v>0</v>
      </c>
      <c r="BQ13" s="657">
        <f t="shared" si="11"/>
        <v>0</v>
      </c>
      <c r="BR13" s="647">
        <f t="shared" si="12"/>
        <v>0</v>
      </c>
      <c r="BS13" s="62">
        <f>'[17]2016'!P26</f>
        <v>0</v>
      </c>
      <c r="BT13" s="92">
        <f>'[17]2016'!Q26</f>
        <v>0</v>
      </c>
      <c r="BU13" s="92">
        <f>'[17]2016'!R26</f>
        <v>0</v>
      </c>
      <c r="BV13" s="148" t="str">
        <f t="shared" ref="BV13:BV70" si="17">IF(BS13=0," -",BT13/BS13)</f>
        <v xml:space="preserve"> -</v>
      </c>
      <c r="BW13" s="386" t="str">
        <f t="shared" ref="BW13:BW70" si="18">IF(BU13=0," -",IF(BT13=0,100%,BU13/BT13))</f>
        <v xml:space="preserve"> -</v>
      </c>
      <c r="BX13" s="62">
        <f>'[17]2017'!P26</f>
        <v>0</v>
      </c>
      <c r="BY13" s="92">
        <f>'[17]2017'!Q26</f>
        <v>0</v>
      </c>
      <c r="BZ13" s="92">
        <f>'[17]2017'!R26</f>
        <v>0</v>
      </c>
      <c r="CA13" s="148" t="str">
        <f t="shared" ref="CA13:CA70" si="19">IF(BX13=0," -",BY13/BX13)</f>
        <v xml:space="preserve"> -</v>
      </c>
      <c r="CB13" s="386" t="str">
        <f t="shared" ref="CB13:CB70" si="20">IF(BZ13=0," -",IF(BY13=0,100%,BZ13/BY13))</f>
        <v xml:space="preserve"> -</v>
      </c>
      <c r="CC13" s="62">
        <f>'[17]2018'!P26</f>
        <v>100000</v>
      </c>
      <c r="CD13" s="92">
        <f>'[17]2018'!Q26</f>
        <v>0</v>
      </c>
      <c r="CE13" s="92">
        <f>'[17]2018'!R26</f>
        <v>0</v>
      </c>
      <c r="CF13" s="148">
        <f t="shared" ref="CF13:CF70" si="21">IF(CC13=0," -",CD13/CC13)</f>
        <v>0</v>
      </c>
      <c r="CG13" s="386" t="str">
        <f t="shared" ref="CG13:CG70" si="22">IF(CE13=0," -",IF(CD13=0,100%,CE13/CD13))</f>
        <v xml:space="preserve"> -</v>
      </c>
      <c r="CH13" s="63">
        <f>'[17]2019'!P26</f>
        <v>0</v>
      </c>
      <c r="CI13" s="92">
        <f>'[17]2019'!Q26</f>
        <v>0</v>
      </c>
      <c r="CJ13" s="92">
        <f>'[17]2019'!R26</f>
        <v>0</v>
      </c>
      <c r="CK13" s="148" t="str">
        <f t="shared" ref="CK13:CK70" si="23">IF(CH13=0," -",CI13/CH13)</f>
        <v xml:space="preserve"> -</v>
      </c>
      <c r="CL13" s="386" t="str">
        <f t="shared" ref="CL13:CL70" si="24">IF(CJ13=0," -",IF(CI13=0,100%,CJ13/CI13))</f>
        <v xml:space="preserve"> -</v>
      </c>
      <c r="CM13" s="328">
        <f t="shared" ref="CM13:CM70" si="25">+BS13+BX13+CC13+CH13</f>
        <v>100000</v>
      </c>
      <c r="CN13" s="329">
        <f t="shared" ref="CN13:CN70" si="26">+BT13+BY13+CD13+CI13</f>
        <v>0</v>
      </c>
      <c r="CO13" s="329">
        <f t="shared" ref="CO13:CO70" si="27">+BU13+BZ13+CE13+CJ13</f>
        <v>0</v>
      </c>
      <c r="CP13" s="506">
        <f t="shared" ref="CP13:CP70" si="28">IF(CM13=0," -",CN13/CM13)</f>
        <v>0</v>
      </c>
      <c r="CQ13" s="386" t="str">
        <f t="shared" ref="CQ13:CQ70" si="29">IF(CO13=0," -",IF(CN13=0,100%,CO13/CN13))</f>
        <v xml:space="preserve"> -</v>
      </c>
      <c r="CR13" s="594" t="s">
        <v>1576</v>
      </c>
      <c r="CS13" s="214" t="s">
        <v>1261</v>
      </c>
      <c r="CT13" s="103" t="str">
        <f>'[1]LÍNEA 3'!AQ13</f>
        <v>Sec. Salud y Ambiente</v>
      </c>
    </row>
    <row r="14" spans="2:98" ht="30" customHeight="1" x14ac:dyDescent="0.2">
      <c r="B14" s="961"/>
      <c r="C14" s="958"/>
      <c r="D14" s="961"/>
      <c r="E14" s="957"/>
      <c r="F14" s="1121"/>
      <c r="G14" s="846"/>
      <c r="H14" s="809"/>
      <c r="I14" s="797"/>
      <c r="J14" s="809"/>
      <c r="K14" s="797"/>
      <c r="L14" s="809"/>
      <c r="M14" s="809"/>
      <c r="N14" s="797"/>
      <c r="O14" s="809"/>
      <c r="P14" s="809"/>
      <c r="Q14" s="797"/>
      <c r="R14" s="809"/>
      <c r="S14" s="809"/>
      <c r="T14" s="797"/>
      <c r="U14" s="937"/>
      <c r="V14" s="1112"/>
      <c r="W14" s="796"/>
      <c r="X14" s="827"/>
      <c r="Y14" s="796"/>
      <c r="Z14" s="827"/>
      <c r="AA14" s="796"/>
      <c r="AB14" s="850"/>
      <c r="AC14" s="1072"/>
      <c r="AD14" s="1074"/>
      <c r="AE14" s="753"/>
      <c r="AF14" s="761"/>
      <c r="AG14" s="753"/>
      <c r="AH14" s="761"/>
      <c r="AI14" s="753"/>
      <c r="AJ14" s="761"/>
      <c r="AK14" s="753"/>
      <c r="AL14" s="761"/>
      <c r="AM14" s="753"/>
      <c r="AN14" s="761"/>
      <c r="AO14" s="917">
        <f>+RESUMEN!J68</f>
        <v>0.25</v>
      </c>
      <c r="AP14" s="906" t="s">
        <v>712</v>
      </c>
      <c r="AQ14" s="120" t="s">
        <v>705</v>
      </c>
      <c r="AR14" s="374">
        <f>'[1]LÍNEA 3'!P14</f>
        <v>2210270</v>
      </c>
      <c r="AS14" s="120" t="s">
        <v>1577</v>
      </c>
      <c r="AT14" s="39">
        <v>0</v>
      </c>
      <c r="AU14" s="90">
        <f>'[1]LÍNEA 3'!S14</f>
        <v>1</v>
      </c>
      <c r="AV14" s="90">
        <f>'[1]LÍNEA 3'!T14</f>
        <v>0</v>
      </c>
      <c r="AW14" s="413">
        <f t="shared" si="13"/>
        <v>0</v>
      </c>
      <c r="AX14" s="90">
        <f>'[1]LÍNEA 3'!U14</f>
        <v>1</v>
      </c>
      <c r="AY14" s="413">
        <f t="shared" si="14"/>
        <v>1</v>
      </c>
      <c r="AZ14" s="90">
        <f>'[1]LÍNEA 3'!V14</f>
        <v>0</v>
      </c>
      <c r="BA14" s="415">
        <f t="shared" si="15"/>
        <v>0</v>
      </c>
      <c r="BB14" s="46">
        <f>'[1]LÍNEA 3'!W14</f>
        <v>0</v>
      </c>
      <c r="BC14" s="422">
        <f t="shared" si="16"/>
        <v>0</v>
      </c>
      <c r="BD14" s="52">
        <f>'[6]2016'!$K$51</f>
        <v>0</v>
      </c>
      <c r="BE14" s="90">
        <f>'[7]2017'!K25</f>
        <v>1</v>
      </c>
      <c r="BF14" s="90">
        <f>'[7]2018'!K25</f>
        <v>0</v>
      </c>
      <c r="BG14" s="69">
        <f>'[7]2019'!K25</f>
        <v>0</v>
      </c>
      <c r="BH14" s="330" t="str">
        <f t="shared" si="2"/>
        <v xml:space="preserve"> -</v>
      </c>
      <c r="BI14" s="453" t="str">
        <f t="shared" si="3"/>
        <v xml:space="preserve"> -</v>
      </c>
      <c r="BJ14" s="331">
        <f t="shared" si="4"/>
        <v>1</v>
      </c>
      <c r="BK14" s="453">
        <f t="shared" si="5"/>
        <v>1</v>
      </c>
      <c r="BL14" s="331" t="str">
        <f t="shared" si="6"/>
        <v xml:space="preserve"> -</v>
      </c>
      <c r="BM14" s="453" t="str">
        <f t="shared" si="7"/>
        <v xml:space="preserve"> -</v>
      </c>
      <c r="BN14" s="331" t="str">
        <f t="shared" si="8"/>
        <v xml:space="preserve"> -</v>
      </c>
      <c r="BO14" s="453" t="str">
        <f t="shared" si="9"/>
        <v xml:space="preserve"> -</v>
      </c>
      <c r="BP14" s="650">
        <f t="shared" si="10"/>
        <v>1</v>
      </c>
      <c r="BQ14" s="655">
        <f t="shared" si="11"/>
        <v>1</v>
      </c>
      <c r="BR14" s="645">
        <f t="shared" si="12"/>
        <v>1</v>
      </c>
      <c r="BS14" s="61">
        <f>'[6]2016'!P51</f>
        <v>0</v>
      </c>
      <c r="BT14" s="59">
        <f>'[6]2016'!Q51</f>
        <v>0</v>
      </c>
      <c r="BU14" s="59">
        <f>'[6]2016'!R51</f>
        <v>0</v>
      </c>
      <c r="BV14" s="145" t="str">
        <f t="shared" si="17"/>
        <v xml:space="preserve"> -</v>
      </c>
      <c r="BW14" s="378" t="str">
        <f t="shared" si="18"/>
        <v xml:space="preserve"> -</v>
      </c>
      <c r="BX14" s="58">
        <f>'[7]2017'!P25</f>
        <v>859957</v>
      </c>
      <c r="BY14" s="59">
        <f>'[7]2017'!Q25</f>
        <v>791776</v>
      </c>
      <c r="BZ14" s="59">
        <f>'[7]2017'!R25</f>
        <v>0</v>
      </c>
      <c r="CA14" s="145">
        <f t="shared" si="19"/>
        <v>0.92071580323202207</v>
      </c>
      <c r="CB14" s="378" t="str">
        <f t="shared" si="20"/>
        <v xml:space="preserve"> -</v>
      </c>
      <c r="CC14" s="58">
        <f>'[7]2018'!P25</f>
        <v>0</v>
      </c>
      <c r="CD14" s="59">
        <f>'[7]2018'!Q25</f>
        <v>0</v>
      </c>
      <c r="CE14" s="59">
        <f>'[7]2018'!R25</f>
        <v>0</v>
      </c>
      <c r="CF14" s="145" t="str">
        <f t="shared" si="21"/>
        <v xml:space="preserve"> -</v>
      </c>
      <c r="CG14" s="378" t="str">
        <f t="shared" si="22"/>
        <v xml:space="preserve"> -</v>
      </c>
      <c r="CH14" s="61">
        <f>'[7]2019'!P25</f>
        <v>0</v>
      </c>
      <c r="CI14" s="59">
        <f>'[7]2019'!Q25</f>
        <v>0</v>
      </c>
      <c r="CJ14" s="59">
        <f>'[7]2019'!R25</f>
        <v>0</v>
      </c>
      <c r="CK14" s="145" t="str">
        <f t="shared" si="23"/>
        <v xml:space="preserve"> -</v>
      </c>
      <c r="CL14" s="378" t="str">
        <f t="shared" si="24"/>
        <v xml:space="preserve"> -</v>
      </c>
      <c r="CM14" s="380">
        <f t="shared" si="25"/>
        <v>859957</v>
      </c>
      <c r="CN14" s="381">
        <f t="shared" si="26"/>
        <v>791776</v>
      </c>
      <c r="CO14" s="381">
        <f t="shared" si="27"/>
        <v>0</v>
      </c>
      <c r="CP14" s="507">
        <f t="shared" si="28"/>
        <v>0.92071580323202207</v>
      </c>
      <c r="CQ14" s="378" t="str">
        <f t="shared" si="29"/>
        <v xml:space="preserve"> -</v>
      </c>
      <c r="CR14" s="595" t="s">
        <v>1576</v>
      </c>
      <c r="CS14" s="108" t="s">
        <v>1341</v>
      </c>
      <c r="CT14" s="75" t="str">
        <f>'[1]LÍNEA 3'!AQ14</f>
        <v>Sec. Infraestructura</v>
      </c>
    </row>
    <row r="15" spans="2:98" ht="30" customHeight="1" x14ac:dyDescent="0.2">
      <c r="B15" s="961"/>
      <c r="C15" s="958"/>
      <c r="D15" s="961"/>
      <c r="E15" s="957"/>
      <c r="F15" s="1121" t="s">
        <v>710</v>
      </c>
      <c r="G15" s="809">
        <v>131</v>
      </c>
      <c r="H15" s="809">
        <v>144</v>
      </c>
      <c r="I15" s="797">
        <f>+H15-G15</f>
        <v>13</v>
      </c>
      <c r="J15" s="809">
        <v>131</v>
      </c>
      <c r="K15" s="797">
        <f>+J15-G15</f>
        <v>0</v>
      </c>
      <c r="L15" s="809"/>
      <c r="M15" s="809">
        <v>135</v>
      </c>
      <c r="N15" s="797">
        <f>+M15-J15</f>
        <v>4</v>
      </c>
      <c r="O15" s="809"/>
      <c r="P15" s="809">
        <v>140</v>
      </c>
      <c r="Q15" s="797">
        <f>+P15-M15</f>
        <v>5</v>
      </c>
      <c r="R15" s="809"/>
      <c r="S15" s="809">
        <v>144</v>
      </c>
      <c r="T15" s="797">
        <f>+S15-P15</f>
        <v>4</v>
      </c>
      <c r="U15" s="937"/>
      <c r="V15" s="1103"/>
      <c r="W15" s="811">
        <f>+IF(V15=0,0,V15-G15)</f>
        <v>0</v>
      </c>
      <c r="X15" s="810"/>
      <c r="Y15" s="811">
        <f>+IF(X15=0,0,X15-V15)</f>
        <v>0</v>
      </c>
      <c r="Z15" s="810"/>
      <c r="AA15" s="811">
        <f>+IF(Z15=0,0,Z15-X15)</f>
        <v>0</v>
      </c>
      <c r="AB15" s="848"/>
      <c r="AC15" s="1096">
        <f>+IF(AB15=0,0,AB15-Z15)</f>
        <v>0</v>
      </c>
      <c r="AD15" s="1036" t="str">
        <f>+IF(K15=0," -",W15/K15)</f>
        <v xml:space="preserve"> -</v>
      </c>
      <c r="AE15" s="749" t="str">
        <f>+IF(K15=0," -",IF(AD15&gt;100%,100%,AD15))</f>
        <v xml:space="preserve"> -</v>
      </c>
      <c r="AF15" s="759">
        <f>+IF(N15=0," -",Y15/N15)</f>
        <v>0</v>
      </c>
      <c r="AG15" s="749">
        <f>+IF(N15=0," -",IF(AF15&gt;100%,100%,AF15))</f>
        <v>0</v>
      </c>
      <c r="AH15" s="759">
        <f>+IF(Q15=0," -",AA15/Q15)</f>
        <v>0</v>
      </c>
      <c r="AI15" s="749">
        <f>+IF(Q15=0," -",IF(AH15&gt;100%,100%,AH15))</f>
        <v>0</v>
      </c>
      <c r="AJ15" s="759">
        <f>+IF(T15=0," -",AC15/T15)</f>
        <v>0</v>
      </c>
      <c r="AK15" s="749">
        <f>+IF(T15=0," -",IF(AJ15&gt;100%,100%,AJ15))</f>
        <v>0</v>
      </c>
      <c r="AL15" s="759">
        <f>+SUM(AC15,AA15,Y15,W15)/I15</f>
        <v>0</v>
      </c>
      <c r="AM15" s="749">
        <f>+IF(AL15&gt;100%,100%,IF(AL15&lt;0%,0%,AL15))</f>
        <v>0</v>
      </c>
      <c r="AN15" s="759"/>
      <c r="AO15" s="915"/>
      <c r="AP15" s="904"/>
      <c r="AQ15" s="119" t="s">
        <v>706</v>
      </c>
      <c r="AR15" s="367">
        <f>'[1]LÍNEA 3'!P15</f>
        <v>2210270</v>
      </c>
      <c r="AS15" s="119" t="s">
        <v>1578</v>
      </c>
      <c r="AT15" s="40">
        <v>0</v>
      </c>
      <c r="AU15" s="60">
        <f>'[1]LÍNEA 3'!S15</f>
        <v>1</v>
      </c>
      <c r="AV15" s="60">
        <f>'[1]LÍNEA 3'!T15</f>
        <v>0</v>
      </c>
      <c r="AW15" s="414">
        <f t="shared" si="13"/>
        <v>0</v>
      </c>
      <c r="AX15" s="60">
        <f>'[1]LÍNEA 3'!U15</f>
        <v>1</v>
      </c>
      <c r="AY15" s="414">
        <f t="shared" si="14"/>
        <v>1</v>
      </c>
      <c r="AZ15" s="60">
        <f>'[1]LÍNEA 3'!V15</f>
        <v>0</v>
      </c>
      <c r="BA15" s="416">
        <f t="shared" si="15"/>
        <v>0</v>
      </c>
      <c r="BB15" s="47">
        <f>'[1]LÍNEA 3'!W15</f>
        <v>0</v>
      </c>
      <c r="BC15" s="423">
        <f t="shared" si="16"/>
        <v>0</v>
      </c>
      <c r="BD15" s="54">
        <f>'[6]2016'!$K$52</f>
        <v>0</v>
      </c>
      <c r="BE15" s="60">
        <f>'[7]2017'!K26</f>
        <v>0</v>
      </c>
      <c r="BF15" s="60">
        <f>'[7]2018'!K26</f>
        <v>0</v>
      </c>
      <c r="BG15" s="49">
        <f>'[7]2019'!K26</f>
        <v>0</v>
      </c>
      <c r="BH15" s="334" t="str">
        <f t="shared" si="2"/>
        <v xml:space="preserve"> -</v>
      </c>
      <c r="BI15" s="454" t="str">
        <f t="shared" si="3"/>
        <v xml:space="preserve"> -</v>
      </c>
      <c r="BJ15" s="335">
        <f t="shared" si="4"/>
        <v>0</v>
      </c>
      <c r="BK15" s="454">
        <f t="shared" si="5"/>
        <v>0</v>
      </c>
      <c r="BL15" s="335" t="str">
        <f t="shared" si="6"/>
        <v xml:space="preserve"> -</v>
      </c>
      <c r="BM15" s="454" t="str">
        <f t="shared" si="7"/>
        <v xml:space="preserve"> -</v>
      </c>
      <c r="BN15" s="335" t="str">
        <f t="shared" si="8"/>
        <v xml:space="preserve"> -</v>
      </c>
      <c r="BO15" s="454" t="str">
        <f t="shared" si="9"/>
        <v xml:space="preserve"> -</v>
      </c>
      <c r="BP15" s="651">
        <f t="shared" si="10"/>
        <v>0</v>
      </c>
      <c r="BQ15" s="656">
        <f t="shared" si="11"/>
        <v>0</v>
      </c>
      <c r="BR15" s="646">
        <f t="shared" si="12"/>
        <v>0</v>
      </c>
      <c r="BS15" s="55">
        <f>'[6]2016'!P52</f>
        <v>0</v>
      </c>
      <c r="BT15" s="60">
        <f>'[6]2016'!Q52</f>
        <v>0</v>
      </c>
      <c r="BU15" s="60">
        <f>'[6]2016'!R52</f>
        <v>0</v>
      </c>
      <c r="BV15" s="125" t="str">
        <f t="shared" si="17"/>
        <v xml:space="preserve"> -</v>
      </c>
      <c r="BW15" s="379" t="str">
        <f t="shared" si="18"/>
        <v xml:space="preserve"> -</v>
      </c>
      <c r="BX15" s="54">
        <f>'[7]2017'!P26</f>
        <v>0</v>
      </c>
      <c r="BY15" s="60">
        <f>'[7]2017'!Q26</f>
        <v>0</v>
      </c>
      <c r="BZ15" s="60">
        <f>'[7]2017'!R26</f>
        <v>0</v>
      </c>
      <c r="CA15" s="125" t="str">
        <f t="shared" si="19"/>
        <v xml:space="preserve"> -</v>
      </c>
      <c r="CB15" s="379" t="str">
        <f t="shared" si="20"/>
        <v xml:space="preserve"> -</v>
      </c>
      <c r="CC15" s="54">
        <f>'[7]2018'!P26</f>
        <v>0</v>
      </c>
      <c r="CD15" s="60">
        <f>'[7]2018'!Q26</f>
        <v>0</v>
      </c>
      <c r="CE15" s="60">
        <f>'[7]2018'!R26</f>
        <v>0</v>
      </c>
      <c r="CF15" s="125" t="str">
        <f t="shared" si="21"/>
        <v xml:space="preserve"> -</v>
      </c>
      <c r="CG15" s="379" t="str">
        <f t="shared" si="22"/>
        <v xml:space="preserve"> -</v>
      </c>
      <c r="CH15" s="55">
        <f>'[7]2019'!P26</f>
        <v>0</v>
      </c>
      <c r="CI15" s="60">
        <f>'[7]2019'!Q26</f>
        <v>0</v>
      </c>
      <c r="CJ15" s="60">
        <f>'[7]2019'!R26</f>
        <v>0</v>
      </c>
      <c r="CK15" s="125" t="str">
        <f t="shared" si="23"/>
        <v xml:space="preserve"> -</v>
      </c>
      <c r="CL15" s="379" t="str">
        <f t="shared" si="24"/>
        <v xml:space="preserve"> -</v>
      </c>
      <c r="CM15" s="327">
        <f t="shared" si="25"/>
        <v>0</v>
      </c>
      <c r="CN15" s="323">
        <f t="shared" si="26"/>
        <v>0</v>
      </c>
      <c r="CO15" s="323">
        <f t="shared" si="27"/>
        <v>0</v>
      </c>
      <c r="CP15" s="505" t="str">
        <f t="shared" si="28"/>
        <v xml:space="preserve"> -</v>
      </c>
      <c r="CQ15" s="379" t="str">
        <f t="shared" si="29"/>
        <v xml:space="preserve"> -</v>
      </c>
      <c r="CR15" s="592" t="s">
        <v>1576</v>
      </c>
      <c r="CS15" s="99" t="s">
        <v>1341</v>
      </c>
      <c r="CT15" s="102" t="str">
        <f>'[1]LÍNEA 3'!AQ15</f>
        <v>Sec. Infraestructura</v>
      </c>
    </row>
    <row r="16" spans="2:98" ht="30" customHeight="1" x14ac:dyDescent="0.2">
      <c r="B16" s="961"/>
      <c r="C16" s="958"/>
      <c r="D16" s="961"/>
      <c r="E16" s="957"/>
      <c r="F16" s="1121"/>
      <c r="G16" s="809"/>
      <c r="H16" s="809"/>
      <c r="I16" s="797"/>
      <c r="J16" s="809"/>
      <c r="K16" s="797"/>
      <c r="L16" s="809"/>
      <c r="M16" s="809"/>
      <c r="N16" s="797"/>
      <c r="O16" s="809"/>
      <c r="P16" s="809"/>
      <c r="Q16" s="797"/>
      <c r="R16" s="809"/>
      <c r="S16" s="809"/>
      <c r="T16" s="797"/>
      <c r="U16" s="937"/>
      <c r="V16" s="1104"/>
      <c r="W16" s="851"/>
      <c r="X16" s="852"/>
      <c r="Y16" s="851"/>
      <c r="Z16" s="852"/>
      <c r="AA16" s="851"/>
      <c r="AB16" s="849"/>
      <c r="AC16" s="1071"/>
      <c r="AD16" s="1052"/>
      <c r="AE16" s="750"/>
      <c r="AF16" s="760"/>
      <c r="AG16" s="750"/>
      <c r="AH16" s="760"/>
      <c r="AI16" s="750"/>
      <c r="AJ16" s="760"/>
      <c r="AK16" s="750"/>
      <c r="AL16" s="760"/>
      <c r="AM16" s="750"/>
      <c r="AN16" s="760"/>
      <c r="AO16" s="915"/>
      <c r="AP16" s="904"/>
      <c r="AQ16" s="119" t="s">
        <v>707</v>
      </c>
      <c r="AR16" s="367">
        <f>'[1]LÍNEA 3'!P16</f>
        <v>2210196</v>
      </c>
      <c r="AS16" s="119" t="s">
        <v>1579</v>
      </c>
      <c r="AT16" s="43">
        <v>0</v>
      </c>
      <c r="AU16" s="85">
        <f>'[1]LÍNEA 3'!S16</f>
        <v>1</v>
      </c>
      <c r="AV16" s="85">
        <f>'[1]LÍNEA 3'!T16</f>
        <v>0</v>
      </c>
      <c r="AW16" s="414">
        <f t="shared" si="13"/>
        <v>0</v>
      </c>
      <c r="AX16" s="85">
        <f>'[1]LÍNEA 3'!U16</f>
        <v>0.2</v>
      </c>
      <c r="AY16" s="414">
        <f t="shared" si="14"/>
        <v>0.2</v>
      </c>
      <c r="AZ16" s="85">
        <f>'[1]LÍNEA 3'!V16</f>
        <v>0.4</v>
      </c>
      <c r="BA16" s="416">
        <f t="shared" si="15"/>
        <v>0.4</v>
      </c>
      <c r="BB16" s="125">
        <f>'[1]LÍNEA 3'!W16</f>
        <v>0.4</v>
      </c>
      <c r="BC16" s="423">
        <f t="shared" si="16"/>
        <v>0.4</v>
      </c>
      <c r="BD16" s="319">
        <f>'[7]2016'!K23</f>
        <v>0</v>
      </c>
      <c r="BE16" s="85">
        <f>'[7]2017'!K27</f>
        <v>0</v>
      </c>
      <c r="BF16" s="85">
        <f>'[7]2018'!K27</f>
        <v>0</v>
      </c>
      <c r="BG16" s="71">
        <f>'[7]2019'!K27</f>
        <v>0</v>
      </c>
      <c r="BH16" s="334" t="str">
        <f t="shared" si="2"/>
        <v xml:space="preserve"> -</v>
      </c>
      <c r="BI16" s="454" t="str">
        <f t="shared" si="3"/>
        <v xml:space="preserve"> -</v>
      </c>
      <c r="BJ16" s="335">
        <f t="shared" si="4"/>
        <v>0</v>
      </c>
      <c r="BK16" s="454">
        <f t="shared" si="5"/>
        <v>0</v>
      </c>
      <c r="BL16" s="335">
        <f t="shared" si="6"/>
        <v>0</v>
      </c>
      <c r="BM16" s="454">
        <f t="shared" si="7"/>
        <v>0</v>
      </c>
      <c r="BN16" s="335">
        <f t="shared" si="8"/>
        <v>0</v>
      </c>
      <c r="BO16" s="454">
        <f t="shared" si="9"/>
        <v>0</v>
      </c>
      <c r="BP16" s="651">
        <f t="shared" si="10"/>
        <v>0</v>
      </c>
      <c r="BQ16" s="656">
        <f t="shared" si="11"/>
        <v>0</v>
      </c>
      <c r="BR16" s="646">
        <f t="shared" si="12"/>
        <v>0</v>
      </c>
      <c r="BS16" s="55">
        <f>'[7]2016'!P23</f>
        <v>0</v>
      </c>
      <c r="BT16" s="60">
        <f>'[7]2016'!Q23</f>
        <v>0</v>
      </c>
      <c r="BU16" s="60">
        <f>'[7]2016'!R23</f>
        <v>0</v>
      </c>
      <c r="BV16" s="125" t="str">
        <f t="shared" si="17"/>
        <v xml:space="preserve"> -</v>
      </c>
      <c r="BW16" s="379" t="str">
        <f t="shared" si="18"/>
        <v xml:space="preserve"> -</v>
      </c>
      <c r="BX16" s="54">
        <f>'[7]2017'!P27</f>
        <v>1318181</v>
      </c>
      <c r="BY16" s="60">
        <f>'[7]2017'!Q27</f>
        <v>0</v>
      </c>
      <c r="BZ16" s="60">
        <f>'[7]2017'!R27</f>
        <v>0</v>
      </c>
      <c r="CA16" s="125">
        <f t="shared" si="19"/>
        <v>0</v>
      </c>
      <c r="CB16" s="379" t="str">
        <f t="shared" si="20"/>
        <v xml:space="preserve"> -</v>
      </c>
      <c r="CC16" s="54">
        <f>'[7]2018'!P27</f>
        <v>3800000</v>
      </c>
      <c r="CD16" s="60">
        <f>'[7]2018'!Q27</f>
        <v>0</v>
      </c>
      <c r="CE16" s="60">
        <f>'[7]2018'!R27</f>
        <v>0</v>
      </c>
      <c r="CF16" s="125">
        <f t="shared" si="21"/>
        <v>0</v>
      </c>
      <c r="CG16" s="379" t="str">
        <f t="shared" si="22"/>
        <v xml:space="preserve"> -</v>
      </c>
      <c r="CH16" s="55">
        <f>'[7]2019'!P27</f>
        <v>1000000</v>
      </c>
      <c r="CI16" s="60">
        <f>'[7]2019'!Q27</f>
        <v>0</v>
      </c>
      <c r="CJ16" s="60">
        <f>'[7]2019'!R27</f>
        <v>0</v>
      </c>
      <c r="CK16" s="125">
        <f t="shared" si="23"/>
        <v>0</v>
      </c>
      <c r="CL16" s="379" t="str">
        <f t="shared" si="24"/>
        <v xml:space="preserve"> -</v>
      </c>
      <c r="CM16" s="327">
        <f t="shared" si="25"/>
        <v>6118181</v>
      </c>
      <c r="CN16" s="323">
        <f t="shared" si="26"/>
        <v>0</v>
      </c>
      <c r="CO16" s="323">
        <f t="shared" si="27"/>
        <v>0</v>
      </c>
      <c r="CP16" s="505">
        <f t="shared" si="28"/>
        <v>0</v>
      </c>
      <c r="CQ16" s="379" t="str">
        <f t="shared" si="29"/>
        <v xml:space="preserve"> -</v>
      </c>
      <c r="CR16" s="592" t="s">
        <v>1576</v>
      </c>
      <c r="CS16" s="99" t="s">
        <v>1341</v>
      </c>
      <c r="CT16" s="102" t="str">
        <f>'[1]LÍNEA 3'!AQ16</f>
        <v>Sec. Infraestructura</v>
      </c>
    </row>
    <row r="17" spans="2:98" ht="30" customHeight="1" thickBot="1" x14ac:dyDescent="0.25">
      <c r="B17" s="961"/>
      <c r="C17" s="958"/>
      <c r="D17" s="962"/>
      <c r="E17" s="1123"/>
      <c r="F17" s="1122"/>
      <c r="G17" s="819"/>
      <c r="H17" s="819"/>
      <c r="I17" s="805"/>
      <c r="J17" s="819"/>
      <c r="K17" s="805"/>
      <c r="L17" s="819"/>
      <c r="M17" s="819"/>
      <c r="N17" s="805"/>
      <c r="O17" s="819"/>
      <c r="P17" s="819"/>
      <c r="Q17" s="805"/>
      <c r="R17" s="819"/>
      <c r="S17" s="819"/>
      <c r="T17" s="805"/>
      <c r="U17" s="1054"/>
      <c r="V17" s="1105"/>
      <c r="W17" s="853"/>
      <c r="X17" s="861"/>
      <c r="Y17" s="853"/>
      <c r="Z17" s="861"/>
      <c r="AA17" s="853"/>
      <c r="AB17" s="854"/>
      <c r="AC17" s="1097"/>
      <c r="AD17" s="1053"/>
      <c r="AE17" s="755"/>
      <c r="AF17" s="776"/>
      <c r="AG17" s="755"/>
      <c r="AH17" s="776"/>
      <c r="AI17" s="755"/>
      <c r="AJ17" s="776"/>
      <c r="AK17" s="755"/>
      <c r="AL17" s="776"/>
      <c r="AM17" s="755"/>
      <c r="AN17" s="776"/>
      <c r="AO17" s="918"/>
      <c r="AP17" s="907"/>
      <c r="AQ17" s="123" t="s">
        <v>708</v>
      </c>
      <c r="AR17" s="10">
        <f>'[1]LÍNEA 3'!P17</f>
        <v>2210196</v>
      </c>
      <c r="AS17" s="123" t="s">
        <v>1580</v>
      </c>
      <c r="AT17" s="179">
        <v>0</v>
      </c>
      <c r="AU17" s="187">
        <f>'[1]LÍNEA 3'!S17</f>
        <v>1</v>
      </c>
      <c r="AV17" s="187">
        <f>'[1]LÍNEA 3'!T17</f>
        <v>0</v>
      </c>
      <c r="AW17" s="424">
        <f t="shared" si="13"/>
        <v>0</v>
      </c>
      <c r="AX17" s="187">
        <f>'[1]LÍNEA 3'!U17</f>
        <v>0</v>
      </c>
      <c r="AY17" s="424">
        <f t="shared" si="14"/>
        <v>0</v>
      </c>
      <c r="AZ17" s="187">
        <f>'[1]LÍNEA 3'!V17</f>
        <v>1</v>
      </c>
      <c r="BA17" s="425">
        <f t="shared" si="15"/>
        <v>1</v>
      </c>
      <c r="BB17" s="357">
        <f>'[1]LÍNEA 3'!W17</f>
        <v>0</v>
      </c>
      <c r="BC17" s="426">
        <f t="shared" si="16"/>
        <v>0</v>
      </c>
      <c r="BD17" s="321">
        <f>'[7]2016'!K24</f>
        <v>0</v>
      </c>
      <c r="BE17" s="187">
        <f>'[7]2017'!K28</f>
        <v>0</v>
      </c>
      <c r="BF17" s="187">
        <f>'[7]2018'!K28</f>
        <v>0</v>
      </c>
      <c r="BG17" s="180">
        <f>'[7]2019'!K28</f>
        <v>0</v>
      </c>
      <c r="BH17" s="332" t="str">
        <f t="shared" si="2"/>
        <v xml:space="preserve"> -</v>
      </c>
      <c r="BI17" s="458" t="str">
        <f t="shared" si="3"/>
        <v xml:space="preserve"> -</v>
      </c>
      <c r="BJ17" s="333" t="str">
        <f t="shared" si="4"/>
        <v xml:space="preserve"> -</v>
      </c>
      <c r="BK17" s="458" t="str">
        <f t="shared" si="5"/>
        <v xml:space="preserve"> -</v>
      </c>
      <c r="BL17" s="333">
        <f t="shared" si="6"/>
        <v>0</v>
      </c>
      <c r="BM17" s="458">
        <f t="shared" si="7"/>
        <v>0</v>
      </c>
      <c r="BN17" s="333" t="str">
        <f t="shared" si="8"/>
        <v xml:space="preserve"> -</v>
      </c>
      <c r="BO17" s="458" t="str">
        <f t="shared" si="9"/>
        <v xml:space="preserve"> -</v>
      </c>
      <c r="BP17" s="652">
        <f t="shared" si="10"/>
        <v>0</v>
      </c>
      <c r="BQ17" s="657">
        <f t="shared" si="11"/>
        <v>0</v>
      </c>
      <c r="BR17" s="647">
        <f t="shared" si="12"/>
        <v>0</v>
      </c>
      <c r="BS17" s="63">
        <f>'[7]2016'!P24</f>
        <v>0</v>
      </c>
      <c r="BT17" s="92">
        <f>'[7]2016'!Q24</f>
        <v>0</v>
      </c>
      <c r="BU17" s="92">
        <f>'[7]2016'!R24</f>
        <v>0</v>
      </c>
      <c r="BV17" s="125" t="str">
        <f t="shared" si="17"/>
        <v xml:space="preserve"> -</v>
      </c>
      <c r="BW17" s="379" t="str">
        <f t="shared" si="18"/>
        <v xml:space="preserve"> -</v>
      </c>
      <c r="BX17" s="62">
        <f>'[7]2017'!P28</f>
        <v>0</v>
      </c>
      <c r="BY17" s="92">
        <f>'[7]2017'!Q28</f>
        <v>0</v>
      </c>
      <c r="BZ17" s="92">
        <f>'[7]2017'!R28</f>
        <v>0</v>
      </c>
      <c r="CA17" s="125" t="str">
        <f t="shared" si="19"/>
        <v xml:space="preserve"> -</v>
      </c>
      <c r="CB17" s="379" t="str">
        <f t="shared" si="20"/>
        <v xml:space="preserve"> -</v>
      </c>
      <c r="CC17" s="62">
        <f>'[7]2018'!P28</f>
        <v>0</v>
      </c>
      <c r="CD17" s="92">
        <f>'[7]2018'!Q28</f>
        <v>0</v>
      </c>
      <c r="CE17" s="92">
        <f>'[7]2018'!R28</f>
        <v>0</v>
      </c>
      <c r="CF17" s="125" t="str">
        <f t="shared" si="21"/>
        <v xml:space="preserve"> -</v>
      </c>
      <c r="CG17" s="379" t="str">
        <f t="shared" si="22"/>
        <v xml:space="preserve"> -</v>
      </c>
      <c r="CH17" s="63">
        <f>'[7]2019'!P28</f>
        <v>0</v>
      </c>
      <c r="CI17" s="92">
        <f>'[7]2019'!Q28</f>
        <v>0</v>
      </c>
      <c r="CJ17" s="92">
        <f>'[7]2019'!R28</f>
        <v>0</v>
      </c>
      <c r="CK17" s="125" t="str">
        <f t="shared" si="23"/>
        <v xml:space="preserve"> -</v>
      </c>
      <c r="CL17" s="379" t="str">
        <f t="shared" si="24"/>
        <v xml:space="preserve"> -</v>
      </c>
      <c r="CM17" s="327">
        <f t="shared" si="25"/>
        <v>0</v>
      </c>
      <c r="CN17" s="323">
        <f t="shared" si="26"/>
        <v>0</v>
      </c>
      <c r="CO17" s="323">
        <f t="shared" si="27"/>
        <v>0</v>
      </c>
      <c r="CP17" s="505" t="str">
        <f t="shared" si="28"/>
        <v xml:space="preserve"> -</v>
      </c>
      <c r="CQ17" s="379" t="str">
        <f t="shared" si="29"/>
        <v xml:space="preserve"> -</v>
      </c>
      <c r="CR17" s="594" t="s">
        <v>1576</v>
      </c>
      <c r="CS17" s="100" t="s">
        <v>1341</v>
      </c>
      <c r="CT17" s="103" t="str">
        <f>'[1]LÍNEA 3'!AQ17</f>
        <v>Sec. Infraestructura</v>
      </c>
    </row>
    <row r="18" spans="2:98" ht="15" customHeight="1" thickBot="1" x14ac:dyDescent="0.25">
      <c r="B18" s="961"/>
      <c r="C18" s="958"/>
      <c r="D18" s="182"/>
      <c r="E18" s="14"/>
      <c r="F18" s="15"/>
      <c r="G18" s="13"/>
      <c r="H18" s="13"/>
      <c r="I18" s="624"/>
      <c r="J18" s="13"/>
      <c r="K18" s="624"/>
      <c r="L18" s="13"/>
      <c r="M18" s="13"/>
      <c r="N18" s="624"/>
      <c r="O18" s="13"/>
      <c r="P18" s="13"/>
      <c r="Q18" s="624"/>
      <c r="R18" s="13"/>
      <c r="S18" s="13"/>
      <c r="T18" s="624"/>
      <c r="U18" s="13"/>
      <c r="V18" s="13"/>
      <c r="W18" s="624"/>
      <c r="X18" s="13"/>
      <c r="Y18" s="624"/>
      <c r="Z18" s="13"/>
      <c r="AA18" s="624"/>
      <c r="AB18" s="13"/>
      <c r="AC18" s="624"/>
      <c r="AD18" s="723"/>
      <c r="AE18" s="724"/>
      <c r="AF18" s="723"/>
      <c r="AG18" s="724"/>
      <c r="AH18" s="723"/>
      <c r="AI18" s="724"/>
      <c r="AJ18" s="723"/>
      <c r="AK18" s="724"/>
      <c r="AL18" s="723"/>
      <c r="AM18" s="724"/>
      <c r="AN18" s="723"/>
      <c r="AO18" s="81"/>
      <c r="AP18" s="80"/>
      <c r="AQ18" s="82"/>
      <c r="AR18" s="80"/>
      <c r="AS18" s="82"/>
      <c r="AT18" s="81"/>
      <c r="AU18" s="359">
        <f>'[1]LÍNEA 3'!S18</f>
        <v>0</v>
      </c>
      <c r="AV18" s="359">
        <f>'[1]LÍNEA 3'!T18</f>
        <v>0</v>
      </c>
      <c r="AW18" s="359">
        <f>+AVERAGE(AW11:AW17)</f>
        <v>3.5714285714285712E-2</v>
      </c>
      <c r="AX18" s="359">
        <f>'[1]LÍNEA 3'!U18</f>
        <v>0</v>
      </c>
      <c r="AY18" s="359">
        <f t="shared" ref="AY18:BC18" si="30">+AVERAGE(AY11:AY17)</f>
        <v>0.39761904761904759</v>
      </c>
      <c r="AZ18" s="359">
        <f>'[1]LÍNEA 3'!V18</f>
        <v>0</v>
      </c>
      <c r="BA18" s="359">
        <f t="shared" si="30"/>
        <v>0.42619047619047618</v>
      </c>
      <c r="BB18" s="359">
        <f>'[1]LÍNEA 3'!W18</f>
        <v>0</v>
      </c>
      <c r="BC18" s="359">
        <f t="shared" si="30"/>
        <v>0.14047619047619048</v>
      </c>
      <c r="BD18" s="359"/>
      <c r="BE18" s="359"/>
      <c r="BF18" s="359"/>
      <c r="BG18" s="359"/>
      <c r="BH18" s="80"/>
      <c r="BI18" s="556">
        <f t="shared" ref="BI18:BO18" si="31">+AVERAGE(BI11:BI17)</f>
        <v>0.5</v>
      </c>
      <c r="BJ18" s="556"/>
      <c r="BK18" s="556">
        <f t="shared" si="31"/>
        <v>0.45333333333333331</v>
      </c>
      <c r="BL18" s="556"/>
      <c r="BM18" s="556">
        <f t="shared" si="31"/>
        <v>0</v>
      </c>
      <c r="BN18" s="556"/>
      <c r="BO18" s="556">
        <f t="shared" si="31"/>
        <v>0</v>
      </c>
      <c r="BP18" s="556"/>
      <c r="BQ18" s="556">
        <f>+AVERAGE(BQ11:BQ17)</f>
        <v>0.20912698412698413</v>
      </c>
      <c r="BR18" s="641"/>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7"/>
      <c r="CQ18" s="17"/>
      <c r="CR18" s="600"/>
      <c r="CS18" s="14"/>
      <c r="CT18" s="18"/>
    </row>
    <row r="19" spans="2:98" ht="30" customHeight="1" x14ac:dyDescent="0.2">
      <c r="B19" s="961"/>
      <c r="C19" s="958"/>
      <c r="D19" s="960">
        <f>+RESUMEN!J69</f>
        <v>0.16532407407407404</v>
      </c>
      <c r="E19" s="956" t="s">
        <v>735</v>
      </c>
      <c r="F19" s="1127" t="s">
        <v>736</v>
      </c>
      <c r="G19" s="946">
        <v>10</v>
      </c>
      <c r="H19" s="946">
        <v>9</v>
      </c>
      <c r="I19" s="981">
        <f>+H19-G19</f>
        <v>-1</v>
      </c>
      <c r="J19" s="946">
        <v>10</v>
      </c>
      <c r="K19" s="981">
        <f>+J19-G19</f>
        <v>0</v>
      </c>
      <c r="L19" s="946"/>
      <c r="M19" s="946">
        <v>10</v>
      </c>
      <c r="N19" s="981">
        <f>+M19-J19</f>
        <v>0</v>
      </c>
      <c r="O19" s="946"/>
      <c r="P19" s="946">
        <v>10</v>
      </c>
      <c r="Q19" s="981">
        <f>+P19-M19</f>
        <v>0</v>
      </c>
      <c r="R19" s="946"/>
      <c r="S19" s="946">
        <v>9</v>
      </c>
      <c r="T19" s="981">
        <f>+S19-P19</f>
        <v>-1</v>
      </c>
      <c r="U19" s="998"/>
      <c r="V19" s="1111"/>
      <c r="W19" s="1084">
        <f>+IF(V19=0,0,V19-G19)</f>
        <v>0</v>
      </c>
      <c r="X19" s="1087"/>
      <c r="Y19" s="1084">
        <f>+IF(X19=0,0,X19-V19)</f>
        <v>0</v>
      </c>
      <c r="Z19" s="1087"/>
      <c r="AA19" s="1084">
        <f>+IF(Z19=0,0,Z19-X19)</f>
        <v>0</v>
      </c>
      <c r="AB19" s="1090"/>
      <c r="AC19" s="1070">
        <f>+IF(AB19=0,0,AB19-Z19)</f>
        <v>0</v>
      </c>
      <c r="AD19" s="1073" t="str">
        <f>+IF(K19=0," -",W19/K19)</f>
        <v xml:space="preserve"> -</v>
      </c>
      <c r="AE19" s="1093" t="str">
        <f>+IF(K19=0," -",IF(AD19&gt;100%,100%,AD19))</f>
        <v xml:space="preserve"> -</v>
      </c>
      <c r="AF19" s="1073" t="str">
        <f>+IF(N19=0," -",Y19/N19)</f>
        <v xml:space="preserve"> -</v>
      </c>
      <c r="AG19" s="1093" t="str">
        <f>+IF(N19=0," -",IF(AF19&gt;100%,100%,AF19))</f>
        <v xml:space="preserve"> -</v>
      </c>
      <c r="AH19" s="1073" t="str">
        <f>+IF(Q19=0," -",AA19/Q19)</f>
        <v xml:space="preserve"> -</v>
      </c>
      <c r="AI19" s="1093" t="str">
        <f>+IF(Q19=0," -",IF(AH19&gt;100%,100%,AH19))</f>
        <v xml:space="preserve"> -</v>
      </c>
      <c r="AJ19" s="1073">
        <f>+IF(T19=0," -",AC19/T19)</f>
        <v>0</v>
      </c>
      <c r="AK19" s="1093">
        <f>+IF(T19=0," -",IF(AJ19&gt;100%,100%,AJ19))</f>
        <v>0</v>
      </c>
      <c r="AL19" s="1073">
        <f>+SUM(AC19,AA19,Y19,W19)/I19</f>
        <v>0</v>
      </c>
      <c r="AM19" s="1093">
        <f>+IF(AL19&gt;100%,100%,IF(AL19&lt;0%,0%,AL19))</f>
        <v>0</v>
      </c>
      <c r="AN19" s="1073"/>
      <c r="AO19" s="917">
        <f>+RESUMEN!J70</f>
        <v>0.15</v>
      </c>
      <c r="AP19" s="906" t="s">
        <v>732</v>
      </c>
      <c r="AQ19" s="120" t="s">
        <v>713</v>
      </c>
      <c r="AR19" s="374">
        <f>'[1]LÍNEA 3'!P19</f>
        <v>2210847</v>
      </c>
      <c r="AS19" s="120" t="s">
        <v>1581</v>
      </c>
      <c r="AT19" s="39">
        <v>29</v>
      </c>
      <c r="AU19" s="90">
        <f>'[1]LÍNEA 3'!S19</f>
        <v>2</v>
      </c>
      <c r="AV19" s="90">
        <f>'[1]LÍNEA 3'!T19</f>
        <v>0</v>
      </c>
      <c r="AW19" s="413">
        <f t="shared" si="13"/>
        <v>0</v>
      </c>
      <c r="AX19" s="90">
        <f>'[1]LÍNEA 3'!U19</f>
        <v>1</v>
      </c>
      <c r="AY19" s="413">
        <f t="shared" si="14"/>
        <v>0.5</v>
      </c>
      <c r="AZ19" s="90">
        <f>'[1]LÍNEA 3'!V19</f>
        <v>0</v>
      </c>
      <c r="BA19" s="415">
        <f t="shared" si="15"/>
        <v>0</v>
      </c>
      <c r="BB19" s="46">
        <f>'[1]LÍNEA 3'!W19</f>
        <v>1</v>
      </c>
      <c r="BC19" s="422">
        <f t="shared" si="16"/>
        <v>0.5</v>
      </c>
      <c r="BD19" s="52">
        <f>'[6]2016'!K54</f>
        <v>0</v>
      </c>
      <c r="BE19" s="90">
        <f>'[6]2017'!K50</f>
        <v>0</v>
      </c>
      <c r="BF19" s="90">
        <f>'[6]2018'!K50</f>
        <v>0</v>
      </c>
      <c r="BG19" s="69">
        <f>'[6]2019'!K50</f>
        <v>0</v>
      </c>
      <c r="BH19" s="330" t="str">
        <f t="shared" si="2"/>
        <v xml:space="preserve"> -</v>
      </c>
      <c r="BI19" s="453" t="str">
        <f t="shared" si="3"/>
        <v xml:space="preserve"> -</v>
      </c>
      <c r="BJ19" s="331">
        <f t="shared" si="4"/>
        <v>0</v>
      </c>
      <c r="BK19" s="453">
        <f t="shared" si="5"/>
        <v>0</v>
      </c>
      <c r="BL19" s="331" t="str">
        <f t="shared" si="6"/>
        <v xml:space="preserve"> -</v>
      </c>
      <c r="BM19" s="453" t="str">
        <f t="shared" si="7"/>
        <v xml:space="preserve"> -</v>
      </c>
      <c r="BN19" s="331">
        <f t="shared" si="8"/>
        <v>0</v>
      </c>
      <c r="BO19" s="453">
        <f t="shared" si="9"/>
        <v>0</v>
      </c>
      <c r="BP19" s="650">
        <f t="shared" si="10"/>
        <v>0</v>
      </c>
      <c r="BQ19" s="655">
        <f t="shared" si="11"/>
        <v>0</v>
      </c>
      <c r="BR19" s="645">
        <f t="shared" si="12"/>
        <v>0</v>
      </c>
      <c r="BS19" s="52">
        <f>'[6]2016'!P54</f>
        <v>0</v>
      </c>
      <c r="BT19" s="90">
        <f>'[6]2016'!Q54</f>
        <v>0</v>
      </c>
      <c r="BU19" s="90">
        <f>'[6]2016'!R54</f>
        <v>0</v>
      </c>
      <c r="BV19" s="146" t="str">
        <f t="shared" si="17"/>
        <v xml:space="preserve"> -</v>
      </c>
      <c r="BW19" s="385" t="str">
        <f t="shared" si="18"/>
        <v xml:space="preserve"> -</v>
      </c>
      <c r="BX19" s="52">
        <f>'[6]2017'!P50</f>
        <v>0</v>
      </c>
      <c r="BY19" s="90">
        <f>'[6]2017'!Q50</f>
        <v>0</v>
      </c>
      <c r="BZ19" s="90">
        <f>'[6]2017'!R50</f>
        <v>0</v>
      </c>
      <c r="CA19" s="146" t="str">
        <f t="shared" si="19"/>
        <v xml:space="preserve"> -</v>
      </c>
      <c r="CB19" s="385" t="str">
        <f t="shared" si="20"/>
        <v xml:space="preserve"> -</v>
      </c>
      <c r="CC19" s="52">
        <f>'[6]2018'!P50</f>
        <v>300000</v>
      </c>
      <c r="CD19" s="90">
        <f>'[6]2018'!Q50</f>
        <v>0</v>
      </c>
      <c r="CE19" s="90">
        <f>'[6]2018'!R50</f>
        <v>0</v>
      </c>
      <c r="CF19" s="146">
        <f t="shared" si="21"/>
        <v>0</v>
      </c>
      <c r="CG19" s="385" t="str">
        <f t="shared" si="22"/>
        <v xml:space="preserve"> -</v>
      </c>
      <c r="CH19" s="53">
        <f>'[6]2019'!P50</f>
        <v>300000</v>
      </c>
      <c r="CI19" s="90">
        <f>'[6]2019'!Q50</f>
        <v>0</v>
      </c>
      <c r="CJ19" s="90">
        <f>'[6]2019'!R50</f>
        <v>0</v>
      </c>
      <c r="CK19" s="146">
        <f t="shared" si="23"/>
        <v>0</v>
      </c>
      <c r="CL19" s="385" t="str">
        <f t="shared" si="24"/>
        <v xml:space="preserve"> -</v>
      </c>
      <c r="CM19" s="325">
        <f t="shared" si="25"/>
        <v>600000</v>
      </c>
      <c r="CN19" s="326">
        <f t="shared" si="26"/>
        <v>0</v>
      </c>
      <c r="CO19" s="326">
        <f t="shared" si="27"/>
        <v>0</v>
      </c>
      <c r="CP19" s="504">
        <f t="shared" si="28"/>
        <v>0</v>
      </c>
      <c r="CQ19" s="385" t="str">
        <f t="shared" si="29"/>
        <v xml:space="preserve"> -</v>
      </c>
      <c r="CR19" s="591" t="s">
        <v>1386</v>
      </c>
      <c r="CS19" s="98" t="s">
        <v>1582</v>
      </c>
      <c r="CT19" s="101" t="str">
        <f>'[1]LÍNEA 3'!AQ19</f>
        <v>Sec. Planeación</v>
      </c>
    </row>
    <row r="20" spans="2:98" ht="30" customHeight="1" x14ac:dyDescent="0.2">
      <c r="B20" s="961"/>
      <c r="C20" s="958"/>
      <c r="D20" s="961"/>
      <c r="E20" s="957"/>
      <c r="F20" s="1121"/>
      <c r="G20" s="809"/>
      <c r="H20" s="809"/>
      <c r="I20" s="797"/>
      <c r="J20" s="809"/>
      <c r="K20" s="797"/>
      <c r="L20" s="809"/>
      <c r="M20" s="809"/>
      <c r="N20" s="797"/>
      <c r="O20" s="809"/>
      <c r="P20" s="809"/>
      <c r="Q20" s="797"/>
      <c r="R20" s="809"/>
      <c r="S20" s="809"/>
      <c r="T20" s="797"/>
      <c r="U20" s="937"/>
      <c r="V20" s="1104"/>
      <c r="W20" s="1085"/>
      <c r="X20" s="1088"/>
      <c r="Y20" s="1085"/>
      <c r="Z20" s="1088"/>
      <c r="AA20" s="1085"/>
      <c r="AB20" s="1091"/>
      <c r="AC20" s="1071"/>
      <c r="AD20" s="1052"/>
      <c r="AE20" s="1094"/>
      <c r="AF20" s="1052"/>
      <c r="AG20" s="1094"/>
      <c r="AH20" s="1052"/>
      <c r="AI20" s="1094"/>
      <c r="AJ20" s="1052"/>
      <c r="AK20" s="1094"/>
      <c r="AL20" s="1052"/>
      <c r="AM20" s="1094"/>
      <c r="AN20" s="1052"/>
      <c r="AO20" s="915"/>
      <c r="AP20" s="904"/>
      <c r="AQ20" s="119" t="s">
        <v>714</v>
      </c>
      <c r="AR20" s="367">
        <f>'[1]LÍNEA 3'!P20</f>
        <v>2210847</v>
      </c>
      <c r="AS20" s="119" t="s">
        <v>1583</v>
      </c>
      <c r="AT20" s="40">
        <v>0</v>
      </c>
      <c r="AU20" s="60">
        <f>'[1]LÍNEA 3'!S20</f>
        <v>1</v>
      </c>
      <c r="AV20" s="60">
        <f>'[1]LÍNEA 3'!T20</f>
        <v>0</v>
      </c>
      <c r="AW20" s="414">
        <f t="shared" si="13"/>
        <v>0</v>
      </c>
      <c r="AX20" s="60">
        <f>'[1]LÍNEA 3'!U20</f>
        <v>0</v>
      </c>
      <c r="AY20" s="414">
        <f t="shared" si="14"/>
        <v>0</v>
      </c>
      <c r="AZ20" s="60">
        <f>'[1]LÍNEA 3'!V20</f>
        <v>0</v>
      </c>
      <c r="BA20" s="416">
        <f t="shared" si="15"/>
        <v>0</v>
      </c>
      <c r="BB20" s="47">
        <f>'[1]LÍNEA 3'!W20</f>
        <v>1</v>
      </c>
      <c r="BC20" s="423">
        <f t="shared" si="16"/>
        <v>1</v>
      </c>
      <c r="BD20" s="54">
        <f>'[6]2016'!K55</f>
        <v>0</v>
      </c>
      <c r="BE20" s="60">
        <f>'[6]2017'!K51</f>
        <v>0</v>
      </c>
      <c r="BF20" s="60">
        <f>'[6]2018'!K51</f>
        <v>0</v>
      </c>
      <c r="BG20" s="49">
        <f>'[6]2019'!K51</f>
        <v>0</v>
      </c>
      <c r="BH20" s="334" t="str">
        <f t="shared" si="2"/>
        <v xml:space="preserve"> -</v>
      </c>
      <c r="BI20" s="454" t="str">
        <f t="shared" si="3"/>
        <v xml:space="preserve"> -</v>
      </c>
      <c r="BJ20" s="335" t="str">
        <f t="shared" si="4"/>
        <v xml:space="preserve"> -</v>
      </c>
      <c r="BK20" s="454" t="str">
        <f t="shared" si="5"/>
        <v xml:space="preserve"> -</v>
      </c>
      <c r="BL20" s="335" t="str">
        <f t="shared" si="6"/>
        <v xml:space="preserve"> -</v>
      </c>
      <c r="BM20" s="454" t="str">
        <f t="shared" si="7"/>
        <v xml:space="preserve"> -</v>
      </c>
      <c r="BN20" s="335">
        <f t="shared" si="8"/>
        <v>0</v>
      </c>
      <c r="BO20" s="454">
        <f t="shared" si="9"/>
        <v>0</v>
      </c>
      <c r="BP20" s="651">
        <f t="shared" si="10"/>
        <v>0</v>
      </c>
      <c r="BQ20" s="656">
        <f t="shared" si="11"/>
        <v>0</v>
      </c>
      <c r="BR20" s="646">
        <f t="shared" si="12"/>
        <v>0</v>
      </c>
      <c r="BS20" s="54">
        <f>'[6]2016'!P55</f>
        <v>0</v>
      </c>
      <c r="BT20" s="60">
        <f>'[6]2016'!Q55</f>
        <v>0</v>
      </c>
      <c r="BU20" s="60">
        <f>'[6]2016'!R55</f>
        <v>0</v>
      </c>
      <c r="BV20" s="125" t="str">
        <f t="shared" si="17"/>
        <v xml:space="preserve"> -</v>
      </c>
      <c r="BW20" s="379" t="str">
        <f t="shared" si="18"/>
        <v xml:space="preserve"> -</v>
      </c>
      <c r="BX20" s="54">
        <f>'[6]2017'!P51</f>
        <v>0</v>
      </c>
      <c r="BY20" s="60">
        <f>'[6]2017'!Q51</f>
        <v>0</v>
      </c>
      <c r="BZ20" s="60">
        <f>'[6]2017'!R51</f>
        <v>0</v>
      </c>
      <c r="CA20" s="125" t="str">
        <f t="shared" si="19"/>
        <v xml:space="preserve"> -</v>
      </c>
      <c r="CB20" s="379" t="str">
        <f t="shared" si="20"/>
        <v xml:space="preserve"> -</v>
      </c>
      <c r="CC20" s="54">
        <f>'[6]2018'!P51</f>
        <v>0</v>
      </c>
      <c r="CD20" s="60">
        <f>'[6]2018'!Q51</f>
        <v>0</v>
      </c>
      <c r="CE20" s="60">
        <f>'[6]2018'!R51</f>
        <v>0</v>
      </c>
      <c r="CF20" s="125" t="str">
        <f t="shared" si="21"/>
        <v xml:space="preserve"> -</v>
      </c>
      <c r="CG20" s="379" t="str">
        <f t="shared" si="22"/>
        <v xml:space="preserve"> -</v>
      </c>
      <c r="CH20" s="55">
        <f>'[6]2019'!P51</f>
        <v>600000</v>
      </c>
      <c r="CI20" s="60">
        <f>'[6]2019'!Q51</f>
        <v>0</v>
      </c>
      <c r="CJ20" s="60">
        <f>'[6]2019'!R51</f>
        <v>0</v>
      </c>
      <c r="CK20" s="125">
        <f t="shared" si="23"/>
        <v>0</v>
      </c>
      <c r="CL20" s="379" t="str">
        <f t="shared" si="24"/>
        <v xml:space="preserve"> -</v>
      </c>
      <c r="CM20" s="327">
        <f t="shared" si="25"/>
        <v>600000</v>
      </c>
      <c r="CN20" s="323">
        <f t="shared" si="26"/>
        <v>0</v>
      </c>
      <c r="CO20" s="323">
        <f t="shared" si="27"/>
        <v>0</v>
      </c>
      <c r="CP20" s="505">
        <f t="shared" si="28"/>
        <v>0</v>
      </c>
      <c r="CQ20" s="379" t="str">
        <f t="shared" si="29"/>
        <v xml:space="preserve"> -</v>
      </c>
      <c r="CR20" s="592" t="s">
        <v>1386</v>
      </c>
      <c r="CS20" s="99" t="s">
        <v>1582</v>
      </c>
      <c r="CT20" s="102" t="str">
        <f>'[1]LÍNEA 3'!AQ20</f>
        <v>Sec. Planeación</v>
      </c>
    </row>
    <row r="21" spans="2:98" ht="30" customHeight="1" x14ac:dyDescent="0.2">
      <c r="B21" s="961"/>
      <c r="C21" s="958"/>
      <c r="D21" s="961"/>
      <c r="E21" s="957"/>
      <c r="F21" s="1121"/>
      <c r="G21" s="809"/>
      <c r="H21" s="809"/>
      <c r="I21" s="797"/>
      <c r="J21" s="809"/>
      <c r="K21" s="797"/>
      <c r="L21" s="809"/>
      <c r="M21" s="809"/>
      <c r="N21" s="797"/>
      <c r="O21" s="809"/>
      <c r="P21" s="809"/>
      <c r="Q21" s="797"/>
      <c r="R21" s="809"/>
      <c r="S21" s="809"/>
      <c r="T21" s="797"/>
      <c r="U21" s="937"/>
      <c r="V21" s="1104"/>
      <c r="W21" s="1085"/>
      <c r="X21" s="1088"/>
      <c r="Y21" s="1085"/>
      <c r="Z21" s="1088"/>
      <c r="AA21" s="1085"/>
      <c r="AB21" s="1091"/>
      <c r="AC21" s="1071"/>
      <c r="AD21" s="1052"/>
      <c r="AE21" s="1094"/>
      <c r="AF21" s="1052"/>
      <c r="AG21" s="1094"/>
      <c r="AH21" s="1052"/>
      <c r="AI21" s="1094"/>
      <c r="AJ21" s="1052"/>
      <c r="AK21" s="1094"/>
      <c r="AL21" s="1052"/>
      <c r="AM21" s="1094"/>
      <c r="AN21" s="1052"/>
      <c r="AO21" s="915"/>
      <c r="AP21" s="904"/>
      <c r="AQ21" s="119" t="s">
        <v>715</v>
      </c>
      <c r="AR21" s="367" t="str">
        <f>'[1]LÍNEA 3'!P21</f>
        <v xml:space="preserve"> -</v>
      </c>
      <c r="AS21" s="119" t="s">
        <v>1584</v>
      </c>
      <c r="AT21" s="40">
        <v>0</v>
      </c>
      <c r="AU21" s="60">
        <f>'[1]LÍNEA 3'!S21</f>
        <v>1</v>
      </c>
      <c r="AV21" s="60">
        <f>'[1]LÍNEA 3'!T21</f>
        <v>0</v>
      </c>
      <c r="AW21" s="414">
        <f t="shared" si="13"/>
        <v>0</v>
      </c>
      <c r="AX21" s="60">
        <f>'[1]LÍNEA 3'!U21</f>
        <v>0</v>
      </c>
      <c r="AY21" s="414">
        <f t="shared" si="14"/>
        <v>0</v>
      </c>
      <c r="AZ21" s="60">
        <f>'[1]LÍNEA 3'!V21</f>
        <v>1</v>
      </c>
      <c r="BA21" s="416">
        <f t="shared" si="15"/>
        <v>1</v>
      </c>
      <c r="BB21" s="47">
        <f>'[1]LÍNEA 3'!W21</f>
        <v>0</v>
      </c>
      <c r="BC21" s="423">
        <f t="shared" si="16"/>
        <v>0</v>
      </c>
      <c r="BD21" s="54">
        <f>'[6]2016'!K56</f>
        <v>0</v>
      </c>
      <c r="BE21" s="60">
        <f>'[6]2017'!K52</f>
        <v>0</v>
      </c>
      <c r="BF21" s="60">
        <f>'[6]2018'!K52</f>
        <v>0</v>
      </c>
      <c r="BG21" s="49">
        <f>'[6]2019'!K52</f>
        <v>0</v>
      </c>
      <c r="BH21" s="334" t="str">
        <f t="shared" si="2"/>
        <v xml:space="preserve"> -</v>
      </c>
      <c r="BI21" s="454" t="str">
        <f t="shared" si="3"/>
        <v xml:space="preserve"> -</v>
      </c>
      <c r="BJ21" s="335" t="str">
        <f t="shared" si="4"/>
        <v xml:space="preserve"> -</v>
      </c>
      <c r="BK21" s="454" t="str">
        <f t="shared" si="5"/>
        <v xml:space="preserve"> -</v>
      </c>
      <c r="BL21" s="335">
        <f t="shared" si="6"/>
        <v>0</v>
      </c>
      <c r="BM21" s="454">
        <f t="shared" si="7"/>
        <v>0</v>
      </c>
      <c r="BN21" s="335" t="str">
        <f t="shared" si="8"/>
        <v xml:space="preserve"> -</v>
      </c>
      <c r="BO21" s="454" t="str">
        <f t="shared" si="9"/>
        <v xml:space="preserve"> -</v>
      </c>
      <c r="BP21" s="651">
        <f t="shared" si="10"/>
        <v>0</v>
      </c>
      <c r="BQ21" s="656">
        <f t="shared" si="11"/>
        <v>0</v>
      </c>
      <c r="BR21" s="646">
        <f t="shared" si="12"/>
        <v>0</v>
      </c>
      <c r="BS21" s="58">
        <f>'[6]2016'!P56</f>
        <v>0</v>
      </c>
      <c r="BT21" s="59">
        <f>'[6]2016'!Q56</f>
        <v>0</v>
      </c>
      <c r="BU21" s="59">
        <f>'[6]2016'!R56</f>
        <v>0</v>
      </c>
      <c r="BV21" s="145" t="str">
        <f t="shared" si="17"/>
        <v xml:space="preserve"> -</v>
      </c>
      <c r="BW21" s="378" t="str">
        <f t="shared" si="18"/>
        <v xml:space="preserve"> -</v>
      </c>
      <c r="BX21" s="58">
        <f>'[6]2017'!P52</f>
        <v>0</v>
      </c>
      <c r="BY21" s="59">
        <f>'[6]2017'!Q52</f>
        <v>0</v>
      </c>
      <c r="BZ21" s="59">
        <f>'[6]2017'!R52</f>
        <v>0</v>
      </c>
      <c r="CA21" s="145" t="str">
        <f t="shared" si="19"/>
        <v xml:space="preserve"> -</v>
      </c>
      <c r="CB21" s="378" t="str">
        <f t="shared" si="20"/>
        <v xml:space="preserve"> -</v>
      </c>
      <c r="CC21" s="58">
        <f>'[6]2018'!P52</f>
        <v>300000</v>
      </c>
      <c r="CD21" s="59">
        <f>'[6]2018'!Q52</f>
        <v>0</v>
      </c>
      <c r="CE21" s="59">
        <f>'[6]2018'!R52</f>
        <v>0</v>
      </c>
      <c r="CF21" s="145">
        <f t="shared" si="21"/>
        <v>0</v>
      </c>
      <c r="CG21" s="378" t="str">
        <f t="shared" si="22"/>
        <v xml:space="preserve"> -</v>
      </c>
      <c r="CH21" s="61">
        <f>'[6]2019'!P52</f>
        <v>0</v>
      </c>
      <c r="CI21" s="59">
        <f>'[6]2019'!Q52</f>
        <v>0</v>
      </c>
      <c r="CJ21" s="59">
        <f>'[6]2019'!R52</f>
        <v>0</v>
      </c>
      <c r="CK21" s="145" t="str">
        <f t="shared" si="23"/>
        <v xml:space="preserve"> -</v>
      </c>
      <c r="CL21" s="378" t="str">
        <f t="shared" si="24"/>
        <v xml:space="preserve"> -</v>
      </c>
      <c r="CM21" s="380">
        <f t="shared" si="25"/>
        <v>300000</v>
      </c>
      <c r="CN21" s="381">
        <f t="shared" si="26"/>
        <v>0</v>
      </c>
      <c r="CO21" s="381">
        <f t="shared" si="27"/>
        <v>0</v>
      </c>
      <c r="CP21" s="507">
        <f t="shared" si="28"/>
        <v>0</v>
      </c>
      <c r="CQ21" s="378" t="str">
        <f t="shared" si="29"/>
        <v xml:space="preserve"> -</v>
      </c>
      <c r="CR21" s="592" t="s">
        <v>1386</v>
      </c>
      <c r="CS21" s="99" t="s">
        <v>1582</v>
      </c>
      <c r="CT21" s="102" t="str">
        <f>'[1]LÍNEA 3'!AQ21</f>
        <v>Sec. Planeación</v>
      </c>
    </row>
    <row r="22" spans="2:98" ht="30" customHeight="1" x14ac:dyDescent="0.2">
      <c r="B22" s="961"/>
      <c r="C22" s="958"/>
      <c r="D22" s="961"/>
      <c r="E22" s="957"/>
      <c r="F22" s="1121"/>
      <c r="G22" s="809"/>
      <c r="H22" s="809"/>
      <c r="I22" s="797"/>
      <c r="J22" s="809"/>
      <c r="K22" s="797"/>
      <c r="L22" s="809"/>
      <c r="M22" s="809"/>
      <c r="N22" s="797"/>
      <c r="O22" s="809"/>
      <c r="P22" s="809"/>
      <c r="Q22" s="797"/>
      <c r="R22" s="809"/>
      <c r="S22" s="809"/>
      <c r="T22" s="797"/>
      <c r="U22" s="937"/>
      <c r="V22" s="1104"/>
      <c r="W22" s="1085"/>
      <c r="X22" s="1088"/>
      <c r="Y22" s="1085"/>
      <c r="Z22" s="1088"/>
      <c r="AA22" s="1085"/>
      <c r="AB22" s="1091"/>
      <c r="AC22" s="1071"/>
      <c r="AD22" s="1052"/>
      <c r="AE22" s="1094"/>
      <c r="AF22" s="1052"/>
      <c r="AG22" s="1094"/>
      <c r="AH22" s="1052"/>
      <c r="AI22" s="1094"/>
      <c r="AJ22" s="1052"/>
      <c r="AK22" s="1094"/>
      <c r="AL22" s="1052"/>
      <c r="AM22" s="1094"/>
      <c r="AN22" s="1052"/>
      <c r="AO22" s="915"/>
      <c r="AP22" s="904"/>
      <c r="AQ22" s="119" t="s">
        <v>716</v>
      </c>
      <c r="AR22" s="367">
        <f>'[1]LÍNEA 3'!P22</f>
        <v>2210847</v>
      </c>
      <c r="AS22" s="119" t="s">
        <v>1585</v>
      </c>
      <c r="AT22" s="40">
        <v>0</v>
      </c>
      <c r="AU22" s="60">
        <f>'[1]LÍNEA 3'!S22</f>
        <v>1</v>
      </c>
      <c r="AV22" s="60">
        <f>'[1]LÍNEA 3'!T22</f>
        <v>0</v>
      </c>
      <c r="AW22" s="414">
        <f t="shared" si="13"/>
        <v>0</v>
      </c>
      <c r="AX22" s="60">
        <f>'[1]LÍNEA 3'!U22</f>
        <v>0</v>
      </c>
      <c r="AY22" s="414">
        <f t="shared" si="14"/>
        <v>0</v>
      </c>
      <c r="AZ22" s="60">
        <f>'[1]LÍNEA 3'!V22</f>
        <v>0</v>
      </c>
      <c r="BA22" s="416">
        <f t="shared" si="15"/>
        <v>0</v>
      </c>
      <c r="BB22" s="47">
        <f>'[1]LÍNEA 3'!W22</f>
        <v>1</v>
      </c>
      <c r="BC22" s="423">
        <f t="shared" si="16"/>
        <v>1</v>
      </c>
      <c r="BD22" s="54">
        <f>'[6]2016'!K57</f>
        <v>0</v>
      </c>
      <c r="BE22" s="60">
        <f>'[6]2017'!K53</f>
        <v>0</v>
      </c>
      <c r="BF22" s="60">
        <f>'[6]2018'!K53</f>
        <v>0</v>
      </c>
      <c r="BG22" s="49">
        <f>'[6]2019'!K53</f>
        <v>0</v>
      </c>
      <c r="BH22" s="334" t="str">
        <f t="shared" si="2"/>
        <v xml:space="preserve"> -</v>
      </c>
      <c r="BI22" s="454" t="str">
        <f t="shared" si="3"/>
        <v xml:space="preserve"> -</v>
      </c>
      <c r="BJ22" s="335" t="str">
        <f t="shared" si="4"/>
        <v xml:space="preserve"> -</v>
      </c>
      <c r="BK22" s="454" t="str">
        <f t="shared" si="5"/>
        <v xml:space="preserve"> -</v>
      </c>
      <c r="BL22" s="335" t="str">
        <f t="shared" si="6"/>
        <v xml:space="preserve"> -</v>
      </c>
      <c r="BM22" s="454" t="str">
        <f t="shared" si="7"/>
        <v xml:space="preserve"> -</v>
      </c>
      <c r="BN22" s="335">
        <f t="shared" si="8"/>
        <v>0</v>
      </c>
      <c r="BO22" s="454">
        <f t="shared" si="9"/>
        <v>0</v>
      </c>
      <c r="BP22" s="651">
        <f t="shared" si="10"/>
        <v>0</v>
      </c>
      <c r="BQ22" s="656">
        <f t="shared" si="11"/>
        <v>0</v>
      </c>
      <c r="BR22" s="646">
        <f t="shared" si="12"/>
        <v>0</v>
      </c>
      <c r="BS22" s="54">
        <f>'[6]2016'!P57</f>
        <v>0</v>
      </c>
      <c r="BT22" s="60">
        <f>'[6]2016'!Q57</f>
        <v>0</v>
      </c>
      <c r="BU22" s="60">
        <f>'[6]2016'!R57</f>
        <v>0</v>
      </c>
      <c r="BV22" s="125" t="str">
        <f t="shared" si="17"/>
        <v xml:space="preserve"> -</v>
      </c>
      <c r="BW22" s="379" t="str">
        <f t="shared" si="18"/>
        <v xml:space="preserve"> -</v>
      </c>
      <c r="BX22" s="54">
        <f>'[6]2017'!P53</f>
        <v>0</v>
      </c>
      <c r="BY22" s="60">
        <f>'[6]2017'!Q53</f>
        <v>0</v>
      </c>
      <c r="BZ22" s="60">
        <f>'[6]2017'!R53</f>
        <v>0</v>
      </c>
      <c r="CA22" s="125" t="str">
        <f t="shared" si="19"/>
        <v xml:space="preserve"> -</v>
      </c>
      <c r="CB22" s="379" t="str">
        <f t="shared" si="20"/>
        <v xml:space="preserve"> -</v>
      </c>
      <c r="CC22" s="54">
        <f>'[6]2018'!P53</f>
        <v>300000</v>
      </c>
      <c r="CD22" s="60">
        <f>'[6]2018'!Q53</f>
        <v>0</v>
      </c>
      <c r="CE22" s="60">
        <f>'[6]2018'!R53</f>
        <v>0</v>
      </c>
      <c r="CF22" s="125">
        <f t="shared" si="21"/>
        <v>0</v>
      </c>
      <c r="CG22" s="379" t="str">
        <f t="shared" si="22"/>
        <v xml:space="preserve"> -</v>
      </c>
      <c r="CH22" s="55">
        <f>'[6]2019'!P53</f>
        <v>0</v>
      </c>
      <c r="CI22" s="60">
        <f>'[6]2019'!Q53</f>
        <v>0</v>
      </c>
      <c r="CJ22" s="60">
        <f>'[6]2019'!R53</f>
        <v>0</v>
      </c>
      <c r="CK22" s="125" t="str">
        <f t="shared" si="23"/>
        <v xml:space="preserve"> -</v>
      </c>
      <c r="CL22" s="379" t="str">
        <f t="shared" si="24"/>
        <v xml:space="preserve"> -</v>
      </c>
      <c r="CM22" s="327">
        <f t="shared" si="25"/>
        <v>300000</v>
      </c>
      <c r="CN22" s="323">
        <f t="shared" si="26"/>
        <v>0</v>
      </c>
      <c r="CO22" s="323">
        <f t="shared" si="27"/>
        <v>0</v>
      </c>
      <c r="CP22" s="505">
        <f t="shared" si="28"/>
        <v>0</v>
      </c>
      <c r="CQ22" s="379" t="str">
        <f t="shared" si="29"/>
        <v xml:space="preserve"> -</v>
      </c>
      <c r="CR22" s="592" t="s">
        <v>1386</v>
      </c>
      <c r="CS22" s="99" t="s">
        <v>1582</v>
      </c>
      <c r="CT22" s="102" t="str">
        <f>'[1]LÍNEA 3'!AQ22</f>
        <v>Sec. Planeación</v>
      </c>
    </row>
    <row r="23" spans="2:98" ht="30" customHeight="1" x14ac:dyDescent="0.2">
      <c r="B23" s="961"/>
      <c r="C23" s="958"/>
      <c r="D23" s="961"/>
      <c r="E23" s="957"/>
      <c r="F23" s="1121"/>
      <c r="G23" s="809"/>
      <c r="H23" s="809"/>
      <c r="I23" s="797"/>
      <c r="J23" s="809"/>
      <c r="K23" s="797"/>
      <c r="L23" s="809"/>
      <c r="M23" s="809"/>
      <c r="N23" s="797"/>
      <c r="O23" s="809"/>
      <c r="P23" s="809"/>
      <c r="Q23" s="797"/>
      <c r="R23" s="809"/>
      <c r="S23" s="809"/>
      <c r="T23" s="797"/>
      <c r="U23" s="937"/>
      <c r="V23" s="1104"/>
      <c r="W23" s="1085"/>
      <c r="X23" s="1088"/>
      <c r="Y23" s="1085"/>
      <c r="Z23" s="1088"/>
      <c r="AA23" s="1085"/>
      <c r="AB23" s="1091"/>
      <c r="AC23" s="1071"/>
      <c r="AD23" s="1052"/>
      <c r="AE23" s="1094"/>
      <c r="AF23" s="1052"/>
      <c r="AG23" s="1094"/>
      <c r="AH23" s="1052"/>
      <c r="AI23" s="1094"/>
      <c r="AJ23" s="1052"/>
      <c r="AK23" s="1094"/>
      <c r="AL23" s="1052"/>
      <c r="AM23" s="1094"/>
      <c r="AN23" s="1052"/>
      <c r="AO23" s="915"/>
      <c r="AP23" s="904"/>
      <c r="AQ23" s="301" t="s">
        <v>717</v>
      </c>
      <c r="AR23" s="302" t="str">
        <f>'[1]LÍNEA 3'!P23</f>
        <v xml:space="preserve"> -</v>
      </c>
      <c r="AS23" s="301" t="s">
        <v>1586</v>
      </c>
      <c r="AT23" s="40">
        <v>1</v>
      </c>
      <c r="AU23" s="60">
        <f>'[1]LÍNEA 3'!S23</f>
        <v>1</v>
      </c>
      <c r="AV23" s="60">
        <f>'[1]LÍNEA 3'!T23</f>
        <v>1</v>
      </c>
      <c r="AW23" s="414">
        <v>0.25</v>
      </c>
      <c r="AX23" s="60">
        <f>'[1]LÍNEA 3'!U23</f>
        <v>1</v>
      </c>
      <c r="AY23" s="414">
        <v>0.25</v>
      </c>
      <c r="AZ23" s="60">
        <f>'[1]LÍNEA 3'!V23</f>
        <v>1</v>
      </c>
      <c r="BA23" s="416">
        <v>0.25</v>
      </c>
      <c r="BB23" s="47">
        <f>'[1]LÍNEA 3'!W23</f>
        <v>1</v>
      </c>
      <c r="BC23" s="423">
        <v>0.25</v>
      </c>
      <c r="BD23" s="54">
        <f>'[2]2016'!K52</f>
        <v>1</v>
      </c>
      <c r="BE23" s="60">
        <f>'[2]2017'!K52</f>
        <v>1</v>
      </c>
      <c r="BF23" s="60">
        <f>'[2]2018'!K52</f>
        <v>0</v>
      </c>
      <c r="BG23" s="49">
        <f>'[2]2019'!K52</f>
        <v>0</v>
      </c>
      <c r="BH23" s="334">
        <f t="shared" si="2"/>
        <v>1</v>
      </c>
      <c r="BI23" s="454">
        <f t="shared" si="3"/>
        <v>1</v>
      </c>
      <c r="BJ23" s="335">
        <f t="shared" si="4"/>
        <v>1</v>
      </c>
      <c r="BK23" s="454">
        <f t="shared" si="5"/>
        <v>1</v>
      </c>
      <c r="BL23" s="335">
        <f t="shared" si="6"/>
        <v>0</v>
      </c>
      <c r="BM23" s="454">
        <f t="shared" si="7"/>
        <v>0</v>
      </c>
      <c r="BN23" s="335">
        <f t="shared" si="8"/>
        <v>0</v>
      </c>
      <c r="BO23" s="454">
        <f t="shared" si="9"/>
        <v>0</v>
      </c>
      <c r="BP23" s="651">
        <f t="shared" ref="BP23:BP26" si="32">+AVERAGE(BD23:BG23)/AU23</f>
        <v>0.5</v>
      </c>
      <c r="BQ23" s="656">
        <f t="shared" si="11"/>
        <v>0.5</v>
      </c>
      <c r="BR23" s="646">
        <f t="shared" si="12"/>
        <v>0.5</v>
      </c>
      <c r="BS23" s="54">
        <f>'[2]2016'!P52</f>
        <v>0</v>
      </c>
      <c r="BT23" s="60">
        <f>'[2]2016'!Q52</f>
        <v>0</v>
      </c>
      <c r="BU23" s="60">
        <f>'[2]2016'!R52</f>
        <v>0</v>
      </c>
      <c r="BV23" s="125" t="str">
        <f t="shared" si="17"/>
        <v xml:space="preserve"> -</v>
      </c>
      <c r="BW23" s="379" t="str">
        <f t="shared" si="18"/>
        <v xml:space="preserve"> -</v>
      </c>
      <c r="BX23" s="54">
        <f>'[2]2017'!P52</f>
        <v>0</v>
      </c>
      <c r="BY23" s="60">
        <f>'[2]2017'!Q52</f>
        <v>0</v>
      </c>
      <c r="BZ23" s="60">
        <f>'[2]2017'!R52</f>
        <v>0</v>
      </c>
      <c r="CA23" s="125" t="str">
        <f t="shared" si="19"/>
        <v xml:space="preserve"> -</v>
      </c>
      <c r="CB23" s="379" t="str">
        <f t="shared" si="20"/>
        <v xml:space="preserve"> -</v>
      </c>
      <c r="CC23" s="54">
        <f>'[2]2018'!P52</f>
        <v>0</v>
      </c>
      <c r="CD23" s="60">
        <f>'[2]2018'!Q52</f>
        <v>0</v>
      </c>
      <c r="CE23" s="60">
        <f>'[2]2018'!R52</f>
        <v>0</v>
      </c>
      <c r="CF23" s="125" t="str">
        <f t="shared" si="21"/>
        <v xml:space="preserve"> -</v>
      </c>
      <c r="CG23" s="379" t="str">
        <f t="shared" si="22"/>
        <v xml:space="preserve"> -</v>
      </c>
      <c r="CH23" s="55">
        <f>'[2]2019'!P52</f>
        <v>0</v>
      </c>
      <c r="CI23" s="60">
        <f>'[2]2019'!Q52</f>
        <v>0</v>
      </c>
      <c r="CJ23" s="60">
        <f>'[2]2019'!R52</f>
        <v>0</v>
      </c>
      <c r="CK23" s="125" t="str">
        <f t="shared" si="23"/>
        <v xml:space="preserve"> -</v>
      </c>
      <c r="CL23" s="379" t="str">
        <f t="shared" si="24"/>
        <v xml:space="preserve"> -</v>
      </c>
      <c r="CM23" s="327">
        <f t="shared" si="25"/>
        <v>0</v>
      </c>
      <c r="CN23" s="323">
        <f t="shared" si="26"/>
        <v>0</v>
      </c>
      <c r="CO23" s="323">
        <f t="shared" si="27"/>
        <v>0</v>
      </c>
      <c r="CP23" s="505" t="str">
        <f t="shared" si="28"/>
        <v xml:space="preserve"> -</v>
      </c>
      <c r="CQ23" s="379" t="str">
        <f t="shared" si="29"/>
        <v xml:space="preserve"> -</v>
      </c>
      <c r="CR23" s="592" t="s">
        <v>1386</v>
      </c>
      <c r="CS23" s="99" t="s">
        <v>1582</v>
      </c>
      <c r="CT23" s="102" t="str">
        <f>'[1]LÍNEA 3'!AQ23</f>
        <v>Sec. Interior</v>
      </c>
    </row>
    <row r="24" spans="2:98" ht="30" customHeight="1" x14ac:dyDescent="0.2">
      <c r="B24" s="961"/>
      <c r="C24" s="958"/>
      <c r="D24" s="961"/>
      <c r="E24" s="957"/>
      <c r="F24" s="1121"/>
      <c r="G24" s="809"/>
      <c r="H24" s="809"/>
      <c r="I24" s="797"/>
      <c r="J24" s="809"/>
      <c r="K24" s="797"/>
      <c r="L24" s="809"/>
      <c r="M24" s="809"/>
      <c r="N24" s="797"/>
      <c r="O24" s="809"/>
      <c r="P24" s="809"/>
      <c r="Q24" s="797"/>
      <c r="R24" s="809"/>
      <c r="S24" s="809"/>
      <c r="T24" s="797"/>
      <c r="U24" s="937"/>
      <c r="V24" s="1104"/>
      <c r="W24" s="1085"/>
      <c r="X24" s="1088"/>
      <c r="Y24" s="1085"/>
      <c r="Z24" s="1088"/>
      <c r="AA24" s="1085"/>
      <c r="AB24" s="1091"/>
      <c r="AC24" s="1071"/>
      <c r="AD24" s="1052"/>
      <c r="AE24" s="1094"/>
      <c r="AF24" s="1052"/>
      <c r="AG24" s="1094"/>
      <c r="AH24" s="1052"/>
      <c r="AI24" s="1094"/>
      <c r="AJ24" s="1052"/>
      <c r="AK24" s="1094"/>
      <c r="AL24" s="1052"/>
      <c r="AM24" s="1094"/>
      <c r="AN24" s="1052"/>
      <c r="AO24" s="915"/>
      <c r="AP24" s="904"/>
      <c r="AQ24" s="255" t="s">
        <v>718</v>
      </c>
      <c r="AR24" s="277">
        <f>'[1]LÍNEA 3'!P24</f>
        <v>2210679</v>
      </c>
      <c r="AS24" s="255" t="s">
        <v>1587</v>
      </c>
      <c r="AT24" s="40">
        <v>0</v>
      </c>
      <c r="AU24" s="60">
        <f>'[1]LÍNEA 3'!S24</f>
        <v>1</v>
      </c>
      <c r="AV24" s="60">
        <f>'[1]LÍNEA 3'!T24</f>
        <v>0</v>
      </c>
      <c r="AW24" s="414">
        <f t="shared" si="13"/>
        <v>0</v>
      </c>
      <c r="AX24" s="60">
        <f>'[1]LÍNEA 3'!U24</f>
        <v>1</v>
      </c>
      <c r="AY24" s="414">
        <v>0.33</v>
      </c>
      <c r="AZ24" s="60">
        <f>'[1]LÍNEA 3'!V24</f>
        <v>1</v>
      </c>
      <c r="BA24" s="416">
        <v>0.33</v>
      </c>
      <c r="BB24" s="47">
        <f>'[1]LÍNEA 3'!W24</f>
        <v>1</v>
      </c>
      <c r="BC24" s="423">
        <v>0.34</v>
      </c>
      <c r="BD24" s="54">
        <f>'[2]2016'!K53</f>
        <v>0</v>
      </c>
      <c r="BE24" s="60">
        <f>'[2]2017'!K53</f>
        <v>0</v>
      </c>
      <c r="BF24" s="60">
        <f>'[2]2018'!K53</f>
        <v>0</v>
      </c>
      <c r="BG24" s="49">
        <f>'[2]2019'!K53</f>
        <v>0</v>
      </c>
      <c r="BH24" s="334" t="str">
        <f t="shared" si="2"/>
        <v xml:space="preserve"> -</v>
      </c>
      <c r="BI24" s="454" t="str">
        <f t="shared" si="3"/>
        <v xml:space="preserve"> -</v>
      </c>
      <c r="BJ24" s="335">
        <f t="shared" si="4"/>
        <v>0</v>
      </c>
      <c r="BK24" s="454">
        <f t="shared" si="5"/>
        <v>0</v>
      </c>
      <c r="BL24" s="335">
        <f t="shared" si="6"/>
        <v>0</v>
      </c>
      <c r="BM24" s="454">
        <f t="shared" si="7"/>
        <v>0</v>
      </c>
      <c r="BN24" s="335">
        <f t="shared" si="8"/>
        <v>0</v>
      </c>
      <c r="BO24" s="454">
        <f t="shared" si="9"/>
        <v>0</v>
      </c>
      <c r="BP24" s="651">
        <f>+AVERAGE(BE24:BG24)/AU24</f>
        <v>0</v>
      </c>
      <c r="BQ24" s="656">
        <f t="shared" si="11"/>
        <v>0</v>
      </c>
      <c r="BR24" s="646">
        <f t="shared" si="12"/>
        <v>0</v>
      </c>
      <c r="BS24" s="54">
        <f>'[2]2016'!P53</f>
        <v>0</v>
      </c>
      <c r="BT24" s="60">
        <f>'[2]2016'!Q53</f>
        <v>0</v>
      </c>
      <c r="BU24" s="60">
        <f>'[2]2016'!R53</f>
        <v>0</v>
      </c>
      <c r="BV24" s="125" t="str">
        <f t="shared" si="17"/>
        <v xml:space="preserve"> -</v>
      </c>
      <c r="BW24" s="379" t="str">
        <f t="shared" si="18"/>
        <v xml:space="preserve"> -</v>
      </c>
      <c r="BX24" s="54">
        <f>'[2]2017'!P53</f>
        <v>0</v>
      </c>
      <c r="BY24" s="60">
        <f>'[2]2017'!Q53</f>
        <v>0</v>
      </c>
      <c r="BZ24" s="60">
        <f>'[2]2017'!R53</f>
        <v>0</v>
      </c>
      <c r="CA24" s="125" t="str">
        <f t="shared" si="19"/>
        <v xml:space="preserve"> -</v>
      </c>
      <c r="CB24" s="379" t="str">
        <f t="shared" si="20"/>
        <v xml:space="preserve"> -</v>
      </c>
      <c r="CC24" s="54">
        <f>'[2]2018'!P53</f>
        <v>200000</v>
      </c>
      <c r="CD24" s="60">
        <f>'[2]2018'!Q53</f>
        <v>0</v>
      </c>
      <c r="CE24" s="60">
        <f>'[2]2018'!R53</f>
        <v>0</v>
      </c>
      <c r="CF24" s="125">
        <f t="shared" si="21"/>
        <v>0</v>
      </c>
      <c r="CG24" s="379" t="str">
        <f t="shared" si="22"/>
        <v xml:space="preserve"> -</v>
      </c>
      <c r="CH24" s="55">
        <f>'[2]2019'!P53</f>
        <v>200000</v>
      </c>
      <c r="CI24" s="60">
        <f>'[2]2019'!Q53</f>
        <v>0</v>
      </c>
      <c r="CJ24" s="60">
        <f>'[2]2019'!R53</f>
        <v>0</v>
      </c>
      <c r="CK24" s="125">
        <f t="shared" si="23"/>
        <v>0</v>
      </c>
      <c r="CL24" s="379" t="str">
        <f t="shared" si="24"/>
        <v xml:space="preserve"> -</v>
      </c>
      <c r="CM24" s="327">
        <f t="shared" si="25"/>
        <v>400000</v>
      </c>
      <c r="CN24" s="323">
        <f t="shared" si="26"/>
        <v>0</v>
      </c>
      <c r="CO24" s="323">
        <f t="shared" si="27"/>
        <v>0</v>
      </c>
      <c r="CP24" s="505">
        <f t="shared" si="28"/>
        <v>0</v>
      </c>
      <c r="CQ24" s="379" t="str">
        <f t="shared" si="29"/>
        <v xml:space="preserve"> -</v>
      </c>
      <c r="CR24" s="592" t="s">
        <v>1386</v>
      </c>
      <c r="CS24" s="99" t="s">
        <v>1582</v>
      </c>
      <c r="CT24" s="102" t="str">
        <f>'[1]LÍNEA 3'!AQ24</f>
        <v>Sec. Interior</v>
      </c>
    </row>
    <row r="25" spans="2:98" ht="30" customHeight="1" x14ac:dyDescent="0.2">
      <c r="B25" s="961"/>
      <c r="C25" s="958"/>
      <c r="D25" s="961"/>
      <c r="E25" s="957"/>
      <c r="F25" s="1121"/>
      <c r="G25" s="809"/>
      <c r="H25" s="809"/>
      <c r="I25" s="797"/>
      <c r="J25" s="809"/>
      <c r="K25" s="797"/>
      <c r="L25" s="809"/>
      <c r="M25" s="809"/>
      <c r="N25" s="797"/>
      <c r="O25" s="809"/>
      <c r="P25" s="809"/>
      <c r="Q25" s="797"/>
      <c r="R25" s="809"/>
      <c r="S25" s="809"/>
      <c r="T25" s="797"/>
      <c r="U25" s="937"/>
      <c r="V25" s="1104"/>
      <c r="W25" s="1085"/>
      <c r="X25" s="1088"/>
      <c r="Y25" s="1085"/>
      <c r="Z25" s="1088"/>
      <c r="AA25" s="1085"/>
      <c r="AB25" s="1091"/>
      <c r="AC25" s="1071"/>
      <c r="AD25" s="1052"/>
      <c r="AE25" s="1094"/>
      <c r="AF25" s="1052"/>
      <c r="AG25" s="1094"/>
      <c r="AH25" s="1052"/>
      <c r="AI25" s="1094"/>
      <c r="AJ25" s="1052"/>
      <c r="AK25" s="1094"/>
      <c r="AL25" s="1052"/>
      <c r="AM25" s="1094"/>
      <c r="AN25" s="1052"/>
      <c r="AO25" s="915"/>
      <c r="AP25" s="904"/>
      <c r="AQ25" s="255" t="s">
        <v>719</v>
      </c>
      <c r="AR25" s="277" t="str">
        <f>'[1]LÍNEA 3'!P25</f>
        <v xml:space="preserve"> -</v>
      </c>
      <c r="AS25" s="255" t="s">
        <v>1588</v>
      </c>
      <c r="AT25" s="40">
        <v>1</v>
      </c>
      <c r="AU25" s="60">
        <f>'[1]LÍNEA 3'!S25</f>
        <v>1</v>
      </c>
      <c r="AV25" s="60">
        <f>'[1]LÍNEA 3'!T25</f>
        <v>0</v>
      </c>
      <c r="AW25" s="414">
        <f t="shared" si="13"/>
        <v>0</v>
      </c>
      <c r="AX25" s="60">
        <f>'[1]LÍNEA 3'!U25</f>
        <v>1</v>
      </c>
      <c r="AY25" s="414">
        <v>0.33</v>
      </c>
      <c r="AZ25" s="60">
        <f>'[1]LÍNEA 3'!V25</f>
        <v>1</v>
      </c>
      <c r="BA25" s="416">
        <v>0.33</v>
      </c>
      <c r="BB25" s="47">
        <f>'[1]LÍNEA 3'!W25</f>
        <v>1</v>
      </c>
      <c r="BC25" s="423">
        <v>0.34</v>
      </c>
      <c r="BD25" s="54">
        <f>'[2]2016'!K54</f>
        <v>0</v>
      </c>
      <c r="BE25" s="60">
        <f>'[2]2017'!K54</f>
        <v>0</v>
      </c>
      <c r="BF25" s="60">
        <f>'[2]2018'!K54</f>
        <v>0</v>
      </c>
      <c r="BG25" s="49">
        <f>'[2]2019'!K54</f>
        <v>0</v>
      </c>
      <c r="BH25" s="334" t="str">
        <f t="shared" si="2"/>
        <v xml:space="preserve"> -</v>
      </c>
      <c r="BI25" s="454" t="str">
        <f t="shared" si="3"/>
        <v xml:space="preserve"> -</v>
      </c>
      <c r="BJ25" s="335">
        <f t="shared" si="4"/>
        <v>0</v>
      </c>
      <c r="BK25" s="454">
        <f t="shared" si="5"/>
        <v>0</v>
      </c>
      <c r="BL25" s="335">
        <f t="shared" si="6"/>
        <v>0</v>
      </c>
      <c r="BM25" s="454">
        <f t="shared" si="7"/>
        <v>0</v>
      </c>
      <c r="BN25" s="335">
        <f t="shared" si="8"/>
        <v>0</v>
      </c>
      <c r="BO25" s="454">
        <f t="shared" si="9"/>
        <v>0</v>
      </c>
      <c r="BP25" s="651">
        <f>+AVERAGE(BE25:BG25)/AU25</f>
        <v>0</v>
      </c>
      <c r="BQ25" s="656">
        <f t="shared" si="11"/>
        <v>0</v>
      </c>
      <c r="BR25" s="646">
        <f t="shared" si="12"/>
        <v>0</v>
      </c>
      <c r="BS25" s="54">
        <f>'[2]2016'!P54</f>
        <v>0</v>
      </c>
      <c r="BT25" s="60">
        <f>'[2]2016'!Q54</f>
        <v>0</v>
      </c>
      <c r="BU25" s="60">
        <f>'[2]2016'!R54</f>
        <v>0</v>
      </c>
      <c r="BV25" s="125" t="str">
        <f t="shared" si="17"/>
        <v xml:space="preserve"> -</v>
      </c>
      <c r="BW25" s="379" t="str">
        <f t="shared" si="18"/>
        <v xml:space="preserve"> -</v>
      </c>
      <c r="BX25" s="54">
        <f>'[2]2017'!P54</f>
        <v>0</v>
      </c>
      <c r="BY25" s="60">
        <f>'[2]2017'!Q54</f>
        <v>0</v>
      </c>
      <c r="BZ25" s="60">
        <f>'[2]2017'!R54</f>
        <v>0</v>
      </c>
      <c r="CA25" s="125" t="str">
        <f t="shared" si="19"/>
        <v xml:space="preserve"> -</v>
      </c>
      <c r="CB25" s="379" t="str">
        <f t="shared" si="20"/>
        <v xml:space="preserve"> -</v>
      </c>
      <c r="CC25" s="54">
        <f>'[2]2018'!P54</f>
        <v>0</v>
      </c>
      <c r="CD25" s="60">
        <f>'[2]2018'!Q54</f>
        <v>0</v>
      </c>
      <c r="CE25" s="60">
        <f>'[2]2018'!R54</f>
        <v>0</v>
      </c>
      <c r="CF25" s="125" t="str">
        <f t="shared" si="21"/>
        <v xml:space="preserve"> -</v>
      </c>
      <c r="CG25" s="379" t="str">
        <f t="shared" si="22"/>
        <v xml:space="preserve"> -</v>
      </c>
      <c r="CH25" s="55">
        <f>'[2]2019'!P54</f>
        <v>0</v>
      </c>
      <c r="CI25" s="60">
        <f>'[2]2019'!Q54</f>
        <v>0</v>
      </c>
      <c r="CJ25" s="60">
        <f>'[2]2019'!R54</f>
        <v>0</v>
      </c>
      <c r="CK25" s="125" t="str">
        <f t="shared" si="23"/>
        <v xml:space="preserve"> -</v>
      </c>
      <c r="CL25" s="379" t="str">
        <f t="shared" si="24"/>
        <v xml:space="preserve"> -</v>
      </c>
      <c r="CM25" s="327">
        <f t="shared" si="25"/>
        <v>0</v>
      </c>
      <c r="CN25" s="323">
        <f t="shared" si="26"/>
        <v>0</v>
      </c>
      <c r="CO25" s="323">
        <f t="shared" si="27"/>
        <v>0</v>
      </c>
      <c r="CP25" s="505" t="str">
        <f t="shared" si="28"/>
        <v xml:space="preserve"> -</v>
      </c>
      <c r="CQ25" s="379" t="str">
        <f t="shared" si="29"/>
        <v xml:space="preserve"> -</v>
      </c>
      <c r="CR25" s="592" t="s">
        <v>1386</v>
      </c>
      <c r="CS25" s="99" t="s">
        <v>1582</v>
      </c>
      <c r="CT25" s="102" t="str">
        <f>'[1]LÍNEA 3'!AQ25</f>
        <v>Sec. Interior</v>
      </c>
    </row>
    <row r="26" spans="2:98" ht="30" customHeight="1" x14ac:dyDescent="0.2">
      <c r="B26" s="961"/>
      <c r="C26" s="958"/>
      <c r="D26" s="961"/>
      <c r="E26" s="957"/>
      <c r="F26" s="1121"/>
      <c r="G26" s="809"/>
      <c r="H26" s="809"/>
      <c r="I26" s="797"/>
      <c r="J26" s="809"/>
      <c r="K26" s="797"/>
      <c r="L26" s="809"/>
      <c r="M26" s="809"/>
      <c r="N26" s="797"/>
      <c r="O26" s="809"/>
      <c r="P26" s="809"/>
      <c r="Q26" s="797"/>
      <c r="R26" s="809"/>
      <c r="S26" s="809"/>
      <c r="T26" s="797"/>
      <c r="U26" s="937"/>
      <c r="V26" s="1104"/>
      <c r="W26" s="1085"/>
      <c r="X26" s="1088"/>
      <c r="Y26" s="1085"/>
      <c r="Z26" s="1088"/>
      <c r="AA26" s="1085"/>
      <c r="AB26" s="1091"/>
      <c r="AC26" s="1071"/>
      <c r="AD26" s="1052"/>
      <c r="AE26" s="1094"/>
      <c r="AF26" s="1052"/>
      <c r="AG26" s="1094"/>
      <c r="AH26" s="1052"/>
      <c r="AI26" s="1094"/>
      <c r="AJ26" s="1052"/>
      <c r="AK26" s="1094"/>
      <c r="AL26" s="1052"/>
      <c r="AM26" s="1094"/>
      <c r="AN26" s="1052"/>
      <c r="AO26" s="915"/>
      <c r="AP26" s="904"/>
      <c r="AQ26" s="255" t="s">
        <v>720</v>
      </c>
      <c r="AR26" s="277">
        <f>'[1]LÍNEA 3'!P26</f>
        <v>2210679</v>
      </c>
      <c r="AS26" s="255" t="s">
        <v>1589</v>
      </c>
      <c r="AT26" s="40">
        <v>0</v>
      </c>
      <c r="AU26" s="60">
        <f>'[1]LÍNEA 3'!S26</f>
        <v>1</v>
      </c>
      <c r="AV26" s="60">
        <f>'[1]LÍNEA 3'!T26</f>
        <v>1</v>
      </c>
      <c r="AW26" s="414">
        <v>0.25</v>
      </c>
      <c r="AX26" s="60">
        <f>'[1]LÍNEA 3'!U26</f>
        <v>1</v>
      </c>
      <c r="AY26" s="414">
        <v>0.25</v>
      </c>
      <c r="AZ26" s="60">
        <f>'[1]LÍNEA 3'!V26</f>
        <v>1</v>
      </c>
      <c r="BA26" s="416">
        <v>0.25</v>
      </c>
      <c r="BB26" s="47">
        <f>'[1]LÍNEA 3'!W26</f>
        <v>1</v>
      </c>
      <c r="BC26" s="423">
        <v>0.25</v>
      </c>
      <c r="BD26" s="54">
        <f>'[2]2016'!K55</f>
        <v>1</v>
      </c>
      <c r="BE26" s="60">
        <f>'[2]2017'!K55</f>
        <v>1</v>
      </c>
      <c r="BF26" s="60">
        <f>'[2]2018'!K55</f>
        <v>0</v>
      </c>
      <c r="BG26" s="49">
        <f>'[2]2019'!K55</f>
        <v>0</v>
      </c>
      <c r="BH26" s="334">
        <f t="shared" si="2"/>
        <v>1</v>
      </c>
      <c r="BI26" s="454">
        <f t="shared" si="3"/>
        <v>1</v>
      </c>
      <c r="BJ26" s="335">
        <f t="shared" si="4"/>
        <v>1</v>
      </c>
      <c r="BK26" s="454">
        <f t="shared" si="5"/>
        <v>1</v>
      </c>
      <c r="BL26" s="335">
        <f t="shared" si="6"/>
        <v>0</v>
      </c>
      <c r="BM26" s="454">
        <f t="shared" si="7"/>
        <v>0</v>
      </c>
      <c r="BN26" s="335">
        <f t="shared" si="8"/>
        <v>0</v>
      </c>
      <c r="BO26" s="454">
        <f t="shared" si="9"/>
        <v>0</v>
      </c>
      <c r="BP26" s="651">
        <f t="shared" si="32"/>
        <v>0.5</v>
      </c>
      <c r="BQ26" s="656">
        <f t="shared" si="11"/>
        <v>0.5</v>
      </c>
      <c r="BR26" s="646">
        <f t="shared" si="12"/>
        <v>0.5</v>
      </c>
      <c r="BS26" s="54">
        <f>'[2]2016'!P55</f>
        <v>223700</v>
      </c>
      <c r="BT26" s="60">
        <f>'[2]2016'!Q55</f>
        <v>121014</v>
      </c>
      <c r="BU26" s="60">
        <f>'[2]2016'!R55</f>
        <v>0</v>
      </c>
      <c r="BV26" s="125">
        <f t="shared" si="17"/>
        <v>0.54096557890031294</v>
      </c>
      <c r="BW26" s="379" t="str">
        <f t="shared" si="18"/>
        <v xml:space="preserve"> -</v>
      </c>
      <c r="BX26" s="54">
        <f>'[2]2017'!P55</f>
        <v>0</v>
      </c>
      <c r="BY26" s="60">
        <f>'[2]2017'!Q55</f>
        <v>0</v>
      </c>
      <c r="BZ26" s="60">
        <f>'[2]2017'!R55</f>
        <v>0</v>
      </c>
      <c r="CA26" s="125" t="str">
        <f t="shared" si="19"/>
        <v xml:space="preserve"> -</v>
      </c>
      <c r="CB26" s="379" t="str">
        <f t="shared" si="20"/>
        <v xml:space="preserve"> -</v>
      </c>
      <c r="CC26" s="54">
        <f>'[2]2018'!P55</f>
        <v>50000</v>
      </c>
      <c r="CD26" s="60">
        <f>'[2]2018'!Q55</f>
        <v>0</v>
      </c>
      <c r="CE26" s="60">
        <f>'[2]2018'!R55</f>
        <v>0</v>
      </c>
      <c r="CF26" s="125">
        <f t="shared" si="21"/>
        <v>0</v>
      </c>
      <c r="CG26" s="379" t="str">
        <f t="shared" si="22"/>
        <v xml:space="preserve"> -</v>
      </c>
      <c r="CH26" s="55">
        <f>'[2]2019'!P55</f>
        <v>100000</v>
      </c>
      <c r="CI26" s="60">
        <f>'[2]2019'!Q55</f>
        <v>0</v>
      </c>
      <c r="CJ26" s="60">
        <f>'[2]2019'!R55</f>
        <v>0</v>
      </c>
      <c r="CK26" s="125">
        <f t="shared" si="23"/>
        <v>0</v>
      </c>
      <c r="CL26" s="379" t="str">
        <f t="shared" si="24"/>
        <v xml:space="preserve"> -</v>
      </c>
      <c r="CM26" s="327">
        <f t="shared" si="25"/>
        <v>373700</v>
      </c>
      <c r="CN26" s="323">
        <f t="shared" si="26"/>
        <v>121014</v>
      </c>
      <c r="CO26" s="323">
        <f t="shared" si="27"/>
        <v>0</v>
      </c>
      <c r="CP26" s="505">
        <f t="shared" si="28"/>
        <v>0.32382659887610382</v>
      </c>
      <c r="CQ26" s="379" t="str">
        <f t="shared" si="29"/>
        <v xml:space="preserve"> -</v>
      </c>
      <c r="CR26" s="592" t="s">
        <v>1386</v>
      </c>
      <c r="CS26" s="99" t="s">
        <v>1582</v>
      </c>
      <c r="CT26" s="102" t="str">
        <f>'[1]LÍNEA 3'!AQ26</f>
        <v>Sec. Interior</v>
      </c>
    </row>
    <row r="27" spans="2:98" ht="30" customHeight="1" x14ac:dyDescent="0.2">
      <c r="B27" s="961"/>
      <c r="C27" s="958"/>
      <c r="D27" s="961"/>
      <c r="E27" s="957"/>
      <c r="F27" s="1121"/>
      <c r="G27" s="809"/>
      <c r="H27" s="809"/>
      <c r="I27" s="797"/>
      <c r="J27" s="809"/>
      <c r="K27" s="797"/>
      <c r="L27" s="809"/>
      <c r="M27" s="809"/>
      <c r="N27" s="797"/>
      <c r="O27" s="809"/>
      <c r="P27" s="809"/>
      <c r="Q27" s="797"/>
      <c r="R27" s="809"/>
      <c r="S27" s="809"/>
      <c r="T27" s="797"/>
      <c r="U27" s="937"/>
      <c r="V27" s="1104"/>
      <c r="W27" s="1085"/>
      <c r="X27" s="1088"/>
      <c r="Y27" s="1085"/>
      <c r="Z27" s="1088"/>
      <c r="AA27" s="1085"/>
      <c r="AB27" s="1091"/>
      <c r="AC27" s="1071"/>
      <c r="AD27" s="1052"/>
      <c r="AE27" s="1094"/>
      <c r="AF27" s="1052"/>
      <c r="AG27" s="1094"/>
      <c r="AH27" s="1052"/>
      <c r="AI27" s="1094"/>
      <c r="AJ27" s="1052"/>
      <c r="AK27" s="1094"/>
      <c r="AL27" s="1052"/>
      <c r="AM27" s="1094"/>
      <c r="AN27" s="1052"/>
      <c r="AO27" s="915"/>
      <c r="AP27" s="904"/>
      <c r="AQ27" s="119" t="s">
        <v>721</v>
      </c>
      <c r="AR27" s="367">
        <f>'[1]LÍNEA 3'!P27</f>
        <v>2210679</v>
      </c>
      <c r="AS27" s="119" t="s">
        <v>1590</v>
      </c>
      <c r="AT27" s="40">
        <v>0</v>
      </c>
      <c r="AU27" s="60">
        <f>'[1]LÍNEA 3'!S27</f>
        <v>4</v>
      </c>
      <c r="AV27" s="60">
        <f>'[1]LÍNEA 3'!T27</f>
        <v>1</v>
      </c>
      <c r="AW27" s="414">
        <f t="shared" si="13"/>
        <v>0.25</v>
      </c>
      <c r="AX27" s="60">
        <f>'[1]LÍNEA 3'!U27</f>
        <v>1</v>
      </c>
      <c r="AY27" s="414">
        <f t="shared" si="14"/>
        <v>0.25</v>
      </c>
      <c r="AZ27" s="60">
        <f>'[1]LÍNEA 3'!V27</f>
        <v>1</v>
      </c>
      <c r="BA27" s="416">
        <f t="shared" si="15"/>
        <v>0.25</v>
      </c>
      <c r="BB27" s="47">
        <f>'[1]LÍNEA 3'!W27</f>
        <v>1</v>
      </c>
      <c r="BC27" s="423">
        <f t="shared" si="16"/>
        <v>0.25</v>
      </c>
      <c r="BD27" s="54">
        <f>'[2]2016'!K56</f>
        <v>1</v>
      </c>
      <c r="BE27" s="60">
        <f>'[2]2017'!K56</f>
        <v>1</v>
      </c>
      <c r="BF27" s="60">
        <f>'[2]2018'!K56</f>
        <v>0</v>
      </c>
      <c r="BG27" s="49">
        <f>'[2]2019'!K56</f>
        <v>0</v>
      </c>
      <c r="BH27" s="334">
        <f t="shared" si="2"/>
        <v>1</v>
      </c>
      <c r="BI27" s="454">
        <f t="shared" si="3"/>
        <v>1</v>
      </c>
      <c r="BJ27" s="335">
        <f t="shared" si="4"/>
        <v>1</v>
      </c>
      <c r="BK27" s="454">
        <f t="shared" si="5"/>
        <v>1</v>
      </c>
      <c r="BL27" s="335">
        <f t="shared" si="6"/>
        <v>0</v>
      </c>
      <c r="BM27" s="454">
        <f t="shared" si="7"/>
        <v>0</v>
      </c>
      <c r="BN27" s="335">
        <f t="shared" si="8"/>
        <v>0</v>
      </c>
      <c r="BO27" s="454">
        <f t="shared" si="9"/>
        <v>0</v>
      </c>
      <c r="BP27" s="651">
        <f t="shared" si="10"/>
        <v>0.5</v>
      </c>
      <c r="BQ27" s="656">
        <f t="shared" si="11"/>
        <v>0.5</v>
      </c>
      <c r="BR27" s="646">
        <f t="shared" si="12"/>
        <v>0.5</v>
      </c>
      <c r="BS27" s="54">
        <f>'[2]2016'!P56</f>
        <v>50000</v>
      </c>
      <c r="BT27" s="60">
        <f>'[2]2016'!Q56</f>
        <v>41000</v>
      </c>
      <c r="BU27" s="60">
        <f>'[2]2016'!R56</f>
        <v>0</v>
      </c>
      <c r="BV27" s="125">
        <f t="shared" si="17"/>
        <v>0.82</v>
      </c>
      <c r="BW27" s="379" t="str">
        <f t="shared" si="18"/>
        <v xml:space="preserve"> -</v>
      </c>
      <c r="BX27" s="54">
        <f>'[2]2017'!P56</f>
        <v>0</v>
      </c>
      <c r="BY27" s="60">
        <f>'[2]2017'!Q56</f>
        <v>0</v>
      </c>
      <c r="BZ27" s="60">
        <f>'[2]2017'!R56</f>
        <v>0</v>
      </c>
      <c r="CA27" s="125" t="str">
        <f t="shared" si="19"/>
        <v xml:space="preserve"> -</v>
      </c>
      <c r="CB27" s="379" t="str">
        <f t="shared" si="20"/>
        <v xml:space="preserve"> -</v>
      </c>
      <c r="CC27" s="54">
        <f>'[2]2018'!P56</f>
        <v>50000</v>
      </c>
      <c r="CD27" s="60">
        <f>'[2]2018'!Q56</f>
        <v>0</v>
      </c>
      <c r="CE27" s="60">
        <f>'[2]2018'!R56</f>
        <v>0</v>
      </c>
      <c r="CF27" s="125">
        <f t="shared" si="21"/>
        <v>0</v>
      </c>
      <c r="CG27" s="379" t="str">
        <f t="shared" si="22"/>
        <v xml:space="preserve"> -</v>
      </c>
      <c r="CH27" s="55">
        <f>'[2]2019'!P56</f>
        <v>100000</v>
      </c>
      <c r="CI27" s="60">
        <f>'[2]2019'!Q56</f>
        <v>0</v>
      </c>
      <c r="CJ27" s="60">
        <f>'[2]2019'!R56</f>
        <v>0</v>
      </c>
      <c r="CK27" s="125">
        <f t="shared" si="23"/>
        <v>0</v>
      </c>
      <c r="CL27" s="379" t="str">
        <f t="shared" si="24"/>
        <v xml:space="preserve"> -</v>
      </c>
      <c r="CM27" s="327">
        <f t="shared" si="25"/>
        <v>200000</v>
      </c>
      <c r="CN27" s="323">
        <f t="shared" si="26"/>
        <v>41000</v>
      </c>
      <c r="CO27" s="323">
        <f t="shared" si="27"/>
        <v>0</v>
      </c>
      <c r="CP27" s="505">
        <f t="shared" si="28"/>
        <v>0.20499999999999999</v>
      </c>
      <c r="CQ27" s="379" t="str">
        <f t="shared" si="29"/>
        <v xml:space="preserve"> -</v>
      </c>
      <c r="CR27" s="592" t="s">
        <v>1386</v>
      </c>
      <c r="CS27" s="99" t="s">
        <v>1582</v>
      </c>
      <c r="CT27" s="102" t="str">
        <f>'[1]LÍNEA 3'!AQ27</f>
        <v>Sec. Interior</v>
      </c>
    </row>
    <row r="28" spans="2:98" ht="30" customHeight="1" thickBot="1" x14ac:dyDescent="0.25">
      <c r="B28" s="961"/>
      <c r="C28" s="958"/>
      <c r="D28" s="961"/>
      <c r="E28" s="957"/>
      <c r="F28" s="1121"/>
      <c r="G28" s="809"/>
      <c r="H28" s="809"/>
      <c r="I28" s="797"/>
      <c r="J28" s="809"/>
      <c r="K28" s="797"/>
      <c r="L28" s="809"/>
      <c r="M28" s="809"/>
      <c r="N28" s="797"/>
      <c r="O28" s="809"/>
      <c r="P28" s="809"/>
      <c r="Q28" s="797"/>
      <c r="R28" s="809"/>
      <c r="S28" s="809"/>
      <c r="T28" s="797"/>
      <c r="U28" s="937"/>
      <c r="V28" s="1112"/>
      <c r="W28" s="1086"/>
      <c r="X28" s="1089"/>
      <c r="Y28" s="1086"/>
      <c r="Z28" s="1089"/>
      <c r="AA28" s="1086"/>
      <c r="AB28" s="1092"/>
      <c r="AC28" s="1072"/>
      <c r="AD28" s="1074"/>
      <c r="AE28" s="1095"/>
      <c r="AF28" s="1074"/>
      <c r="AG28" s="1095"/>
      <c r="AH28" s="1074"/>
      <c r="AI28" s="1095"/>
      <c r="AJ28" s="1074"/>
      <c r="AK28" s="1095"/>
      <c r="AL28" s="1074"/>
      <c r="AM28" s="1095"/>
      <c r="AN28" s="1074"/>
      <c r="AO28" s="918"/>
      <c r="AP28" s="907"/>
      <c r="AQ28" s="123" t="s">
        <v>722</v>
      </c>
      <c r="AR28" s="10">
        <f>'[1]LÍNEA 3'!P28</f>
        <v>2210679</v>
      </c>
      <c r="AS28" s="123" t="s">
        <v>1591</v>
      </c>
      <c r="AT28" s="45">
        <v>0</v>
      </c>
      <c r="AU28" s="92">
        <f>'[1]LÍNEA 3'!S28</f>
        <v>3</v>
      </c>
      <c r="AV28" s="92">
        <f>'[1]LÍNEA 3'!T28</f>
        <v>0</v>
      </c>
      <c r="AW28" s="424">
        <f t="shared" si="13"/>
        <v>0</v>
      </c>
      <c r="AX28" s="92">
        <f>'[1]LÍNEA 3'!U28</f>
        <v>1</v>
      </c>
      <c r="AY28" s="424">
        <f t="shared" si="14"/>
        <v>0.33333333333333331</v>
      </c>
      <c r="AZ28" s="92">
        <f>'[1]LÍNEA 3'!V28</f>
        <v>1</v>
      </c>
      <c r="BA28" s="425">
        <f t="shared" si="15"/>
        <v>0.33333333333333331</v>
      </c>
      <c r="BB28" s="51">
        <f>'[1]LÍNEA 3'!W28</f>
        <v>1</v>
      </c>
      <c r="BC28" s="426">
        <f t="shared" si="16"/>
        <v>0.33333333333333331</v>
      </c>
      <c r="BD28" s="62">
        <f>'[2]2016'!K57</f>
        <v>0</v>
      </c>
      <c r="BE28" s="92">
        <f>'[2]2017'!K57</f>
        <v>0</v>
      </c>
      <c r="BF28" s="92">
        <f>'[2]2018'!K57</f>
        <v>0</v>
      </c>
      <c r="BG28" s="70">
        <f>'[2]2019'!K57</f>
        <v>0</v>
      </c>
      <c r="BH28" s="332" t="str">
        <f t="shared" si="2"/>
        <v xml:space="preserve"> -</v>
      </c>
      <c r="BI28" s="458" t="str">
        <f t="shared" si="3"/>
        <v xml:space="preserve"> -</v>
      </c>
      <c r="BJ28" s="333">
        <f t="shared" si="4"/>
        <v>0</v>
      </c>
      <c r="BK28" s="458">
        <f t="shared" si="5"/>
        <v>0</v>
      </c>
      <c r="BL28" s="333">
        <f t="shared" si="6"/>
        <v>0</v>
      </c>
      <c r="BM28" s="458">
        <f t="shared" si="7"/>
        <v>0</v>
      </c>
      <c r="BN28" s="333">
        <f t="shared" si="8"/>
        <v>0</v>
      </c>
      <c r="BO28" s="458">
        <f t="shared" si="9"/>
        <v>0</v>
      </c>
      <c r="BP28" s="652">
        <f t="shared" si="10"/>
        <v>0</v>
      </c>
      <c r="BQ28" s="657">
        <f t="shared" si="11"/>
        <v>0</v>
      </c>
      <c r="BR28" s="647">
        <f t="shared" si="12"/>
        <v>0</v>
      </c>
      <c r="BS28" s="62">
        <f>'[2]2016'!P57</f>
        <v>0</v>
      </c>
      <c r="BT28" s="92">
        <f>'[2]2016'!Q57</f>
        <v>0</v>
      </c>
      <c r="BU28" s="92">
        <f>'[2]2016'!R57</f>
        <v>0</v>
      </c>
      <c r="BV28" s="148" t="str">
        <f t="shared" si="17"/>
        <v xml:space="preserve"> -</v>
      </c>
      <c r="BW28" s="386" t="str">
        <f t="shared" si="18"/>
        <v xml:space="preserve"> -</v>
      </c>
      <c r="BX28" s="62">
        <f>'[2]2017'!P57</f>
        <v>0</v>
      </c>
      <c r="BY28" s="92">
        <f>'[2]2017'!Q57</f>
        <v>0</v>
      </c>
      <c r="BZ28" s="92">
        <f>'[2]2017'!R57</f>
        <v>0</v>
      </c>
      <c r="CA28" s="148" t="str">
        <f t="shared" si="19"/>
        <v xml:space="preserve"> -</v>
      </c>
      <c r="CB28" s="386" t="str">
        <f t="shared" si="20"/>
        <v xml:space="preserve"> -</v>
      </c>
      <c r="CC28" s="62">
        <f>'[2]2018'!P57</f>
        <v>50000</v>
      </c>
      <c r="CD28" s="92">
        <f>'[2]2018'!Q57</f>
        <v>0</v>
      </c>
      <c r="CE28" s="92">
        <f>'[2]2018'!R57</f>
        <v>0</v>
      </c>
      <c r="CF28" s="148">
        <f t="shared" si="21"/>
        <v>0</v>
      </c>
      <c r="CG28" s="386" t="str">
        <f t="shared" si="22"/>
        <v xml:space="preserve"> -</v>
      </c>
      <c r="CH28" s="63">
        <f>'[2]2019'!P57</f>
        <v>50000</v>
      </c>
      <c r="CI28" s="92">
        <f>'[2]2019'!Q57</f>
        <v>0</v>
      </c>
      <c r="CJ28" s="92">
        <f>'[2]2019'!R57</f>
        <v>0</v>
      </c>
      <c r="CK28" s="148">
        <f t="shared" si="23"/>
        <v>0</v>
      </c>
      <c r="CL28" s="386" t="str">
        <f t="shared" si="24"/>
        <v xml:space="preserve"> -</v>
      </c>
      <c r="CM28" s="328">
        <f t="shared" si="25"/>
        <v>100000</v>
      </c>
      <c r="CN28" s="329">
        <f t="shared" si="26"/>
        <v>0</v>
      </c>
      <c r="CO28" s="329">
        <f t="shared" si="27"/>
        <v>0</v>
      </c>
      <c r="CP28" s="506">
        <f t="shared" si="28"/>
        <v>0</v>
      </c>
      <c r="CQ28" s="386" t="str">
        <f t="shared" si="29"/>
        <v xml:space="preserve"> -</v>
      </c>
      <c r="CR28" s="593" t="s">
        <v>1386</v>
      </c>
      <c r="CS28" s="106" t="s">
        <v>1582</v>
      </c>
      <c r="CT28" s="107" t="str">
        <f>'[1]LÍNEA 3'!AQ28</f>
        <v>Sec. Interior</v>
      </c>
    </row>
    <row r="29" spans="2:98" ht="30" customHeight="1" x14ac:dyDescent="0.2">
      <c r="B29" s="961"/>
      <c r="C29" s="958"/>
      <c r="D29" s="961"/>
      <c r="E29" s="957"/>
      <c r="F29" s="1121" t="s">
        <v>737</v>
      </c>
      <c r="G29" s="809">
        <v>220000</v>
      </c>
      <c r="H29" s="809">
        <v>187000</v>
      </c>
      <c r="I29" s="797">
        <f>+H29-G29</f>
        <v>-33000</v>
      </c>
      <c r="J29" s="809">
        <v>220000</v>
      </c>
      <c r="K29" s="797">
        <f>+J29-G29</f>
        <v>0</v>
      </c>
      <c r="L29" s="809"/>
      <c r="M29" s="809">
        <v>212000</v>
      </c>
      <c r="N29" s="797">
        <f>+M29-J29</f>
        <v>-8000</v>
      </c>
      <c r="O29" s="809"/>
      <c r="P29" s="809">
        <v>200000</v>
      </c>
      <c r="Q29" s="797">
        <f>+P29-M29</f>
        <v>-12000</v>
      </c>
      <c r="R29" s="809"/>
      <c r="S29" s="809">
        <v>187000</v>
      </c>
      <c r="T29" s="797">
        <f>+S29-P29</f>
        <v>-13000</v>
      </c>
      <c r="U29" s="937"/>
      <c r="V29" s="1103"/>
      <c r="W29" s="811">
        <f>+IF(V29=0,0,V29-G29)</f>
        <v>0</v>
      </c>
      <c r="X29" s="810"/>
      <c r="Y29" s="811">
        <f>+IF(X29=0,0,X29-V29)</f>
        <v>0</v>
      </c>
      <c r="Z29" s="810"/>
      <c r="AA29" s="811">
        <f>+IF(Z29=0,0,Z29-X29)</f>
        <v>0</v>
      </c>
      <c r="AB29" s="848"/>
      <c r="AC29" s="1096">
        <f>+IF(AB29=0,0,AB29-Z29)</f>
        <v>0</v>
      </c>
      <c r="AD29" s="1036" t="str">
        <f>+IF(K29=0," -",W29/K29)</f>
        <v xml:space="preserve"> -</v>
      </c>
      <c r="AE29" s="749" t="str">
        <f>+IF(K29=0," -",IF(AD29&gt;100%,100%,AD29))</f>
        <v xml:space="preserve"> -</v>
      </c>
      <c r="AF29" s="759">
        <f>+IF(N29=0," -",Y29/N29)</f>
        <v>0</v>
      </c>
      <c r="AG29" s="749">
        <f>+IF(N29=0," -",IF(AF29&gt;100%,100%,AF29))</f>
        <v>0</v>
      </c>
      <c r="AH29" s="759">
        <f>+IF(Q29=0," -",AA29/Q29)</f>
        <v>0</v>
      </c>
      <c r="AI29" s="749">
        <f>+IF(Q29=0," -",IF(AH29&gt;100%,100%,AH29))</f>
        <v>0</v>
      </c>
      <c r="AJ29" s="759">
        <f>+IF(T29=0," -",AC29/T29)</f>
        <v>0</v>
      </c>
      <c r="AK29" s="749">
        <f>+IF(T29=0," -",IF(AJ29&gt;100%,100%,AJ29))</f>
        <v>0</v>
      </c>
      <c r="AL29" s="759">
        <f>+SUM(AC29,AA29,Y29,W29)/I29</f>
        <v>0</v>
      </c>
      <c r="AM29" s="749">
        <f>+IF(AL29&gt;100%,100%,IF(AL29&lt;0%,0%,AL29))</f>
        <v>0</v>
      </c>
      <c r="AN29" s="759"/>
      <c r="AO29" s="914">
        <f>+RESUMEN!J71</f>
        <v>0.15041666666666667</v>
      </c>
      <c r="AP29" s="903" t="s">
        <v>733</v>
      </c>
      <c r="AQ29" s="129" t="s">
        <v>723</v>
      </c>
      <c r="AR29" s="370">
        <f>'[1]LÍNEA 3'!P29</f>
        <v>2210679</v>
      </c>
      <c r="AS29" s="129" t="s">
        <v>1592</v>
      </c>
      <c r="AT29" s="41">
        <v>2</v>
      </c>
      <c r="AU29" s="59">
        <f>'[1]LÍNEA 3'!S29</f>
        <v>3</v>
      </c>
      <c r="AV29" s="59">
        <f>'[1]LÍNEA 3'!T29</f>
        <v>0</v>
      </c>
      <c r="AW29" s="420">
        <f t="shared" si="13"/>
        <v>0</v>
      </c>
      <c r="AX29" s="59">
        <f>'[1]LÍNEA 3'!U29</f>
        <v>1</v>
      </c>
      <c r="AY29" s="420">
        <f t="shared" si="14"/>
        <v>0.33333333333333331</v>
      </c>
      <c r="AZ29" s="59">
        <f>'[1]LÍNEA 3'!V29</f>
        <v>1</v>
      </c>
      <c r="BA29" s="421">
        <f t="shared" si="15"/>
        <v>0.33333333333333331</v>
      </c>
      <c r="BB29" s="48">
        <f>'[1]LÍNEA 3'!W29</f>
        <v>1</v>
      </c>
      <c r="BC29" s="421">
        <f t="shared" si="16"/>
        <v>0.33333333333333331</v>
      </c>
      <c r="BD29" s="52">
        <f>'[2]2016'!K58</f>
        <v>0</v>
      </c>
      <c r="BE29" s="90">
        <f>'[2]2017'!K58</f>
        <v>0</v>
      </c>
      <c r="BF29" s="90">
        <f>'[2]2018'!K58</f>
        <v>0</v>
      </c>
      <c r="BG29" s="69">
        <f>'[2]2019'!K58</f>
        <v>0</v>
      </c>
      <c r="BH29" s="459" t="str">
        <f t="shared" si="2"/>
        <v xml:space="preserve"> -</v>
      </c>
      <c r="BI29" s="460" t="str">
        <f t="shared" si="3"/>
        <v xml:space="preserve"> -</v>
      </c>
      <c r="BJ29" s="461">
        <f t="shared" si="4"/>
        <v>0</v>
      </c>
      <c r="BK29" s="460">
        <f t="shared" si="5"/>
        <v>0</v>
      </c>
      <c r="BL29" s="461">
        <f t="shared" si="6"/>
        <v>0</v>
      </c>
      <c r="BM29" s="460">
        <f t="shared" si="7"/>
        <v>0</v>
      </c>
      <c r="BN29" s="461">
        <f t="shared" si="8"/>
        <v>0</v>
      </c>
      <c r="BO29" s="460">
        <f t="shared" si="9"/>
        <v>0</v>
      </c>
      <c r="BP29" s="653">
        <f t="shared" si="10"/>
        <v>0</v>
      </c>
      <c r="BQ29" s="658">
        <f t="shared" si="11"/>
        <v>0</v>
      </c>
      <c r="BR29" s="648">
        <f t="shared" si="12"/>
        <v>0</v>
      </c>
      <c r="BS29" s="61">
        <f>'[2]2016'!P58</f>
        <v>0</v>
      </c>
      <c r="BT29" s="59">
        <f>'[2]2016'!Q58</f>
        <v>0</v>
      </c>
      <c r="BU29" s="59">
        <f>'[2]2016'!R58</f>
        <v>899000</v>
      </c>
      <c r="BV29" s="145" t="str">
        <f t="shared" si="17"/>
        <v xml:space="preserve"> -</v>
      </c>
      <c r="BW29" s="378">
        <f t="shared" si="18"/>
        <v>1</v>
      </c>
      <c r="BX29" s="58">
        <f>'[2]2017'!P58</f>
        <v>0</v>
      </c>
      <c r="BY29" s="59">
        <f>'[2]2017'!Q58</f>
        <v>0</v>
      </c>
      <c r="BZ29" s="59">
        <f>'[2]2017'!R58</f>
        <v>0</v>
      </c>
      <c r="CA29" s="145" t="str">
        <f t="shared" si="19"/>
        <v xml:space="preserve"> -</v>
      </c>
      <c r="CB29" s="378" t="str">
        <f t="shared" si="20"/>
        <v xml:space="preserve"> -</v>
      </c>
      <c r="CC29" s="58">
        <f>'[2]2018'!P58</f>
        <v>500000</v>
      </c>
      <c r="CD29" s="59">
        <f>'[2]2018'!Q58</f>
        <v>0</v>
      </c>
      <c r="CE29" s="59">
        <f>'[2]2018'!R58</f>
        <v>0</v>
      </c>
      <c r="CF29" s="145">
        <f t="shared" si="21"/>
        <v>0</v>
      </c>
      <c r="CG29" s="378" t="str">
        <f t="shared" si="22"/>
        <v xml:space="preserve"> -</v>
      </c>
      <c r="CH29" s="61">
        <f>'[2]2019'!P58</f>
        <v>500000</v>
      </c>
      <c r="CI29" s="59">
        <f>'[2]2019'!Q58</f>
        <v>0</v>
      </c>
      <c r="CJ29" s="59">
        <f>'[2]2019'!R58</f>
        <v>0</v>
      </c>
      <c r="CK29" s="145">
        <f t="shared" si="23"/>
        <v>0</v>
      </c>
      <c r="CL29" s="378" t="str">
        <f t="shared" si="24"/>
        <v xml:space="preserve"> -</v>
      </c>
      <c r="CM29" s="380">
        <f t="shared" si="25"/>
        <v>1000000</v>
      </c>
      <c r="CN29" s="381">
        <f t="shared" si="26"/>
        <v>0</v>
      </c>
      <c r="CO29" s="381">
        <f t="shared" si="27"/>
        <v>899000</v>
      </c>
      <c r="CP29" s="507">
        <f t="shared" si="28"/>
        <v>0</v>
      </c>
      <c r="CQ29" s="378">
        <f t="shared" si="29"/>
        <v>1</v>
      </c>
      <c r="CR29" s="591" t="s">
        <v>1386</v>
      </c>
      <c r="CS29" s="98" t="s">
        <v>1582</v>
      </c>
      <c r="CT29" s="101" t="str">
        <f>'[1]LÍNEA 3'!AQ29</f>
        <v>Sec. Interior</v>
      </c>
    </row>
    <row r="30" spans="2:98" ht="30" customHeight="1" x14ac:dyDescent="0.2">
      <c r="B30" s="961"/>
      <c r="C30" s="958"/>
      <c r="D30" s="961"/>
      <c r="E30" s="957"/>
      <c r="F30" s="1121"/>
      <c r="G30" s="809"/>
      <c r="H30" s="809"/>
      <c r="I30" s="797"/>
      <c r="J30" s="809"/>
      <c r="K30" s="797"/>
      <c r="L30" s="809"/>
      <c r="M30" s="809"/>
      <c r="N30" s="797"/>
      <c r="O30" s="809"/>
      <c r="P30" s="809"/>
      <c r="Q30" s="797"/>
      <c r="R30" s="809"/>
      <c r="S30" s="809"/>
      <c r="T30" s="797"/>
      <c r="U30" s="937"/>
      <c r="V30" s="1104"/>
      <c r="W30" s="851"/>
      <c r="X30" s="852"/>
      <c r="Y30" s="851"/>
      <c r="Z30" s="852"/>
      <c r="AA30" s="851"/>
      <c r="AB30" s="849"/>
      <c r="AC30" s="1071"/>
      <c r="AD30" s="1052"/>
      <c r="AE30" s="750"/>
      <c r="AF30" s="760"/>
      <c r="AG30" s="750"/>
      <c r="AH30" s="760"/>
      <c r="AI30" s="750"/>
      <c r="AJ30" s="760"/>
      <c r="AK30" s="750"/>
      <c r="AL30" s="760"/>
      <c r="AM30" s="750"/>
      <c r="AN30" s="760"/>
      <c r="AO30" s="915"/>
      <c r="AP30" s="904"/>
      <c r="AQ30" s="231" t="s">
        <v>724</v>
      </c>
      <c r="AR30" s="241" t="str">
        <f>'[1]LÍNEA 3'!P30</f>
        <v xml:space="preserve"> -</v>
      </c>
      <c r="AS30" s="231" t="s">
        <v>1593</v>
      </c>
      <c r="AT30" s="43">
        <v>1</v>
      </c>
      <c r="AU30" s="85">
        <f>'[1]LÍNEA 3'!S30</f>
        <v>1</v>
      </c>
      <c r="AV30" s="85">
        <f>'[1]LÍNEA 3'!T30</f>
        <v>1</v>
      </c>
      <c r="AW30" s="414">
        <v>0.25</v>
      </c>
      <c r="AX30" s="85">
        <f>'[1]LÍNEA 3'!U30</f>
        <v>1</v>
      </c>
      <c r="AY30" s="414">
        <v>0.25</v>
      </c>
      <c r="AZ30" s="85">
        <f>'[1]LÍNEA 3'!V30</f>
        <v>1</v>
      </c>
      <c r="BA30" s="416">
        <v>0.25</v>
      </c>
      <c r="BB30" s="125">
        <f>'[1]LÍNEA 3'!W30</f>
        <v>1</v>
      </c>
      <c r="BC30" s="416">
        <v>0.25</v>
      </c>
      <c r="BD30" s="319">
        <f>'[2]2016'!K59</f>
        <v>1</v>
      </c>
      <c r="BE30" s="85">
        <f>'[2]2017'!K59</f>
        <v>1</v>
      </c>
      <c r="BF30" s="85">
        <f>'[2]2018'!K59</f>
        <v>0</v>
      </c>
      <c r="BG30" s="71">
        <f>'[2]2019'!K59</f>
        <v>0</v>
      </c>
      <c r="BH30" s="334">
        <f t="shared" si="2"/>
        <v>1</v>
      </c>
      <c r="BI30" s="454">
        <f t="shared" si="3"/>
        <v>1</v>
      </c>
      <c r="BJ30" s="335">
        <f t="shared" si="4"/>
        <v>1</v>
      </c>
      <c r="BK30" s="454">
        <f t="shared" si="5"/>
        <v>1</v>
      </c>
      <c r="BL30" s="335">
        <f t="shared" si="6"/>
        <v>0</v>
      </c>
      <c r="BM30" s="454">
        <f t="shared" si="7"/>
        <v>0</v>
      </c>
      <c r="BN30" s="335">
        <f t="shared" si="8"/>
        <v>0</v>
      </c>
      <c r="BO30" s="454">
        <f t="shared" si="9"/>
        <v>0</v>
      </c>
      <c r="BP30" s="651">
        <f t="shared" ref="BP30" si="33">+AVERAGE(BD30:BG30)/AU30</f>
        <v>0.5</v>
      </c>
      <c r="BQ30" s="656">
        <f t="shared" si="11"/>
        <v>0.5</v>
      </c>
      <c r="BR30" s="646">
        <f t="shared" si="12"/>
        <v>0.5</v>
      </c>
      <c r="BS30" s="55">
        <f>'[2]2016'!P59</f>
        <v>0</v>
      </c>
      <c r="BT30" s="60">
        <f>'[2]2016'!Q59</f>
        <v>0</v>
      </c>
      <c r="BU30" s="60">
        <f>'[2]2016'!R59</f>
        <v>0</v>
      </c>
      <c r="BV30" s="125" t="str">
        <f t="shared" si="17"/>
        <v xml:space="preserve"> -</v>
      </c>
      <c r="BW30" s="379" t="str">
        <f t="shared" si="18"/>
        <v xml:space="preserve"> -</v>
      </c>
      <c r="BX30" s="54">
        <f>'[2]2017'!P59</f>
        <v>0</v>
      </c>
      <c r="BY30" s="60">
        <f>'[2]2017'!Q59</f>
        <v>0</v>
      </c>
      <c r="BZ30" s="60">
        <f>'[2]2017'!R59</f>
        <v>0</v>
      </c>
      <c r="CA30" s="125" t="str">
        <f t="shared" si="19"/>
        <v xml:space="preserve"> -</v>
      </c>
      <c r="CB30" s="379" t="str">
        <f t="shared" si="20"/>
        <v xml:space="preserve"> -</v>
      </c>
      <c r="CC30" s="54">
        <f>'[2]2018'!P59</f>
        <v>0</v>
      </c>
      <c r="CD30" s="60">
        <f>'[2]2018'!Q59</f>
        <v>0</v>
      </c>
      <c r="CE30" s="60">
        <f>'[2]2018'!R59</f>
        <v>0</v>
      </c>
      <c r="CF30" s="125" t="str">
        <f t="shared" si="21"/>
        <v xml:space="preserve"> -</v>
      </c>
      <c r="CG30" s="379" t="str">
        <f t="shared" si="22"/>
        <v xml:space="preserve"> -</v>
      </c>
      <c r="CH30" s="55">
        <f>'[2]2019'!P59</f>
        <v>0</v>
      </c>
      <c r="CI30" s="60">
        <f>'[2]2019'!Q59</f>
        <v>0</v>
      </c>
      <c r="CJ30" s="60">
        <f>'[2]2019'!R59</f>
        <v>0</v>
      </c>
      <c r="CK30" s="125" t="str">
        <f t="shared" si="23"/>
        <v xml:space="preserve"> -</v>
      </c>
      <c r="CL30" s="379" t="str">
        <f t="shared" si="24"/>
        <v xml:space="preserve"> -</v>
      </c>
      <c r="CM30" s="327">
        <f t="shared" si="25"/>
        <v>0</v>
      </c>
      <c r="CN30" s="323">
        <f t="shared" si="26"/>
        <v>0</v>
      </c>
      <c r="CO30" s="323">
        <f t="shared" si="27"/>
        <v>0</v>
      </c>
      <c r="CP30" s="505" t="str">
        <f t="shared" si="28"/>
        <v xml:space="preserve"> -</v>
      </c>
      <c r="CQ30" s="379" t="str">
        <f t="shared" si="29"/>
        <v xml:space="preserve"> -</v>
      </c>
      <c r="CR30" s="592" t="s">
        <v>1386</v>
      </c>
      <c r="CS30" s="99" t="s">
        <v>1582</v>
      </c>
      <c r="CT30" s="102" t="str">
        <f>'[1]LÍNEA 3'!AQ30</f>
        <v>Sec. Interior</v>
      </c>
    </row>
    <row r="31" spans="2:98" ht="30" customHeight="1" x14ac:dyDescent="0.2">
      <c r="B31" s="961"/>
      <c r="C31" s="958"/>
      <c r="D31" s="961"/>
      <c r="E31" s="957"/>
      <c r="F31" s="1121"/>
      <c r="G31" s="809"/>
      <c r="H31" s="809"/>
      <c r="I31" s="797"/>
      <c r="J31" s="809"/>
      <c r="K31" s="797"/>
      <c r="L31" s="809"/>
      <c r="M31" s="809"/>
      <c r="N31" s="797"/>
      <c r="O31" s="809"/>
      <c r="P31" s="809"/>
      <c r="Q31" s="797"/>
      <c r="R31" s="809"/>
      <c r="S31" s="809"/>
      <c r="T31" s="797"/>
      <c r="U31" s="937"/>
      <c r="V31" s="1104"/>
      <c r="W31" s="851"/>
      <c r="X31" s="852"/>
      <c r="Y31" s="851"/>
      <c r="Z31" s="852"/>
      <c r="AA31" s="851"/>
      <c r="AB31" s="849"/>
      <c r="AC31" s="1071"/>
      <c r="AD31" s="1052"/>
      <c r="AE31" s="750"/>
      <c r="AF31" s="760"/>
      <c r="AG31" s="750"/>
      <c r="AH31" s="760"/>
      <c r="AI31" s="750"/>
      <c r="AJ31" s="760"/>
      <c r="AK31" s="750"/>
      <c r="AL31" s="760"/>
      <c r="AM31" s="750"/>
      <c r="AN31" s="760"/>
      <c r="AO31" s="915"/>
      <c r="AP31" s="904"/>
      <c r="AQ31" s="27" t="s">
        <v>725</v>
      </c>
      <c r="AR31" s="133">
        <f>'[1]LÍNEA 3'!P31</f>
        <v>0</v>
      </c>
      <c r="AS31" s="27" t="s">
        <v>1594</v>
      </c>
      <c r="AT31" s="40">
        <v>38</v>
      </c>
      <c r="AU31" s="60">
        <f>'[1]LÍNEA 3'!S31</f>
        <v>20</v>
      </c>
      <c r="AV31" s="60">
        <f>'[1]LÍNEA 3'!T31</f>
        <v>1</v>
      </c>
      <c r="AW31" s="414">
        <f t="shared" si="13"/>
        <v>0.05</v>
      </c>
      <c r="AX31" s="60">
        <f>'[1]LÍNEA 3'!U31</f>
        <v>1</v>
      </c>
      <c r="AY31" s="414">
        <f t="shared" si="14"/>
        <v>0.05</v>
      </c>
      <c r="AZ31" s="60">
        <f>'[1]LÍNEA 3'!V31</f>
        <v>9</v>
      </c>
      <c r="BA31" s="416">
        <f t="shared" si="15"/>
        <v>0.45</v>
      </c>
      <c r="BB31" s="47">
        <f>'[1]LÍNEA 3'!W31</f>
        <v>9</v>
      </c>
      <c r="BC31" s="416">
        <f t="shared" si="16"/>
        <v>0.45</v>
      </c>
      <c r="BD31" s="54">
        <f>'[7]2016'!$K$26</f>
        <v>1</v>
      </c>
      <c r="BE31" s="60">
        <f>'[7]2017'!$K$29</f>
        <v>0</v>
      </c>
      <c r="BF31" s="60">
        <f>'[7]2018'!$K$29</f>
        <v>0</v>
      </c>
      <c r="BG31" s="49">
        <f>'[7]2019'!$K$29</f>
        <v>0</v>
      </c>
      <c r="BH31" s="334">
        <f t="shared" si="2"/>
        <v>1</v>
      </c>
      <c r="BI31" s="454">
        <f t="shared" si="3"/>
        <v>1</v>
      </c>
      <c r="BJ31" s="335">
        <f t="shared" si="4"/>
        <v>0</v>
      </c>
      <c r="BK31" s="454">
        <f t="shared" si="5"/>
        <v>0</v>
      </c>
      <c r="BL31" s="335">
        <f t="shared" si="6"/>
        <v>0</v>
      </c>
      <c r="BM31" s="454">
        <f t="shared" si="7"/>
        <v>0</v>
      </c>
      <c r="BN31" s="335">
        <f t="shared" si="8"/>
        <v>0</v>
      </c>
      <c r="BO31" s="454">
        <f t="shared" si="9"/>
        <v>0</v>
      </c>
      <c r="BP31" s="651">
        <f t="shared" si="10"/>
        <v>0.05</v>
      </c>
      <c r="BQ31" s="656">
        <f t="shared" si="11"/>
        <v>0.05</v>
      </c>
      <c r="BR31" s="646">
        <f t="shared" si="12"/>
        <v>0.05</v>
      </c>
      <c r="BS31" s="55">
        <f>'[7]2016'!P26</f>
        <v>2118424</v>
      </c>
      <c r="BT31" s="60">
        <f>'[7]2016'!Q26</f>
        <v>1608417</v>
      </c>
      <c r="BU31" s="60">
        <f>'[7]2016'!R26</f>
        <v>0</v>
      </c>
      <c r="BV31" s="125">
        <f t="shared" si="17"/>
        <v>0.75925168899143891</v>
      </c>
      <c r="BW31" s="379" t="str">
        <f t="shared" si="18"/>
        <v xml:space="preserve"> -</v>
      </c>
      <c r="BX31" s="54">
        <f>'[7]2017'!P29</f>
        <v>0</v>
      </c>
      <c r="BY31" s="60">
        <f>'[7]2017'!Q29</f>
        <v>0</v>
      </c>
      <c r="BZ31" s="60">
        <f>'[7]2017'!R29</f>
        <v>0</v>
      </c>
      <c r="CA31" s="125" t="str">
        <f t="shared" si="19"/>
        <v xml:space="preserve"> -</v>
      </c>
      <c r="CB31" s="379" t="str">
        <f t="shared" si="20"/>
        <v xml:space="preserve"> -</v>
      </c>
      <c r="CC31" s="54">
        <f>'[7]2018'!P29</f>
        <v>0</v>
      </c>
      <c r="CD31" s="60">
        <f>'[7]2018'!Q29</f>
        <v>0</v>
      </c>
      <c r="CE31" s="60">
        <f>'[7]2018'!R29</f>
        <v>0</v>
      </c>
      <c r="CF31" s="125" t="str">
        <f t="shared" si="21"/>
        <v xml:space="preserve"> -</v>
      </c>
      <c r="CG31" s="379" t="str">
        <f t="shared" si="22"/>
        <v xml:space="preserve"> -</v>
      </c>
      <c r="CH31" s="55">
        <f>'[7]2019'!P29</f>
        <v>0</v>
      </c>
      <c r="CI31" s="60">
        <f>'[7]2019'!Q29</f>
        <v>0</v>
      </c>
      <c r="CJ31" s="60">
        <f>'[7]2019'!R29</f>
        <v>0</v>
      </c>
      <c r="CK31" s="125" t="str">
        <f t="shared" si="23"/>
        <v xml:space="preserve"> -</v>
      </c>
      <c r="CL31" s="379" t="str">
        <f t="shared" si="24"/>
        <v xml:space="preserve"> -</v>
      </c>
      <c r="CM31" s="327">
        <f t="shared" si="25"/>
        <v>2118424</v>
      </c>
      <c r="CN31" s="323">
        <f t="shared" si="26"/>
        <v>1608417</v>
      </c>
      <c r="CO31" s="323">
        <f t="shared" si="27"/>
        <v>0</v>
      </c>
      <c r="CP31" s="505">
        <f t="shared" si="28"/>
        <v>0.75925168899143891</v>
      </c>
      <c r="CQ31" s="379" t="str">
        <f t="shared" si="29"/>
        <v xml:space="preserve"> -</v>
      </c>
      <c r="CR31" s="592" t="s">
        <v>1386</v>
      </c>
      <c r="CS31" s="99" t="s">
        <v>1582</v>
      </c>
      <c r="CT31" s="102" t="str">
        <f>'[1]LÍNEA 3'!AQ31</f>
        <v>Sec. Infraestructura</v>
      </c>
    </row>
    <row r="32" spans="2:98" ht="30" customHeight="1" x14ac:dyDescent="0.2">
      <c r="B32" s="961"/>
      <c r="C32" s="958"/>
      <c r="D32" s="961"/>
      <c r="E32" s="957"/>
      <c r="F32" s="1121"/>
      <c r="G32" s="809"/>
      <c r="H32" s="809"/>
      <c r="I32" s="797"/>
      <c r="J32" s="809"/>
      <c r="K32" s="797"/>
      <c r="L32" s="809"/>
      <c r="M32" s="809"/>
      <c r="N32" s="797"/>
      <c r="O32" s="809"/>
      <c r="P32" s="809"/>
      <c r="Q32" s="797"/>
      <c r="R32" s="809"/>
      <c r="S32" s="809"/>
      <c r="T32" s="797"/>
      <c r="U32" s="937"/>
      <c r="V32" s="1104"/>
      <c r="W32" s="851"/>
      <c r="X32" s="852"/>
      <c r="Y32" s="851"/>
      <c r="Z32" s="852"/>
      <c r="AA32" s="851"/>
      <c r="AB32" s="849"/>
      <c r="AC32" s="1071"/>
      <c r="AD32" s="1052"/>
      <c r="AE32" s="750"/>
      <c r="AF32" s="760"/>
      <c r="AG32" s="750"/>
      <c r="AH32" s="760"/>
      <c r="AI32" s="750"/>
      <c r="AJ32" s="760"/>
      <c r="AK32" s="750"/>
      <c r="AL32" s="760"/>
      <c r="AM32" s="750"/>
      <c r="AN32" s="760"/>
      <c r="AO32" s="915"/>
      <c r="AP32" s="904"/>
      <c r="AQ32" s="27" t="s">
        <v>726</v>
      </c>
      <c r="AR32" s="133" t="str">
        <f>'[1]LÍNEA 3'!P32</f>
        <v>221111 221211 22131</v>
      </c>
      <c r="AS32" s="27" t="s">
        <v>1595</v>
      </c>
      <c r="AT32" s="40">
        <v>3</v>
      </c>
      <c r="AU32" s="60">
        <f>'[1]LÍNEA 3'!S32</f>
        <v>4</v>
      </c>
      <c r="AV32" s="60">
        <f>'[1]LÍNEA 3'!T32</f>
        <v>1</v>
      </c>
      <c r="AW32" s="414">
        <f t="shared" si="13"/>
        <v>0.25</v>
      </c>
      <c r="AX32" s="60">
        <f>'[1]LÍNEA 3'!U32</f>
        <v>1</v>
      </c>
      <c r="AY32" s="414">
        <f t="shared" si="14"/>
        <v>0.25</v>
      </c>
      <c r="AZ32" s="60">
        <f>'[1]LÍNEA 3'!V32</f>
        <v>1</v>
      </c>
      <c r="BA32" s="416">
        <f t="shared" si="15"/>
        <v>0.25</v>
      </c>
      <c r="BB32" s="47">
        <f>'[1]LÍNEA 3'!W32</f>
        <v>1</v>
      </c>
      <c r="BC32" s="416">
        <f t="shared" si="16"/>
        <v>0.25</v>
      </c>
      <c r="BD32" s="54">
        <f>'[15]2016'!K14</f>
        <v>1</v>
      </c>
      <c r="BE32" s="60">
        <f>'[15]2017'!K14</f>
        <v>0</v>
      </c>
      <c r="BF32" s="60">
        <f>'[15]2018'!K14</f>
        <v>0</v>
      </c>
      <c r="BG32" s="49">
        <f>'[15]2019'!K14</f>
        <v>0</v>
      </c>
      <c r="BH32" s="334">
        <f t="shared" si="2"/>
        <v>1</v>
      </c>
      <c r="BI32" s="454">
        <f t="shared" si="3"/>
        <v>1</v>
      </c>
      <c r="BJ32" s="335">
        <f t="shared" si="4"/>
        <v>0</v>
      </c>
      <c r="BK32" s="454">
        <f t="shared" si="5"/>
        <v>0</v>
      </c>
      <c r="BL32" s="335">
        <f t="shared" si="6"/>
        <v>0</v>
      </c>
      <c r="BM32" s="454">
        <f t="shared" si="7"/>
        <v>0</v>
      </c>
      <c r="BN32" s="335">
        <f t="shared" si="8"/>
        <v>0</v>
      </c>
      <c r="BO32" s="454">
        <f t="shared" si="9"/>
        <v>0</v>
      </c>
      <c r="BP32" s="651">
        <f t="shared" si="10"/>
        <v>0.25</v>
      </c>
      <c r="BQ32" s="656">
        <f t="shared" si="11"/>
        <v>0.25</v>
      </c>
      <c r="BR32" s="646">
        <f t="shared" si="12"/>
        <v>0.25</v>
      </c>
      <c r="BS32" s="55">
        <f>'[15]2016'!P14</f>
        <v>4453000</v>
      </c>
      <c r="BT32" s="60">
        <f>'[15]2016'!Q14</f>
        <v>269838</v>
      </c>
      <c r="BU32" s="60">
        <f>'[15]2016'!R14</f>
        <v>0</v>
      </c>
      <c r="BV32" s="125">
        <f t="shared" si="17"/>
        <v>6.0596900965641139E-2</v>
      </c>
      <c r="BW32" s="379" t="str">
        <f t="shared" si="18"/>
        <v xml:space="preserve"> -</v>
      </c>
      <c r="BX32" s="54">
        <f>'[15]2017'!P14</f>
        <v>4114360</v>
      </c>
      <c r="BY32" s="60">
        <f>'[15]2017'!Q14</f>
        <v>0</v>
      </c>
      <c r="BZ32" s="60">
        <f>'[15]2017'!R14</f>
        <v>0</v>
      </c>
      <c r="CA32" s="125">
        <f t="shared" si="19"/>
        <v>0</v>
      </c>
      <c r="CB32" s="379" t="str">
        <f t="shared" si="20"/>
        <v xml:space="preserve"> -</v>
      </c>
      <c r="CC32" s="54">
        <f>'[15]2018'!P14</f>
        <v>4890483</v>
      </c>
      <c r="CD32" s="60">
        <f>'[15]2018'!Q14</f>
        <v>0</v>
      </c>
      <c r="CE32" s="60">
        <f>'[15]2018'!R14</f>
        <v>0</v>
      </c>
      <c r="CF32" s="125">
        <f t="shared" si="21"/>
        <v>0</v>
      </c>
      <c r="CG32" s="379" t="str">
        <f t="shared" si="22"/>
        <v xml:space="preserve"> -</v>
      </c>
      <c r="CH32" s="55">
        <f>'[15]2019'!P14</f>
        <v>5115007</v>
      </c>
      <c r="CI32" s="60">
        <f>'[15]2019'!Q14</f>
        <v>0</v>
      </c>
      <c r="CJ32" s="60">
        <f>'[15]2019'!R14</f>
        <v>0</v>
      </c>
      <c r="CK32" s="125">
        <f t="shared" si="23"/>
        <v>0</v>
      </c>
      <c r="CL32" s="379" t="str">
        <f t="shared" si="24"/>
        <v xml:space="preserve"> -</v>
      </c>
      <c r="CM32" s="327">
        <f t="shared" si="25"/>
        <v>18572850</v>
      </c>
      <c r="CN32" s="323">
        <f t="shared" si="26"/>
        <v>269838</v>
      </c>
      <c r="CO32" s="323">
        <f t="shared" si="27"/>
        <v>0</v>
      </c>
      <c r="CP32" s="505">
        <f t="shared" si="28"/>
        <v>1.4528626462820731E-2</v>
      </c>
      <c r="CQ32" s="379" t="str">
        <f t="shared" si="29"/>
        <v xml:space="preserve"> -</v>
      </c>
      <c r="CR32" s="592" t="s">
        <v>1386</v>
      </c>
      <c r="CS32" s="99" t="s">
        <v>1582</v>
      </c>
      <c r="CT32" s="102" t="str">
        <f>'[1]LÍNEA 3'!AQ32</f>
        <v>Bomberos</v>
      </c>
    </row>
    <row r="33" spans="2:98" ht="30" customHeight="1" x14ac:dyDescent="0.2">
      <c r="B33" s="961"/>
      <c r="C33" s="958"/>
      <c r="D33" s="961"/>
      <c r="E33" s="957"/>
      <c r="F33" s="1121"/>
      <c r="G33" s="809"/>
      <c r="H33" s="809"/>
      <c r="I33" s="797"/>
      <c r="J33" s="809"/>
      <c r="K33" s="797"/>
      <c r="L33" s="809"/>
      <c r="M33" s="809"/>
      <c r="N33" s="797"/>
      <c r="O33" s="809"/>
      <c r="P33" s="809"/>
      <c r="Q33" s="797"/>
      <c r="R33" s="809"/>
      <c r="S33" s="809"/>
      <c r="T33" s="797"/>
      <c r="U33" s="937"/>
      <c r="V33" s="1104"/>
      <c r="W33" s="851"/>
      <c r="X33" s="852"/>
      <c r="Y33" s="851"/>
      <c r="Z33" s="852"/>
      <c r="AA33" s="851"/>
      <c r="AB33" s="849"/>
      <c r="AC33" s="1071"/>
      <c r="AD33" s="1052"/>
      <c r="AE33" s="750"/>
      <c r="AF33" s="760"/>
      <c r="AG33" s="750"/>
      <c r="AH33" s="760"/>
      <c r="AI33" s="750"/>
      <c r="AJ33" s="760"/>
      <c r="AK33" s="750"/>
      <c r="AL33" s="760"/>
      <c r="AM33" s="750"/>
      <c r="AN33" s="760"/>
      <c r="AO33" s="915"/>
      <c r="AP33" s="904"/>
      <c r="AQ33" s="27" t="s">
        <v>727</v>
      </c>
      <c r="AR33" s="133">
        <f>'[1]LÍNEA 3'!P33</f>
        <v>22121</v>
      </c>
      <c r="AS33" s="27" t="s">
        <v>1596</v>
      </c>
      <c r="AT33" s="40">
        <v>0</v>
      </c>
      <c r="AU33" s="60">
        <f>'[1]LÍNEA 3'!S33</f>
        <v>72</v>
      </c>
      <c r="AV33" s="60">
        <f>'[1]LÍNEA 3'!T33</f>
        <v>0</v>
      </c>
      <c r="AW33" s="414">
        <f t="shared" si="13"/>
        <v>0</v>
      </c>
      <c r="AX33" s="60">
        <f>'[1]LÍNEA 3'!U33</f>
        <v>24</v>
      </c>
      <c r="AY33" s="414">
        <f t="shared" si="14"/>
        <v>0.33333333333333331</v>
      </c>
      <c r="AZ33" s="60">
        <f>'[1]LÍNEA 3'!V33</f>
        <v>24</v>
      </c>
      <c r="BA33" s="416">
        <f t="shared" si="15"/>
        <v>0.33333333333333331</v>
      </c>
      <c r="BB33" s="47">
        <f>'[1]LÍNEA 3'!W33</f>
        <v>24</v>
      </c>
      <c r="BC33" s="416">
        <f t="shared" si="16"/>
        <v>0.33333333333333331</v>
      </c>
      <c r="BD33" s="54">
        <f>'[15]2016'!K15</f>
        <v>0</v>
      </c>
      <c r="BE33" s="60">
        <f>'[15]2017'!K15</f>
        <v>0</v>
      </c>
      <c r="BF33" s="60">
        <f>'[15]2018'!K15</f>
        <v>0</v>
      </c>
      <c r="BG33" s="49">
        <f>'[15]2019'!K15</f>
        <v>0</v>
      </c>
      <c r="BH33" s="334" t="str">
        <f t="shared" si="2"/>
        <v xml:space="preserve"> -</v>
      </c>
      <c r="BI33" s="454" t="str">
        <f t="shared" si="3"/>
        <v xml:space="preserve"> -</v>
      </c>
      <c r="BJ33" s="335">
        <f t="shared" si="4"/>
        <v>0</v>
      </c>
      <c r="BK33" s="454">
        <f t="shared" si="5"/>
        <v>0</v>
      </c>
      <c r="BL33" s="335">
        <f t="shared" si="6"/>
        <v>0</v>
      </c>
      <c r="BM33" s="454">
        <f t="shared" si="7"/>
        <v>0</v>
      </c>
      <c r="BN33" s="335">
        <f t="shared" si="8"/>
        <v>0</v>
      </c>
      <c r="BO33" s="454">
        <f t="shared" si="9"/>
        <v>0</v>
      </c>
      <c r="BP33" s="651">
        <f t="shared" si="10"/>
        <v>0</v>
      </c>
      <c r="BQ33" s="656">
        <f t="shared" si="11"/>
        <v>0</v>
      </c>
      <c r="BR33" s="646">
        <f t="shared" si="12"/>
        <v>0</v>
      </c>
      <c r="BS33" s="55">
        <f>'[15]2016'!P15</f>
        <v>100000</v>
      </c>
      <c r="BT33" s="60">
        <f>'[15]2016'!Q15</f>
        <v>0</v>
      </c>
      <c r="BU33" s="60">
        <f>'[15]2016'!R15</f>
        <v>0</v>
      </c>
      <c r="BV33" s="125">
        <f t="shared" si="17"/>
        <v>0</v>
      </c>
      <c r="BW33" s="379" t="str">
        <f t="shared" si="18"/>
        <v xml:space="preserve"> -</v>
      </c>
      <c r="BX33" s="54">
        <f>'[15]2017'!P15</f>
        <v>105000</v>
      </c>
      <c r="BY33" s="60">
        <f>'[15]2017'!Q15</f>
        <v>0</v>
      </c>
      <c r="BZ33" s="60">
        <f>'[15]2017'!R15</f>
        <v>0</v>
      </c>
      <c r="CA33" s="125">
        <f t="shared" si="19"/>
        <v>0</v>
      </c>
      <c r="CB33" s="379" t="str">
        <f t="shared" si="20"/>
        <v xml:space="preserve"> -</v>
      </c>
      <c r="CC33" s="54">
        <f>'[15]2018'!P15</f>
        <v>110000</v>
      </c>
      <c r="CD33" s="60">
        <f>'[15]2018'!Q15</f>
        <v>0</v>
      </c>
      <c r="CE33" s="60">
        <f>'[15]2018'!R15</f>
        <v>0</v>
      </c>
      <c r="CF33" s="125">
        <f t="shared" si="21"/>
        <v>0</v>
      </c>
      <c r="CG33" s="379" t="str">
        <f t="shared" si="22"/>
        <v xml:space="preserve"> -</v>
      </c>
      <c r="CH33" s="55">
        <f>'[15]2019'!P15</f>
        <v>115000</v>
      </c>
      <c r="CI33" s="60">
        <f>'[15]2019'!Q15</f>
        <v>0</v>
      </c>
      <c r="CJ33" s="60">
        <f>'[15]2019'!R15</f>
        <v>0</v>
      </c>
      <c r="CK33" s="125">
        <f t="shared" si="23"/>
        <v>0</v>
      </c>
      <c r="CL33" s="379" t="str">
        <f t="shared" si="24"/>
        <v xml:space="preserve"> -</v>
      </c>
      <c r="CM33" s="327">
        <f t="shared" si="25"/>
        <v>430000</v>
      </c>
      <c r="CN33" s="323">
        <f t="shared" si="26"/>
        <v>0</v>
      </c>
      <c r="CO33" s="323">
        <f t="shared" si="27"/>
        <v>0</v>
      </c>
      <c r="CP33" s="505">
        <f t="shared" si="28"/>
        <v>0</v>
      </c>
      <c r="CQ33" s="379" t="str">
        <f t="shared" si="29"/>
        <v xml:space="preserve"> -</v>
      </c>
      <c r="CR33" s="592" t="s">
        <v>1386</v>
      </c>
      <c r="CS33" s="99" t="s">
        <v>1582</v>
      </c>
      <c r="CT33" s="102" t="str">
        <f>'[1]LÍNEA 3'!AQ33</f>
        <v>Bomberos</v>
      </c>
    </row>
    <row r="34" spans="2:98" ht="30" customHeight="1" thickBot="1" x14ac:dyDescent="0.25">
      <c r="B34" s="961"/>
      <c r="C34" s="958"/>
      <c r="D34" s="961"/>
      <c r="E34" s="957"/>
      <c r="F34" s="1121"/>
      <c r="G34" s="809"/>
      <c r="H34" s="809"/>
      <c r="I34" s="797"/>
      <c r="J34" s="809"/>
      <c r="K34" s="797"/>
      <c r="L34" s="809"/>
      <c r="M34" s="809"/>
      <c r="N34" s="797"/>
      <c r="O34" s="809"/>
      <c r="P34" s="809"/>
      <c r="Q34" s="797"/>
      <c r="R34" s="809"/>
      <c r="S34" s="809"/>
      <c r="T34" s="797"/>
      <c r="U34" s="937"/>
      <c r="V34" s="1104"/>
      <c r="W34" s="851"/>
      <c r="X34" s="852"/>
      <c r="Y34" s="851"/>
      <c r="Z34" s="852"/>
      <c r="AA34" s="851"/>
      <c r="AB34" s="849"/>
      <c r="AC34" s="1071"/>
      <c r="AD34" s="1052"/>
      <c r="AE34" s="750"/>
      <c r="AF34" s="760"/>
      <c r="AG34" s="750"/>
      <c r="AH34" s="760"/>
      <c r="AI34" s="750"/>
      <c r="AJ34" s="760"/>
      <c r="AK34" s="750"/>
      <c r="AL34" s="760"/>
      <c r="AM34" s="750"/>
      <c r="AN34" s="760"/>
      <c r="AO34" s="916"/>
      <c r="AP34" s="905"/>
      <c r="AQ34" s="251" t="s">
        <v>728</v>
      </c>
      <c r="AR34" s="242">
        <f>'[1]LÍNEA 3'!P34</f>
        <v>0</v>
      </c>
      <c r="AS34" s="251" t="s">
        <v>1597</v>
      </c>
      <c r="AT34" s="77">
        <v>1</v>
      </c>
      <c r="AU34" s="115">
        <f>'[1]LÍNEA 3'!S34</f>
        <v>1</v>
      </c>
      <c r="AV34" s="115">
        <f>'[1]LÍNEA 3'!T34</f>
        <v>1</v>
      </c>
      <c r="AW34" s="417">
        <v>0.25</v>
      </c>
      <c r="AX34" s="115">
        <f>'[1]LÍNEA 3'!U34</f>
        <v>1</v>
      </c>
      <c r="AY34" s="417">
        <v>0.25</v>
      </c>
      <c r="AZ34" s="115">
        <f>'[1]LÍNEA 3'!V34</f>
        <v>1</v>
      </c>
      <c r="BA34" s="418">
        <v>0.25</v>
      </c>
      <c r="BB34" s="147">
        <f>'[1]LÍNEA 3'!W34</f>
        <v>1</v>
      </c>
      <c r="BC34" s="418">
        <v>0.25</v>
      </c>
      <c r="BD34" s="316">
        <f>'[17]2016'!$K$28</f>
        <v>0.4</v>
      </c>
      <c r="BE34" s="109">
        <f>'[17]2017'!K24</f>
        <v>0.01</v>
      </c>
      <c r="BF34" s="109">
        <f>'[17]2018'!$K$28</f>
        <v>0</v>
      </c>
      <c r="BG34" s="73">
        <f>'[17]2019'!$K$28</f>
        <v>0</v>
      </c>
      <c r="BH34" s="456">
        <f t="shared" si="2"/>
        <v>0.4</v>
      </c>
      <c r="BI34" s="457">
        <f t="shared" si="3"/>
        <v>0.4</v>
      </c>
      <c r="BJ34" s="366">
        <f t="shared" si="4"/>
        <v>0.01</v>
      </c>
      <c r="BK34" s="457">
        <f t="shared" si="5"/>
        <v>0.01</v>
      </c>
      <c r="BL34" s="366">
        <f t="shared" si="6"/>
        <v>0</v>
      </c>
      <c r="BM34" s="457">
        <f t="shared" si="7"/>
        <v>0</v>
      </c>
      <c r="BN34" s="366">
        <f t="shared" si="8"/>
        <v>0</v>
      </c>
      <c r="BO34" s="457">
        <f t="shared" si="9"/>
        <v>0</v>
      </c>
      <c r="BP34" s="654">
        <f t="shared" ref="BP34" si="34">+AVERAGE(BD34:BG34)/AU34</f>
        <v>0.10250000000000001</v>
      </c>
      <c r="BQ34" s="659">
        <f t="shared" si="11"/>
        <v>0.10250000000000001</v>
      </c>
      <c r="BR34" s="649">
        <f t="shared" si="12"/>
        <v>0.10250000000000001</v>
      </c>
      <c r="BS34" s="57">
        <f>'[17]2016'!P28</f>
        <v>28800</v>
      </c>
      <c r="BT34" s="105">
        <f>'[17]2016'!Q28</f>
        <v>6960</v>
      </c>
      <c r="BU34" s="105">
        <f>'[17]2016'!R28</f>
        <v>0</v>
      </c>
      <c r="BV34" s="147">
        <f t="shared" si="17"/>
        <v>0.24166666666666667</v>
      </c>
      <c r="BW34" s="382" t="str">
        <f t="shared" si="18"/>
        <v xml:space="preserve"> -</v>
      </c>
      <c r="BX34" s="56">
        <f>'[17]2017'!P28</f>
        <v>39600</v>
      </c>
      <c r="BY34" s="105">
        <f>'[17]2017'!Q28</f>
        <v>28000</v>
      </c>
      <c r="BZ34" s="105">
        <f>'[17]2017'!R28</f>
        <v>0</v>
      </c>
      <c r="CA34" s="147">
        <f t="shared" si="19"/>
        <v>0.70707070707070707</v>
      </c>
      <c r="CB34" s="382" t="str">
        <f t="shared" si="20"/>
        <v xml:space="preserve"> -</v>
      </c>
      <c r="CC34" s="56">
        <f>'[17]2018'!P28</f>
        <v>101558</v>
      </c>
      <c r="CD34" s="105">
        <f>'[17]2018'!Q28</f>
        <v>0</v>
      </c>
      <c r="CE34" s="105">
        <f>'[17]2018'!R28</f>
        <v>0</v>
      </c>
      <c r="CF34" s="147">
        <f t="shared" si="21"/>
        <v>0</v>
      </c>
      <c r="CG34" s="382" t="str">
        <f t="shared" si="22"/>
        <v xml:space="preserve"> -</v>
      </c>
      <c r="CH34" s="57">
        <f>'[17]2019'!P28</f>
        <v>106128</v>
      </c>
      <c r="CI34" s="105">
        <f>'[17]2019'!Q28</f>
        <v>0</v>
      </c>
      <c r="CJ34" s="105">
        <f>'[17]2019'!R28</f>
        <v>0</v>
      </c>
      <c r="CK34" s="147">
        <f t="shared" si="23"/>
        <v>0</v>
      </c>
      <c r="CL34" s="382" t="str">
        <f t="shared" si="24"/>
        <v xml:space="preserve"> -</v>
      </c>
      <c r="CM34" s="356">
        <f t="shared" si="25"/>
        <v>276086</v>
      </c>
      <c r="CN34" s="324">
        <f t="shared" si="26"/>
        <v>34960</v>
      </c>
      <c r="CO34" s="324">
        <f t="shared" si="27"/>
        <v>0</v>
      </c>
      <c r="CP34" s="508">
        <f t="shared" si="28"/>
        <v>0.12662721036198865</v>
      </c>
      <c r="CQ34" s="382" t="str">
        <f t="shared" si="29"/>
        <v xml:space="preserve"> -</v>
      </c>
      <c r="CR34" s="594" t="s">
        <v>1386</v>
      </c>
      <c r="CS34" s="214" t="s">
        <v>1261</v>
      </c>
      <c r="CT34" s="103" t="str">
        <f>'[1]LÍNEA 3'!AQ34</f>
        <v>Sec. Salud y Ambiente</v>
      </c>
    </row>
    <row r="35" spans="2:98" ht="30" customHeight="1" x14ac:dyDescent="0.2">
      <c r="B35" s="961"/>
      <c r="C35" s="958"/>
      <c r="D35" s="961"/>
      <c r="E35" s="957"/>
      <c r="F35" s="1121"/>
      <c r="G35" s="809"/>
      <c r="H35" s="809"/>
      <c r="I35" s="797"/>
      <c r="J35" s="809"/>
      <c r="K35" s="797"/>
      <c r="L35" s="809"/>
      <c r="M35" s="809"/>
      <c r="N35" s="797"/>
      <c r="O35" s="809"/>
      <c r="P35" s="809"/>
      <c r="Q35" s="797"/>
      <c r="R35" s="809"/>
      <c r="S35" s="809"/>
      <c r="T35" s="797"/>
      <c r="U35" s="937"/>
      <c r="V35" s="1104"/>
      <c r="W35" s="851"/>
      <c r="X35" s="852"/>
      <c r="Y35" s="851"/>
      <c r="Z35" s="852"/>
      <c r="AA35" s="851"/>
      <c r="AB35" s="849"/>
      <c r="AC35" s="1071"/>
      <c r="AD35" s="1052"/>
      <c r="AE35" s="750"/>
      <c r="AF35" s="760"/>
      <c r="AG35" s="750"/>
      <c r="AH35" s="760"/>
      <c r="AI35" s="750"/>
      <c r="AJ35" s="760"/>
      <c r="AK35" s="750"/>
      <c r="AL35" s="760"/>
      <c r="AM35" s="750"/>
      <c r="AN35" s="760"/>
      <c r="AO35" s="917">
        <f>+RESUMEN!J72</f>
        <v>0.19555555555555551</v>
      </c>
      <c r="AP35" s="906" t="s">
        <v>734</v>
      </c>
      <c r="AQ35" s="26" t="s">
        <v>729</v>
      </c>
      <c r="AR35" s="138" t="str">
        <f>'[1]LÍNEA 3'!P35</f>
        <v xml:space="preserve"> -</v>
      </c>
      <c r="AS35" s="26" t="s">
        <v>1598</v>
      </c>
      <c r="AT35" s="39">
        <v>7</v>
      </c>
      <c r="AU35" s="90">
        <f>'[1]LÍNEA 3'!S35</f>
        <v>4</v>
      </c>
      <c r="AV35" s="90">
        <f>'[1]LÍNEA 3'!T35</f>
        <v>1</v>
      </c>
      <c r="AW35" s="413">
        <f t="shared" si="13"/>
        <v>0.25</v>
      </c>
      <c r="AX35" s="90">
        <f>'[1]LÍNEA 3'!U35</f>
        <v>1</v>
      </c>
      <c r="AY35" s="413">
        <f t="shared" si="14"/>
        <v>0.25</v>
      </c>
      <c r="AZ35" s="90">
        <f>'[1]LÍNEA 3'!V35</f>
        <v>1</v>
      </c>
      <c r="BA35" s="415">
        <f t="shared" si="15"/>
        <v>0.25</v>
      </c>
      <c r="BB35" s="46">
        <f>'[1]LÍNEA 3'!W35</f>
        <v>1</v>
      </c>
      <c r="BC35" s="422">
        <f t="shared" si="16"/>
        <v>0.25</v>
      </c>
      <c r="BD35" s="52">
        <f>'[2]2016'!K60</f>
        <v>1</v>
      </c>
      <c r="BE35" s="90"/>
      <c r="BF35" s="90">
        <f>'[2]2018'!K60</f>
        <v>0</v>
      </c>
      <c r="BG35" s="69">
        <f>'[2]2019'!K60</f>
        <v>0</v>
      </c>
      <c r="BH35" s="330">
        <f t="shared" si="2"/>
        <v>1</v>
      </c>
      <c r="BI35" s="453">
        <f t="shared" si="3"/>
        <v>1</v>
      </c>
      <c r="BJ35" s="331">
        <f t="shared" si="4"/>
        <v>0</v>
      </c>
      <c r="BK35" s="453">
        <f t="shared" si="5"/>
        <v>0</v>
      </c>
      <c r="BL35" s="331">
        <f t="shared" si="6"/>
        <v>0</v>
      </c>
      <c r="BM35" s="453">
        <f t="shared" si="7"/>
        <v>0</v>
      </c>
      <c r="BN35" s="331">
        <f t="shared" si="8"/>
        <v>0</v>
      </c>
      <c r="BO35" s="453">
        <f t="shared" si="9"/>
        <v>0</v>
      </c>
      <c r="BP35" s="650">
        <f t="shared" si="10"/>
        <v>0.25</v>
      </c>
      <c r="BQ35" s="655">
        <f t="shared" si="11"/>
        <v>0.25</v>
      </c>
      <c r="BR35" s="645">
        <f t="shared" si="12"/>
        <v>0.25</v>
      </c>
      <c r="BS35" s="52">
        <f>'[2]2016'!P60</f>
        <v>0</v>
      </c>
      <c r="BT35" s="90">
        <f>'[2]2016'!Q60</f>
        <v>0</v>
      </c>
      <c r="BU35" s="90">
        <f>'[2]2016'!R60</f>
        <v>0</v>
      </c>
      <c r="BV35" s="146" t="str">
        <f t="shared" si="17"/>
        <v xml:space="preserve"> -</v>
      </c>
      <c r="BW35" s="385" t="str">
        <f t="shared" si="18"/>
        <v xml:space="preserve"> -</v>
      </c>
      <c r="BX35" s="52">
        <f>'[2]2017'!P60</f>
        <v>0</v>
      </c>
      <c r="BY35" s="90">
        <f>'[2]2017'!Q60</f>
        <v>0</v>
      </c>
      <c r="BZ35" s="90">
        <f>'[2]2017'!R60</f>
        <v>0</v>
      </c>
      <c r="CA35" s="146" t="str">
        <f t="shared" si="19"/>
        <v xml:space="preserve"> -</v>
      </c>
      <c r="CB35" s="385" t="str">
        <f t="shared" si="20"/>
        <v xml:space="preserve"> -</v>
      </c>
      <c r="CC35" s="52">
        <f>'[2]2018'!P60</f>
        <v>0</v>
      </c>
      <c r="CD35" s="90">
        <f>'[2]2018'!Q60</f>
        <v>0</v>
      </c>
      <c r="CE35" s="90">
        <f>'[2]2018'!R60</f>
        <v>0</v>
      </c>
      <c r="CF35" s="146" t="str">
        <f t="shared" si="21"/>
        <v xml:space="preserve"> -</v>
      </c>
      <c r="CG35" s="385" t="str">
        <f t="shared" si="22"/>
        <v xml:space="preserve"> -</v>
      </c>
      <c r="CH35" s="53">
        <f>'[2]2019'!P60</f>
        <v>0</v>
      </c>
      <c r="CI35" s="90">
        <f>'[2]2019'!Q60</f>
        <v>0</v>
      </c>
      <c r="CJ35" s="90">
        <f>'[2]2019'!R60</f>
        <v>0</v>
      </c>
      <c r="CK35" s="146" t="str">
        <f t="shared" si="23"/>
        <v xml:space="preserve"> -</v>
      </c>
      <c r="CL35" s="385" t="str">
        <f t="shared" si="24"/>
        <v xml:space="preserve"> -</v>
      </c>
      <c r="CM35" s="325">
        <f t="shared" si="25"/>
        <v>0</v>
      </c>
      <c r="CN35" s="326">
        <f t="shared" si="26"/>
        <v>0</v>
      </c>
      <c r="CO35" s="326">
        <f t="shared" si="27"/>
        <v>0</v>
      </c>
      <c r="CP35" s="504" t="str">
        <f t="shared" si="28"/>
        <v xml:space="preserve"> -</v>
      </c>
      <c r="CQ35" s="385" t="str">
        <f t="shared" si="29"/>
        <v xml:space="preserve"> -</v>
      </c>
      <c r="CR35" s="595" t="s">
        <v>1386</v>
      </c>
      <c r="CS35" s="108" t="s">
        <v>1582</v>
      </c>
      <c r="CT35" s="75" t="str">
        <f>'[1]LÍNEA 3'!AQ35</f>
        <v>Sec. Interior</v>
      </c>
    </row>
    <row r="36" spans="2:98" ht="30" customHeight="1" x14ac:dyDescent="0.2">
      <c r="B36" s="961"/>
      <c r="C36" s="958"/>
      <c r="D36" s="961"/>
      <c r="E36" s="957"/>
      <c r="F36" s="1121"/>
      <c r="G36" s="809"/>
      <c r="H36" s="809"/>
      <c r="I36" s="797"/>
      <c r="J36" s="809"/>
      <c r="K36" s="797"/>
      <c r="L36" s="809"/>
      <c r="M36" s="809"/>
      <c r="N36" s="797"/>
      <c r="O36" s="809"/>
      <c r="P36" s="809"/>
      <c r="Q36" s="797"/>
      <c r="R36" s="809"/>
      <c r="S36" s="809"/>
      <c r="T36" s="797"/>
      <c r="U36" s="937"/>
      <c r="V36" s="1104"/>
      <c r="W36" s="851"/>
      <c r="X36" s="852"/>
      <c r="Y36" s="851"/>
      <c r="Z36" s="852"/>
      <c r="AA36" s="851"/>
      <c r="AB36" s="849"/>
      <c r="AC36" s="1071"/>
      <c r="AD36" s="1052"/>
      <c r="AE36" s="750"/>
      <c r="AF36" s="760"/>
      <c r="AG36" s="750"/>
      <c r="AH36" s="760"/>
      <c r="AI36" s="750"/>
      <c r="AJ36" s="760"/>
      <c r="AK36" s="750"/>
      <c r="AL36" s="760"/>
      <c r="AM36" s="750"/>
      <c r="AN36" s="760"/>
      <c r="AO36" s="915"/>
      <c r="AP36" s="904"/>
      <c r="AQ36" s="301" t="s">
        <v>730</v>
      </c>
      <c r="AR36" s="302">
        <f>'[1]LÍNEA 3'!P36</f>
        <v>2210679</v>
      </c>
      <c r="AS36" s="301" t="s">
        <v>1599</v>
      </c>
      <c r="AT36" s="43">
        <v>1</v>
      </c>
      <c r="AU36" s="85">
        <f>'[1]LÍNEA 3'!S36</f>
        <v>1</v>
      </c>
      <c r="AV36" s="85">
        <f>'[1]LÍNEA 3'!T36</f>
        <v>1</v>
      </c>
      <c r="AW36" s="414">
        <v>0.25</v>
      </c>
      <c r="AX36" s="85">
        <f>'[1]LÍNEA 3'!U36</f>
        <v>1</v>
      </c>
      <c r="AY36" s="414">
        <v>0.25</v>
      </c>
      <c r="AZ36" s="85">
        <f>'[1]LÍNEA 3'!V36</f>
        <v>1</v>
      </c>
      <c r="BA36" s="416">
        <v>0.25</v>
      </c>
      <c r="BB36" s="125">
        <f>'[1]LÍNEA 3'!W36</f>
        <v>1</v>
      </c>
      <c r="BC36" s="423">
        <v>0.25</v>
      </c>
      <c r="BD36" s="319">
        <f>'[2]2016'!K61</f>
        <v>1</v>
      </c>
      <c r="BE36" s="85"/>
      <c r="BF36" s="85">
        <f>'[2]2018'!K61</f>
        <v>0</v>
      </c>
      <c r="BG36" s="71">
        <f>'[2]2019'!K61</f>
        <v>0</v>
      </c>
      <c r="BH36" s="334">
        <f t="shared" si="2"/>
        <v>1</v>
      </c>
      <c r="BI36" s="454">
        <f t="shared" si="3"/>
        <v>1</v>
      </c>
      <c r="BJ36" s="335">
        <f t="shared" si="4"/>
        <v>0</v>
      </c>
      <c r="BK36" s="454">
        <f t="shared" si="5"/>
        <v>0</v>
      </c>
      <c r="BL36" s="335">
        <f t="shared" si="6"/>
        <v>0</v>
      </c>
      <c r="BM36" s="454">
        <f t="shared" si="7"/>
        <v>0</v>
      </c>
      <c r="BN36" s="335">
        <f t="shared" si="8"/>
        <v>0</v>
      </c>
      <c r="BO36" s="454">
        <f t="shared" si="9"/>
        <v>0</v>
      </c>
      <c r="BP36" s="651">
        <f t="shared" ref="BP36" si="35">+AVERAGE(BD36:BG36)/AU36</f>
        <v>0.33333333333333331</v>
      </c>
      <c r="BQ36" s="656">
        <f t="shared" si="11"/>
        <v>0.33333333333333331</v>
      </c>
      <c r="BR36" s="646">
        <f t="shared" si="12"/>
        <v>0.33333333333333331</v>
      </c>
      <c r="BS36" s="54">
        <f>'[2]2016'!P61</f>
        <v>155300</v>
      </c>
      <c r="BT36" s="60">
        <f>'[2]2016'!Q61</f>
        <v>23700</v>
      </c>
      <c r="BU36" s="60">
        <f>'[2]2016'!R61</f>
        <v>16520</v>
      </c>
      <c r="BV36" s="125">
        <f t="shared" si="17"/>
        <v>0.15260785576303929</v>
      </c>
      <c r="BW36" s="379">
        <f t="shared" si="18"/>
        <v>0.69704641350210972</v>
      </c>
      <c r="BX36" s="54">
        <f>'[2]2017'!P61</f>
        <v>1140000</v>
      </c>
      <c r="BY36" s="60">
        <f>'[2]2017'!Q61</f>
        <v>1140000</v>
      </c>
      <c r="BZ36" s="60">
        <f>'[2]2017'!R61</f>
        <v>0</v>
      </c>
      <c r="CA36" s="125">
        <f t="shared" si="19"/>
        <v>1</v>
      </c>
      <c r="CB36" s="379" t="str">
        <f t="shared" si="20"/>
        <v xml:space="preserve"> -</v>
      </c>
      <c r="CC36" s="54">
        <f>'[2]2018'!P61</f>
        <v>563485</v>
      </c>
      <c r="CD36" s="60">
        <f>'[2]2018'!Q61</f>
        <v>0</v>
      </c>
      <c r="CE36" s="60">
        <f>'[2]2018'!R61</f>
        <v>0</v>
      </c>
      <c r="CF36" s="125">
        <f t="shared" si="21"/>
        <v>0</v>
      </c>
      <c r="CG36" s="379" t="str">
        <f t="shared" si="22"/>
        <v xml:space="preserve"> -</v>
      </c>
      <c r="CH36" s="55">
        <f>'[2]2019'!P61</f>
        <v>588841</v>
      </c>
      <c r="CI36" s="60">
        <f>'[2]2019'!Q61</f>
        <v>0</v>
      </c>
      <c r="CJ36" s="60">
        <f>'[2]2019'!R61</f>
        <v>0</v>
      </c>
      <c r="CK36" s="125">
        <f t="shared" si="23"/>
        <v>0</v>
      </c>
      <c r="CL36" s="379" t="str">
        <f t="shared" si="24"/>
        <v xml:space="preserve"> -</v>
      </c>
      <c r="CM36" s="327">
        <f t="shared" si="25"/>
        <v>2447626</v>
      </c>
      <c r="CN36" s="323">
        <f t="shared" si="26"/>
        <v>1163700</v>
      </c>
      <c r="CO36" s="323">
        <f t="shared" si="27"/>
        <v>16520</v>
      </c>
      <c r="CP36" s="505">
        <f t="shared" si="28"/>
        <v>0.47544028376884379</v>
      </c>
      <c r="CQ36" s="379">
        <f t="shared" si="29"/>
        <v>1.4196098650855032E-2</v>
      </c>
      <c r="CR36" s="592" t="s">
        <v>1386</v>
      </c>
      <c r="CS36" s="99" t="s">
        <v>1582</v>
      </c>
      <c r="CT36" s="102" t="str">
        <f>'[1]LÍNEA 3'!AQ36</f>
        <v>Sec. Interior</v>
      </c>
    </row>
    <row r="37" spans="2:98" ht="30" customHeight="1" thickBot="1" x14ac:dyDescent="0.25">
      <c r="B37" s="961"/>
      <c r="C37" s="958"/>
      <c r="D37" s="962"/>
      <c r="E37" s="1123"/>
      <c r="F37" s="1122"/>
      <c r="G37" s="819"/>
      <c r="H37" s="819"/>
      <c r="I37" s="805"/>
      <c r="J37" s="819"/>
      <c r="K37" s="805"/>
      <c r="L37" s="819"/>
      <c r="M37" s="819"/>
      <c r="N37" s="805"/>
      <c r="O37" s="819"/>
      <c r="P37" s="819"/>
      <c r="Q37" s="805"/>
      <c r="R37" s="819"/>
      <c r="S37" s="819"/>
      <c r="T37" s="805"/>
      <c r="U37" s="1054"/>
      <c r="V37" s="1105"/>
      <c r="W37" s="853"/>
      <c r="X37" s="861"/>
      <c r="Y37" s="853"/>
      <c r="Z37" s="861"/>
      <c r="AA37" s="853"/>
      <c r="AB37" s="854"/>
      <c r="AC37" s="1097"/>
      <c r="AD37" s="1053"/>
      <c r="AE37" s="755"/>
      <c r="AF37" s="776"/>
      <c r="AG37" s="755"/>
      <c r="AH37" s="776"/>
      <c r="AI37" s="755"/>
      <c r="AJ37" s="776"/>
      <c r="AK37" s="755"/>
      <c r="AL37" s="776"/>
      <c r="AM37" s="755"/>
      <c r="AN37" s="776"/>
      <c r="AO37" s="918"/>
      <c r="AP37" s="907"/>
      <c r="AQ37" s="253" t="s">
        <v>731</v>
      </c>
      <c r="AR37" s="254">
        <f>'[1]LÍNEA 3'!P37</f>
        <v>2210679</v>
      </c>
      <c r="AS37" s="253" t="s">
        <v>1600</v>
      </c>
      <c r="AT37" s="45">
        <v>1</v>
      </c>
      <c r="AU37" s="92">
        <f>'[1]LÍNEA 3'!S37</f>
        <v>1</v>
      </c>
      <c r="AV37" s="92">
        <f>'[1]LÍNEA 3'!T37</f>
        <v>0</v>
      </c>
      <c r="AW37" s="424">
        <v>0</v>
      </c>
      <c r="AX37" s="92">
        <f>'[1]LÍNEA 3'!U37</f>
        <v>1</v>
      </c>
      <c r="AY37" s="424">
        <v>0.33</v>
      </c>
      <c r="AZ37" s="92">
        <f>'[1]LÍNEA 3'!V37</f>
        <v>1</v>
      </c>
      <c r="BA37" s="425">
        <v>0.33</v>
      </c>
      <c r="BB37" s="51">
        <f>'[1]LÍNEA 3'!W37</f>
        <v>1</v>
      </c>
      <c r="BC37" s="426">
        <v>0.34</v>
      </c>
      <c r="BD37" s="62">
        <f>'[2]2016'!K62</f>
        <v>0</v>
      </c>
      <c r="BE37" s="92">
        <f>'[17]2017'!$K$28</f>
        <v>0.01</v>
      </c>
      <c r="BF37" s="92">
        <f>'[2]2018'!K62</f>
        <v>0</v>
      </c>
      <c r="BG37" s="70">
        <f>'[2]2019'!K62</f>
        <v>0</v>
      </c>
      <c r="BH37" s="332" t="str">
        <f t="shared" si="2"/>
        <v xml:space="preserve"> -</v>
      </c>
      <c r="BI37" s="458" t="str">
        <f t="shared" si="3"/>
        <v xml:space="preserve"> -</v>
      </c>
      <c r="BJ37" s="333">
        <f t="shared" si="4"/>
        <v>0.01</v>
      </c>
      <c r="BK37" s="458">
        <f t="shared" si="5"/>
        <v>0.01</v>
      </c>
      <c r="BL37" s="333">
        <f t="shared" si="6"/>
        <v>0</v>
      </c>
      <c r="BM37" s="458">
        <f t="shared" si="7"/>
        <v>0</v>
      </c>
      <c r="BN37" s="333">
        <f t="shared" si="8"/>
        <v>0</v>
      </c>
      <c r="BO37" s="458">
        <f t="shared" si="9"/>
        <v>0</v>
      </c>
      <c r="BP37" s="652">
        <f>+AVERAGE(BE37:BG37)/AU37</f>
        <v>3.3333333333333335E-3</v>
      </c>
      <c r="BQ37" s="657">
        <f t="shared" si="11"/>
        <v>3.3333333333333335E-3</v>
      </c>
      <c r="BR37" s="647">
        <f t="shared" si="12"/>
        <v>3.3333333333333335E-3</v>
      </c>
      <c r="BS37" s="62">
        <f>'[2]2016'!P62</f>
        <v>0</v>
      </c>
      <c r="BT37" s="92">
        <f>'[2]2016'!Q62</f>
        <v>0</v>
      </c>
      <c r="BU37" s="92">
        <f>'[2]2016'!R62</f>
        <v>0</v>
      </c>
      <c r="BV37" s="148" t="str">
        <f t="shared" si="17"/>
        <v xml:space="preserve"> -</v>
      </c>
      <c r="BW37" s="386" t="str">
        <f t="shared" si="18"/>
        <v xml:space="preserve"> -</v>
      </c>
      <c r="BX37" s="62">
        <f>'[2]2017'!P62</f>
        <v>0</v>
      </c>
      <c r="BY37" s="92">
        <f>'[2]2017'!Q62</f>
        <v>0</v>
      </c>
      <c r="BZ37" s="92">
        <f>'[2]2017'!R62</f>
        <v>0</v>
      </c>
      <c r="CA37" s="148" t="str">
        <f t="shared" si="19"/>
        <v xml:space="preserve"> -</v>
      </c>
      <c r="CB37" s="386" t="str">
        <f t="shared" si="20"/>
        <v xml:space="preserve"> -</v>
      </c>
      <c r="CC37" s="62">
        <f>'[2]2018'!P62</f>
        <v>100000</v>
      </c>
      <c r="CD37" s="92">
        <f>'[2]2018'!Q62</f>
        <v>0</v>
      </c>
      <c r="CE37" s="92">
        <f>'[2]2018'!R62</f>
        <v>0</v>
      </c>
      <c r="CF37" s="148">
        <f t="shared" si="21"/>
        <v>0</v>
      </c>
      <c r="CG37" s="386" t="str">
        <f t="shared" si="22"/>
        <v xml:space="preserve"> -</v>
      </c>
      <c r="CH37" s="63">
        <f>'[2]2019'!P62</f>
        <v>150000</v>
      </c>
      <c r="CI37" s="92">
        <f>'[2]2019'!Q62</f>
        <v>0</v>
      </c>
      <c r="CJ37" s="92">
        <f>'[2]2019'!R62</f>
        <v>0</v>
      </c>
      <c r="CK37" s="148">
        <f t="shared" si="23"/>
        <v>0</v>
      </c>
      <c r="CL37" s="386" t="str">
        <f t="shared" si="24"/>
        <v xml:space="preserve"> -</v>
      </c>
      <c r="CM37" s="328">
        <f t="shared" si="25"/>
        <v>250000</v>
      </c>
      <c r="CN37" s="329">
        <f t="shared" si="26"/>
        <v>0</v>
      </c>
      <c r="CO37" s="329">
        <f t="shared" si="27"/>
        <v>0</v>
      </c>
      <c r="CP37" s="506">
        <f t="shared" si="28"/>
        <v>0</v>
      </c>
      <c r="CQ37" s="386" t="str">
        <f t="shared" si="29"/>
        <v xml:space="preserve"> -</v>
      </c>
      <c r="CR37" s="594" t="s">
        <v>1386</v>
      </c>
      <c r="CS37" s="100" t="s">
        <v>1582</v>
      </c>
      <c r="CT37" s="103" t="str">
        <f>'[1]LÍNEA 3'!AQ37</f>
        <v>Sec. Interior</v>
      </c>
    </row>
    <row r="38" spans="2:98" ht="15" customHeight="1" thickBot="1" x14ac:dyDescent="0.25">
      <c r="B38" s="961"/>
      <c r="C38" s="958"/>
      <c r="D38" s="182"/>
      <c r="E38" s="14"/>
      <c r="F38" s="15"/>
      <c r="G38" s="13"/>
      <c r="H38" s="13"/>
      <c r="I38" s="624"/>
      <c r="J38" s="13"/>
      <c r="K38" s="624"/>
      <c r="L38" s="13"/>
      <c r="M38" s="13"/>
      <c r="N38" s="624"/>
      <c r="O38" s="13"/>
      <c r="P38" s="13"/>
      <c r="Q38" s="624"/>
      <c r="R38" s="13"/>
      <c r="S38" s="13"/>
      <c r="T38" s="624"/>
      <c r="U38" s="13"/>
      <c r="V38" s="13"/>
      <c r="W38" s="624"/>
      <c r="X38" s="13"/>
      <c r="Y38" s="624"/>
      <c r="Z38" s="13"/>
      <c r="AA38" s="624"/>
      <c r="AB38" s="13"/>
      <c r="AC38" s="624"/>
      <c r="AD38" s="723"/>
      <c r="AE38" s="724"/>
      <c r="AF38" s="723"/>
      <c r="AG38" s="724"/>
      <c r="AH38" s="723"/>
      <c r="AI38" s="724"/>
      <c r="AJ38" s="723"/>
      <c r="AK38" s="724"/>
      <c r="AL38" s="723"/>
      <c r="AM38" s="724"/>
      <c r="AN38" s="723"/>
      <c r="AO38" s="81"/>
      <c r="AP38" s="80"/>
      <c r="AQ38" s="82"/>
      <c r="AR38" s="80"/>
      <c r="AS38" s="82"/>
      <c r="AT38" s="81"/>
      <c r="AU38" s="359">
        <f>'[1]LÍNEA 3'!S38</f>
        <v>0</v>
      </c>
      <c r="AV38" s="359">
        <f>'[1]LÍNEA 3'!T38</f>
        <v>0</v>
      </c>
      <c r="AW38" s="359">
        <f>+AVERAGE(AW19:AW37)</f>
        <v>0.10789473684210525</v>
      </c>
      <c r="AX38" s="359">
        <f>'[1]LÍNEA 3'!U38</f>
        <v>0</v>
      </c>
      <c r="AY38" s="359">
        <f t="shared" ref="AY38:BC38" si="36">+AVERAGE(AY19:AY37)</f>
        <v>0.23894736842105269</v>
      </c>
      <c r="AZ38" s="359">
        <f>'[1]LÍNEA 3'!V38</f>
        <v>0</v>
      </c>
      <c r="BA38" s="359">
        <f t="shared" si="36"/>
        <v>0.28631578947368425</v>
      </c>
      <c r="BB38" s="359">
        <f>'[1]LÍNEA 3'!W38</f>
        <v>0</v>
      </c>
      <c r="BC38" s="359">
        <f t="shared" si="36"/>
        <v>0.36684210526315786</v>
      </c>
      <c r="BD38" s="359"/>
      <c r="BE38" s="359"/>
      <c r="BF38" s="359"/>
      <c r="BG38" s="359"/>
      <c r="BH38" s="80"/>
      <c r="BI38" s="556">
        <f t="shared" ref="BI38:BO38" si="37">+AVERAGE(BI19:BI37)</f>
        <v>0.93333333333333335</v>
      </c>
      <c r="BJ38" s="556"/>
      <c r="BK38" s="556">
        <f t="shared" si="37"/>
        <v>0.25124999999999997</v>
      </c>
      <c r="BL38" s="556"/>
      <c r="BM38" s="556">
        <f t="shared" si="37"/>
        <v>0</v>
      </c>
      <c r="BN38" s="556"/>
      <c r="BO38" s="556">
        <f t="shared" si="37"/>
        <v>0</v>
      </c>
      <c r="BP38" s="556"/>
      <c r="BQ38" s="556">
        <f>+AVERAGE(BQ19:BQ37)</f>
        <v>0.15732456140350878</v>
      </c>
      <c r="BR38" s="641"/>
      <c r="BS38" s="83"/>
      <c r="BT38" s="83"/>
      <c r="BU38" s="83"/>
      <c r="BV38" s="83"/>
      <c r="BW38" s="83"/>
      <c r="BX38" s="83"/>
      <c r="BY38" s="83"/>
      <c r="BZ38" s="83"/>
      <c r="CA38" s="83"/>
      <c r="CB38" s="83"/>
      <c r="CC38" s="83"/>
      <c r="CD38" s="83"/>
      <c r="CE38" s="83"/>
      <c r="CF38" s="83"/>
      <c r="CG38" s="83"/>
      <c r="CH38" s="83"/>
      <c r="CI38" s="83"/>
      <c r="CJ38" s="83"/>
      <c r="CK38" s="83"/>
      <c r="CL38" s="83"/>
      <c r="CM38" s="83"/>
      <c r="CN38" s="83"/>
      <c r="CO38" s="83"/>
      <c r="CP38" s="84"/>
      <c r="CQ38" s="84"/>
      <c r="CR38" s="600"/>
      <c r="CS38" s="14"/>
      <c r="CT38" s="18"/>
    </row>
    <row r="39" spans="2:98" ht="30" customHeight="1" x14ac:dyDescent="0.2">
      <c r="B39" s="961"/>
      <c r="C39" s="958"/>
      <c r="D39" s="960">
        <f>+RESUMEN!J73</f>
        <v>0.21257456711488557</v>
      </c>
      <c r="E39" s="956" t="s">
        <v>763</v>
      </c>
      <c r="F39" s="1127" t="s">
        <v>761</v>
      </c>
      <c r="G39" s="940">
        <v>0.09</v>
      </c>
      <c r="H39" s="940">
        <v>0.1</v>
      </c>
      <c r="I39" s="1113">
        <f>+H39-G39</f>
        <v>1.0000000000000009E-2</v>
      </c>
      <c r="J39" s="940">
        <v>0.09</v>
      </c>
      <c r="K39" s="1113">
        <f>+J39-G39</f>
        <v>0</v>
      </c>
      <c r="L39" s="940"/>
      <c r="M39" s="940">
        <v>0.09</v>
      </c>
      <c r="N39" s="1113">
        <f>+M39-J39</f>
        <v>0</v>
      </c>
      <c r="O39" s="940"/>
      <c r="P39" s="940">
        <v>0.1</v>
      </c>
      <c r="Q39" s="1113">
        <f>+P39-M39</f>
        <v>1.0000000000000009E-2</v>
      </c>
      <c r="R39" s="940"/>
      <c r="S39" s="940">
        <v>0.1</v>
      </c>
      <c r="T39" s="1113">
        <f>+S39-P39</f>
        <v>0</v>
      </c>
      <c r="U39" s="1114"/>
      <c r="V39" s="1101"/>
      <c r="W39" s="869">
        <f>+IF(V39=0,0,V39-G39)</f>
        <v>0</v>
      </c>
      <c r="X39" s="870"/>
      <c r="Y39" s="869">
        <f>+IF(X39=0,0,X39-V39)</f>
        <v>0</v>
      </c>
      <c r="Z39" s="870"/>
      <c r="AA39" s="869">
        <f>+IF(Z39=0,0,Z39-X39)</f>
        <v>0</v>
      </c>
      <c r="AB39" s="868"/>
      <c r="AC39" s="1106">
        <f>+IF(AB39=0,0,AB39-Z39)</f>
        <v>0</v>
      </c>
      <c r="AD39" s="1073" t="str">
        <f>+IF(K39=0," -",W39/K39)</f>
        <v xml:space="preserve"> -</v>
      </c>
      <c r="AE39" s="757" t="str">
        <f>+IF(K39=0," -",IF(AD39&gt;100%,100%,AD39))</f>
        <v xml:space="preserve"> -</v>
      </c>
      <c r="AF39" s="774" t="str">
        <f>+IF(N39=0," -",Y39/N39)</f>
        <v xml:space="preserve"> -</v>
      </c>
      <c r="AG39" s="757" t="str">
        <f>+IF(N39=0," -",IF(AF39&gt;100%,100%,AF39))</f>
        <v xml:space="preserve"> -</v>
      </c>
      <c r="AH39" s="774">
        <f>+IF(Q39=0," -",AA39/Q39)</f>
        <v>0</v>
      </c>
      <c r="AI39" s="757">
        <f>+IF(Q39=0," -",IF(AH39&gt;100%,100%,AH39))</f>
        <v>0</v>
      </c>
      <c r="AJ39" s="774" t="str">
        <f>+IF(T39=0," -",AC39/T39)</f>
        <v xml:space="preserve"> -</v>
      </c>
      <c r="AK39" s="757" t="str">
        <f>+IF(T39=0," -",IF(AJ39&gt;100%,100%,AJ39))</f>
        <v xml:space="preserve"> -</v>
      </c>
      <c r="AL39" s="774">
        <f>+SUM(AC39,AA39,Y39,W39)/I39</f>
        <v>0</v>
      </c>
      <c r="AM39" s="757">
        <f>+IF(AL39&gt;100%,100%,IF(AL39&lt;0%,0%,AL39))</f>
        <v>0</v>
      </c>
      <c r="AN39" s="774"/>
      <c r="AO39" s="917">
        <f>+RESUMEN!J74</f>
        <v>0.25230703467799009</v>
      </c>
      <c r="AP39" s="906" t="s">
        <v>758</v>
      </c>
      <c r="AQ39" s="238" t="s">
        <v>738</v>
      </c>
      <c r="AR39" s="276">
        <f>'[1]LÍNEA 3'!P39</f>
        <v>2210261</v>
      </c>
      <c r="AS39" s="238" t="s">
        <v>1601</v>
      </c>
      <c r="AT39" s="39">
        <v>1</v>
      </c>
      <c r="AU39" s="90">
        <f>'[1]LÍNEA 3'!S39</f>
        <v>1</v>
      </c>
      <c r="AV39" s="90">
        <f>'[1]LÍNEA 3'!T39</f>
        <v>1</v>
      </c>
      <c r="AW39" s="413">
        <v>0.25</v>
      </c>
      <c r="AX39" s="90">
        <f>'[1]LÍNEA 3'!U39</f>
        <v>1</v>
      </c>
      <c r="AY39" s="413">
        <v>0.25</v>
      </c>
      <c r="AZ39" s="90">
        <f>'[1]LÍNEA 3'!V39</f>
        <v>1</v>
      </c>
      <c r="BA39" s="415">
        <v>0.25</v>
      </c>
      <c r="BB39" s="46">
        <f>'[1]LÍNEA 3'!W39</f>
        <v>1</v>
      </c>
      <c r="BC39" s="422">
        <v>0.25</v>
      </c>
      <c r="BD39" s="52">
        <f>'[17]2016'!K30</f>
        <v>1</v>
      </c>
      <c r="BE39" s="90">
        <f>'[17]2017'!K30</f>
        <v>0.2</v>
      </c>
      <c r="BF39" s="90">
        <f>'[17]2018'!K30</f>
        <v>0</v>
      </c>
      <c r="BG39" s="69">
        <f>'[17]2019'!K30</f>
        <v>0</v>
      </c>
      <c r="BH39" s="330">
        <f t="shared" si="2"/>
        <v>1</v>
      </c>
      <c r="BI39" s="453">
        <f t="shared" si="3"/>
        <v>1</v>
      </c>
      <c r="BJ39" s="331">
        <f t="shared" si="4"/>
        <v>0.2</v>
      </c>
      <c r="BK39" s="453">
        <f t="shared" si="5"/>
        <v>0.2</v>
      </c>
      <c r="BL39" s="331">
        <f t="shared" si="6"/>
        <v>0</v>
      </c>
      <c r="BM39" s="453">
        <f t="shared" si="7"/>
        <v>0</v>
      </c>
      <c r="BN39" s="331">
        <f t="shared" si="8"/>
        <v>0</v>
      </c>
      <c r="BO39" s="453">
        <f t="shared" si="9"/>
        <v>0</v>
      </c>
      <c r="BP39" s="650">
        <f t="shared" ref="BP39" si="38">+AVERAGE(BD39:BG39)/AU39</f>
        <v>0.3</v>
      </c>
      <c r="BQ39" s="655">
        <f t="shared" si="11"/>
        <v>0.3</v>
      </c>
      <c r="BR39" s="645">
        <f t="shared" si="12"/>
        <v>0.3</v>
      </c>
      <c r="BS39" s="398">
        <f>'[17]2016'!P30</f>
        <v>630471</v>
      </c>
      <c r="BT39" s="269">
        <f>'[17]2016'!Q30</f>
        <v>26403</v>
      </c>
      <c r="BU39" s="269">
        <f>'[17]2016'!R30</f>
        <v>0</v>
      </c>
      <c r="BV39" s="146">
        <f t="shared" si="17"/>
        <v>4.1878214858415377E-2</v>
      </c>
      <c r="BW39" s="385" t="str">
        <f t="shared" si="18"/>
        <v xml:space="preserve"> -</v>
      </c>
      <c r="BX39" s="52">
        <f>'[17]2017'!P30</f>
        <v>1233598</v>
      </c>
      <c r="BY39" s="90">
        <f>'[17]2017'!Q30</f>
        <v>97400</v>
      </c>
      <c r="BZ39" s="90">
        <f>'[17]2017'!R30</f>
        <v>0</v>
      </c>
      <c r="CA39" s="146">
        <f t="shared" si="19"/>
        <v>7.8956029435845385E-2</v>
      </c>
      <c r="CB39" s="385" t="str">
        <f t="shared" si="20"/>
        <v xml:space="preserve"> -</v>
      </c>
      <c r="CC39" s="52">
        <f>'[17]2018'!P30</f>
        <v>324000</v>
      </c>
      <c r="CD39" s="90">
        <f>'[17]2018'!Q30</f>
        <v>0</v>
      </c>
      <c r="CE39" s="90">
        <f>'[17]2018'!R30</f>
        <v>0</v>
      </c>
      <c r="CF39" s="146">
        <f t="shared" si="21"/>
        <v>0</v>
      </c>
      <c r="CG39" s="385" t="str">
        <f t="shared" si="22"/>
        <v xml:space="preserve"> -</v>
      </c>
      <c r="CH39" s="53">
        <f>'[17]2019'!P30</f>
        <v>324000</v>
      </c>
      <c r="CI39" s="90">
        <f>'[17]2019'!Q30</f>
        <v>0</v>
      </c>
      <c r="CJ39" s="90">
        <f>'[17]2019'!R30</f>
        <v>0</v>
      </c>
      <c r="CK39" s="146">
        <f t="shared" si="23"/>
        <v>0</v>
      </c>
      <c r="CL39" s="385" t="str">
        <f t="shared" si="24"/>
        <v xml:space="preserve"> -</v>
      </c>
      <c r="CM39" s="325">
        <f t="shared" si="25"/>
        <v>2512069</v>
      </c>
      <c r="CN39" s="326">
        <f t="shared" si="26"/>
        <v>123803</v>
      </c>
      <c r="CO39" s="326">
        <f t="shared" si="27"/>
        <v>0</v>
      </c>
      <c r="CP39" s="504">
        <f t="shared" si="28"/>
        <v>4.9283280037291967E-2</v>
      </c>
      <c r="CQ39" s="385" t="str">
        <f t="shared" si="29"/>
        <v xml:space="preserve"> -</v>
      </c>
      <c r="CR39" s="591" t="s">
        <v>1562</v>
      </c>
      <c r="CS39" s="212" t="s">
        <v>1261</v>
      </c>
      <c r="CT39" s="101" t="str">
        <f>'[1]LÍNEA 3'!AQ39</f>
        <v>Sec. Salud y Ambiente</v>
      </c>
    </row>
    <row r="40" spans="2:98" ht="45.75" customHeight="1" x14ac:dyDescent="0.2">
      <c r="B40" s="961"/>
      <c r="C40" s="958"/>
      <c r="D40" s="961"/>
      <c r="E40" s="957"/>
      <c r="F40" s="1121"/>
      <c r="G40" s="828"/>
      <c r="H40" s="828"/>
      <c r="I40" s="815"/>
      <c r="J40" s="828"/>
      <c r="K40" s="815"/>
      <c r="L40" s="828"/>
      <c r="M40" s="828"/>
      <c r="N40" s="815"/>
      <c r="O40" s="828"/>
      <c r="P40" s="828"/>
      <c r="Q40" s="815"/>
      <c r="R40" s="828"/>
      <c r="S40" s="828"/>
      <c r="T40" s="815"/>
      <c r="U40" s="877"/>
      <c r="V40" s="1030"/>
      <c r="W40" s="863"/>
      <c r="X40" s="864"/>
      <c r="Y40" s="863"/>
      <c r="Z40" s="864"/>
      <c r="AA40" s="863"/>
      <c r="AB40" s="859"/>
      <c r="AC40" s="1059"/>
      <c r="AD40" s="1052"/>
      <c r="AE40" s="750"/>
      <c r="AF40" s="760"/>
      <c r="AG40" s="750"/>
      <c r="AH40" s="760"/>
      <c r="AI40" s="750"/>
      <c r="AJ40" s="760"/>
      <c r="AK40" s="750"/>
      <c r="AL40" s="760"/>
      <c r="AM40" s="750"/>
      <c r="AN40" s="760"/>
      <c r="AO40" s="915"/>
      <c r="AP40" s="904"/>
      <c r="AQ40" s="301" t="s">
        <v>782</v>
      </c>
      <c r="AR40" s="279" t="str">
        <f>'[1]LÍNEA 3'!P40</f>
        <v xml:space="preserve"> -</v>
      </c>
      <c r="AS40" s="301" t="s">
        <v>1602</v>
      </c>
      <c r="AT40" s="40">
        <v>0</v>
      </c>
      <c r="AU40" s="60">
        <f>'[1]LÍNEA 3'!S40</f>
        <v>1</v>
      </c>
      <c r="AV40" s="60">
        <f>'[1]LÍNEA 3'!T40</f>
        <v>0</v>
      </c>
      <c r="AW40" s="414">
        <f t="shared" si="13"/>
        <v>0</v>
      </c>
      <c r="AX40" s="60">
        <f>'[1]LÍNEA 3'!U40</f>
        <v>1</v>
      </c>
      <c r="AY40" s="414">
        <v>0.33</v>
      </c>
      <c r="AZ40" s="60">
        <f>'[1]LÍNEA 3'!V40</f>
        <v>1</v>
      </c>
      <c r="BA40" s="416">
        <v>0.33</v>
      </c>
      <c r="BB40" s="47">
        <f>'[1]LÍNEA 3'!W40</f>
        <v>1</v>
      </c>
      <c r="BC40" s="423">
        <v>0.34</v>
      </c>
      <c r="BD40" s="54">
        <f>'[17]2016'!K31</f>
        <v>0</v>
      </c>
      <c r="BE40" s="60">
        <f>'[17]2017'!K31</f>
        <v>0</v>
      </c>
      <c r="BF40" s="60">
        <f>'[17]2018'!K31</f>
        <v>0</v>
      </c>
      <c r="BG40" s="49">
        <f>'[17]2019'!K31</f>
        <v>0</v>
      </c>
      <c r="BH40" s="334" t="str">
        <f t="shared" si="2"/>
        <v xml:space="preserve"> -</v>
      </c>
      <c r="BI40" s="454" t="str">
        <f t="shared" si="3"/>
        <v xml:space="preserve"> -</v>
      </c>
      <c r="BJ40" s="335">
        <f t="shared" si="4"/>
        <v>0</v>
      </c>
      <c r="BK40" s="454">
        <f t="shared" si="5"/>
        <v>0</v>
      </c>
      <c r="BL40" s="335">
        <f t="shared" si="6"/>
        <v>0</v>
      </c>
      <c r="BM40" s="454">
        <f t="shared" si="7"/>
        <v>0</v>
      </c>
      <c r="BN40" s="335">
        <f t="shared" si="8"/>
        <v>0</v>
      </c>
      <c r="BO40" s="454">
        <f t="shared" si="9"/>
        <v>0</v>
      </c>
      <c r="BP40" s="651">
        <f>+AVERAGE(BE40:BG40)/AU40</f>
        <v>0</v>
      </c>
      <c r="BQ40" s="656">
        <f t="shared" si="11"/>
        <v>0</v>
      </c>
      <c r="BR40" s="646">
        <f t="shared" si="12"/>
        <v>0</v>
      </c>
      <c r="BS40" s="399">
        <f>'[17]2016'!P31</f>
        <v>0</v>
      </c>
      <c r="BT40" s="271">
        <f>'[17]2016'!Q31</f>
        <v>0</v>
      </c>
      <c r="BU40" s="271">
        <f>'[17]2016'!R31</f>
        <v>0</v>
      </c>
      <c r="BV40" s="125" t="str">
        <f t="shared" si="17"/>
        <v xml:space="preserve"> -</v>
      </c>
      <c r="BW40" s="379" t="str">
        <f t="shared" si="18"/>
        <v xml:space="preserve"> -</v>
      </c>
      <c r="BX40" s="54">
        <f>'[17]2017'!P31</f>
        <v>400000</v>
      </c>
      <c r="BY40" s="60">
        <f>'[17]2017'!Q31</f>
        <v>0</v>
      </c>
      <c r="BZ40" s="60">
        <f>'[17]2017'!R31</f>
        <v>0</v>
      </c>
      <c r="CA40" s="125">
        <f t="shared" si="19"/>
        <v>0</v>
      </c>
      <c r="CB40" s="379" t="str">
        <f t="shared" si="20"/>
        <v xml:space="preserve"> -</v>
      </c>
      <c r="CC40" s="54">
        <f>'[17]2018'!P31</f>
        <v>50000</v>
      </c>
      <c r="CD40" s="60">
        <f>'[17]2018'!Q31</f>
        <v>0</v>
      </c>
      <c r="CE40" s="60">
        <f>'[17]2018'!R31</f>
        <v>0</v>
      </c>
      <c r="CF40" s="125">
        <f t="shared" si="21"/>
        <v>0</v>
      </c>
      <c r="CG40" s="379" t="str">
        <f t="shared" si="22"/>
        <v xml:space="preserve"> -</v>
      </c>
      <c r="CH40" s="55">
        <f>'[17]2019'!P31</f>
        <v>50000</v>
      </c>
      <c r="CI40" s="60">
        <f>'[17]2019'!Q31</f>
        <v>0</v>
      </c>
      <c r="CJ40" s="60">
        <f>'[17]2019'!R31</f>
        <v>0</v>
      </c>
      <c r="CK40" s="125">
        <f t="shared" si="23"/>
        <v>0</v>
      </c>
      <c r="CL40" s="379" t="str">
        <f t="shared" si="24"/>
        <v xml:space="preserve"> -</v>
      </c>
      <c r="CM40" s="327">
        <f t="shared" si="25"/>
        <v>500000</v>
      </c>
      <c r="CN40" s="323">
        <f t="shared" si="26"/>
        <v>0</v>
      </c>
      <c r="CO40" s="323">
        <f t="shared" si="27"/>
        <v>0</v>
      </c>
      <c r="CP40" s="505">
        <f t="shared" si="28"/>
        <v>0</v>
      </c>
      <c r="CQ40" s="379" t="str">
        <f t="shared" si="29"/>
        <v xml:space="preserve"> -</v>
      </c>
      <c r="CR40" s="592" t="s">
        <v>1562</v>
      </c>
      <c r="CS40" s="213" t="s">
        <v>1261</v>
      </c>
      <c r="CT40" s="102" t="str">
        <f>'[1]LÍNEA 3'!AQ40</f>
        <v>Sec. Salud y Ambiente</v>
      </c>
    </row>
    <row r="41" spans="2:98" ht="60" customHeight="1" x14ac:dyDescent="0.2">
      <c r="B41" s="961"/>
      <c r="C41" s="958"/>
      <c r="D41" s="961"/>
      <c r="E41" s="957"/>
      <c r="F41" s="1121"/>
      <c r="G41" s="828"/>
      <c r="H41" s="828"/>
      <c r="I41" s="815"/>
      <c r="J41" s="828"/>
      <c r="K41" s="815"/>
      <c r="L41" s="828"/>
      <c r="M41" s="828"/>
      <c r="N41" s="815"/>
      <c r="O41" s="828"/>
      <c r="P41" s="828"/>
      <c r="Q41" s="815"/>
      <c r="R41" s="828"/>
      <c r="S41" s="828"/>
      <c r="T41" s="815"/>
      <c r="U41" s="877"/>
      <c r="V41" s="1030"/>
      <c r="W41" s="863"/>
      <c r="X41" s="864"/>
      <c r="Y41" s="863"/>
      <c r="Z41" s="864"/>
      <c r="AA41" s="863"/>
      <c r="AB41" s="859"/>
      <c r="AC41" s="1059"/>
      <c r="AD41" s="1052"/>
      <c r="AE41" s="750"/>
      <c r="AF41" s="760"/>
      <c r="AG41" s="750"/>
      <c r="AH41" s="760"/>
      <c r="AI41" s="750"/>
      <c r="AJ41" s="760"/>
      <c r="AK41" s="750"/>
      <c r="AL41" s="760"/>
      <c r="AM41" s="750"/>
      <c r="AN41" s="760"/>
      <c r="AO41" s="915"/>
      <c r="AP41" s="904"/>
      <c r="AQ41" s="27" t="s">
        <v>739</v>
      </c>
      <c r="AR41" s="133" t="str">
        <f>'[1]LÍNEA 3'!P41</f>
        <v xml:space="preserve"> -</v>
      </c>
      <c r="AS41" s="27" t="s">
        <v>1603</v>
      </c>
      <c r="AT41" s="40">
        <v>0</v>
      </c>
      <c r="AU41" s="60">
        <f>'[1]LÍNEA 3'!S41</f>
        <v>1</v>
      </c>
      <c r="AV41" s="60">
        <f>'[1]LÍNEA 3'!T41</f>
        <v>0</v>
      </c>
      <c r="AW41" s="414">
        <f t="shared" si="13"/>
        <v>0</v>
      </c>
      <c r="AX41" s="60">
        <f>'[1]LÍNEA 3'!U41</f>
        <v>1</v>
      </c>
      <c r="AY41" s="414">
        <f t="shared" si="14"/>
        <v>1</v>
      </c>
      <c r="AZ41" s="60">
        <f>'[1]LÍNEA 3'!V41</f>
        <v>0</v>
      </c>
      <c r="BA41" s="416">
        <f t="shared" si="15"/>
        <v>0</v>
      </c>
      <c r="BB41" s="47">
        <f>'[1]LÍNEA 3'!W41</f>
        <v>0</v>
      </c>
      <c r="BC41" s="423">
        <f t="shared" si="16"/>
        <v>0</v>
      </c>
      <c r="BD41" s="54">
        <f>'[17]2016'!K32</f>
        <v>0</v>
      </c>
      <c r="BE41" s="60">
        <f>'[17]2017'!K32</f>
        <v>0</v>
      </c>
      <c r="BF41" s="60">
        <f>'[17]2018'!K32</f>
        <v>0</v>
      </c>
      <c r="BG41" s="49">
        <f>'[17]2019'!K32</f>
        <v>0</v>
      </c>
      <c r="BH41" s="334" t="str">
        <f t="shared" si="2"/>
        <v xml:space="preserve"> -</v>
      </c>
      <c r="BI41" s="454" t="str">
        <f t="shared" si="3"/>
        <v xml:space="preserve"> -</v>
      </c>
      <c r="BJ41" s="335">
        <f t="shared" si="4"/>
        <v>0</v>
      </c>
      <c r="BK41" s="454">
        <f t="shared" si="5"/>
        <v>0</v>
      </c>
      <c r="BL41" s="335" t="str">
        <f t="shared" si="6"/>
        <v xml:space="preserve"> -</v>
      </c>
      <c r="BM41" s="454" t="str">
        <f t="shared" si="7"/>
        <v xml:space="preserve"> -</v>
      </c>
      <c r="BN41" s="335" t="str">
        <f t="shared" si="8"/>
        <v xml:space="preserve"> -</v>
      </c>
      <c r="BO41" s="454" t="str">
        <f t="shared" si="9"/>
        <v xml:space="preserve"> -</v>
      </c>
      <c r="BP41" s="651">
        <f t="shared" si="10"/>
        <v>0</v>
      </c>
      <c r="BQ41" s="656">
        <f t="shared" si="11"/>
        <v>0</v>
      </c>
      <c r="BR41" s="646">
        <f t="shared" si="12"/>
        <v>0</v>
      </c>
      <c r="BS41" s="399">
        <f>'[17]2016'!P32</f>
        <v>0</v>
      </c>
      <c r="BT41" s="271">
        <f>'[17]2016'!Q32</f>
        <v>0</v>
      </c>
      <c r="BU41" s="271">
        <f>'[17]2016'!R32</f>
        <v>0</v>
      </c>
      <c r="BV41" s="125" t="str">
        <f t="shared" si="17"/>
        <v xml:space="preserve"> -</v>
      </c>
      <c r="BW41" s="379" t="str">
        <f t="shared" si="18"/>
        <v xml:space="preserve"> -</v>
      </c>
      <c r="BX41" s="54">
        <f>'[17]2017'!P32</f>
        <v>15000</v>
      </c>
      <c r="BY41" s="60">
        <f>'[17]2017'!Q32</f>
        <v>0</v>
      </c>
      <c r="BZ41" s="60">
        <f>'[17]2017'!R32</f>
        <v>0</v>
      </c>
      <c r="CA41" s="125">
        <f t="shared" si="19"/>
        <v>0</v>
      </c>
      <c r="CB41" s="379" t="str">
        <f t="shared" si="20"/>
        <v xml:space="preserve"> -</v>
      </c>
      <c r="CC41" s="54">
        <f>'[17]2018'!P32</f>
        <v>0</v>
      </c>
      <c r="CD41" s="60">
        <f>'[17]2018'!Q32</f>
        <v>0</v>
      </c>
      <c r="CE41" s="60">
        <f>'[17]2018'!R32</f>
        <v>0</v>
      </c>
      <c r="CF41" s="125" t="str">
        <f t="shared" si="21"/>
        <v xml:space="preserve"> -</v>
      </c>
      <c r="CG41" s="379" t="str">
        <f t="shared" si="22"/>
        <v xml:space="preserve"> -</v>
      </c>
      <c r="CH41" s="55">
        <f>'[17]2019'!P32</f>
        <v>0</v>
      </c>
      <c r="CI41" s="60">
        <f>'[17]2019'!Q32</f>
        <v>0</v>
      </c>
      <c r="CJ41" s="60">
        <f>'[17]2019'!R32</f>
        <v>0</v>
      </c>
      <c r="CK41" s="125" t="str">
        <f t="shared" si="23"/>
        <v xml:space="preserve"> -</v>
      </c>
      <c r="CL41" s="379" t="str">
        <f t="shared" si="24"/>
        <v xml:space="preserve"> -</v>
      </c>
      <c r="CM41" s="327">
        <f t="shared" si="25"/>
        <v>15000</v>
      </c>
      <c r="CN41" s="323">
        <f t="shared" si="26"/>
        <v>0</v>
      </c>
      <c r="CO41" s="323">
        <f t="shared" si="27"/>
        <v>0</v>
      </c>
      <c r="CP41" s="505">
        <f t="shared" si="28"/>
        <v>0</v>
      </c>
      <c r="CQ41" s="379" t="str">
        <f t="shared" si="29"/>
        <v xml:space="preserve"> -</v>
      </c>
      <c r="CR41" s="592" t="s">
        <v>1562</v>
      </c>
      <c r="CS41" s="213" t="s">
        <v>1261</v>
      </c>
      <c r="CT41" s="102" t="str">
        <f>'[1]LÍNEA 3'!AQ41</f>
        <v>Sec. Salud y Ambiente</v>
      </c>
    </row>
    <row r="42" spans="2:98" ht="30" customHeight="1" x14ac:dyDescent="0.2">
      <c r="B42" s="961"/>
      <c r="C42" s="958"/>
      <c r="D42" s="961"/>
      <c r="E42" s="957"/>
      <c r="F42" s="1121"/>
      <c r="G42" s="828"/>
      <c r="H42" s="828"/>
      <c r="I42" s="815"/>
      <c r="J42" s="828"/>
      <c r="K42" s="815"/>
      <c r="L42" s="828"/>
      <c r="M42" s="828"/>
      <c r="N42" s="815"/>
      <c r="O42" s="828"/>
      <c r="P42" s="828"/>
      <c r="Q42" s="815"/>
      <c r="R42" s="828"/>
      <c r="S42" s="828"/>
      <c r="T42" s="815"/>
      <c r="U42" s="877"/>
      <c r="V42" s="1030"/>
      <c r="W42" s="863"/>
      <c r="X42" s="864"/>
      <c r="Y42" s="863"/>
      <c r="Z42" s="864"/>
      <c r="AA42" s="863"/>
      <c r="AB42" s="859"/>
      <c r="AC42" s="1059"/>
      <c r="AD42" s="1052"/>
      <c r="AE42" s="750"/>
      <c r="AF42" s="760"/>
      <c r="AG42" s="750"/>
      <c r="AH42" s="760"/>
      <c r="AI42" s="750"/>
      <c r="AJ42" s="760"/>
      <c r="AK42" s="750"/>
      <c r="AL42" s="760"/>
      <c r="AM42" s="750"/>
      <c r="AN42" s="760"/>
      <c r="AO42" s="915"/>
      <c r="AP42" s="904"/>
      <c r="AQ42" s="27" t="s">
        <v>740</v>
      </c>
      <c r="AR42" s="133" t="str">
        <f>'[1]LÍNEA 3'!P42</f>
        <v xml:space="preserve"> -</v>
      </c>
      <c r="AS42" s="27" t="s">
        <v>1604</v>
      </c>
      <c r="AT42" s="40">
        <v>0</v>
      </c>
      <c r="AU42" s="60">
        <f>'[1]LÍNEA 3'!S42</f>
        <v>1</v>
      </c>
      <c r="AV42" s="60">
        <f>'[1]LÍNEA 3'!T42</f>
        <v>0</v>
      </c>
      <c r="AW42" s="414">
        <f t="shared" si="13"/>
        <v>0</v>
      </c>
      <c r="AX42" s="60">
        <f>'[1]LÍNEA 3'!U42</f>
        <v>0</v>
      </c>
      <c r="AY42" s="414">
        <f t="shared" si="14"/>
        <v>0</v>
      </c>
      <c r="AZ42" s="60">
        <f>'[1]LÍNEA 3'!V42</f>
        <v>1</v>
      </c>
      <c r="BA42" s="416">
        <f t="shared" si="15"/>
        <v>1</v>
      </c>
      <c r="BB42" s="47">
        <f>'[1]LÍNEA 3'!W42</f>
        <v>0</v>
      </c>
      <c r="BC42" s="423">
        <f t="shared" si="16"/>
        <v>0</v>
      </c>
      <c r="BD42" s="54">
        <f>'[17]2016'!K33</f>
        <v>0</v>
      </c>
      <c r="BE42" s="60">
        <f>'[17]2017'!K33</f>
        <v>0</v>
      </c>
      <c r="BF42" s="60">
        <f>'[17]2018'!K33</f>
        <v>0</v>
      </c>
      <c r="BG42" s="49">
        <f>'[17]2019'!K33</f>
        <v>0</v>
      </c>
      <c r="BH42" s="334" t="str">
        <f t="shared" si="2"/>
        <v xml:space="preserve"> -</v>
      </c>
      <c r="BI42" s="454" t="str">
        <f t="shared" si="3"/>
        <v xml:space="preserve"> -</v>
      </c>
      <c r="BJ42" s="335" t="str">
        <f t="shared" si="4"/>
        <v xml:space="preserve"> -</v>
      </c>
      <c r="BK42" s="454" t="str">
        <f t="shared" si="5"/>
        <v xml:space="preserve"> -</v>
      </c>
      <c r="BL42" s="335">
        <f t="shared" si="6"/>
        <v>0</v>
      </c>
      <c r="BM42" s="454">
        <f t="shared" si="7"/>
        <v>0</v>
      </c>
      <c r="BN42" s="335" t="str">
        <f t="shared" si="8"/>
        <v xml:space="preserve"> -</v>
      </c>
      <c r="BO42" s="454" t="str">
        <f t="shared" si="9"/>
        <v xml:space="preserve"> -</v>
      </c>
      <c r="BP42" s="651">
        <f t="shared" si="10"/>
        <v>0</v>
      </c>
      <c r="BQ42" s="656">
        <f t="shared" si="11"/>
        <v>0</v>
      </c>
      <c r="BR42" s="646">
        <f t="shared" si="12"/>
        <v>0</v>
      </c>
      <c r="BS42" s="399">
        <f>'[17]2016'!P33</f>
        <v>0</v>
      </c>
      <c r="BT42" s="271">
        <f>'[17]2016'!Q33</f>
        <v>0</v>
      </c>
      <c r="BU42" s="271">
        <f>'[17]2016'!R33</f>
        <v>0</v>
      </c>
      <c r="BV42" s="125" t="str">
        <f t="shared" si="17"/>
        <v xml:space="preserve"> -</v>
      </c>
      <c r="BW42" s="379" t="str">
        <f t="shared" si="18"/>
        <v xml:space="preserve"> -</v>
      </c>
      <c r="BX42" s="54">
        <f>'[17]2017'!P33</f>
        <v>0</v>
      </c>
      <c r="BY42" s="60">
        <f>'[17]2017'!Q33</f>
        <v>0</v>
      </c>
      <c r="BZ42" s="60">
        <f>'[17]2017'!R33</f>
        <v>0</v>
      </c>
      <c r="CA42" s="125" t="str">
        <f t="shared" si="19"/>
        <v xml:space="preserve"> -</v>
      </c>
      <c r="CB42" s="379" t="str">
        <f t="shared" si="20"/>
        <v xml:space="preserve"> -</v>
      </c>
      <c r="CC42" s="54">
        <f>'[17]2018'!P33</f>
        <v>0</v>
      </c>
      <c r="CD42" s="60">
        <f>'[17]2018'!Q33</f>
        <v>0</v>
      </c>
      <c r="CE42" s="60">
        <f>'[17]2018'!R33</f>
        <v>0</v>
      </c>
      <c r="CF42" s="125" t="str">
        <f t="shared" si="21"/>
        <v xml:space="preserve"> -</v>
      </c>
      <c r="CG42" s="379" t="str">
        <f t="shared" si="22"/>
        <v xml:space="preserve"> -</v>
      </c>
      <c r="CH42" s="55">
        <f>'[17]2019'!P33</f>
        <v>0</v>
      </c>
      <c r="CI42" s="60">
        <f>'[17]2019'!Q33</f>
        <v>0</v>
      </c>
      <c r="CJ42" s="60">
        <f>'[17]2019'!R33</f>
        <v>0</v>
      </c>
      <c r="CK42" s="125" t="str">
        <f t="shared" si="23"/>
        <v xml:space="preserve"> -</v>
      </c>
      <c r="CL42" s="379" t="str">
        <f t="shared" si="24"/>
        <v xml:space="preserve"> -</v>
      </c>
      <c r="CM42" s="327">
        <f t="shared" si="25"/>
        <v>0</v>
      </c>
      <c r="CN42" s="323">
        <f t="shared" si="26"/>
        <v>0</v>
      </c>
      <c r="CO42" s="323">
        <f t="shared" si="27"/>
        <v>0</v>
      </c>
      <c r="CP42" s="505" t="str">
        <f t="shared" si="28"/>
        <v xml:space="preserve"> -</v>
      </c>
      <c r="CQ42" s="379" t="str">
        <f t="shared" si="29"/>
        <v xml:space="preserve"> -</v>
      </c>
      <c r="CR42" s="592" t="s">
        <v>1576</v>
      </c>
      <c r="CS42" s="213" t="s">
        <v>1261</v>
      </c>
      <c r="CT42" s="102" t="str">
        <f>'[1]LÍNEA 3'!AQ42</f>
        <v>Sec. Salud y Ambiente</v>
      </c>
    </row>
    <row r="43" spans="2:98" ht="45.75" customHeight="1" x14ac:dyDescent="0.2">
      <c r="B43" s="961"/>
      <c r="C43" s="958"/>
      <c r="D43" s="961"/>
      <c r="E43" s="957"/>
      <c r="F43" s="1121"/>
      <c r="G43" s="828"/>
      <c r="H43" s="828"/>
      <c r="I43" s="815"/>
      <c r="J43" s="828"/>
      <c r="K43" s="815"/>
      <c r="L43" s="828"/>
      <c r="M43" s="828"/>
      <c r="N43" s="815"/>
      <c r="O43" s="828"/>
      <c r="P43" s="828"/>
      <c r="Q43" s="815"/>
      <c r="R43" s="828"/>
      <c r="S43" s="828"/>
      <c r="T43" s="815"/>
      <c r="U43" s="877"/>
      <c r="V43" s="1030"/>
      <c r="W43" s="863"/>
      <c r="X43" s="864"/>
      <c r="Y43" s="863"/>
      <c r="Z43" s="864"/>
      <c r="AA43" s="863"/>
      <c r="AB43" s="859"/>
      <c r="AC43" s="1059"/>
      <c r="AD43" s="1052"/>
      <c r="AE43" s="750"/>
      <c r="AF43" s="760"/>
      <c r="AG43" s="750"/>
      <c r="AH43" s="760"/>
      <c r="AI43" s="750"/>
      <c r="AJ43" s="760"/>
      <c r="AK43" s="750"/>
      <c r="AL43" s="760"/>
      <c r="AM43" s="750"/>
      <c r="AN43" s="760"/>
      <c r="AO43" s="915"/>
      <c r="AP43" s="904"/>
      <c r="AQ43" s="27" t="s">
        <v>741</v>
      </c>
      <c r="AR43" s="133">
        <f>'[1]LÍNEA 3'!P43</f>
        <v>0</v>
      </c>
      <c r="AS43" s="27" t="s">
        <v>1605</v>
      </c>
      <c r="AT43" s="40">
        <v>0</v>
      </c>
      <c r="AU43" s="60">
        <f>'[1]LÍNEA 3'!S43</f>
        <v>30</v>
      </c>
      <c r="AV43" s="60">
        <f>'[1]LÍNEA 3'!T43</f>
        <v>2</v>
      </c>
      <c r="AW43" s="414">
        <f t="shared" si="13"/>
        <v>6.6666666666666666E-2</v>
      </c>
      <c r="AX43" s="60">
        <f>'[1]LÍNEA 3'!U43</f>
        <v>9</v>
      </c>
      <c r="AY43" s="414">
        <f t="shared" si="14"/>
        <v>0.3</v>
      </c>
      <c r="AZ43" s="60">
        <f>'[1]LÍNEA 3'!V43</f>
        <v>9</v>
      </c>
      <c r="BA43" s="416">
        <f t="shared" si="15"/>
        <v>0.3</v>
      </c>
      <c r="BB43" s="47">
        <f>'[1]LÍNEA 3'!W43</f>
        <v>10</v>
      </c>
      <c r="BC43" s="423">
        <f t="shared" si="16"/>
        <v>0.33333333333333331</v>
      </c>
      <c r="BD43" s="54">
        <f>'[17]2016'!K34</f>
        <v>2</v>
      </c>
      <c r="BE43" s="60">
        <f>'[17]2017'!K34</f>
        <v>2</v>
      </c>
      <c r="BF43" s="60">
        <f>'[17]2018'!K34</f>
        <v>0</v>
      </c>
      <c r="BG43" s="49">
        <f>'[17]2019'!K34</f>
        <v>0</v>
      </c>
      <c r="BH43" s="334">
        <f t="shared" si="2"/>
        <v>1</v>
      </c>
      <c r="BI43" s="454">
        <f t="shared" si="3"/>
        <v>1</v>
      </c>
      <c r="BJ43" s="335">
        <f t="shared" si="4"/>
        <v>0.22222222222222221</v>
      </c>
      <c r="BK43" s="454">
        <f t="shared" si="5"/>
        <v>0.22222222222222221</v>
      </c>
      <c r="BL43" s="335">
        <f t="shared" si="6"/>
        <v>0</v>
      </c>
      <c r="BM43" s="454">
        <f t="shared" si="7"/>
        <v>0</v>
      </c>
      <c r="BN43" s="335">
        <f t="shared" si="8"/>
        <v>0</v>
      </c>
      <c r="BO43" s="454">
        <f t="shared" si="9"/>
        <v>0</v>
      </c>
      <c r="BP43" s="651">
        <f t="shared" si="10"/>
        <v>0.13333333333333333</v>
      </c>
      <c r="BQ43" s="656">
        <f t="shared" si="11"/>
        <v>0.13333333333333333</v>
      </c>
      <c r="BR43" s="646">
        <f t="shared" si="12"/>
        <v>0.13333333333333333</v>
      </c>
      <c r="BS43" s="399">
        <f>'[17]2016'!P34</f>
        <v>2800</v>
      </c>
      <c r="BT43" s="271">
        <f>'[17]2016'!Q34</f>
        <v>0</v>
      </c>
      <c r="BU43" s="271">
        <f>'[17]2016'!R34</f>
        <v>0</v>
      </c>
      <c r="BV43" s="125">
        <f t="shared" si="17"/>
        <v>0</v>
      </c>
      <c r="BW43" s="379" t="str">
        <f t="shared" si="18"/>
        <v xml:space="preserve"> -</v>
      </c>
      <c r="BX43" s="54">
        <f>'[17]2017'!P34</f>
        <v>30000</v>
      </c>
      <c r="BY43" s="60">
        <f>'[17]2017'!Q34</f>
        <v>0</v>
      </c>
      <c r="BZ43" s="60">
        <f>'[17]2017'!R34</f>
        <v>0</v>
      </c>
      <c r="CA43" s="125">
        <f t="shared" si="19"/>
        <v>0</v>
      </c>
      <c r="CB43" s="379" t="str">
        <f t="shared" si="20"/>
        <v xml:space="preserve"> -</v>
      </c>
      <c r="CC43" s="54">
        <f>'[17]2018'!P34</f>
        <v>0</v>
      </c>
      <c r="CD43" s="60">
        <f>'[17]2018'!Q34</f>
        <v>0</v>
      </c>
      <c r="CE43" s="60">
        <f>'[17]2018'!R34</f>
        <v>0</v>
      </c>
      <c r="CF43" s="125" t="str">
        <f t="shared" si="21"/>
        <v xml:space="preserve"> -</v>
      </c>
      <c r="CG43" s="379" t="str">
        <f t="shared" si="22"/>
        <v xml:space="preserve"> -</v>
      </c>
      <c r="CH43" s="55">
        <f>'[17]2019'!P34</f>
        <v>0</v>
      </c>
      <c r="CI43" s="60">
        <f>'[17]2019'!Q34</f>
        <v>0</v>
      </c>
      <c r="CJ43" s="60">
        <f>'[17]2019'!R34</f>
        <v>0</v>
      </c>
      <c r="CK43" s="125" t="str">
        <f t="shared" si="23"/>
        <v xml:space="preserve"> -</v>
      </c>
      <c r="CL43" s="379" t="str">
        <f t="shared" si="24"/>
        <v xml:space="preserve"> -</v>
      </c>
      <c r="CM43" s="327">
        <f t="shared" si="25"/>
        <v>32800</v>
      </c>
      <c r="CN43" s="323">
        <f t="shared" si="26"/>
        <v>0</v>
      </c>
      <c r="CO43" s="323">
        <f t="shared" si="27"/>
        <v>0</v>
      </c>
      <c r="CP43" s="505">
        <f t="shared" si="28"/>
        <v>0</v>
      </c>
      <c r="CQ43" s="379" t="str">
        <f t="shared" si="29"/>
        <v xml:space="preserve"> -</v>
      </c>
      <c r="CR43" s="592" t="s">
        <v>1562</v>
      </c>
      <c r="CS43" s="213" t="s">
        <v>1261</v>
      </c>
      <c r="CT43" s="102" t="str">
        <f>'[1]LÍNEA 3'!AQ43</f>
        <v>Sec. Salud y Ambiente</v>
      </c>
    </row>
    <row r="44" spans="2:98" ht="45.75" customHeight="1" x14ac:dyDescent="0.2">
      <c r="B44" s="961"/>
      <c r="C44" s="958"/>
      <c r="D44" s="961"/>
      <c r="E44" s="957"/>
      <c r="F44" s="1121"/>
      <c r="G44" s="828"/>
      <c r="H44" s="828"/>
      <c r="I44" s="815"/>
      <c r="J44" s="828"/>
      <c r="K44" s="815"/>
      <c r="L44" s="828"/>
      <c r="M44" s="828"/>
      <c r="N44" s="815"/>
      <c r="O44" s="828"/>
      <c r="P44" s="828"/>
      <c r="Q44" s="815"/>
      <c r="R44" s="828"/>
      <c r="S44" s="828"/>
      <c r="T44" s="815"/>
      <c r="U44" s="877"/>
      <c r="V44" s="1030"/>
      <c r="W44" s="863"/>
      <c r="X44" s="864"/>
      <c r="Y44" s="863"/>
      <c r="Z44" s="864"/>
      <c r="AA44" s="863"/>
      <c r="AB44" s="859"/>
      <c r="AC44" s="1059"/>
      <c r="AD44" s="1052"/>
      <c r="AE44" s="750"/>
      <c r="AF44" s="760"/>
      <c r="AG44" s="750"/>
      <c r="AH44" s="760"/>
      <c r="AI44" s="750"/>
      <c r="AJ44" s="760"/>
      <c r="AK44" s="750"/>
      <c r="AL44" s="760"/>
      <c r="AM44" s="750"/>
      <c r="AN44" s="760"/>
      <c r="AO44" s="915"/>
      <c r="AP44" s="904"/>
      <c r="AQ44" s="27" t="s">
        <v>742</v>
      </c>
      <c r="AR44" s="133" t="str">
        <f>'[1]LÍNEA 3'!P44</f>
        <v xml:space="preserve"> -</v>
      </c>
      <c r="AS44" s="27" t="s">
        <v>1606</v>
      </c>
      <c r="AT44" s="40">
        <v>0</v>
      </c>
      <c r="AU44" s="60">
        <f>'[1]LÍNEA 3'!S44</f>
        <v>1</v>
      </c>
      <c r="AV44" s="60">
        <f>'[1]LÍNEA 3'!T44</f>
        <v>0</v>
      </c>
      <c r="AW44" s="414">
        <f t="shared" si="13"/>
        <v>0</v>
      </c>
      <c r="AX44" s="60">
        <f>'[1]LÍNEA 3'!U44</f>
        <v>0</v>
      </c>
      <c r="AY44" s="414">
        <f t="shared" si="14"/>
        <v>0</v>
      </c>
      <c r="AZ44" s="60">
        <f>'[1]LÍNEA 3'!V44</f>
        <v>1</v>
      </c>
      <c r="BA44" s="416">
        <f t="shared" si="15"/>
        <v>1</v>
      </c>
      <c r="BB44" s="47">
        <f>'[1]LÍNEA 3'!W44</f>
        <v>0</v>
      </c>
      <c r="BC44" s="423">
        <f t="shared" si="16"/>
        <v>0</v>
      </c>
      <c r="BD44" s="54">
        <f>'[17]2016'!K35</f>
        <v>0</v>
      </c>
      <c r="BE44" s="60">
        <f>'[17]2017'!K35</f>
        <v>0</v>
      </c>
      <c r="BF44" s="60">
        <f>'[17]2018'!K35</f>
        <v>0</v>
      </c>
      <c r="BG44" s="49">
        <f>'[17]2019'!K35</f>
        <v>0</v>
      </c>
      <c r="BH44" s="334" t="str">
        <f t="shared" si="2"/>
        <v xml:space="preserve"> -</v>
      </c>
      <c r="BI44" s="454" t="str">
        <f t="shared" si="3"/>
        <v xml:space="preserve"> -</v>
      </c>
      <c r="BJ44" s="335" t="str">
        <f t="shared" si="4"/>
        <v xml:space="preserve"> -</v>
      </c>
      <c r="BK44" s="454" t="str">
        <f t="shared" si="5"/>
        <v xml:space="preserve"> -</v>
      </c>
      <c r="BL44" s="335">
        <f t="shared" si="6"/>
        <v>0</v>
      </c>
      <c r="BM44" s="454">
        <f t="shared" si="7"/>
        <v>0</v>
      </c>
      <c r="BN44" s="335" t="str">
        <f t="shared" si="8"/>
        <v xml:space="preserve"> -</v>
      </c>
      <c r="BO44" s="454" t="str">
        <f t="shared" si="9"/>
        <v xml:space="preserve"> -</v>
      </c>
      <c r="BP44" s="651">
        <f t="shared" si="10"/>
        <v>0</v>
      </c>
      <c r="BQ44" s="656">
        <f t="shared" si="11"/>
        <v>0</v>
      </c>
      <c r="BR44" s="646">
        <f t="shared" si="12"/>
        <v>0</v>
      </c>
      <c r="BS44" s="399">
        <f>'[17]2016'!P35</f>
        <v>0</v>
      </c>
      <c r="BT44" s="271">
        <f>'[17]2016'!Q35</f>
        <v>0</v>
      </c>
      <c r="BU44" s="271">
        <f>'[17]2016'!R35</f>
        <v>0</v>
      </c>
      <c r="BV44" s="125" t="str">
        <f t="shared" si="17"/>
        <v xml:space="preserve"> -</v>
      </c>
      <c r="BW44" s="379" t="str">
        <f t="shared" si="18"/>
        <v xml:space="preserve"> -</v>
      </c>
      <c r="BX44" s="54">
        <f>'[17]2017'!P35</f>
        <v>0</v>
      </c>
      <c r="BY44" s="60">
        <f>'[17]2017'!Q35</f>
        <v>0</v>
      </c>
      <c r="BZ44" s="60">
        <f>'[17]2017'!R35</f>
        <v>0</v>
      </c>
      <c r="CA44" s="125" t="str">
        <f t="shared" si="19"/>
        <v xml:space="preserve"> -</v>
      </c>
      <c r="CB44" s="379" t="str">
        <f t="shared" si="20"/>
        <v xml:space="preserve"> -</v>
      </c>
      <c r="CC44" s="54">
        <f>'[17]2018'!P35</f>
        <v>0</v>
      </c>
      <c r="CD44" s="60">
        <f>'[17]2018'!Q35</f>
        <v>0</v>
      </c>
      <c r="CE44" s="60">
        <f>'[17]2018'!R35</f>
        <v>0</v>
      </c>
      <c r="CF44" s="125" t="str">
        <f t="shared" si="21"/>
        <v xml:space="preserve"> -</v>
      </c>
      <c r="CG44" s="379" t="str">
        <f t="shared" si="22"/>
        <v xml:space="preserve"> -</v>
      </c>
      <c r="CH44" s="55">
        <f>'[17]2019'!P35</f>
        <v>0</v>
      </c>
      <c r="CI44" s="60">
        <f>'[17]2019'!Q35</f>
        <v>0</v>
      </c>
      <c r="CJ44" s="60">
        <f>'[17]2019'!R35</f>
        <v>0</v>
      </c>
      <c r="CK44" s="125" t="str">
        <f t="shared" si="23"/>
        <v xml:space="preserve"> -</v>
      </c>
      <c r="CL44" s="379" t="str">
        <f t="shared" si="24"/>
        <v xml:space="preserve"> -</v>
      </c>
      <c r="CM44" s="327">
        <f t="shared" si="25"/>
        <v>0</v>
      </c>
      <c r="CN44" s="323">
        <f t="shared" si="26"/>
        <v>0</v>
      </c>
      <c r="CO44" s="323">
        <f t="shared" si="27"/>
        <v>0</v>
      </c>
      <c r="CP44" s="505" t="str">
        <f t="shared" si="28"/>
        <v xml:space="preserve"> -</v>
      </c>
      <c r="CQ44" s="379" t="str">
        <f t="shared" si="29"/>
        <v xml:space="preserve"> -</v>
      </c>
      <c r="CR44" s="592" t="s">
        <v>1562</v>
      </c>
      <c r="CS44" s="213" t="s">
        <v>1261</v>
      </c>
      <c r="CT44" s="102" t="str">
        <f>'[1]LÍNEA 3'!AQ44</f>
        <v>Sec. Salud y Ambiente</v>
      </c>
    </row>
    <row r="45" spans="2:98" ht="30" customHeight="1" x14ac:dyDescent="0.2">
      <c r="B45" s="961"/>
      <c r="C45" s="958"/>
      <c r="D45" s="961"/>
      <c r="E45" s="957"/>
      <c r="F45" s="1121"/>
      <c r="G45" s="828"/>
      <c r="H45" s="828"/>
      <c r="I45" s="815"/>
      <c r="J45" s="828"/>
      <c r="K45" s="815"/>
      <c r="L45" s="828"/>
      <c r="M45" s="828"/>
      <c r="N45" s="815"/>
      <c r="O45" s="828"/>
      <c r="P45" s="828"/>
      <c r="Q45" s="815"/>
      <c r="R45" s="828"/>
      <c r="S45" s="828"/>
      <c r="T45" s="815"/>
      <c r="U45" s="877"/>
      <c r="V45" s="1030"/>
      <c r="W45" s="863"/>
      <c r="X45" s="864"/>
      <c r="Y45" s="863"/>
      <c r="Z45" s="864"/>
      <c r="AA45" s="863"/>
      <c r="AB45" s="859"/>
      <c r="AC45" s="1059"/>
      <c r="AD45" s="1052"/>
      <c r="AE45" s="750"/>
      <c r="AF45" s="760"/>
      <c r="AG45" s="750"/>
      <c r="AH45" s="760"/>
      <c r="AI45" s="750"/>
      <c r="AJ45" s="760"/>
      <c r="AK45" s="750"/>
      <c r="AL45" s="760"/>
      <c r="AM45" s="750"/>
      <c r="AN45" s="760"/>
      <c r="AO45" s="915"/>
      <c r="AP45" s="904"/>
      <c r="AQ45" s="27" t="s">
        <v>743</v>
      </c>
      <c r="AR45" s="258" t="str">
        <f>'[1]LÍNEA 3'!P45</f>
        <v>05410706</v>
      </c>
      <c r="AS45" s="27" t="s">
        <v>1607</v>
      </c>
      <c r="AT45" s="40">
        <v>5</v>
      </c>
      <c r="AU45" s="60">
        <f>'[1]LÍNEA 3'!S45</f>
        <v>5</v>
      </c>
      <c r="AV45" s="60">
        <f>'[1]LÍNEA 3'!T45</f>
        <v>1</v>
      </c>
      <c r="AW45" s="414">
        <f t="shared" si="13"/>
        <v>0.2</v>
      </c>
      <c r="AX45" s="60">
        <f>'[1]LÍNEA 3'!U45</f>
        <v>1</v>
      </c>
      <c r="AY45" s="414">
        <f t="shared" si="14"/>
        <v>0.2</v>
      </c>
      <c r="AZ45" s="60">
        <f>'[1]LÍNEA 3'!V45</f>
        <v>1</v>
      </c>
      <c r="BA45" s="416">
        <f t="shared" si="15"/>
        <v>0.2</v>
      </c>
      <c r="BB45" s="47">
        <f>'[1]LÍNEA 3'!W45</f>
        <v>2</v>
      </c>
      <c r="BC45" s="423">
        <f t="shared" si="16"/>
        <v>0.4</v>
      </c>
      <c r="BD45" s="54">
        <f>'[25]2016'!K12</f>
        <v>1</v>
      </c>
      <c r="BE45" s="60">
        <f>'[25]2017'!K12</f>
        <v>0.1</v>
      </c>
      <c r="BF45" s="60">
        <f>'[25]2018'!K12</f>
        <v>0</v>
      </c>
      <c r="BG45" s="49">
        <f>'[25]2019'!K12</f>
        <v>0</v>
      </c>
      <c r="BH45" s="334">
        <f t="shared" si="2"/>
        <v>1</v>
      </c>
      <c r="BI45" s="454">
        <f t="shared" si="3"/>
        <v>1</v>
      </c>
      <c r="BJ45" s="335">
        <f t="shared" si="4"/>
        <v>0.1</v>
      </c>
      <c r="BK45" s="454">
        <f t="shared" si="5"/>
        <v>0.1</v>
      </c>
      <c r="BL45" s="335">
        <f t="shared" si="6"/>
        <v>0</v>
      </c>
      <c r="BM45" s="454">
        <f t="shared" si="7"/>
        <v>0</v>
      </c>
      <c r="BN45" s="335">
        <f t="shared" si="8"/>
        <v>0</v>
      </c>
      <c r="BO45" s="454">
        <f t="shared" si="9"/>
        <v>0</v>
      </c>
      <c r="BP45" s="651">
        <f t="shared" si="10"/>
        <v>0.22000000000000003</v>
      </c>
      <c r="BQ45" s="656">
        <f t="shared" si="11"/>
        <v>0.22000000000000003</v>
      </c>
      <c r="BR45" s="646">
        <f t="shared" si="12"/>
        <v>0.22000000000000003</v>
      </c>
      <c r="BS45" s="54">
        <f>'[25]2016'!P12</f>
        <v>4593380</v>
      </c>
      <c r="BT45" s="60">
        <f>'[25]2016'!Q12</f>
        <v>3343346</v>
      </c>
      <c r="BU45" s="60">
        <f>'[25]2016'!R12</f>
        <v>0</v>
      </c>
      <c r="BV45" s="125">
        <f t="shared" si="17"/>
        <v>0.72786183594651432</v>
      </c>
      <c r="BW45" s="379" t="str">
        <f t="shared" si="18"/>
        <v xml:space="preserve"> -</v>
      </c>
      <c r="BX45" s="54">
        <f>'[25]2017'!P12</f>
        <v>8684355</v>
      </c>
      <c r="BY45" s="60">
        <f>'[25]2017'!Q12</f>
        <v>1295311</v>
      </c>
      <c r="BZ45" s="60">
        <f>'[25]2017'!R12</f>
        <v>0</v>
      </c>
      <c r="CA45" s="125">
        <f t="shared" si="19"/>
        <v>0.14915454285321131</v>
      </c>
      <c r="CB45" s="379" t="str">
        <f t="shared" si="20"/>
        <v xml:space="preserve"> -</v>
      </c>
      <c r="CC45" s="54">
        <f>'[25]2018'!P12</f>
        <v>600000</v>
      </c>
      <c r="CD45" s="60">
        <f>'[25]2018'!Q12</f>
        <v>0</v>
      </c>
      <c r="CE45" s="60">
        <f>'[25]2018'!R12</f>
        <v>0</v>
      </c>
      <c r="CF45" s="125">
        <f t="shared" si="21"/>
        <v>0</v>
      </c>
      <c r="CG45" s="379" t="str">
        <f t="shared" si="22"/>
        <v xml:space="preserve"> -</v>
      </c>
      <c r="CH45" s="55">
        <f>'[25]2019'!P12</f>
        <v>1200000</v>
      </c>
      <c r="CI45" s="60">
        <f>'[25]2019'!Q12</f>
        <v>0</v>
      </c>
      <c r="CJ45" s="60">
        <f>'[25]2019'!R12</f>
        <v>0</v>
      </c>
      <c r="CK45" s="125">
        <f t="shared" si="23"/>
        <v>0</v>
      </c>
      <c r="CL45" s="379" t="str">
        <f t="shared" si="24"/>
        <v xml:space="preserve"> -</v>
      </c>
      <c r="CM45" s="327">
        <f t="shared" si="25"/>
        <v>15077735</v>
      </c>
      <c r="CN45" s="323">
        <f t="shared" si="26"/>
        <v>4638657</v>
      </c>
      <c r="CO45" s="323">
        <f t="shared" si="27"/>
        <v>0</v>
      </c>
      <c r="CP45" s="505">
        <f t="shared" si="28"/>
        <v>0.30764945795903698</v>
      </c>
      <c r="CQ45" s="379" t="str">
        <f t="shared" si="29"/>
        <v xml:space="preserve"> -</v>
      </c>
      <c r="CR45" s="592" t="s">
        <v>1562</v>
      </c>
      <c r="CS45" s="99" t="s">
        <v>1261</v>
      </c>
      <c r="CT45" s="102" t="str">
        <f>'[1]LÍNEA 3'!AQ45</f>
        <v>EMAB</v>
      </c>
    </row>
    <row r="46" spans="2:98" ht="30" customHeight="1" x14ac:dyDescent="0.2">
      <c r="B46" s="961"/>
      <c r="C46" s="958"/>
      <c r="D46" s="961"/>
      <c r="E46" s="957"/>
      <c r="F46" s="1121"/>
      <c r="G46" s="828"/>
      <c r="H46" s="828"/>
      <c r="I46" s="815"/>
      <c r="J46" s="828"/>
      <c r="K46" s="815"/>
      <c r="L46" s="828"/>
      <c r="M46" s="828"/>
      <c r="N46" s="815"/>
      <c r="O46" s="828"/>
      <c r="P46" s="828"/>
      <c r="Q46" s="815"/>
      <c r="R46" s="828"/>
      <c r="S46" s="828"/>
      <c r="T46" s="815"/>
      <c r="U46" s="877"/>
      <c r="V46" s="1030"/>
      <c r="W46" s="863"/>
      <c r="X46" s="864"/>
      <c r="Y46" s="863"/>
      <c r="Z46" s="864"/>
      <c r="AA46" s="863"/>
      <c r="AB46" s="859"/>
      <c r="AC46" s="1059"/>
      <c r="AD46" s="1052"/>
      <c r="AE46" s="750"/>
      <c r="AF46" s="760"/>
      <c r="AG46" s="750"/>
      <c r="AH46" s="760"/>
      <c r="AI46" s="750"/>
      <c r="AJ46" s="760"/>
      <c r="AK46" s="750"/>
      <c r="AL46" s="760"/>
      <c r="AM46" s="750"/>
      <c r="AN46" s="760"/>
      <c r="AO46" s="915"/>
      <c r="AP46" s="904"/>
      <c r="AQ46" s="255" t="s">
        <v>744</v>
      </c>
      <c r="AR46" s="259" t="str">
        <f>'[1]LÍNEA 3'!P46</f>
        <v>05410708 05410709 05413101 05413102</v>
      </c>
      <c r="AS46" s="255" t="s">
        <v>1608</v>
      </c>
      <c r="AT46" s="40">
        <v>0</v>
      </c>
      <c r="AU46" s="60">
        <f>'[1]LÍNEA 3'!S46</f>
        <v>800</v>
      </c>
      <c r="AV46" s="60">
        <f>'[1]LÍNEA 3'!T46</f>
        <v>800</v>
      </c>
      <c r="AW46" s="414">
        <v>0.25</v>
      </c>
      <c r="AX46" s="60">
        <f>'[1]LÍNEA 3'!U46</f>
        <v>800</v>
      </c>
      <c r="AY46" s="414">
        <v>0.25</v>
      </c>
      <c r="AZ46" s="60">
        <f>'[1]LÍNEA 3'!V46</f>
        <v>800</v>
      </c>
      <c r="BA46" s="416">
        <v>0.25</v>
      </c>
      <c r="BB46" s="47">
        <f>'[1]LÍNEA 3'!W46</f>
        <v>800</v>
      </c>
      <c r="BC46" s="423">
        <v>0.25</v>
      </c>
      <c r="BD46" s="54">
        <f>'[25]2016'!K13</f>
        <v>5</v>
      </c>
      <c r="BE46" s="60">
        <f>'[25]2017'!K13</f>
        <v>10.199999999999999</v>
      </c>
      <c r="BF46" s="60">
        <f>'[25]2018'!K13</f>
        <v>0</v>
      </c>
      <c r="BG46" s="49">
        <f>'[25]2019'!K13</f>
        <v>0</v>
      </c>
      <c r="BH46" s="334">
        <f>+AV46/BD46</f>
        <v>160</v>
      </c>
      <c r="BI46" s="454">
        <f t="shared" si="3"/>
        <v>1</v>
      </c>
      <c r="BJ46" s="335">
        <f t="shared" si="4"/>
        <v>1.2749999999999999E-2</v>
      </c>
      <c r="BK46" s="454">
        <f t="shared" si="5"/>
        <v>1.2749999999999999E-2</v>
      </c>
      <c r="BL46" s="335">
        <f t="shared" si="6"/>
        <v>0</v>
      </c>
      <c r="BM46" s="454">
        <f t="shared" si="7"/>
        <v>0</v>
      </c>
      <c r="BN46" s="335">
        <f t="shared" si="8"/>
        <v>0</v>
      </c>
      <c r="BO46" s="454">
        <f t="shared" si="9"/>
        <v>0</v>
      </c>
      <c r="BP46" s="651">
        <v>0.25</v>
      </c>
      <c r="BQ46" s="656">
        <f t="shared" si="11"/>
        <v>0.25</v>
      </c>
      <c r="BR46" s="646">
        <f t="shared" si="12"/>
        <v>0.25</v>
      </c>
      <c r="BS46" s="54">
        <f>'[25]2016'!P13</f>
        <v>669138</v>
      </c>
      <c r="BT46" s="60">
        <f>'[25]2016'!Q13</f>
        <v>509588</v>
      </c>
      <c r="BU46" s="60">
        <f>'[25]2016'!R13</f>
        <v>0</v>
      </c>
      <c r="BV46" s="125">
        <f t="shared" si="17"/>
        <v>0.76155890115342428</v>
      </c>
      <c r="BW46" s="379" t="str">
        <f t="shared" si="18"/>
        <v xml:space="preserve"> -</v>
      </c>
      <c r="BX46" s="54">
        <f>'[25]2017'!P13</f>
        <v>647333</v>
      </c>
      <c r="BY46" s="60">
        <f>'[25]2017'!Q13</f>
        <v>592000</v>
      </c>
      <c r="BZ46" s="60">
        <f>'[25]2017'!R13</f>
        <v>0</v>
      </c>
      <c r="CA46" s="125">
        <f t="shared" si="19"/>
        <v>0.91452158317280285</v>
      </c>
      <c r="CB46" s="379" t="str">
        <f t="shared" si="20"/>
        <v xml:space="preserve"> -</v>
      </c>
      <c r="CC46" s="54">
        <f>'[25]2018'!P13</f>
        <v>540000</v>
      </c>
      <c r="CD46" s="60">
        <f>'[25]2018'!Q13</f>
        <v>0</v>
      </c>
      <c r="CE46" s="60">
        <f>'[25]2018'!R13</f>
        <v>0</v>
      </c>
      <c r="CF46" s="125">
        <f t="shared" si="21"/>
        <v>0</v>
      </c>
      <c r="CG46" s="379" t="str">
        <f t="shared" si="22"/>
        <v xml:space="preserve"> -</v>
      </c>
      <c r="CH46" s="55">
        <f>'[25]2019'!P13</f>
        <v>540000</v>
      </c>
      <c r="CI46" s="60">
        <f>'[25]2019'!Q13</f>
        <v>0</v>
      </c>
      <c r="CJ46" s="60">
        <f>'[25]2019'!R13</f>
        <v>0</v>
      </c>
      <c r="CK46" s="125">
        <f t="shared" si="23"/>
        <v>0</v>
      </c>
      <c r="CL46" s="379" t="str">
        <f t="shared" si="24"/>
        <v xml:space="preserve"> -</v>
      </c>
      <c r="CM46" s="327">
        <f t="shared" si="25"/>
        <v>2396471</v>
      </c>
      <c r="CN46" s="323">
        <f t="shared" si="26"/>
        <v>1101588</v>
      </c>
      <c r="CO46" s="323">
        <f t="shared" si="27"/>
        <v>0</v>
      </c>
      <c r="CP46" s="505">
        <f t="shared" si="28"/>
        <v>0.45967090776395791</v>
      </c>
      <c r="CQ46" s="379" t="str">
        <f t="shared" si="29"/>
        <v xml:space="preserve"> -</v>
      </c>
      <c r="CR46" s="592" t="s">
        <v>1386</v>
      </c>
      <c r="CS46" s="99" t="s">
        <v>1261</v>
      </c>
      <c r="CT46" s="102" t="str">
        <f>'[1]LÍNEA 3'!AQ46</f>
        <v>EMAB</v>
      </c>
    </row>
    <row r="47" spans="2:98" ht="30" customHeight="1" x14ac:dyDescent="0.2">
      <c r="B47" s="961"/>
      <c r="C47" s="958"/>
      <c r="D47" s="961"/>
      <c r="E47" s="957"/>
      <c r="F47" s="1121"/>
      <c r="G47" s="828"/>
      <c r="H47" s="828"/>
      <c r="I47" s="815"/>
      <c r="J47" s="828"/>
      <c r="K47" s="815"/>
      <c r="L47" s="828"/>
      <c r="M47" s="828"/>
      <c r="N47" s="815"/>
      <c r="O47" s="828"/>
      <c r="P47" s="828"/>
      <c r="Q47" s="815"/>
      <c r="R47" s="828"/>
      <c r="S47" s="828"/>
      <c r="T47" s="815"/>
      <c r="U47" s="877"/>
      <c r="V47" s="1030"/>
      <c r="W47" s="863"/>
      <c r="X47" s="864"/>
      <c r="Y47" s="863"/>
      <c r="Z47" s="864"/>
      <c r="AA47" s="863"/>
      <c r="AB47" s="859"/>
      <c r="AC47" s="1059"/>
      <c r="AD47" s="1052"/>
      <c r="AE47" s="750"/>
      <c r="AF47" s="760"/>
      <c r="AG47" s="750"/>
      <c r="AH47" s="760"/>
      <c r="AI47" s="750"/>
      <c r="AJ47" s="760"/>
      <c r="AK47" s="750"/>
      <c r="AL47" s="760"/>
      <c r="AM47" s="750"/>
      <c r="AN47" s="760"/>
      <c r="AO47" s="915"/>
      <c r="AP47" s="904"/>
      <c r="AQ47" s="255" t="s">
        <v>745</v>
      </c>
      <c r="AR47" s="259" t="str">
        <f>'[1]LÍNEA 3'!P47</f>
        <v>05410708 05410709 05413101 05413102</v>
      </c>
      <c r="AS47" s="255" t="s">
        <v>1609</v>
      </c>
      <c r="AT47" s="40">
        <v>0</v>
      </c>
      <c r="AU47" s="60">
        <f>'[1]LÍNEA 3'!S47</f>
        <v>400</v>
      </c>
      <c r="AV47" s="60">
        <f>'[1]LÍNEA 3'!T47</f>
        <v>400</v>
      </c>
      <c r="AW47" s="414">
        <v>0.25</v>
      </c>
      <c r="AX47" s="60">
        <f>'[1]LÍNEA 3'!U47</f>
        <v>400</v>
      </c>
      <c r="AY47" s="414">
        <v>0.25</v>
      </c>
      <c r="AZ47" s="60">
        <f>'[1]LÍNEA 3'!V47</f>
        <v>400</v>
      </c>
      <c r="BA47" s="416">
        <v>0.25</v>
      </c>
      <c r="BB47" s="47">
        <f>'[1]LÍNEA 3'!W47</f>
        <v>400</v>
      </c>
      <c r="BC47" s="423">
        <v>0.25</v>
      </c>
      <c r="BD47" s="54">
        <f>'[25]2016'!K14</f>
        <v>8</v>
      </c>
      <c r="BE47" s="60">
        <f>'[25]2017'!K14</f>
        <v>10</v>
      </c>
      <c r="BF47" s="60">
        <f>'[25]2018'!K14</f>
        <v>0</v>
      </c>
      <c r="BG47" s="49">
        <f>'[25]2019'!K14</f>
        <v>0</v>
      </c>
      <c r="BH47" s="334">
        <f>+AV47/BD47</f>
        <v>50</v>
      </c>
      <c r="BI47" s="454">
        <f t="shared" si="3"/>
        <v>1</v>
      </c>
      <c r="BJ47" s="335">
        <f t="shared" si="4"/>
        <v>2.5000000000000001E-2</v>
      </c>
      <c r="BK47" s="454">
        <f t="shared" si="5"/>
        <v>2.5000000000000001E-2</v>
      </c>
      <c r="BL47" s="335">
        <f t="shared" si="6"/>
        <v>0</v>
      </c>
      <c r="BM47" s="454">
        <f t="shared" si="7"/>
        <v>0</v>
      </c>
      <c r="BN47" s="335">
        <f t="shared" si="8"/>
        <v>0</v>
      </c>
      <c r="BO47" s="454">
        <f t="shared" si="9"/>
        <v>0</v>
      </c>
      <c r="BP47" s="651">
        <v>0.25</v>
      </c>
      <c r="BQ47" s="656">
        <f t="shared" si="11"/>
        <v>0.25</v>
      </c>
      <c r="BR47" s="646">
        <f t="shared" si="12"/>
        <v>0.25</v>
      </c>
      <c r="BS47" s="54">
        <f>'[25]2016'!P14</f>
        <v>669138</v>
      </c>
      <c r="BT47" s="60">
        <f>'[25]2016'!Q14</f>
        <v>509588</v>
      </c>
      <c r="BU47" s="60">
        <f>'[25]2016'!R14</f>
        <v>0</v>
      </c>
      <c r="BV47" s="125">
        <f t="shared" si="17"/>
        <v>0.76155890115342428</v>
      </c>
      <c r="BW47" s="379" t="str">
        <f t="shared" si="18"/>
        <v xml:space="preserve"> -</v>
      </c>
      <c r="BX47" s="54">
        <f>'[25]2017'!P14</f>
        <v>647333</v>
      </c>
      <c r="BY47" s="60">
        <f>'[25]2017'!Q14</f>
        <v>592000</v>
      </c>
      <c r="BZ47" s="60">
        <f>'[25]2017'!R14</f>
        <v>0</v>
      </c>
      <c r="CA47" s="125">
        <f t="shared" si="19"/>
        <v>0.91452158317280285</v>
      </c>
      <c r="CB47" s="379" t="str">
        <f t="shared" si="20"/>
        <v xml:space="preserve"> -</v>
      </c>
      <c r="CC47" s="54">
        <f>'[25]2018'!P14</f>
        <v>540000</v>
      </c>
      <c r="CD47" s="60">
        <f>'[25]2018'!Q14</f>
        <v>0</v>
      </c>
      <c r="CE47" s="60">
        <f>'[25]2018'!R14</f>
        <v>0</v>
      </c>
      <c r="CF47" s="125">
        <f t="shared" si="21"/>
        <v>0</v>
      </c>
      <c r="CG47" s="379" t="str">
        <f t="shared" si="22"/>
        <v xml:space="preserve"> -</v>
      </c>
      <c r="CH47" s="55">
        <f>'[25]2019'!P14</f>
        <v>540000</v>
      </c>
      <c r="CI47" s="60">
        <f>'[25]2019'!Q14</f>
        <v>0</v>
      </c>
      <c r="CJ47" s="60">
        <f>'[25]2019'!R14</f>
        <v>0</v>
      </c>
      <c r="CK47" s="125">
        <f t="shared" si="23"/>
        <v>0</v>
      </c>
      <c r="CL47" s="379" t="str">
        <f t="shared" si="24"/>
        <v xml:space="preserve"> -</v>
      </c>
      <c r="CM47" s="327">
        <f t="shared" si="25"/>
        <v>2396471</v>
      </c>
      <c r="CN47" s="323">
        <f t="shared" si="26"/>
        <v>1101588</v>
      </c>
      <c r="CO47" s="323">
        <f t="shared" si="27"/>
        <v>0</v>
      </c>
      <c r="CP47" s="505">
        <f t="shared" si="28"/>
        <v>0.45967090776395791</v>
      </c>
      <c r="CQ47" s="379" t="str">
        <f t="shared" si="29"/>
        <v xml:space="preserve"> -</v>
      </c>
      <c r="CR47" s="592" t="s">
        <v>1386</v>
      </c>
      <c r="CS47" s="99" t="s">
        <v>1261</v>
      </c>
      <c r="CT47" s="102" t="str">
        <f>'[1]LÍNEA 3'!AQ47</f>
        <v>EMAB</v>
      </c>
    </row>
    <row r="48" spans="2:98" ht="30" customHeight="1" x14ac:dyDescent="0.2">
      <c r="B48" s="961"/>
      <c r="C48" s="958"/>
      <c r="D48" s="961"/>
      <c r="E48" s="957"/>
      <c r="F48" s="1121"/>
      <c r="G48" s="828"/>
      <c r="H48" s="828"/>
      <c r="I48" s="815"/>
      <c r="J48" s="828"/>
      <c r="K48" s="815"/>
      <c r="L48" s="828"/>
      <c r="M48" s="828"/>
      <c r="N48" s="815"/>
      <c r="O48" s="828"/>
      <c r="P48" s="828"/>
      <c r="Q48" s="815"/>
      <c r="R48" s="828"/>
      <c r="S48" s="828"/>
      <c r="T48" s="815"/>
      <c r="U48" s="877"/>
      <c r="V48" s="1102"/>
      <c r="W48" s="814"/>
      <c r="X48" s="840"/>
      <c r="Y48" s="814"/>
      <c r="Z48" s="840"/>
      <c r="AA48" s="814"/>
      <c r="AB48" s="862"/>
      <c r="AC48" s="1107"/>
      <c r="AD48" s="1074"/>
      <c r="AE48" s="753"/>
      <c r="AF48" s="761"/>
      <c r="AG48" s="753"/>
      <c r="AH48" s="761"/>
      <c r="AI48" s="753"/>
      <c r="AJ48" s="761"/>
      <c r="AK48" s="753"/>
      <c r="AL48" s="761"/>
      <c r="AM48" s="753"/>
      <c r="AN48" s="761"/>
      <c r="AO48" s="915"/>
      <c r="AP48" s="904"/>
      <c r="AQ48" s="255" t="s">
        <v>746</v>
      </c>
      <c r="AR48" s="259" t="str">
        <f>'[1]LÍNEA 3'!P48</f>
        <v>05410708 05410709 05413101 05413102</v>
      </c>
      <c r="AS48" s="255" t="s">
        <v>1610</v>
      </c>
      <c r="AT48" s="40">
        <v>0</v>
      </c>
      <c r="AU48" s="60">
        <f>'[1]LÍNEA 3'!S48</f>
        <v>2000</v>
      </c>
      <c r="AV48" s="60">
        <f>'[1]LÍNEA 3'!T48</f>
        <v>2000</v>
      </c>
      <c r="AW48" s="414">
        <v>0.25</v>
      </c>
      <c r="AX48" s="60">
        <f>'[1]LÍNEA 3'!U48</f>
        <v>2000</v>
      </c>
      <c r="AY48" s="414">
        <v>0.25</v>
      </c>
      <c r="AZ48" s="60">
        <f>'[1]LÍNEA 3'!V48</f>
        <v>2000</v>
      </c>
      <c r="BA48" s="416">
        <v>0.25</v>
      </c>
      <c r="BB48" s="47">
        <f>'[1]LÍNEA 3'!W48</f>
        <v>2000</v>
      </c>
      <c r="BC48" s="423">
        <v>0.25</v>
      </c>
      <c r="BD48" s="54">
        <f>'[25]2016'!K15</f>
        <v>20</v>
      </c>
      <c r="BE48" s="60">
        <f>'[25]2017'!K15</f>
        <v>37.9</v>
      </c>
      <c r="BF48" s="60">
        <f>'[25]2018'!K15</f>
        <v>0</v>
      </c>
      <c r="BG48" s="49">
        <f>'[25]2019'!K15</f>
        <v>0</v>
      </c>
      <c r="BH48" s="334">
        <f>+AV48/BD48</f>
        <v>100</v>
      </c>
      <c r="BI48" s="454">
        <f t="shared" si="3"/>
        <v>1</v>
      </c>
      <c r="BJ48" s="335">
        <f t="shared" si="4"/>
        <v>1.8949999999999998E-2</v>
      </c>
      <c r="BK48" s="454">
        <f t="shared" si="5"/>
        <v>1.8949999999999998E-2</v>
      </c>
      <c r="BL48" s="335">
        <f t="shared" si="6"/>
        <v>0</v>
      </c>
      <c r="BM48" s="454">
        <f t="shared" si="7"/>
        <v>0</v>
      </c>
      <c r="BN48" s="335">
        <f t="shared" si="8"/>
        <v>0</v>
      </c>
      <c r="BO48" s="454">
        <f t="shared" si="9"/>
        <v>0</v>
      </c>
      <c r="BP48" s="651">
        <v>0.25</v>
      </c>
      <c r="BQ48" s="656">
        <f t="shared" si="11"/>
        <v>0.25</v>
      </c>
      <c r="BR48" s="646">
        <f t="shared" si="12"/>
        <v>0.25</v>
      </c>
      <c r="BS48" s="54">
        <f>'[25]2016'!P15</f>
        <v>669138</v>
      </c>
      <c r="BT48" s="60">
        <f>'[25]2016'!Q15</f>
        <v>509588</v>
      </c>
      <c r="BU48" s="60">
        <f>'[25]2016'!R15</f>
        <v>0</v>
      </c>
      <c r="BV48" s="125">
        <f t="shared" si="17"/>
        <v>0.76155890115342428</v>
      </c>
      <c r="BW48" s="379" t="str">
        <f t="shared" si="18"/>
        <v xml:space="preserve"> -</v>
      </c>
      <c r="BX48" s="54">
        <f>'[25]2017'!P15</f>
        <v>647333</v>
      </c>
      <c r="BY48" s="60">
        <f>'[25]2017'!Q15</f>
        <v>592000</v>
      </c>
      <c r="BZ48" s="60">
        <f>'[25]2017'!R15</f>
        <v>0</v>
      </c>
      <c r="CA48" s="125">
        <f t="shared" si="19"/>
        <v>0.91452158317280285</v>
      </c>
      <c r="CB48" s="379" t="str">
        <f t="shared" si="20"/>
        <v xml:space="preserve"> -</v>
      </c>
      <c r="CC48" s="54">
        <f>'[25]2018'!P15</f>
        <v>540000</v>
      </c>
      <c r="CD48" s="60">
        <f>'[25]2018'!Q15</f>
        <v>0</v>
      </c>
      <c r="CE48" s="60">
        <f>'[25]2018'!R15</f>
        <v>0</v>
      </c>
      <c r="CF48" s="125">
        <f t="shared" si="21"/>
        <v>0</v>
      </c>
      <c r="CG48" s="379" t="str">
        <f t="shared" si="22"/>
        <v xml:space="preserve"> -</v>
      </c>
      <c r="CH48" s="55">
        <f>'[25]2019'!P15</f>
        <v>540000</v>
      </c>
      <c r="CI48" s="60">
        <f>'[25]2019'!Q15</f>
        <v>0</v>
      </c>
      <c r="CJ48" s="60">
        <f>'[25]2019'!R15</f>
        <v>0</v>
      </c>
      <c r="CK48" s="125">
        <f t="shared" si="23"/>
        <v>0</v>
      </c>
      <c r="CL48" s="379" t="str">
        <f t="shared" si="24"/>
        <v xml:space="preserve"> -</v>
      </c>
      <c r="CM48" s="327">
        <f t="shared" si="25"/>
        <v>2396471</v>
      </c>
      <c r="CN48" s="323">
        <f t="shared" si="26"/>
        <v>1101588</v>
      </c>
      <c r="CO48" s="323">
        <f t="shared" si="27"/>
        <v>0</v>
      </c>
      <c r="CP48" s="505">
        <f t="shared" si="28"/>
        <v>0.45967090776395791</v>
      </c>
      <c r="CQ48" s="379" t="str">
        <f t="shared" si="29"/>
        <v xml:space="preserve"> -</v>
      </c>
      <c r="CR48" s="592" t="s">
        <v>1386</v>
      </c>
      <c r="CS48" s="99" t="s">
        <v>1261</v>
      </c>
      <c r="CT48" s="102" t="str">
        <f>'[1]LÍNEA 3'!AQ48</f>
        <v>EMAB</v>
      </c>
    </row>
    <row r="49" spans="2:98" ht="30" customHeight="1" x14ac:dyDescent="0.2">
      <c r="B49" s="961"/>
      <c r="C49" s="958"/>
      <c r="D49" s="961"/>
      <c r="E49" s="957"/>
      <c r="F49" s="1121" t="s">
        <v>762</v>
      </c>
      <c r="G49" s="978">
        <v>0.52</v>
      </c>
      <c r="H49" s="978">
        <v>0.52</v>
      </c>
      <c r="I49" s="1041">
        <f>+H49</f>
        <v>0.52</v>
      </c>
      <c r="J49" s="978">
        <v>0.52</v>
      </c>
      <c r="K49" s="1041">
        <f>+J49</f>
        <v>0.52</v>
      </c>
      <c r="L49" s="978"/>
      <c r="M49" s="978">
        <v>0.52</v>
      </c>
      <c r="N49" s="1041">
        <f>+M49</f>
        <v>0.52</v>
      </c>
      <c r="O49" s="978"/>
      <c r="P49" s="978">
        <v>0.52</v>
      </c>
      <c r="Q49" s="1041">
        <f>+P49</f>
        <v>0.52</v>
      </c>
      <c r="R49" s="978"/>
      <c r="S49" s="978">
        <v>0.52</v>
      </c>
      <c r="T49" s="1041">
        <f>+S49</f>
        <v>0.52</v>
      </c>
      <c r="U49" s="1117"/>
      <c r="V49" s="1098"/>
      <c r="W49" s="1078">
        <f>+V49</f>
        <v>0</v>
      </c>
      <c r="X49" s="1075"/>
      <c r="Y49" s="1078">
        <f>+X49</f>
        <v>0</v>
      </c>
      <c r="Z49" s="1075"/>
      <c r="AA49" s="1078">
        <f>+Z49</f>
        <v>0</v>
      </c>
      <c r="AB49" s="1081"/>
      <c r="AC49" s="1108">
        <f>+AB49</f>
        <v>0</v>
      </c>
      <c r="AD49" s="1036">
        <f>+IF(K49=0," -",W49/K49)</f>
        <v>0</v>
      </c>
      <c r="AE49" s="749">
        <f>+IF(K49=0," -",IF(AD49&gt;100%,100%,AD49))</f>
        <v>0</v>
      </c>
      <c r="AF49" s="759">
        <f>+IF(N49=0," -",Y49/N49)</f>
        <v>0</v>
      </c>
      <c r="AG49" s="749">
        <f>+IF(N49=0," -",IF(AF49&gt;100%,100%,AF49))</f>
        <v>0</v>
      </c>
      <c r="AH49" s="759">
        <f>+IF(Q49=0," -",AA49/Q49)</f>
        <v>0</v>
      </c>
      <c r="AI49" s="749">
        <f>+IF(Q49=0," -",IF(AH49&gt;100%,100%,AH49))</f>
        <v>0</v>
      </c>
      <c r="AJ49" s="759">
        <f>+IF(T49=0," -",AC49/T49)</f>
        <v>0</v>
      </c>
      <c r="AK49" s="749">
        <f>+IF(T49=0," -",IF(AJ49&gt;100%,100%,AJ49))</f>
        <v>0</v>
      </c>
      <c r="AL49" s="759">
        <f>+AVERAGE(W49,Y49,AA49,AC49)/I49</f>
        <v>0</v>
      </c>
      <c r="AM49" s="749">
        <f>+IF(AL49&gt;100%,100%,IF(AL49&lt;0%,0%,AL49))</f>
        <v>0</v>
      </c>
      <c r="AN49" s="759"/>
      <c r="AO49" s="915"/>
      <c r="AP49" s="904"/>
      <c r="AQ49" s="245" t="s">
        <v>747</v>
      </c>
      <c r="AR49" s="260" t="str">
        <f>'[1]LÍNEA 3'!P49</f>
        <v>05410707</v>
      </c>
      <c r="AS49" s="245" t="s">
        <v>1611</v>
      </c>
      <c r="AT49" s="43">
        <v>1</v>
      </c>
      <c r="AU49" s="85">
        <f>'[1]LÍNEA 3'!S49</f>
        <v>1</v>
      </c>
      <c r="AV49" s="85">
        <f>'[1]LÍNEA 3'!T49</f>
        <v>1</v>
      </c>
      <c r="AW49" s="414">
        <v>0.5</v>
      </c>
      <c r="AX49" s="85">
        <f>'[1]LÍNEA 3'!U49</f>
        <v>1</v>
      </c>
      <c r="AY49" s="414">
        <v>0.5</v>
      </c>
      <c r="AZ49" s="85">
        <f>'[1]LÍNEA 3'!V49</f>
        <v>0</v>
      </c>
      <c r="BA49" s="416">
        <f t="shared" si="15"/>
        <v>0</v>
      </c>
      <c r="BB49" s="125">
        <f>'[1]LÍNEA 3'!W49</f>
        <v>0</v>
      </c>
      <c r="BC49" s="423">
        <f t="shared" si="16"/>
        <v>0</v>
      </c>
      <c r="BD49" s="319">
        <f>'[25]2016'!K16</f>
        <v>1</v>
      </c>
      <c r="BE49" s="85">
        <f>'[25]2017'!K16</f>
        <v>1</v>
      </c>
      <c r="BF49" s="85">
        <f>'[25]2018'!K16</f>
        <v>0</v>
      </c>
      <c r="BG49" s="71">
        <f>'[25]2019'!K16</f>
        <v>0</v>
      </c>
      <c r="BH49" s="334">
        <f t="shared" si="2"/>
        <v>1</v>
      </c>
      <c r="BI49" s="454">
        <f t="shared" si="3"/>
        <v>1</v>
      </c>
      <c r="BJ49" s="335">
        <f t="shared" si="4"/>
        <v>1</v>
      </c>
      <c r="BK49" s="454">
        <f t="shared" si="5"/>
        <v>1</v>
      </c>
      <c r="BL49" s="335" t="str">
        <f t="shared" si="6"/>
        <v xml:space="preserve"> -</v>
      </c>
      <c r="BM49" s="454" t="str">
        <f t="shared" si="7"/>
        <v xml:space="preserve"> -</v>
      </c>
      <c r="BN49" s="335" t="str">
        <f t="shared" si="8"/>
        <v xml:space="preserve"> -</v>
      </c>
      <c r="BO49" s="454" t="str">
        <f t="shared" si="9"/>
        <v xml:space="preserve"> -</v>
      </c>
      <c r="BP49" s="651">
        <f>+SUM(BD49:BE49)/AU49</f>
        <v>2</v>
      </c>
      <c r="BQ49" s="656">
        <f t="shared" si="11"/>
        <v>1</v>
      </c>
      <c r="BR49" s="646">
        <f t="shared" si="12"/>
        <v>1</v>
      </c>
      <c r="BS49" s="54">
        <f>'[25]2016'!P16</f>
        <v>5250000</v>
      </c>
      <c r="BT49" s="60">
        <f>'[25]2016'!Q16</f>
        <v>5246000</v>
      </c>
      <c r="BU49" s="60">
        <f>'[25]2016'!R16</f>
        <v>0</v>
      </c>
      <c r="BV49" s="125">
        <f t="shared" si="17"/>
        <v>0.99923809523809526</v>
      </c>
      <c r="BW49" s="379" t="str">
        <f t="shared" si="18"/>
        <v xml:space="preserve"> -</v>
      </c>
      <c r="BX49" s="54">
        <f>'[25]2017'!P16</f>
        <v>5432000</v>
      </c>
      <c r="BY49" s="60">
        <f>'[25]2017'!Q16</f>
        <v>4440045</v>
      </c>
      <c r="BZ49" s="60">
        <f>'[25]2017'!R16</f>
        <v>0</v>
      </c>
      <c r="CA49" s="125">
        <f t="shared" si="19"/>
        <v>0.81738678203240056</v>
      </c>
      <c r="CB49" s="379" t="str">
        <f t="shared" si="20"/>
        <v xml:space="preserve"> -</v>
      </c>
      <c r="CC49" s="54">
        <f>'[25]2018'!P16</f>
        <v>0</v>
      </c>
      <c r="CD49" s="60">
        <f>'[25]2018'!Q16</f>
        <v>0</v>
      </c>
      <c r="CE49" s="60">
        <f>'[25]2018'!R16</f>
        <v>0</v>
      </c>
      <c r="CF49" s="125" t="str">
        <f t="shared" si="21"/>
        <v xml:space="preserve"> -</v>
      </c>
      <c r="CG49" s="379" t="str">
        <f t="shared" si="22"/>
        <v xml:space="preserve"> -</v>
      </c>
      <c r="CH49" s="55">
        <f>'[25]2019'!P16</f>
        <v>0</v>
      </c>
      <c r="CI49" s="60">
        <f>'[25]2019'!Q16</f>
        <v>0</v>
      </c>
      <c r="CJ49" s="60">
        <f>'[25]2019'!R16</f>
        <v>0</v>
      </c>
      <c r="CK49" s="125" t="str">
        <f t="shared" si="23"/>
        <v xml:space="preserve"> -</v>
      </c>
      <c r="CL49" s="379" t="str">
        <f t="shared" si="24"/>
        <v xml:space="preserve"> -</v>
      </c>
      <c r="CM49" s="327">
        <f t="shared" si="25"/>
        <v>10682000</v>
      </c>
      <c r="CN49" s="323">
        <f t="shared" si="26"/>
        <v>9686045</v>
      </c>
      <c r="CO49" s="323">
        <f t="shared" si="27"/>
        <v>0</v>
      </c>
      <c r="CP49" s="505">
        <f t="shared" si="28"/>
        <v>0.90676324658303686</v>
      </c>
      <c r="CQ49" s="379" t="str">
        <f t="shared" si="29"/>
        <v xml:space="preserve"> -</v>
      </c>
      <c r="CR49" s="592" t="s">
        <v>1386</v>
      </c>
      <c r="CS49" s="99" t="s">
        <v>1261</v>
      </c>
      <c r="CT49" s="102" t="str">
        <f>'[1]LÍNEA 3'!AQ49</f>
        <v>EMAB</v>
      </c>
    </row>
    <row r="50" spans="2:98" ht="30" customHeight="1" x14ac:dyDescent="0.2">
      <c r="B50" s="961"/>
      <c r="C50" s="958"/>
      <c r="D50" s="961"/>
      <c r="E50" s="957"/>
      <c r="F50" s="1121"/>
      <c r="G50" s="978"/>
      <c r="H50" s="978"/>
      <c r="I50" s="1041"/>
      <c r="J50" s="978"/>
      <c r="K50" s="1041"/>
      <c r="L50" s="978"/>
      <c r="M50" s="978"/>
      <c r="N50" s="1041"/>
      <c r="O50" s="978"/>
      <c r="P50" s="978"/>
      <c r="Q50" s="1041"/>
      <c r="R50" s="978"/>
      <c r="S50" s="978"/>
      <c r="T50" s="1041"/>
      <c r="U50" s="1117"/>
      <c r="V50" s="1099"/>
      <c r="W50" s="1079"/>
      <c r="X50" s="1076"/>
      <c r="Y50" s="1079"/>
      <c r="Z50" s="1076"/>
      <c r="AA50" s="1079"/>
      <c r="AB50" s="1082"/>
      <c r="AC50" s="1109"/>
      <c r="AD50" s="1052"/>
      <c r="AE50" s="750"/>
      <c r="AF50" s="760"/>
      <c r="AG50" s="750"/>
      <c r="AH50" s="760"/>
      <c r="AI50" s="750"/>
      <c r="AJ50" s="760"/>
      <c r="AK50" s="750"/>
      <c r="AL50" s="760"/>
      <c r="AM50" s="750"/>
      <c r="AN50" s="760"/>
      <c r="AO50" s="915"/>
      <c r="AP50" s="904"/>
      <c r="AQ50" s="119" t="s">
        <v>748</v>
      </c>
      <c r="AR50" s="367" t="str">
        <f>'[1]LÍNEA 3'!P50</f>
        <v xml:space="preserve"> -</v>
      </c>
      <c r="AS50" s="119" t="s">
        <v>1612</v>
      </c>
      <c r="AT50" s="40">
        <v>1414</v>
      </c>
      <c r="AU50" s="60">
        <f>'[1]LÍNEA 3'!S50</f>
        <v>1200</v>
      </c>
      <c r="AV50" s="60">
        <f>'[1]LÍNEA 3'!T50</f>
        <v>200</v>
      </c>
      <c r="AW50" s="414">
        <f t="shared" si="13"/>
        <v>0.16666666666666666</v>
      </c>
      <c r="AX50" s="60">
        <f>'[1]LÍNEA 3'!U50</f>
        <v>300</v>
      </c>
      <c r="AY50" s="414">
        <f t="shared" si="14"/>
        <v>0.25</v>
      </c>
      <c r="AZ50" s="60">
        <f>'[1]LÍNEA 3'!V50</f>
        <v>400</v>
      </c>
      <c r="BA50" s="416">
        <f t="shared" si="15"/>
        <v>0.33333333333333331</v>
      </c>
      <c r="BB50" s="47">
        <f>'[1]LÍNEA 3'!W50</f>
        <v>300</v>
      </c>
      <c r="BC50" s="423">
        <f t="shared" si="16"/>
        <v>0.25</v>
      </c>
      <c r="BD50" s="54">
        <f>'[25]2016'!K17</f>
        <v>183</v>
      </c>
      <c r="BE50" s="60">
        <f>'[25]2017'!K17</f>
        <v>63</v>
      </c>
      <c r="BF50" s="60">
        <f>'[25]2018'!K17</f>
        <v>0</v>
      </c>
      <c r="BG50" s="49">
        <f>'[25]2019'!K17</f>
        <v>0</v>
      </c>
      <c r="BH50" s="334">
        <f t="shared" si="2"/>
        <v>0.91500000000000004</v>
      </c>
      <c r="BI50" s="454">
        <f t="shared" si="3"/>
        <v>0.91500000000000004</v>
      </c>
      <c r="BJ50" s="335">
        <f t="shared" si="4"/>
        <v>0.21</v>
      </c>
      <c r="BK50" s="454">
        <f t="shared" si="5"/>
        <v>0.21</v>
      </c>
      <c r="BL50" s="335">
        <f t="shared" si="6"/>
        <v>0</v>
      </c>
      <c r="BM50" s="454">
        <f t="shared" si="7"/>
        <v>0</v>
      </c>
      <c r="BN50" s="335">
        <f t="shared" si="8"/>
        <v>0</v>
      </c>
      <c r="BO50" s="454">
        <f t="shared" si="9"/>
        <v>0</v>
      </c>
      <c r="BP50" s="651">
        <f t="shared" si="10"/>
        <v>0.20499999999999999</v>
      </c>
      <c r="BQ50" s="656">
        <f t="shared" si="11"/>
        <v>0.20499999999999999</v>
      </c>
      <c r="BR50" s="646">
        <f t="shared" si="12"/>
        <v>0.20499999999999999</v>
      </c>
      <c r="BS50" s="54">
        <f>'[25]2016'!P17</f>
        <v>0</v>
      </c>
      <c r="BT50" s="60">
        <f>'[25]2016'!Q17</f>
        <v>0</v>
      </c>
      <c r="BU50" s="60">
        <f>'[25]2016'!R17</f>
        <v>0</v>
      </c>
      <c r="BV50" s="125" t="str">
        <f t="shared" si="17"/>
        <v xml:space="preserve"> -</v>
      </c>
      <c r="BW50" s="379" t="str">
        <f t="shared" si="18"/>
        <v xml:space="preserve"> -</v>
      </c>
      <c r="BX50" s="54">
        <f>'[25]2017'!P17</f>
        <v>0</v>
      </c>
      <c r="BY50" s="60">
        <f>'[25]2017'!Q17</f>
        <v>0</v>
      </c>
      <c r="BZ50" s="60">
        <f>'[25]2017'!R17</f>
        <v>0</v>
      </c>
      <c r="CA50" s="125" t="str">
        <f t="shared" si="19"/>
        <v xml:space="preserve"> -</v>
      </c>
      <c r="CB50" s="379" t="str">
        <f t="shared" si="20"/>
        <v xml:space="preserve"> -</v>
      </c>
      <c r="CC50" s="54">
        <f>'[25]2018'!P17</f>
        <v>0</v>
      </c>
      <c r="CD50" s="60">
        <f>'[25]2018'!Q17</f>
        <v>0</v>
      </c>
      <c r="CE50" s="60">
        <f>'[25]2018'!R17</f>
        <v>0</v>
      </c>
      <c r="CF50" s="125" t="str">
        <f t="shared" si="21"/>
        <v xml:space="preserve"> -</v>
      </c>
      <c r="CG50" s="379" t="str">
        <f t="shared" si="22"/>
        <v xml:space="preserve"> -</v>
      </c>
      <c r="CH50" s="55">
        <f>'[25]2019'!P17</f>
        <v>0</v>
      </c>
      <c r="CI50" s="60">
        <f>'[25]2019'!Q17</f>
        <v>0</v>
      </c>
      <c r="CJ50" s="60">
        <f>'[25]2019'!R17</f>
        <v>0</v>
      </c>
      <c r="CK50" s="125" t="str">
        <f t="shared" si="23"/>
        <v xml:space="preserve"> -</v>
      </c>
      <c r="CL50" s="379" t="str">
        <f t="shared" si="24"/>
        <v xml:space="preserve"> -</v>
      </c>
      <c r="CM50" s="327">
        <f t="shared" si="25"/>
        <v>0</v>
      </c>
      <c r="CN50" s="323">
        <f t="shared" si="26"/>
        <v>0</v>
      </c>
      <c r="CO50" s="323">
        <f t="shared" si="27"/>
        <v>0</v>
      </c>
      <c r="CP50" s="505" t="str">
        <f t="shared" si="28"/>
        <v xml:space="preserve"> -</v>
      </c>
      <c r="CQ50" s="379" t="str">
        <f t="shared" si="29"/>
        <v xml:space="preserve"> -</v>
      </c>
      <c r="CR50" s="592" t="s">
        <v>1386</v>
      </c>
      <c r="CS50" s="99" t="s">
        <v>1261</v>
      </c>
      <c r="CT50" s="102" t="str">
        <f>'[1]LÍNEA 3'!AQ50</f>
        <v>EMAB</v>
      </c>
    </row>
    <row r="51" spans="2:98" ht="30" customHeight="1" x14ac:dyDescent="0.2">
      <c r="B51" s="961"/>
      <c r="C51" s="958"/>
      <c r="D51" s="961"/>
      <c r="E51" s="957"/>
      <c r="F51" s="1121"/>
      <c r="G51" s="978"/>
      <c r="H51" s="978"/>
      <c r="I51" s="1041"/>
      <c r="J51" s="978"/>
      <c r="K51" s="1041"/>
      <c r="L51" s="978"/>
      <c r="M51" s="978"/>
      <c r="N51" s="1041"/>
      <c r="O51" s="978"/>
      <c r="P51" s="978"/>
      <c r="Q51" s="1041"/>
      <c r="R51" s="978"/>
      <c r="S51" s="978"/>
      <c r="T51" s="1041"/>
      <c r="U51" s="1117"/>
      <c r="V51" s="1099"/>
      <c r="W51" s="1079"/>
      <c r="X51" s="1076"/>
      <c r="Y51" s="1079"/>
      <c r="Z51" s="1076"/>
      <c r="AA51" s="1079"/>
      <c r="AB51" s="1082"/>
      <c r="AC51" s="1109"/>
      <c r="AD51" s="1052"/>
      <c r="AE51" s="750"/>
      <c r="AF51" s="760"/>
      <c r="AG51" s="750"/>
      <c r="AH51" s="760"/>
      <c r="AI51" s="750"/>
      <c r="AJ51" s="760"/>
      <c r="AK51" s="750"/>
      <c r="AL51" s="760"/>
      <c r="AM51" s="750"/>
      <c r="AN51" s="760"/>
      <c r="AO51" s="915"/>
      <c r="AP51" s="904"/>
      <c r="AQ51" s="119" t="s">
        <v>749</v>
      </c>
      <c r="AR51" s="261" t="str">
        <f>'[1]LÍNEA 3'!P51</f>
        <v xml:space="preserve"> -</v>
      </c>
      <c r="AS51" s="119" t="s">
        <v>1613</v>
      </c>
      <c r="AT51" s="40">
        <v>292</v>
      </c>
      <c r="AU51" s="60">
        <f>'[1]LÍNEA 3'!S51</f>
        <v>300</v>
      </c>
      <c r="AV51" s="60">
        <f>'[1]LÍNEA 3'!T51</f>
        <v>75</v>
      </c>
      <c r="AW51" s="414">
        <f t="shared" si="13"/>
        <v>0.25</v>
      </c>
      <c r="AX51" s="60">
        <f>'[1]LÍNEA 3'!U51</f>
        <v>75</v>
      </c>
      <c r="AY51" s="414">
        <f t="shared" si="14"/>
        <v>0.25</v>
      </c>
      <c r="AZ51" s="60">
        <f>'[1]LÍNEA 3'!V51</f>
        <v>75</v>
      </c>
      <c r="BA51" s="416">
        <f t="shared" si="15"/>
        <v>0.25</v>
      </c>
      <c r="BB51" s="47">
        <f>'[1]LÍNEA 3'!W51</f>
        <v>75</v>
      </c>
      <c r="BC51" s="423">
        <f t="shared" si="16"/>
        <v>0.25</v>
      </c>
      <c r="BD51" s="54">
        <f>'[25]2016'!K18</f>
        <v>36</v>
      </c>
      <c r="BE51" s="60">
        <f>'[25]2017'!K18</f>
        <v>40</v>
      </c>
      <c r="BF51" s="60">
        <f>'[25]2018'!K18</f>
        <v>0</v>
      </c>
      <c r="BG51" s="49">
        <f>'[25]2019'!K18</f>
        <v>0</v>
      </c>
      <c r="BH51" s="334">
        <f t="shared" si="2"/>
        <v>0.48</v>
      </c>
      <c r="BI51" s="454">
        <f t="shared" si="3"/>
        <v>0.48</v>
      </c>
      <c r="BJ51" s="335">
        <f t="shared" si="4"/>
        <v>0.53333333333333333</v>
      </c>
      <c r="BK51" s="454">
        <f t="shared" si="5"/>
        <v>0.53333333333333333</v>
      </c>
      <c r="BL51" s="335">
        <f t="shared" si="6"/>
        <v>0</v>
      </c>
      <c r="BM51" s="454">
        <f t="shared" si="7"/>
        <v>0</v>
      </c>
      <c r="BN51" s="335">
        <f t="shared" si="8"/>
        <v>0</v>
      </c>
      <c r="BO51" s="454">
        <f t="shared" si="9"/>
        <v>0</v>
      </c>
      <c r="BP51" s="651">
        <f t="shared" si="10"/>
        <v>0.25333333333333335</v>
      </c>
      <c r="BQ51" s="656">
        <f t="shared" si="11"/>
        <v>0.25333333333333335</v>
      </c>
      <c r="BR51" s="646">
        <f t="shared" si="12"/>
        <v>0.25333333333333335</v>
      </c>
      <c r="BS51" s="54">
        <f>'[25]2016'!P18</f>
        <v>0</v>
      </c>
      <c r="BT51" s="60">
        <f>'[25]2016'!Q18</f>
        <v>0</v>
      </c>
      <c r="BU51" s="60">
        <f>'[25]2016'!R18</f>
        <v>0</v>
      </c>
      <c r="BV51" s="125" t="str">
        <f t="shared" si="17"/>
        <v xml:space="preserve"> -</v>
      </c>
      <c r="BW51" s="379" t="str">
        <f t="shared" si="18"/>
        <v xml:space="preserve"> -</v>
      </c>
      <c r="BX51" s="54">
        <f>'[25]2017'!P18</f>
        <v>0</v>
      </c>
      <c r="BY51" s="60">
        <f>'[25]2017'!Q18</f>
        <v>0</v>
      </c>
      <c r="BZ51" s="60">
        <f>'[25]2017'!R18</f>
        <v>0</v>
      </c>
      <c r="CA51" s="125" t="str">
        <f t="shared" si="19"/>
        <v xml:space="preserve"> -</v>
      </c>
      <c r="CB51" s="379" t="str">
        <f t="shared" si="20"/>
        <v xml:space="preserve"> -</v>
      </c>
      <c r="CC51" s="54">
        <f>'[25]2018'!P18</f>
        <v>0</v>
      </c>
      <c r="CD51" s="60">
        <f>'[25]2018'!Q18</f>
        <v>0</v>
      </c>
      <c r="CE51" s="60">
        <f>'[25]2018'!R18</f>
        <v>0</v>
      </c>
      <c r="CF51" s="125" t="str">
        <f t="shared" si="21"/>
        <v xml:space="preserve"> -</v>
      </c>
      <c r="CG51" s="379" t="str">
        <f t="shared" si="22"/>
        <v xml:space="preserve"> -</v>
      </c>
      <c r="CH51" s="55">
        <f>'[25]2019'!P18</f>
        <v>0</v>
      </c>
      <c r="CI51" s="60">
        <f>'[25]2019'!Q18</f>
        <v>0</v>
      </c>
      <c r="CJ51" s="60">
        <f>'[25]2019'!R18</f>
        <v>0</v>
      </c>
      <c r="CK51" s="125" t="str">
        <f t="shared" si="23"/>
        <v xml:space="preserve"> -</v>
      </c>
      <c r="CL51" s="379" t="str">
        <f t="shared" si="24"/>
        <v xml:space="preserve"> -</v>
      </c>
      <c r="CM51" s="327">
        <f t="shared" si="25"/>
        <v>0</v>
      </c>
      <c r="CN51" s="323">
        <f t="shared" si="26"/>
        <v>0</v>
      </c>
      <c r="CO51" s="323">
        <f t="shared" si="27"/>
        <v>0</v>
      </c>
      <c r="CP51" s="505" t="str">
        <f t="shared" si="28"/>
        <v xml:space="preserve"> -</v>
      </c>
      <c r="CQ51" s="379" t="str">
        <f t="shared" si="29"/>
        <v xml:space="preserve"> -</v>
      </c>
      <c r="CR51" s="592" t="s">
        <v>1386</v>
      </c>
      <c r="CS51" s="99" t="s">
        <v>1261</v>
      </c>
      <c r="CT51" s="102" t="str">
        <f>'[1]LÍNEA 3'!AQ51</f>
        <v>EMAB</v>
      </c>
    </row>
    <row r="52" spans="2:98" ht="30" customHeight="1" x14ac:dyDescent="0.2">
      <c r="B52" s="961"/>
      <c r="C52" s="958"/>
      <c r="D52" s="961"/>
      <c r="E52" s="957"/>
      <c r="F52" s="1121"/>
      <c r="G52" s="978"/>
      <c r="H52" s="978"/>
      <c r="I52" s="1041"/>
      <c r="J52" s="978"/>
      <c r="K52" s="1041"/>
      <c r="L52" s="978"/>
      <c r="M52" s="978"/>
      <c r="N52" s="1041"/>
      <c r="O52" s="978"/>
      <c r="P52" s="978"/>
      <c r="Q52" s="1041"/>
      <c r="R52" s="978"/>
      <c r="S52" s="978"/>
      <c r="T52" s="1041"/>
      <c r="U52" s="1117"/>
      <c r="V52" s="1099"/>
      <c r="W52" s="1079"/>
      <c r="X52" s="1076"/>
      <c r="Y52" s="1079"/>
      <c r="Z52" s="1076"/>
      <c r="AA52" s="1079"/>
      <c r="AB52" s="1082"/>
      <c r="AC52" s="1109"/>
      <c r="AD52" s="1052"/>
      <c r="AE52" s="750"/>
      <c r="AF52" s="760"/>
      <c r="AG52" s="750"/>
      <c r="AH52" s="760"/>
      <c r="AI52" s="750"/>
      <c r="AJ52" s="760"/>
      <c r="AK52" s="750"/>
      <c r="AL52" s="760"/>
      <c r="AM52" s="750"/>
      <c r="AN52" s="760"/>
      <c r="AO52" s="915"/>
      <c r="AP52" s="904"/>
      <c r="AQ52" s="119" t="s">
        <v>750</v>
      </c>
      <c r="AR52" s="367" t="str">
        <f>'[1]LÍNEA 3'!P52</f>
        <v xml:space="preserve"> -</v>
      </c>
      <c r="AS52" s="119" t="s">
        <v>1614</v>
      </c>
      <c r="AT52" s="40">
        <v>9105</v>
      </c>
      <c r="AU52" s="60">
        <f>'[1]LÍNEA 3'!S52</f>
        <v>10000</v>
      </c>
      <c r="AV52" s="60">
        <f>'[1]LÍNEA 3'!T52</f>
        <v>2500</v>
      </c>
      <c r="AW52" s="414">
        <f t="shared" si="13"/>
        <v>0.25</v>
      </c>
      <c r="AX52" s="60">
        <f>'[1]LÍNEA 3'!U52</f>
        <v>2500</v>
      </c>
      <c r="AY52" s="414">
        <f t="shared" si="14"/>
        <v>0.25</v>
      </c>
      <c r="AZ52" s="60">
        <f>'[1]LÍNEA 3'!V52</f>
        <v>2500</v>
      </c>
      <c r="BA52" s="416">
        <f t="shared" si="15"/>
        <v>0.25</v>
      </c>
      <c r="BB52" s="47">
        <f>'[1]LÍNEA 3'!W52</f>
        <v>2500</v>
      </c>
      <c r="BC52" s="423">
        <f t="shared" si="16"/>
        <v>0.25</v>
      </c>
      <c r="BD52" s="54">
        <f>'[25]2016'!K19</f>
        <v>2794</v>
      </c>
      <c r="BE52" s="60">
        <f>'[25]2017'!K19</f>
        <v>1928</v>
      </c>
      <c r="BF52" s="60">
        <f>'[25]2018'!K19</f>
        <v>0</v>
      </c>
      <c r="BG52" s="49">
        <f>'[25]2019'!K19</f>
        <v>0</v>
      </c>
      <c r="BH52" s="334">
        <f t="shared" si="2"/>
        <v>1.1175999999999999</v>
      </c>
      <c r="BI52" s="454">
        <f t="shared" si="3"/>
        <v>1</v>
      </c>
      <c r="BJ52" s="335">
        <f t="shared" si="4"/>
        <v>0.7712</v>
      </c>
      <c r="BK52" s="454">
        <f t="shared" si="5"/>
        <v>0.7712</v>
      </c>
      <c r="BL52" s="335">
        <f t="shared" si="6"/>
        <v>0</v>
      </c>
      <c r="BM52" s="454">
        <f t="shared" si="7"/>
        <v>0</v>
      </c>
      <c r="BN52" s="335">
        <f t="shared" si="8"/>
        <v>0</v>
      </c>
      <c r="BO52" s="454">
        <f t="shared" si="9"/>
        <v>0</v>
      </c>
      <c r="BP52" s="651">
        <f t="shared" si="10"/>
        <v>0.47220000000000001</v>
      </c>
      <c r="BQ52" s="656">
        <f t="shared" si="11"/>
        <v>0.47220000000000001</v>
      </c>
      <c r="BR52" s="646">
        <f t="shared" si="12"/>
        <v>0.47220000000000001</v>
      </c>
      <c r="BS52" s="54">
        <f>'[25]2016'!P19</f>
        <v>0</v>
      </c>
      <c r="BT52" s="60">
        <f>'[25]2016'!Q19</f>
        <v>0</v>
      </c>
      <c r="BU52" s="60">
        <f>'[25]2016'!R19</f>
        <v>0</v>
      </c>
      <c r="BV52" s="125" t="str">
        <f t="shared" si="17"/>
        <v xml:space="preserve"> -</v>
      </c>
      <c r="BW52" s="379" t="str">
        <f t="shared" si="18"/>
        <v xml:space="preserve"> -</v>
      </c>
      <c r="BX52" s="54">
        <f>'[25]2017'!P19</f>
        <v>0</v>
      </c>
      <c r="BY52" s="60">
        <f>'[25]2017'!Q19</f>
        <v>0</v>
      </c>
      <c r="BZ52" s="60">
        <f>'[25]2017'!R19</f>
        <v>0</v>
      </c>
      <c r="CA52" s="125" t="str">
        <f t="shared" si="19"/>
        <v xml:space="preserve"> -</v>
      </c>
      <c r="CB52" s="379" t="str">
        <f t="shared" si="20"/>
        <v xml:space="preserve"> -</v>
      </c>
      <c r="CC52" s="54">
        <f>'[25]2018'!P19</f>
        <v>0</v>
      </c>
      <c r="CD52" s="60">
        <f>'[25]2018'!Q19</f>
        <v>0</v>
      </c>
      <c r="CE52" s="60">
        <f>'[25]2018'!R19</f>
        <v>0</v>
      </c>
      <c r="CF52" s="125" t="str">
        <f t="shared" si="21"/>
        <v xml:space="preserve"> -</v>
      </c>
      <c r="CG52" s="379" t="str">
        <f t="shared" si="22"/>
        <v xml:space="preserve"> -</v>
      </c>
      <c r="CH52" s="55">
        <f>'[25]2019'!P19</f>
        <v>0</v>
      </c>
      <c r="CI52" s="60">
        <f>'[25]2019'!Q19</f>
        <v>0</v>
      </c>
      <c r="CJ52" s="60">
        <f>'[25]2019'!R19</f>
        <v>0</v>
      </c>
      <c r="CK52" s="125" t="str">
        <f t="shared" si="23"/>
        <v xml:space="preserve"> -</v>
      </c>
      <c r="CL52" s="379" t="str">
        <f t="shared" si="24"/>
        <v xml:space="preserve"> -</v>
      </c>
      <c r="CM52" s="327">
        <f t="shared" si="25"/>
        <v>0</v>
      </c>
      <c r="CN52" s="323">
        <f t="shared" si="26"/>
        <v>0</v>
      </c>
      <c r="CO52" s="323">
        <f t="shared" si="27"/>
        <v>0</v>
      </c>
      <c r="CP52" s="505" t="str">
        <f t="shared" si="28"/>
        <v xml:space="preserve"> -</v>
      </c>
      <c r="CQ52" s="379" t="str">
        <f t="shared" si="29"/>
        <v xml:space="preserve"> -</v>
      </c>
      <c r="CR52" s="592" t="s">
        <v>1386</v>
      </c>
      <c r="CS52" s="99" t="s">
        <v>1261</v>
      </c>
      <c r="CT52" s="102" t="str">
        <f>'[1]LÍNEA 3'!AQ52</f>
        <v>EMAB</v>
      </c>
    </row>
    <row r="53" spans="2:98" ht="30" customHeight="1" thickBot="1" x14ac:dyDescent="0.25">
      <c r="B53" s="961"/>
      <c r="C53" s="958"/>
      <c r="D53" s="961"/>
      <c r="E53" s="957"/>
      <c r="F53" s="1121"/>
      <c r="G53" s="978"/>
      <c r="H53" s="978"/>
      <c r="I53" s="1041"/>
      <c r="J53" s="978"/>
      <c r="K53" s="1041"/>
      <c r="L53" s="978"/>
      <c r="M53" s="978"/>
      <c r="N53" s="1041"/>
      <c r="O53" s="978"/>
      <c r="P53" s="978"/>
      <c r="Q53" s="1041"/>
      <c r="R53" s="978"/>
      <c r="S53" s="978"/>
      <c r="T53" s="1041"/>
      <c r="U53" s="1117"/>
      <c r="V53" s="1099"/>
      <c r="W53" s="1079"/>
      <c r="X53" s="1076"/>
      <c r="Y53" s="1079"/>
      <c r="Z53" s="1076"/>
      <c r="AA53" s="1079"/>
      <c r="AB53" s="1082"/>
      <c r="AC53" s="1109"/>
      <c r="AD53" s="1052"/>
      <c r="AE53" s="750"/>
      <c r="AF53" s="760"/>
      <c r="AG53" s="750"/>
      <c r="AH53" s="760"/>
      <c r="AI53" s="750"/>
      <c r="AJ53" s="760"/>
      <c r="AK53" s="750"/>
      <c r="AL53" s="760"/>
      <c r="AM53" s="750"/>
      <c r="AN53" s="760"/>
      <c r="AO53" s="918"/>
      <c r="AP53" s="907"/>
      <c r="AQ53" s="123" t="s">
        <v>751</v>
      </c>
      <c r="AR53" s="441" t="str">
        <f>'[1]LÍNEA 3'!P53</f>
        <v>03219108</v>
      </c>
      <c r="AS53" s="123" t="s">
        <v>1615</v>
      </c>
      <c r="AT53" s="45">
        <v>271087</v>
      </c>
      <c r="AU53" s="92">
        <f>'[1]LÍNEA 3'!S53</f>
        <v>314000</v>
      </c>
      <c r="AV53" s="92">
        <f>'[1]LÍNEA 3'!T53</f>
        <v>77000</v>
      </c>
      <c r="AW53" s="424">
        <f t="shared" si="13"/>
        <v>0.24522292993630573</v>
      </c>
      <c r="AX53" s="92">
        <f>'[1]LÍNEA 3'!U53</f>
        <v>78000</v>
      </c>
      <c r="AY53" s="424">
        <f t="shared" si="14"/>
        <v>0.24840764331210191</v>
      </c>
      <c r="AZ53" s="92">
        <f>'[1]LÍNEA 3'!V53</f>
        <v>79000</v>
      </c>
      <c r="BA53" s="425">
        <f t="shared" si="15"/>
        <v>0.25159235668789809</v>
      </c>
      <c r="BB53" s="51">
        <f>'[1]LÍNEA 3'!W53</f>
        <v>80000</v>
      </c>
      <c r="BC53" s="426">
        <f t="shared" si="16"/>
        <v>0.25477707006369427</v>
      </c>
      <c r="BD53" s="62">
        <f>'[25]2016'!K20</f>
        <v>131945</v>
      </c>
      <c r="BE53" s="92">
        <f>'[25]2017'!K20</f>
        <v>9587</v>
      </c>
      <c r="BF53" s="92">
        <f>'[25]2018'!K20</f>
        <v>0</v>
      </c>
      <c r="BG53" s="70">
        <f>'[25]2019'!K20</f>
        <v>0</v>
      </c>
      <c r="BH53" s="332">
        <f t="shared" si="2"/>
        <v>1.7135714285714285</v>
      </c>
      <c r="BI53" s="458">
        <f t="shared" si="3"/>
        <v>1</v>
      </c>
      <c r="BJ53" s="333">
        <f t="shared" si="4"/>
        <v>0.12291025641025641</v>
      </c>
      <c r="BK53" s="458">
        <f t="shared" si="5"/>
        <v>0.12291025641025641</v>
      </c>
      <c r="BL53" s="333">
        <f t="shared" si="6"/>
        <v>0</v>
      </c>
      <c r="BM53" s="458">
        <f t="shared" si="7"/>
        <v>0</v>
      </c>
      <c r="BN53" s="333">
        <f t="shared" si="8"/>
        <v>0</v>
      </c>
      <c r="BO53" s="458">
        <f t="shared" si="9"/>
        <v>0</v>
      </c>
      <c r="BP53" s="652">
        <f t="shared" si="10"/>
        <v>0.45073885350318471</v>
      </c>
      <c r="BQ53" s="657">
        <f t="shared" si="11"/>
        <v>0.45073885350318471</v>
      </c>
      <c r="BR53" s="647">
        <f t="shared" si="12"/>
        <v>0.45073885350318471</v>
      </c>
      <c r="BS53" s="62">
        <f>'[25]2016'!P20</f>
        <v>51442</v>
      </c>
      <c r="BT53" s="92">
        <f>'[25]2016'!Q20</f>
        <v>46369</v>
      </c>
      <c r="BU53" s="92">
        <f>'[25]2016'!R20</f>
        <v>0</v>
      </c>
      <c r="BV53" s="148">
        <f t="shared" si="17"/>
        <v>0.90138408304498274</v>
      </c>
      <c r="BW53" s="386" t="str">
        <f t="shared" si="18"/>
        <v xml:space="preserve"> -</v>
      </c>
      <c r="BX53" s="62">
        <f>'[25]2017'!P20</f>
        <v>33000</v>
      </c>
      <c r="BY53" s="92">
        <f>'[25]2017'!Q20</f>
        <v>3560</v>
      </c>
      <c r="BZ53" s="92">
        <f>'[25]2017'!R20</f>
        <v>0</v>
      </c>
      <c r="CA53" s="148">
        <f t="shared" si="19"/>
        <v>0.10787878787878788</v>
      </c>
      <c r="CB53" s="386" t="str">
        <f t="shared" si="20"/>
        <v xml:space="preserve"> -</v>
      </c>
      <c r="CC53" s="62">
        <f>'[25]2018'!P20</f>
        <v>45000</v>
      </c>
      <c r="CD53" s="92">
        <f>'[25]2018'!Q20</f>
        <v>0</v>
      </c>
      <c r="CE53" s="92">
        <f>'[25]2018'!R20</f>
        <v>0</v>
      </c>
      <c r="CF53" s="148">
        <f t="shared" si="21"/>
        <v>0</v>
      </c>
      <c r="CG53" s="386" t="str">
        <f t="shared" si="22"/>
        <v xml:space="preserve"> -</v>
      </c>
      <c r="CH53" s="63">
        <f>'[25]2019'!P20</f>
        <v>50000</v>
      </c>
      <c r="CI53" s="92">
        <f>'[25]2019'!Q20</f>
        <v>0</v>
      </c>
      <c r="CJ53" s="92">
        <f>'[25]2019'!R20</f>
        <v>0</v>
      </c>
      <c r="CK53" s="148">
        <f t="shared" si="23"/>
        <v>0</v>
      </c>
      <c r="CL53" s="386" t="str">
        <f t="shared" si="24"/>
        <v xml:space="preserve"> -</v>
      </c>
      <c r="CM53" s="328">
        <f t="shared" si="25"/>
        <v>179442</v>
      </c>
      <c r="CN53" s="329">
        <f t="shared" si="26"/>
        <v>49929</v>
      </c>
      <c r="CO53" s="329">
        <f t="shared" si="27"/>
        <v>0</v>
      </c>
      <c r="CP53" s="506">
        <f t="shared" si="28"/>
        <v>0.27824589560972346</v>
      </c>
      <c r="CQ53" s="386" t="str">
        <f t="shared" si="29"/>
        <v xml:space="preserve"> -</v>
      </c>
      <c r="CR53" s="593" t="s">
        <v>1386</v>
      </c>
      <c r="CS53" s="106" t="s">
        <v>1261</v>
      </c>
      <c r="CT53" s="107" t="str">
        <f>'[1]LÍNEA 3'!AQ53</f>
        <v>EMAB</v>
      </c>
    </row>
    <row r="54" spans="2:98" ht="30" customHeight="1" thickBot="1" x14ac:dyDescent="0.25">
      <c r="B54" s="961"/>
      <c r="C54" s="958"/>
      <c r="D54" s="961"/>
      <c r="E54" s="957"/>
      <c r="F54" s="1121"/>
      <c r="G54" s="978"/>
      <c r="H54" s="978"/>
      <c r="I54" s="1041"/>
      <c r="J54" s="978"/>
      <c r="K54" s="1041"/>
      <c r="L54" s="978"/>
      <c r="M54" s="978"/>
      <c r="N54" s="1041"/>
      <c r="O54" s="978"/>
      <c r="P54" s="978"/>
      <c r="Q54" s="1041"/>
      <c r="R54" s="978"/>
      <c r="S54" s="978"/>
      <c r="T54" s="1041"/>
      <c r="U54" s="1117"/>
      <c r="V54" s="1099"/>
      <c r="W54" s="1079"/>
      <c r="X54" s="1076"/>
      <c r="Y54" s="1079"/>
      <c r="Z54" s="1076"/>
      <c r="AA54" s="1079"/>
      <c r="AB54" s="1082"/>
      <c r="AC54" s="1109"/>
      <c r="AD54" s="1052"/>
      <c r="AE54" s="750"/>
      <c r="AF54" s="760"/>
      <c r="AG54" s="750"/>
      <c r="AH54" s="760"/>
      <c r="AI54" s="750"/>
      <c r="AJ54" s="760"/>
      <c r="AK54" s="750"/>
      <c r="AL54" s="760"/>
      <c r="AM54" s="750"/>
      <c r="AN54" s="760"/>
      <c r="AO54" s="228">
        <f>+RESUMEN!J75</f>
        <v>0.16666666666666666</v>
      </c>
      <c r="AP54" s="186" t="s">
        <v>759</v>
      </c>
      <c r="AQ54" s="153" t="s">
        <v>752</v>
      </c>
      <c r="AR54" s="369">
        <f>'[1]LÍNEA 3'!P54</f>
        <v>2210278</v>
      </c>
      <c r="AS54" s="153" t="s">
        <v>1616</v>
      </c>
      <c r="AT54" s="166">
        <v>3</v>
      </c>
      <c r="AU54" s="167">
        <f>'[1]LÍNEA 3'!S54</f>
        <v>6</v>
      </c>
      <c r="AV54" s="167">
        <f>'[1]LÍNEA 3'!T54</f>
        <v>1</v>
      </c>
      <c r="AW54" s="430">
        <f t="shared" si="13"/>
        <v>0.16666666666666666</v>
      </c>
      <c r="AX54" s="167">
        <f>'[1]LÍNEA 3'!U54</f>
        <v>2</v>
      </c>
      <c r="AY54" s="430">
        <f t="shared" si="14"/>
        <v>0.33333333333333331</v>
      </c>
      <c r="AZ54" s="167">
        <f>'[1]LÍNEA 3'!V54</f>
        <v>2</v>
      </c>
      <c r="BA54" s="431">
        <f t="shared" si="15"/>
        <v>0.33333333333333331</v>
      </c>
      <c r="BB54" s="126">
        <f>'[1]LÍNEA 3'!W54</f>
        <v>1</v>
      </c>
      <c r="BC54" s="431">
        <f t="shared" si="16"/>
        <v>0.16666666666666666</v>
      </c>
      <c r="BD54" s="192">
        <f>'[17]2016'!K36</f>
        <v>1</v>
      </c>
      <c r="BE54" s="190">
        <f>'[17]2017'!K36</f>
        <v>0</v>
      </c>
      <c r="BF54" s="190">
        <f>'[17]2018'!K36</f>
        <v>0</v>
      </c>
      <c r="BG54" s="185">
        <f>'[17]2019'!K36</f>
        <v>0</v>
      </c>
      <c r="BH54" s="468">
        <f t="shared" si="2"/>
        <v>1</v>
      </c>
      <c r="BI54" s="469">
        <f t="shared" si="3"/>
        <v>1</v>
      </c>
      <c r="BJ54" s="470">
        <f t="shared" si="4"/>
        <v>0</v>
      </c>
      <c r="BK54" s="469">
        <f t="shared" si="5"/>
        <v>0</v>
      </c>
      <c r="BL54" s="470">
        <f t="shared" si="6"/>
        <v>0</v>
      </c>
      <c r="BM54" s="469">
        <f t="shared" si="7"/>
        <v>0</v>
      </c>
      <c r="BN54" s="470">
        <f t="shared" si="8"/>
        <v>0</v>
      </c>
      <c r="BO54" s="469">
        <f t="shared" si="9"/>
        <v>0</v>
      </c>
      <c r="BP54" s="682">
        <f t="shared" si="10"/>
        <v>0.16666666666666666</v>
      </c>
      <c r="BQ54" s="683">
        <f t="shared" si="11"/>
        <v>0.16666666666666666</v>
      </c>
      <c r="BR54" s="684">
        <f t="shared" si="12"/>
        <v>0.16666666666666666</v>
      </c>
      <c r="BS54" s="169">
        <f>'[17]2016'!P36</f>
        <v>52000</v>
      </c>
      <c r="BT54" s="167">
        <f>'[17]2016'!Q36</f>
        <v>24609</v>
      </c>
      <c r="BU54" s="167">
        <f>'[17]2016'!R36</f>
        <v>0</v>
      </c>
      <c r="BV54" s="383">
        <f t="shared" si="17"/>
        <v>0.47325</v>
      </c>
      <c r="BW54" s="384" t="str">
        <f t="shared" si="18"/>
        <v xml:space="preserve"> -</v>
      </c>
      <c r="BX54" s="168">
        <f>'[17]2017'!P36</f>
        <v>54600</v>
      </c>
      <c r="BY54" s="167">
        <f>'[17]2017'!Q36</f>
        <v>0</v>
      </c>
      <c r="BZ54" s="167">
        <f>'[17]2017'!R36</f>
        <v>0</v>
      </c>
      <c r="CA54" s="383">
        <f t="shared" si="19"/>
        <v>0</v>
      </c>
      <c r="CB54" s="384" t="str">
        <f t="shared" si="20"/>
        <v xml:space="preserve"> -</v>
      </c>
      <c r="CC54" s="168">
        <f>'[17]2018'!P36</f>
        <v>57330</v>
      </c>
      <c r="CD54" s="167">
        <f>'[17]2018'!Q36</f>
        <v>0</v>
      </c>
      <c r="CE54" s="167">
        <f>'[17]2018'!R36</f>
        <v>0</v>
      </c>
      <c r="CF54" s="383">
        <f t="shared" si="21"/>
        <v>0</v>
      </c>
      <c r="CG54" s="384" t="str">
        <f t="shared" si="22"/>
        <v xml:space="preserve"> -</v>
      </c>
      <c r="CH54" s="169">
        <f>'[17]2019'!P36</f>
        <v>60196</v>
      </c>
      <c r="CI54" s="167">
        <f>'[17]2019'!Q36</f>
        <v>0</v>
      </c>
      <c r="CJ54" s="167">
        <f>'[17]2019'!R36</f>
        <v>0</v>
      </c>
      <c r="CK54" s="383">
        <f t="shared" si="23"/>
        <v>0</v>
      </c>
      <c r="CL54" s="384" t="str">
        <f t="shared" si="24"/>
        <v xml:space="preserve"> -</v>
      </c>
      <c r="CM54" s="396">
        <f t="shared" si="25"/>
        <v>224126</v>
      </c>
      <c r="CN54" s="397">
        <f t="shared" si="26"/>
        <v>24609</v>
      </c>
      <c r="CO54" s="397">
        <f t="shared" si="27"/>
        <v>0</v>
      </c>
      <c r="CP54" s="515">
        <f t="shared" si="28"/>
        <v>0.10979984473019641</v>
      </c>
      <c r="CQ54" s="384" t="str">
        <f t="shared" si="29"/>
        <v xml:space="preserve"> -</v>
      </c>
      <c r="CR54" s="601" t="s">
        <v>1386</v>
      </c>
      <c r="CS54" s="217" t="s">
        <v>1261</v>
      </c>
      <c r="CT54" s="193" t="str">
        <f>'[1]LÍNEA 3'!AQ54</f>
        <v>Sec. Salud y Ambiente</v>
      </c>
    </row>
    <row r="55" spans="2:98" ht="30" customHeight="1" x14ac:dyDescent="0.2">
      <c r="B55" s="961"/>
      <c r="C55" s="958"/>
      <c r="D55" s="961"/>
      <c r="E55" s="957"/>
      <c r="F55" s="1121"/>
      <c r="G55" s="978"/>
      <c r="H55" s="978"/>
      <c r="I55" s="1041"/>
      <c r="J55" s="978"/>
      <c r="K55" s="1041"/>
      <c r="L55" s="978"/>
      <c r="M55" s="978"/>
      <c r="N55" s="1041"/>
      <c r="O55" s="978"/>
      <c r="P55" s="978"/>
      <c r="Q55" s="1041"/>
      <c r="R55" s="978"/>
      <c r="S55" s="978"/>
      <c r="T55" s="1041"/>
      <c r="U55" s="1117"/>
      <c r="V55" s="1099"/>
      <c r="W55" s="1079"/>
      <c r="X55" s="1076"/>
      <c r="Y55" s="1079"/>
      <c r="Z55" s="1076"/>
      <c r="AA55" s="1079"/>
      <c r="AB55" s="1082"/>
      <c r="AC55" s="1109"/>
      <c r="AD55" s="1052"/>
      <c r="AE55" s="750"/>
      <c r="AF55" s="760"/>
      <c r="AG55" s="750"/>
      <c r="AH55" s="760"/>
      <c r="AI55" s="750"/>
      <c r="AJ55" s="760"/>
      <c r="AK55" s="750"/>
      <c r="AL55" s="760"/>
      <c r="AM55" s="750"/>
      <c r="AN55" s="760"/>
      <c r="AO55" s="917">
        <f>+RESUMEN!J76</f>
        <v>0.21875</v>
      </c>
      <c r="AP55" s="906" t="s">
        <v>760</v>
      </c>
      <c r="AQ55" s="238" t="s">
        <v>753</v>
      </c>
      <c r="AR55" s="276" t="str">
        <f>'[1]LÍNEA 3'!P55</f>
        <v xml:space="preserve"> -</v>
      </c>
      <c r="AS55" s="238" t="s">
        <v>1617</v>
      </c>
      <c r="AT55" s="39">
        <v>0</v>
      </c>
      <c r="AU55" s="90">
        <f>'[1]LÍNEA 3'!S55</f>
        <v>1</v>
      </c>
      <c r="AV55" s="90">
        <f>'[1]LÍNEA 3'!T55</f>
        <v>0</v>
      </c>
      <c r="AW55" s="413">
        <f t="shared" si="13"/>
        <v>0</v>
      </c>
      <c r="AX55" s="90">
        <f>'[1]LÍNEA 3'!U55</f>
        <v>1</v>
      </c>
      <c r="AY55" s="413">
        <v>0.33</v>
      </c>
      <c r="AZ55" s="90">
        <f>'[1]LÍNEA 3'!V55</f>
        <v>1</v>
      </c>
      <c r="BA55" s="415">
        <v>0.33</v>
      </c>
      <c r="BB55" s="46">
        <f>'[1]LÍNEA 3'!W55</f>
        <v>1</v>
      </c>
      <c r="BC55" s="422">
        <v>0.34</v>
      </c>
      <c r="BD55" s="52">
        <f>'[17]2016'!K37</f>
        <v>0</v>
      </c>
      <c r="BE55" s="90">
        <f>'[17]2017'!K37</f>
        <v>0</v>
      </c>
      <c r="BF55" s="90">
        <f>'[17]2018'!K37</f>
        <v>0</v>
      </c>
      <c r="BG55" s="69">
        <f>'[17]2019'!K37</f>
        <v>0</v>
      </c>
      <c r="BH55" s="330" t="str">
        <f t="shared" si="2"/>
        <v xml:space="preserve"> -</v>
      </c>
      <c r="BI55" s="453" t="str">
        <f t="shared" si="3"/>
        <v xml:space="preserve"> -</v>
      </c>
      <c r="BJ55" s="331">
        <f t="shared" si="4"/>
        <v>0</v>
      </c>
      <c r="BK55" s="453">
        <f t="shared" si="5"/>
        <v>0</v>
      </c>
      <c r="BL55" s="331">
        <f t="shared" si="6"/>
        <v>0</v>
      </c>
      <c r="BM55" s="453">
        <f t="shared" si="7"/>
        <v>0</v>
      </c>
      <c r="BN55" s="331">
        <f t="shared" si="8"/>
        <v>0</v>
      </c>
      <c r="BO55" s="453">
        <f t="shared" si="9"/>
        <v>0</v>
      </c>
      <c r="BP55" s="650">
        <f>+AVERAGE(BE55:BG55)/AU55</f>
        <v>0</v>
      </c>
      <c r="BQ55" s="655">
        <f t="shared" si="11"/>
        <v>0</v>
      </c>
      <c r="BR55" s="645">
        <f t="shared" si="12"/>
        <v>0</v>
      </c>
      <c r="BS55" s="398">
        <f>'[17]2016'!P37</f>
        <v>0</v>
      </c>
      <c r="BT55" s="269">
        <f>'[17]2016'!Q37</f>
        <v>0</v>
      </c>
      <c r="BU55" s="269">
        <f>'[17]2016'!R37</f>
        <v>0</v>
      </c>
      <c r="BV55" s="146" t="str">
        <f t="shared" si="17"/>
        <v xml:space="preserve"> -</v>
      </c>
      <c r="BW55" s="385" t="str">
        <f t="shared" si="18"/>
        <v xml:space="preserve"> -</v>
      </c>
      <c r="BX55" s="52">
        <f>'[17]2017'!P37</f>
        <v>47470</v>
      </c>
      <c r="BY55" s="90">
        <f>'[17]2017'!Q37</f>
        <v>0</v>
      </c>
      <c r="BZ55" s="90">
        <f>'[17]2017'!R37</f>
        <v>0</v>
      </c>
      <c r="CA55" s="146">
        <f t="shared" si="19"/>
        <v>0</v>
      </c>
      <c r="CB55" s="385" t="str">
        <f t="shared" si="20"/>
        <v xml:space="preserve"> -</v>
      </c>
      <c r="CC55" s="52">
        <f>'[17]2018'!P37</f>
        <v>68796</v>
      </c>
      <c r="CD55" s="90">
        <f>'[17]2018'!Q37</f>
        <v>0</v>
      </c>
      <c r="CE55" s="90">
        <f>'[17]2018'!R37</f>
        <v>0</v>
      </c>
      <c r="CF55" s="146">
        <f t="shared" si="21"/>
        <v>0</v>
      </c>
      <c r="CG55" s="385" t="str">
        <f t="shared" si="22"/>
        <v xml:space="preserve"> -</v>
      </c>
      <c r="CH55" s="53">
        <f>'[17]2019'!P37</f>
        <v>72236</v>
      </c>
      <c r="CI55" s="90">
        <f>'[17]2019'!Q37</f>
        <v>0</v>
      </c>
      <c r="CJ55" s="90">
        <f>'[17]2019'!R37</f>
        <v>0</v>
      </c>
      <c r="CK55" s="146">
        <f t="shared" si="23"/>
        <v>0</v>
      </c>
      <c r="CL55" s="385" t="str">
        <f t="shared" si="24"/>
        <v xml:space="preserve"> -</v>
      </c>
      <c r="CM55" s="325">
        <f t="shared" si="25"/>
        <v>188502</v>
      </c>
      <c r="CN55" s="326">
        <f t="shared" si="26"/>
        <v>0</v>
      </c>
      <c r="CO55" s="326">
        <f t="shared" si="27"/>
        <v>0</v>
      </c>
      <c r="CP55" s="504">
        <f t="shared" si="28"/>
        <v>0</v>
      </c>
      <c r="CQ55" s="385" t="str">
        <f t="shared" si="29"/>
        <v xml:space="preserve"> -</v>
      </c>
      <c r="CR55" s="595" t="s">
        <v>1386</v>
      </c>
      <c r="CS55" s="215" t="s">
        <v>1261</v>
      </c>
      <c r="CT55" s="75" t="str">
        <f>'[1]LÍNEA 3'!AQ55</f>
        <v>Sec. Salud y Ambiente</v>
      </c>
    </row>
    <row r="56" spans="2:98" ht="30" customHeight="1" x14ac:dyDescent="0.2">
      <c r="B56" s="961"/>
      <c r="C56" s="958"/>
      <c r="D56" s="961"/>
      <c r="E56" s="957"/>
      <c r="F56" s="1121"/>
      <c r="G56" s="978"/>
      <c r="H56" s="978"/>
      <c r="I56" s="1041"/>
      <c r="J56" s="978"/>
      <c r="K56" s="1041"/>
      <c r="L56" s="978"/>
      <c r="M56" s="978"/>
      <c r="N56" s="1041"/>
      <c r="O56" s="978"/>
      <c r="P56" s="978"/>
      <c r="Q56" s="1041"/>
      <c r="R56" s="978"/>
      <c r="S56" s="978"/>
      <c r="T56" s="1041"/>
      <c r="U56" s="1117"/>
      <c r="V56" s="1099"/>
      <c r="W56" s="1079"/>
      <c r="X56" s="1076"/>
      <c r="Y56" s="1079"/>
      <c r="Z56" s="1076"/>
      <c r="AA56" s="1079"/>
      <c r="AB56" s="1082"/>
      <c r="AC56" s="1109"/>
      <c r="AD56" s="1052"/>
      <c r="AE56" s="750"/>
      <c r="AF56" s="760"/>
      <c r="AG56" s="750"/>
      <c r="AH56" s="760"/>
      <c r="AI56" s="750"/>
      <c r="AJ56" s="760"/>
      <c r="AK56" s="750"/>
      <c r="AL56" s="760"/>
      <c r="AM56" s="750"/>
      <c r="AN56" s="760"/>
      <c r="AO56" s="915"/>
      <c r="AP56" s="904"/>
      <c r="AQ56" s="119" t="s">
        <v>754</v>
      </c>
      <c r="AR56" s="367" t="str">
        <f>'[1]LÍNEA 3'!P56</f>
        <v xml:space="preserve"> -</v>
      </c>
      <c r="AS56" s="119" t="s">
        <v>1618</v>
      </c>
      <c r="AT56" s="43">
        <v>0</v>
      </c>
      <c r="AU56" s="85">
        <f>'[1]LÍNEA 3'!S56</f>
        <v>1</v>
      </c>
      <c r="AV56" s="85">
        <f>'[1]LÍNEA 3'!T56</f>
        <v>0</v>
      </c>
      <c r="AW56" s="414">
        <f t="shared" si="13"/>
        <v>0</v>
      </c>
      <c r="AX56" s="85">
        <f>'[1]LÍNEA 3'!U56</f>
        <v>0.5</v>
      </c>
      <c r="AY56" s="414">
        <f t="shared" si="14"/>
        <v>0.5</v>
      </c>
      <c r="AZ56" s="85">
        <f>'[1]LÍNEA 3'!V56</f>
        <v>0.5</v>
      </c>
      <c r="BA56" s="416">
        <f t="shared" si="15"/>
        <v>0.5</v>
      </c>
      <c r="BB56" s="125">
        <f>'[1]LÍNEA 3'!W56</f>
        <v>0</v>
      </c>
      <c r="BC56" s="423">
        <f t="shared" si="16"/>
        <v>0</v>
      </c>
      <c r="BD56" s="319">
        <f>'[17]2016'!K38</f>
        <v>0</v>
      </c>
      <c r="BE56" s="85">
        <f>'[17]2017'!K38</f>
        <v>0.3</v>
      </c>
      <c r="BF56" s="85">
        <f>'[17]2018'!K38</f>
        <v>0</v>
      </c>
      <c r="BG56" s="71">
        <f>'[17]2019'!K38</f>
        <v>0</v>
      </c>
      <c r="BH56" s="334" t="str">
        <f t="shared" si="2"/>
        <v xml:space="preserve"> -</v>
      </c>
      <c r="BI56" s="454" t="str">
        <f t="shared" si="3"/>
        <v xml:space="preserve"> -</v>
      </c>
      <c r="BJ56" s="335">
        <f t="shared" si="4"/>
        <v>0.6</v>
      </c>
      <c r="BK56" s="454">
        <f t="shared" si="5"/>
        <v>0.6</v>
      </c>
      <c r="BL56" s="335">
        <f t="shared" si="6"/>
        <v>0</v>
      </c>
      <c r="BM56" s="454">
        <f t="shared" si="7"/>
        <v>0</v>
      </c>
      <c r="BN56" s="335" t="str">
        <f t="shared" si="8"/>
        <v xml:space="preserve"> -</v>
      </c>
      <c r="BO56" s="454" t="str">
        <f t="shared" si="9"/>
        <v xml:space="preserve"> -</v>
      </c>
      <c r="BP56" s="651">
        <f t="shared" si="10"/>
        <v>0.3</v>
      </c>
      <c r="BQ56" s="656">
        <f t="shared" si="11"/>
        <v>0.3</v>
      </c>
      <c r="BR56" s="646">
        <f t="shared" si="12"/>
        <v>0.3</v>
      </c>
      <c r="BS56" s="399">
        <f>'[17]2016'!P38</f>
        <v>0</v>
      </c>
      <c r="BT56" s="271">
        <f>'[17]2016'!Q38</f>
        <v>0</v>
      </c>
      <c r="BU56" s="271">
        <f>'[17]2016'!R38</f>
        <v>0</v>
      </c>
      <c r="BV56" s="125" t="str">
        <f t="shared" si="17"/>
        <v xml:space="preserve"> -</v>
      </c>
      <c r="BW56" s="379" t="str">
        <f t="shared" si="18"/>
        <v xml:space="preserve"> -</v>
      </c>
      <c r="BX56" s="54">
        <f>'[17]2017'!P38</f>
        <v>10500</v>
      </c>
      <c r="BY56" s="60">
        <f>'[17]2017'!Q38</f>
        <v>0</v>
      </c>
      <c r="BZ56" s="60">
        <f>'[17]2017'!R38</f>
        <v>0</v>
      </c>
      <c r="CA56" s="125">
        <f t="shared" si="19"/>
        <v>0</v>
      </c>
      <c r="CB56" s="379" t="str">
        <f t="shared" si="20"/>
        <v xml:space="preserve"> -</v>
      </c>
      <c r="CC56" s="54">
        <f>'[17]2018'!P38</f>
        <v>101000</v>
      </c>
      <c r="CD56" s="60">
        <f>'[17]2018'!Q38</f>
        <v>0</v>
      </c>
      <c r="CE56" s="60">
        <f>'[17]2018'!R38</f>
        <v>0</v>
      </c>
      <c r="CF56" s="125">
        <f t="shared" si="21"/>
        <v>0</v>
      </c>
      <c r="CG56" s="379" t="str">
        <f t="shared" si="22"/>
        <v xml:space="preserve"> -</v>
      </c>
      <c r="CH56" s="55">
        <f>'[17]2019'!P38</f>
        <v>0</v>
      </c>
      <c r="CI56" s="60">
        <f>'[17]2019'!Q38</f>
        <v>0</v>
      </c>
      <c r="CJ56" s="60">
        <f>'[17]2019'!R38</f>
        <v>0</v>
      </c>
      <c r="CK56" s="125" t="str">
        <f t="shared" si="23"/>
        <v xml:space="preserve"> -</v>
      </c>
      <c r="CL56" s="379" t="str">
        <f t="shared" si="24"/>
        <v xml:space="preserve"> -</v>
      </c>
      <c r="CM56" s="327">
        <f t="shared" si="25"/>
        <v>111500</v>
      </c>
      <c r="CN56" s="323">
        <f t="shared" si="26"/>
        <v>0</v>
      </c>
      <c r="CO56" s="323">
        <f t="shared" si="27"/>
        <v>0</v>
      </c>
      <c r="CP56" s="505">
        <f t="shared" si="28"/>
        <v>0</v>
      </c>
      <c r="CQ56" s="379" t="str">
        <f t="shared" si="29"/>
        <v xml:space="preserve"> -</v>
      </c>
      <c r="CR56" s="592" t="s">
        <v>1386</v>
      </c>
      <c r="CS56" s="213" t="s">
        <v>1261</v>
      </c>
      <c r="CT56" s="102" t="str">
        <f>'[1]LÍNEA 3'!AQ56</f>
        <v>Sec. Salud y Ambiente</v>
      </c>
    </row>
    <row r="57" spans="2:98" ht="30" customHeight="1" x14ac:dyDescent="0.2">
      <c r="B57" s="961"/>
      <c r="C57" s="958"/>
      <c r="D57" s="961"/>
      <c r="E57" s="957"/>
      <c r="F57" s="1121"/>
      <c r="G57" s="978"/>
      <c r="H57" s="978"/>
      <c r="I57" s="1041"/>
      <c r="J57" s="978"/>
      <c r="K57" s="1041"/>
      <c r="L57" s="978"/>
      <c r="M57" s="978"/>
      <c r="N57" s="1041"/>
      <c r="O57" s="978"/>
      <c r="P57" s="978"/>
      <c r="Q57" s="1041"/>
      <c r="R57" s="978"/>
      <c r="S57" s="978"/>
      <c r="T57" s="1041"/>
      <c r="U57" s="1117"/>
      <c r="V57" s="1099"/>
      <c r="W57" s="1079"/>
      <c r="X57" s="1076"/>
      <c r="Y57" s="1079"/>
      <c r="Z57" s="1076"/>
      <c r="AA57" s="1079"/>
      <c r="AB57" s="1082"/>
      <c r="AC57" s="1109"/>
      <c r="AD57" s="1052"/>
      <c r="AE57" s="750"/>
      <c r="AF57" s="760"/>
      <c r="AG57" s="750"/>
      <c r="AH57" s="760"/>
      <c r="AI57" s="750"/>
      <c r="AJ57" s="760"/>
      <c r="AK57" s="750"/>
      <c r="AL57" s="760"/>
      <c r="AM57" s="750"/>
      <c r="AN57" s="760"/>
      <c r="AO57" s="915"/>
      <c r="AP57" s="904"/>
      <c r="AQ57" s="255" t="s">
        <v>755</v>
      </c>
      <c r="AR57" s="277">
        <f>'[1]LÍNEA 3'!P57</f>
        <v>2210279</v>
      </c>
      <c r="AS57" s="255" t="s">
        <v>1619</v>
      </c>
      <c r="AT57" s="40">
        <v>1</v>
      </c>
      <c r="AU57" s="60">
        <f>'[1]LÍNEA 3'!S57</f>
        <v>1</v>
      </c>
      <c r="AV57" s="60">
        <f>'[1]LÍNEA 3'!T57</f>
        <v>1</v>
      </c>
      <c r="AW57" s="414">
        <v>0.25</v>
      </c>
      <c r="AX57" s="60">
        <f>'[1]LÍNEA 3'!U57</f>
        <v>1</v>
      </c>
      <c r="AY57" s="414">
        <v>0.25</v>
      </c>
      <c r="AZ57" s="60">
        <f>'[1]LÍNEA 3'!V57</f>
        <v>1</v>
      </c>
      <c r="BA57" s="416">
        <v>0.25</v>
      </c>
      <c r="BB57" s="47">
        <f>'[1]LÍNEA 3'!W57</f>
        <v>1</v>
      </c>
      <c r="BC57" s="423">
        <v>0.25</v>
      </c>
      <c r="BD57" s="54">
        <f>'[17]2016'!K39</f>
        <v>1</v>
      </c>
      <c r="BE57" s="60">
        <f>'[17]2017'!K39</f>
        <v>0.3</v>
      </c>
      <c r="BF57" s="60">
        <f>'[17]2018'!K39</f>
        <v>0</v>
      </c>
      <c r="BG57" s="49">
        <f>'[17]2019'!K39</f>
        <v>0</v>
      </c>
      <c r="BH57" s="334">
        <f t="shared" si="2"/>
        <v>1</v>
      </c>
      <c r="BI57" s="454">
        <f t="shared" si="3"/>
        <v>1</v>
      </c>
      <c r="BJ57" s="335">
        <f t="shared" si="4"/>
        <v>0.3</v>
      </c>
      <c r="BK57" s="454">
        <f t="shared" si="5"/>
        <v>0.3</v>
      </c>
      <c r="BL57" s="335">
        <f t="shared" si="6"/>
        <v>0</v>
      </c>
      <c r="BM57" s="454">
        <f t="shared" si="7"/>
        <v>0</v>
      </c>
      <c r="BN57" s="335">
        <f t="shared" si="8"/>
        <v>0</v>
      </c>
      <c r="BO57" s="454">
        <f t="shared" si="9"/>
        <v>0</v>
      </c>
      <c r="BP57" s="651">
        <f t="shared" ref="BP57" si="39">+AVERAGE(BD57:BG57)/AU57</f>
        <v>0.32500000000000001</v>
      </c>
      <c r="BQ57" s="656">
        <f t="shared" si="11"/>
        <v>0.32500000000000001</v>
      </c>
      <c r="BR57" s="646">
        <f t="shared" si="12"/>
        <v>0.32500000000000001</v>
      </c>
      <c r="BS57" s="399">
        <f>'[17]2016'!P39</f>
        <v>160700</v>
      </c>
      <c r="BT57" s="271">
        <f>'[17]2016'!Q39</f>
        <v>74977</v>
      </c>
      <c r="BU57" s="271">
        <f>'[17]2016'!R39</f>
        <v>0</v>
      </c>
      <c r="BV57" s="125">
        <f t="shared" si="17"/>
        <v>0.46656502800248911</v>
      </c>
      <c r="BW57" s="379" t="str">
        <f t="shared" si="18"/>
        <v xml:space="preserve"> -</v>
      </c>
      <c r="BX57" s="54">
        <f>'[17]2017'!P39</f>
        <v>168250</v>
      </c>
      <c r="BY57" s="60">
        <f>'[17]2017'!Q39</f>
        <v>144617</v>
      </c>
      <c r="BZ57" s="60">
        <f>'[17]2017'!R39</f>
        <v>0</v>
      </c>
      <c r="CA57" s="125">
        <f t="shared" si="19"/>
        <v>0.8595364041604755</v>
      </c>
      <c r="CB57" s="379" t="str">
        <f t="shared" si="20"/>
        <v xml:space="preserve"> -</v>
      </c>
      <c r="CC57" s="54">
        <f>'[17]2018'!P39</f>
        <v>92610</v>
      </c>
      <c r="CD57" s="60">
        <f>'[17]2018'!Q39</f>
        <v>0</v>
      </c>
      <c r="CE57" s="60">
        <f>'[17]2018'!R39</f>
        <v>0</v>
      </c>
      <c r="CF57" s="125">
        <f t="shared" si="21"/>
        <v>0</v>
      </c>
      <c r="CG57" s="379" t="str">
        <f t="shared" si="22"/>
        <v xml:space="preserve"> -</v>
      </c>
      <c r="CH57" s="55">
        <f>'[17]2019'!P39</f>
        <v>97240</v>
      </c>
      <c r="CI57" s="60">
        <f>'[17]2019'!Q39</f>
        <v>0</v>
      </c>
      <c r="CJ57" s="60">
        <f>'[17]2019'!R39</f>
        <v>0</v>
      </c>
      <c r="CK57" s="125">
        <f t="shared" si="23"/>
        <v>0</v>
      </c>
      <c r="CL57" s="379" t="str">
        <f t="shared" si="24"/>
        <v xml:space="preserve"> -</v>
      </c>
      <c r="CM57" s="327">
        <f t="shared" si="25"/>
        <v>518800</v>
      </c>
      <c r="CN57" s="323">
        <f t="shared" si="26"/>
        <v>219594</v>
      </c>
      <c r="CO57" s="323">
        <f t="shared" si="27"/>
        <v>0</v>
      </c>
      <c r="CP57" s="505">
        <f t="shared" si="28"/>
        <v>0.42327293754818812</v>
      </c>
      <c r="CQ57" s="379" t="str">
        <f t="shared" si="29"/>
        <v xml:space="preserve"> -</v>
      </c>
      <c r="CR57" s="592" t="s">
        <v>1386</v>
      </c>
      <c r="CS57" s="213" t="s">
        <v>1261</v>
      </c>
      <c r="CT57" s="102" t="str">
        <f>'[1]LÍNEA 3'!AQ57</f>
        <v>Sec. Salud y Ambiente</v>
      </c>
    </row>
    <row r="58" spans="2:98" ht="30" customHeight="1" thickBot="1" x14ac:dyDescent="0.25">
      <c r="B58" s="961"/>
      <c r="C58" s="958"/>
      <c r="D58" s="962"/>
      <c r="E58" s="1123"/>
      <c r="F58" s="1122"/>
      <c r="G58" s="1116"/>
      <c r="H58" s="1116"/>
      <c r="I58" s="1115"/>
      <c r="J58" s="1116"/>
      <c r="K58" s="1115"/>
      <c r="L58" s="1116"/>
      <c r="M58" s="1116"/>
      <c r="N58" s="1115"/>
      <c r="O58" s="1116"/>
      <c r="P58" s="1116"/>
      <c r="Q58" s="1115"/>
      <c r="R58" s="1116"/>
      <c r="S58" s="1116"/>
      <c r="T58" s="1115"/>
      <c r="U58" s="1118"/>
      <c r="V58" s="1100"/>
      <c r="W58" s="1080"/>
      <c r="X58" s="1077"/>
      <c r="Y58" s="1080"/>
      <c r="Z58" s="1077"/>
      <c r="AA58" s="1080"/>
      <c r="AB58" s="1083"/>
      <c r="AC58" s="1110"/>
      <c r="AD58" s="1053"/>
      <c r="AE58" s="755"/>
      <c r="AF58" s="776"/>
      <c r="AG58" s="755"/>
      <c r="AH58" s="776"/>
      <c r="AI58" s="755"/>
      <c r="AJ58" s="776"/>
      <c r="AK58" s="755"/>
      <c r="AL58" s="776"/>
      <c r="AM58" s="755"/>
      <c r="AN58" s="776"/>
      <c r="AO58" s="918"/>
      <c r="AP58" s="907"/>
      <c r="AQ58" s="123" t="s">
        <v>756</v>
      </c>
      <c r="AR58" s="10">
        <f>'[1]LÍNEA 3'!P58</f>
        <v>2210279</v>
      </c>
      <c r="AS58" s="123" t="s">
        <v>1620</v>
      </c>
      <c r="AT58" s="45">
        <v>0</v>
      </c>
      <c r="AU58" s="92">
        <f>'[1]LÍNEA 3'!S58</f>
        <v>4</v>
      </c>
      <c r="AV58" s="92">
        <f>'[1]LÍNEA 3'!T58</f>
        <v>1</v>
      </c>
      <c r="AW58" s="424">
        <f t="shared" si="13"/>
        <v>0.25</v>
      </c>
      <c r="AX58" s="92">
        <f>'[1]LÍNEA 3'!U58</f>
        <v>1</v>
      </c>
      <c r="AY58" s="424">
        <f t="shared" si="14"/>
        <v>0.25</v>
      </c>
      <c r="AZ58" s="92">
        <f>'[1]LÍNEA 3'!V58</f>
        <v>1</v>
      </c>
      <c r="BA58" s="425">
        <f t="shared" si="15"/>
        <v>0.25</v>
      </c>
      <c r="BB58" s="51">
        <f>'[1]LÍNEA 3'!W58</f>
        <v>1</v>
      </c>
      <c r="BC58" s="426">
        <f t="shared" si="16"/>
        <v>0.25</v>
      </c>
      <c r="BD58" s="62">
        <f>'[17]2016'!K40</f>
        <v>1</v>
      </c>
      <c r="BE58" s="92">
        <f>'[17]2017'!K40</f>
        <v>0</v>
      </c>
      <c r="BF58" s="92">
        <f>'[17]2018'!K40</f>
        <v>0</v>
      </c>
      <c r="BG58" s="70">
        <f>'[17]2019'!K40</f>
        <v>0</v>
      </c>
      <c r="BH58" s="332">
        <f t="shared" si="2"/>
        <v>1</v>
      </c>
      <c r="BI58" s="458">
        <f t="shared" si="3"/>
        <v>1</v>
      </c>
      <c r="BJ58" s="333">
        <f t="shared" si="4"/>
        <v>0</v>
      </c>
      <c r="BK58" s="458">
        <f t="shared" si="5"/>
        <v>0</v>
      </c>
      <c r="BL58" s="333">
        <f t="shared" si="6"/>
        <v>0</v>
      </c>
      <c r="BM58" s="458">
        <f t="shared" si="7"/>
        <v>0</v>
      </c>
      <c r="BN58" s="333">
        <f t="shared" si="8"/>
        <v>0</v>
      </c>
      <c r="BO58" s="458">
        <f t="shared" si="9"/>
        <v>0</v>
      </c>
      <c r="BP58" s="652">
        <f t="shared" si="10"/>
        <v>0.25</v>
      </c>
      <c r="BQ58" s="657">
        <f t="shared" si="11"/>
        <v>0.25</v>
      </c>
      <c r="BR58" s="647">
        <f t="shared" si="12"/>
        <v>0.25</v>
      </c>
      <c r="BS58" s="400">
        <f>'[17]2016'!P40</f>
        <v>11800</v>
      </c>
      <c r="BT58" s="274">
        <f>'[17]2016'!Q40</f>
        <v>0</v>
      </c>
      <c r="BU58" s="274">
        <f>'[17]2016'!R40</f>
        <v>0</v>
      </c>
      <c r="BV58" s="148">
        <f t="shared" si="17"/>
        <v>0</v>
      </c>
      <c r="BW58" s="386" t="str">
        <f t="shared" si="18"/>
        <v xml:space="preserve"> -</v>
      </c>
      <c r="BX58" s="62">
        <f>'[17]2017'!P40</f>
        <v>55000</v>
      </c>
      <c r="BY58" s="92">
        <f>'[17]2017'!Q40</f>
        <v>0</v>
      </c>
      <c r="BZ58" s="92">
        <f>'[17]2017'!R40</f>
        <v>0</v>
      </c>
      <c r="CA58" s="148">
        <f t="shared" si="19"/>
        <v>0</v>
      </c>
      <c r="CB58" s="386" t="str">
        <f t="shared" si="20"/>
        <v xml:space="preserve"> -</v>
      </c>
      <c r="CC58" s="62">
        <f>'[17]2018'!P40</f>
        <v>33075</v>
      </c>
      <c r="CD58" s="92">
        <f>'[17]2018'!Q40</f>
        <v>0</v>
      </c>
      <c r="CE58" s="92">
        <f>'[17]2018'!R40</f>
        <v>0</v>
      </c>
      <c r="CF58" s="148">
        <f t="shared" si="21"/>
        <v>0</v>
      </c>
      <c r="CG58" s="386" t="str">
        <f t="shared" si="22"/>
        <v xml:space="preserve"> -</v>
      </c>
      <c r="CH58" s="63">
        <f>'[17]2019'!P40</f>
        <v>34728</v>
      </c>
      <c r="CI58" s="92">
        <f>'[17]2019'!Q40</f>
        <v>0</v>
      </c>
      <c r="CJ58" s="92">
        <f>'[17]2019'!R40</f>
        <v>0</v>
      </c>
      <c r="CK58" s="148">
        <f t="shared" si="23"/>
        <v>0</v>
      </c>
      <c r="CL58" s="386" t="str">
        <f t="shared" si="24"/>
        <v xml:space="preserve"> -</v>
      </c>
      <c r="CM58" s="328">
        <f t="shared" si="25"/>
        <v>134603</v>
      </c>
      <c r="CN58" s="329">
        <f t="shared" si="26"/>
        <v>0</v>
      </c>
      <c r="CO58" s="329">
        <f t="shared" si="27"/>
        <v>0</v>
      </c>
      <c r="CP58" s="506">
        <f t="shared" si="28"/>
        <v>0</v>
      </c>
      <c r="CQ58" s="386" t="str">
        <f t="shared" si="29"/>
        <v xml:space="preserve"> -</v>
      </c>
      <c r="CR58" s="594" t="s">
        <v>1386</v>
      </c>
      <c r="CS58" s="214" t="s">
        <v>1261</v>
      </c>
      <c r="CT58" s="103" t="str">
        <f>'[1]LÍNEA 3'!AQ58</f>
        <v>Sec. Salud y Ambiente</v>
      </c>
    </row>
    <row r="59" spans="2:98" ht="15" customHeight="1" thickBot="1" x14ac:dyDescent="0.25">
      <c r="B59" s="961"/>
      <c r="C59" s="958"/>
      <c r="D59" s="182"/>
      <c r="E59" s="14"/>
      <c r="F59" s="15"/>
      <c r="G59" s="13"/>
      <c r="H59" s="13"/>
      <c r="I59" s="624"/>
      <c r="J59" s="13"/>
      <c r="K59" s="624"/>
      <c r="L59" s="13"/>
      <c r="M59" s="13"/>
      <c r="N59" s="624"/>
      <c r="O59" s="13"/>
      <c r="P59" s="13"/>
      <c r="Q59" s="624"/>
      <c r="R59" s="13"/>
      <c r="S59" s="13"/>
      <c r="T59" s="624"/>
      <c r="U59" s="13"/>
      <c r="V59" s="13"/>
      <c r="W59" s="624"/>
      <c r="X59" s="13"/>
      <c r="Y59" s="624"/>
      <c r="Z59" s="13"/>
      <c r="AA59" s="624"/>
      <c r="AB59" s="13"/>
      <c r="AC59" s="624"/>
      <c r="AD59" s="723"/>
      <c r="AE59" s="724"/>
      <c r="AF59" s="723"/>
      <c r="AG59" s="724"/>
      <c r="AH59" s="723"/>
      <c r="AI59" s="724"/>
      <c r="AJ59" s="723"/>
      <c r="AK59" s="724"/>
      <c r="AL59" s="723"/>
      <c r="AM59" s="724"/>
      <c r="AN59" s="723"/>
      <c r="AO59" s="81"/>
      <c r="AP59" s="80"/>
      <c r="AQ59" s="82"/>
      <c r="AR59" s="80">
        <f>'[1]LÍNEA 3'!P59</f>
        <v>0</v>
      </c>
      <c r="AS59" s="82"/>
      <c r="AT59" s="81"/>
      <c r="AU59" s="359">
        <f>'[1]LÍNEA 3'!S59</f>
        <v>0</v>
      </c>
      <c r="AV59" s="359">
        <f>'[1]LÍNEA 3'!T59</f>
        <v>0</v>
      </c>
      <c r="AW59" s="359">
        <f>+AVERAGE(AW39:AW58)</f>
        <v>0.16726114649681528</v>
      </c>
      <c r="AX59" s="359">
        <f>'[1]LÍNEA 3'!U59</f>
        <v>0</v>
      </c>
      <c r="AY59" s="359">
        <f t="shared" ref="AY59:BC59" si="40">+AVERAGE(AY39:AY58)</f>
        <v>0.29958704883227172</v>
      </c>
      <c r="AZ59" s="359">
        <f>'[1]LÍNEA 3'!V59</f>
        <v>0</v>
      </c>
      <c r="BA59" s="359">
        <f t="shared" si="40"/>
        <v>0.32891295116772823</v>
      </c>
      <c r="BB59" s="359">
        <f>'[1]LÍNEA 3'!W59</f>
        <v>0</v>
      </c>
      <c r="BC59" s="359">
        <f t="shared" si="40"/>
        <v>0.20423885350318471</v>
      </c>
      <c r="BD59" s="359"/>
      <c r="BE59" s="359"/>
      <c r="BF59" s="359"/>
      <c r="BG59" s="359"/>
      <c r="BH59" s="80"/>
      <c r="BI59" s="556">
        <f t="shared" ref="BI59:BO59" si="41">+AVERAGE(BI39:BI58)</f>
        <v>0.95678571428571424</v>
      </c>
      <c r="BJ59" s="556"/>
      <c r="BK59" s="556">
        <f t="shared" si="41"/>
        <v>0.22868698955365621</v>
      </c>
      <c r="BL59" s="556"/>
      <c r="BM59" s="556">
        <f t="shared" si="41"/>
        <v>0</v>
      </c>
      <c r="BN59" s="556"/>
      <c r="BO59" s="556">
        <f t="shared" si="41"/>
        <v>0</v>
      </c>
      <c r="BP59" s="556"/>
      <c r="BQ59" s="556">
        <f>+AVERAGE(BQ39:BQ58)</f>
        <v>0.24131360934182591</v>
      </c>
      <c r="BR59" s="641"/>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4"/>
      <c r="CQ59" s="84"/>
      <c r="CR59" s="600"/>
      <c r="CS59" s="14"/>
      <c r="CT59" s="18"/>
    </row>
    <row r="60" spans="2:98" ht="30" customHeight="1" x14ac:dyDescent="0.2">
      <c r="B60" s="961"/>
      <c r="C60" s="958"/>
      <c r="D60" s="960">
        <f>+RESUMEN!J77</f>
        <v>8.7469135802469136E-2</v>
      </c>
      <c r="E60" s="956" t="s">
        <v>778</v>
      </c>
      <c r="F60" s="1119" t="s">
        <v>779</v>
      </c>
      <c r="G60" s="946">
        <v>0</v>
      </c>
      <c r="H60" s="946">
        <v>0</v>
      </c>
      <c r="I60" s="981">
        <v>1E-3</v>
      </c>
      <c r="J60" s="946">
        <v>0</v>
      </c>
      <c r="K60" s="981">
        <f>+J60-G60</f>
        <v>0</v>
      </c>
      <c r="L60" s="946"/>
      <c r="M60" s="946">
        <v>0</v>
      </c>
      <c r="N60" s="981">
        <f>+M60-J60</f>
        <v>0</v>
      </c>
      <c r="O60" s="946"/>
      <c r="P60" s="946">
        <v>0</v>
      </c>
      <c r="Q60" s="981">
        <f>+P60-M60</f>
        <v>0</v>
      </c>
      <c r="R60" s="946"/>
      <c r="S60" s="946">
        <v>0</v>
      </c>
      <c r="T60" s="981">
        <f>+S60-P60</f>
        <v>0</v>
      </c>
      <c r="U60" s="998"/>
      <c r="V60" s="1124"/>
      <c r="W60" s="1064">
        <f>+V60</f>
        <v>0</v>
      </c>
      <c r="X60" s="1061"/>
      <c r="Y60" s="1064">
        <f>+X60</f>
        <v>0</v>
      </c>
      <c r="Z60" s="1061"/>
      <c r="AA60" s="1064">
        <f>+Z60</f>
        <v>0</v>
      </c>
      <c r="AB60" s="1067"/>
      <c r="AC60" s="1070">
        <f>+AB60</f>
        <v>0</v>
      </c>
      <c r="AD60" s="1073"/>
      <c r="AE60" s="757">
        <f>+AD60</f>
        <v>0</v>
      </c>
      <c r="AF60" s="774"/>
      <c r="AG60" s="757">
        <f>+AF60</f>
        <v>0</v>
      </c>
      <c r="AH60" s="774"/>
      <c r="AI60" s="757">
        <f>+AH60</f>
        <v>0</v>
      </c>
      <c r="AJ60" s="774"/>
      <c r="AK60" s="757">
        <f>+AJ60</f>
        <v>0</v>
      </c>
      <c r="AL60" s="774"/>
      <c r="AM60" s="757">
        <f>+AL60</f>
        <v>0</v>
      </c>
      <c r="AN60" s="774"/>
      <c r="AO60" s="917">
        <f>+RESUMEN!J78</f>
        <v>0</v>
      </c>
      <c r="AP60" s="906" t="s">
        <v>775</v>
      </c>
      <c r="AQ60" s="26" t="s">
        <v>764</v>
      </c>
      <c r="AR60" s="138">
        <f>'[1]LÍNEA 3'!P60</f>
        <v>2210711</v>
      </c>
      <c r="AS60" s="26" t="s">
        <v>1621</v>
      </c>
      <c r="AT60" s="39">
        <v>0</v>
      </c>
      <c r="AU60" s="90">
        <f>'[1]LÍNEA 3'!S60</f>
        <v>210</v>
      </c>
      <c r="AV60" s="90">
        <f>'[1]LÍNEA 3'!T60</f>
        <v>0</v>
      </c>
      <c r="AW60" s="413">
        <f t="shared" si="13"/>
        <v>0</v>
      </c>
      <c r="AX60" s="90">
        <f>'[1]LÍNEA 3'!U60</f>
        <v>70</v>
      </c>
      <c r="AY60" s="413">
        <f t="shared" si="14"/>
        <v>0.33333333333333331</v>
      </c>
      <c r="AZ60" s="90">
        <f>'[1]LÍNEA 3'!V60</f>
        <v>70</v>
      </c>
      <c r="BA60" s="415">
        <f t="shared" si="15"/>
        <v>0.33333333333333331</v>
      </c>
      <c r="BB60" s="46">
        <f>'[1]LÍNEA 3'!W60</f>
        <v>70</v>
      </c>
      <c r="BC60" s="422">
        <f t="shared" si="16"/>
        <v>0.33333333333333331</v>
      </c>
      <c r="BD60" s="52">
        <f>'[3]2016'!K128</f>
        <v>0</v>
      </c>
      <c r="BE60" s="90">
        <f>'[3]2017'!K129</f>
        <v>0</v>
      </c>
      <c r="BF60" s="90">
        <f>'[3]2018'!K129</f>
        <v>0</v>
      </c>
      <c r="BG60" s="69">
        <f>'[3]2019'!K129</f>
        <v>0</v>
      </c>
      <c r="BH60" s="330" t="str">
        <f t="shared" si="2"/>
        <v xml:space="preserve"> -</v>
      </c>
      <c r="BI60" s="453" t="str">
        <f t="shared" si="3"/>
        <v xml:space="preserve"> -</v>
      </c>
      <c r="BJ60" s="331">
        <f t="shared" si="4"/>
        <v>0</v>
      </c>
      <c r="BK60" s="453">
        <f t="shared" si="5"/>
        <v>0</v>
      </c>
      <c r="BL60" s="331">
        <f t="shared" si="6"/>
        <v>0</v>
      </c>
      <c r="BM60" s="453">
        <f t="shared" si="7"/>
        <v>0</v>
      </c>
      <c r="BN60" s="331">
        <f t="shared" si="8"/>
        <v>0</v>
      </c>
      <c r="BO60" s="453">
        <f t="shared" si="9"/>
        <v>0</v>
      </c>
      <c r="BP60" s="650">
        <f t="shared" si="10"/>
        <v>0</v>
      </c>
      <c r="BQ60" s="655">
        <f t="shared" si="11"/>
        <v>0</v>
      </c>
      <c r="BR60" s="645">
        <f t="shared" si="12"/>
        <v>0</v>
      </c>
      <c r="BS60" s="52">
        <f>'[3]2016'!P128</f>
        <v>0</v>
      </c>
      <c r="BT60" s="90">
        <f>'[3]2016'!Q128</f>
        <v>0</v>
      </c>
      <c r="BU60" s="90">
        <f>'[3]2016'!R128</f>
        <v>0</v>
      </c>
      <c r="BV60" s="146" t="str">
        <f t="shared" si="17"/>
        <v xml:space="preserve"> -</v>
      </c>
      <c r="BW60" s="385" t="str">
        <f t="shared" si="18"/>
        <v xml:space="preserve"> -</v>
      </c>
      <c r="BX60" s="52">
        <f>'[3]2017'!P129</f>
        <v>10000</v>
      </c>
      <c r="BY60" s="90">
        <f>'[3]2017'!Q129</f>
        <v>0</v>
      </c>
      <c r="BZ60" s="90">
        <f>'[3]2017'!R129</f>
        <v>0</v>
      </c>
      <c r="CA60" s="146">
        <f t="shared" si="19"/>
        <v>0</v>
      </c>
      <c r="CB60" s="385" t="str">
        <f t="shared" si="20"/>
        <v xml:space="preserve"> -</v>
      </c>
      <c r="CC60" s="52">
        <f>'[3]2018'!P129</f>
        <v>78375</v>
      </c>
      <c r="CD60" s="90">
        <f>'[3]2018'!Q129</f>
        <v>0</v>
      </c>
      <c r="CE60" s="90">
        <f>'[3]2018'!R129</f>
        <v>0</v>
      </c>
      <c r="CF60" s="146">
        <f t="shared" si="21"/>
        <v>0</v>
      </c>
      <c r="CG60" s="385" t="str">
        <f t="shared" si="22"/>
        <v xml:space="preserve"> -</v>
      </c>
      <c r="CH60" s="53">
        <f>'[3]2019'!P129</f>
        <v>81901</v>
      </c>
      <c r="CI60" s="90">
        <f>'[3]2019'!Q129</f>
        <v>0</v>
      </c>
      <c r="CJ60" s="90">
        <f>'[3]2019'!R129</f>
        <v>0</v>
      </c>
      <c r="CK60" s="146">
        <f t="shared" si="23"/>
        <v>0</v>
      </c>
      <c r="CL60" s="385" t="str">
        <f t="shared" si="24"/>
        <v xml:space="preserve"> -</v>
      </c>
      <c r="CM60" s="325">
        <f t="shared" si="25"/>
        <v>170276</v>
      </c>
      <c r="CN60" s="326">
        <f t="shared" si="26"/>
        <v>0</v>
      </c>
      <c r="CO60" s="326">
        <f t="shared" si="27"/>
        <v>0</v>
      </c>
      <c r="CP60" s="504">
        <f t="shared" si="28"/>
        <v>0</v>
      </c>
      <c r="CQ60" s="385" t="str">
        <f t="shared" si="29"/>
        <v xml:space="preserve"> -</v>
      </c>
      <c r="CR60" s="591" t="s">
        <v>1409</v>
      </c>
      <c r="CS60" s="98" t="s">
        <v>1622</v>
      </c>
      <c r="CT60" s="101" t="str">
        <f>'[1]LÍNEA 3'!AQ60</f>
        <v>Sec. Desarrollo Social</v>
      </c>
    </row>
    <row r="61" spans="2:98" ht="30" customHeight="1" thickBot="1" x14ac:dyDescent="0.25">
      <c r="B61" s="961"/>
      <c r="C61" s="958"/>
      <c r="D61" s="961"/>
      <c r="E61" s="957"/>
      <c r="F61" s="1120"/>
      <c r="G61" s="809"/>
      <c r="H61" s="809"/>
      <c r="I61" s="797"/>
      <c r="J61" s="809"/>
      <c r="K61" s="797"/>
      <c r="L61" s="809"/>
      <c r="M61" s="809"/>
      <c r="N61" s="797"/>
      <c r="O61" s="809"/>
      <c r="P61" s="809"/>
      <c r="Q61" s="797"/>
      <c r="R61" s="809"/>
      <c r="S61" s="809"/>
      <c r="T61" s="797"/>
      <c r="U61" s="937"/>
      <c r="V61" s="1125"/>
      <c r="W61" s="1065"/>
      <c r="X61" s="1062"/>
      <c r="Y61" s="1065"/>
      <c r="Z61" s="1062"/>
      <c r="AA61" s="1065"/>
      <c r="AB61" s="1068"/>
      <c r="AC61" s="1071"/>
      <c r="AD61" s="1052"/>
      <c r="AE61" s="750"/>
      <c r="AF61" s="760"/>
      <c r="AG61" s="750"/>
      <c r="AH61" s="760"/>
      <c r="AI61" s="750"/>
      <c r="AJ61" s="760"/>
      <c r="AK61" s="750"/>
      <c r="AL61" s="760"/>
      <c r="AM61" s="750"/>
      <c r="AN61" s="760"/>
      <c r="AO61" s="918"/>
      <c r="AP61" s="907"/>
      <c r="AQ61" s="30" t="s">
        <v>765</v>
      </c>
      <c r="AR61" s="142">
        <f>'[1]LÍNEA 3'!P61</f>
        <v>2210711</v>
      </c>
      <c r="AS61" s="30" t="s">
        <v>1623</v>
      </c>
      <c r="AT61" s="45">
        <v>0</v>
      </c>
      <c r="AU61" s="92">
        <f>'[1]LÍNEA 3'!S61</f>
        <v>3</v>
      </c>
      <c r="AV61" s="92">
        <f>'[1]LÍNEA 3'!T61</f>
        <v>0</v>
      </c>
      <c r="AW61" s="424">
        <f t="shared" si="13"/>
        <v>0</v>
      </c>
      <c r="AX61" s="92">
        <f>'[1]LÍNEA 3'!U61</f>
        <v>1</v>
      </c>
      <c r="AY61" s="424">
        <f t="shared" si="14"/>
        <v>0.33333333333333331</v>
      </c>
      <c r="AZ61" s="92">
        <f>'[1]LÍNEA 3'!V61</f>
        <v>1</v>
      </c>
      <c r="BA61" s="425">
        <f t="shared" si="15"/>
        <v>0.33333333333333331</v>
      </c>
      <c r="BB61" s="51">
        <f>'[1]LÍNEA 3'!W61</f>
        <v>1</v>
      </c>
      <c r="BC61" s="426">
        <f t="shared" si="16"/>
        <v>0.33333333333333331</v>
      </c>
      <c r="BD61" s="62">
        <f>'[3]2016'!K129</f>
        <v>0</v>
      </c>
      <c r="BE61" s="92">
        <f>'[3]2017'!K130</f>
        <v>0</v>
      </c>
      <c r="BF61" s="92">
        <f>'[3]2018'!K130</f>
        <v>0</v>
      </c>
      <c r="BG61" s="70">
        <f>'[3]2019'!K130</f>
        <v>0</v>
      </c>
      <c r="BH61" s="332" t="str">
        <f t="shared" si="2"/>
        <v xml:space="preserve"> -</v>
      </c>
      <c r="BI61" s="458" t="str">
        <f t="shared" si="3"/>
        <v xml:space="preserve"> -</v>
      </c>
      <c r="BJ61" s="333">
        <f t="shared" si="4"/>
        <v>0</v>
      </c>
      <c r="BK61" s="458">
        <f t="shared" si="5"/>
        <v>0</v>
      </c>
      <c r="BL61" s="333">
        <f t="shared" si="6"/>
        <v>0</v>
      </c>
      <c r="BM61" s="458">
        <f t="shared" si="7"/>
        <v>0</v>
      </c>
      <c r="BN61" s="333">
        <f t="shared" si="8"/>
        <v>0</v>
      </c>
      <c r="BO61" s="458">
        <f t="shared" si="9"/>
        <v>0</v>
      </c>
      <c r="BP61" s="652">
        <f t="shared" si="10"/>
        <v>0</v>
      </c>
      <c r="BQ61" s="657">
        <f t="shared" si="11"/>
        <v>0</v>
      </c>
      <c r="BR61" s="647">
        <f t="shared" si="12"/>
        <v>0</v>
      </c>
      <c r="BS61" s="62">
        <f>'[3]2016'!P129</f>
        <v>0</v>
      </c>
      <c r="BT61" s="92">
        <f>'[3]2016'!Q129</f>
        <v>0</v>
      </c>
      <c r="BU61" s="92">
        <f>'[3]2016'!R129</f>
        <v>0</v>
      </c>
      <c r="BV61" s="148" t="str">
        <f t="shared" si="17"/>
        <v xml:space="preserve"> -</v>
      </c>
      <c r="BW61" s="386" t="str">
        <f t="shared" si="18"/>
        <v xml:space="preserve"> -</v>
      </c>
      <c r="BX61" s="62">
        <f>'[3]2017'!P130</f>
        <v>30000</v>
      </c>
      <c r="BY61" s="92">
        <f>'[3]2017'!Q130</f>
        <v>0</v>
      </c>
      <c r="BZ61" s="92">
        <f>'[3]2017'!R130</f>
        <v>0</v>
      </c>
      <c r="CA61" s="148">
        <f t="shared" si="19"/>
        <v>0</v>
      </c>
      <c r="CB61" s="386" t="str">
        <f t="shared" si="20"/>
        <v xml:space="preserve"> -</v>
      </c>
      <c r="CC61" s="62">
        <f>'[3]2018'!P130</f>
        <v>50000</v>
      </c>
      <c r="CD61" s="92">
        <f>'[3]2018'!Q130</f>
        <v>0</v>
      </c>
      <c r="CE61" s="92">
        <f>'[3]2018'!R130</f>
        <v>0</v>
      </c>
      <c r="CF61" s="148">
        <f t="shared" si="21"/>
        <v>0</v>
      </c>
      <c r="CG61" s="386" t="str">
        <f t="shared" si="22"/>
        <v xml:space="preserve"> -</v>
      </c>
      <c r="CH61" s="63">
        <f>'[3]2019'!P130</f>
        <v>50000</v>
      </c>
      <c r="CI61" s="92">
        <f>'[3]2019'!Q130</f>
        <v>0</v>
      </c>
      <c r="CJ61" s="92">
        <f>'[3]2019'!R130</f>
        <v>0</v>
      </c>
      <c r="CK61" s="148">
        <f t="shared" si="23"/>
        <v>0</v>
      </c>
      <c r="CL61" s="386" t="str">
        <f t="shared" si="24"/>
        <v xml:space="preserve"> -</v>
      </c>
      <c r="CM61" s="328">
        <f t="shared" si="25"/>
        <v>130000</v>
      </c>
      <c r="CN61" s="329">
        <f t="shared" si="26"/>
        <v>0</v>
      </c>
      <c r="CO61" s="329">
        <f t="shared" si="27"/>
        <v>0</v>
      </c>
      <c r="CP61" s="506">
        <f t="shared" si="28"/>
        <v>0</v>
      </c>
      <c r="CQ61" s="386" t="str">
        <f t="shared" si="29"/>
        <v xml:space="preserve"> -</v>
      </c>
      <c r="CR61" s="593" t="s">
        <v>1409</v>
      </c>
      <c r="CS61" s="106" t="s">
        <v>1622</v>
      </c>
      <c r="CT61" s="107" t="str">
        <f>'[1]LÍNEA 3'!AQ61</f>
        <v>Sec. Desarrollo Social</v>
      </c>
    </row>
    <row r="62" spans="2:98" ht="30" customHeight="1" x14ac:dyDescent="0.2">
      <c r="B62" s="961"/>
      <c r="C62" s="958"/>
      <c r="D62" s="961"/>
      <c r="E62" s="957"/>
      <c r="F62" s="1120"/>
      <c r="G62" s="809"/>
      <c r="H62" s="809"/>
      <c r="I62" s="797"/>
      <c r="J62" s="809"/>
      <c r="K62" s="797"/>
      <c r="L62" s="809"/>
      <c r="M62" s="809"/>
      <c r="N62" s="797"/>
      <c r="O62" s="809"/>
      <c r="P62" s="809"/>
      <c r="Q62" s="797"/>
      <c r="R62" s="809"/>
      <c r="S62" s="809"/>
      <c r="T62" s="797"/>
      <c r="U62" s="937"/>
      <c r="V62" s="1125"/>
      <c r="W62" s="1065"/>
      <c r="X62" s="1062"/>
      <c r="Y62" s="1065"/>
      <c r="Z62" s="1062"/>
      <c r="AA62" s="1065"/>
      <c r="AB62" s="1068"/>
      <c r="AC62" s="1071"/>
      <c r="AD62" s="1052"/>
      <c r="AE62" s="750"/>
      <c r="AF62" s="760"/>
      <c r="AG62" s="750"/>
      <c r="AH62" s="760"/>
      <c r="AI62" s="750"/>
      <c r="AJ62" s="760"/>
      <c r="AK62" s="750"/>
      <c r="AL62" s="760"/>
      <c r="AM62" s="750"/>
      <c r="AN62" s="760"/>
      <c r="AO62" s="917" t="e">
        <f>+RESUMEN!#REF!+RESUMEN!J79</f>
        <v>#REF!</v>
      </c>
      <c r="AP62" s="906" t="s">
        <v>776</v>
      </c>
      <c r="AQ62" s="26" t="s">
        <v>766</v>
      </c>
      <c r="AR62" s="138">
        <f>'[1]LÍNEA 3'!P62</f>
        <v>2210711</v>
      </c>
      <c r="AS62" s="26" t="s">
        <v>1624</v>
      </c>
      <c r="AT62" s="39">
        <v>8</v>
      </c>
      <c r="AU62" s="90">
        <f>'[1]LÍNEA 3'!S62</f>
        <v>8</v>
      </c>
      <c r="AV62" s="90">
        <f>'[1]LÍNEA 3'!T62</f>
        <v>2</v>
      </c>
      <c r="AW62" s="413">
        <f t="shared" si="13"/>
        <v>0.25</v>
      </c>
      <c r="AX62" s="90">
        <f>'[1]LÍNEA 3'!U62</f>
        <v>2</v>
      </c>
      <c r="AY62" s="413">
        <f t="shared" si="14"/>
        <v>0.25</v>
      </c>
      <c r="AZ62" s="90">
        <f>'[1]LÍNEA 3'!V62</f>
        <v>2</v>
      </c>
      <c r="BA62" s="415">
        <f t="shared" si="15"/>
        <v>0.25</v>
      </c>
      <c r="BB62" s="46">
        <f>'[1]LÍNEA 3'!W62</f>
        <v>2</v>
      </c>
      <c r="BC62" s="422">
        <f t="shared" si="16"/>
        <v>0.25</v>
      </c>
      <c r="BD62" s="52">
        <f>'[3]2016'!K130</f>
        <v>3</v>
      </c>
      <c r="BE62" s="90">
        <f>'[3]2017'!K131</f>
        <v>1</v>
      </c>
      <c r="BF62" s="90">
        <f>'[3]2018'!K131</f>
        <v>0</v>
      </c>
      <c r="BG62" s="69">
        <f>'[3]2019'!K131</f>
        <v>0</v>
      </c>
      <c r="BH62" s="330">
        <f t="shared" si="2"/>
        <v>1.5</v>
      </c>
      <c r="BI62" s="453">
        <f t="shared" si="3"/>
        <v>1</v>
      </c>
      <c r="BJ62" s="331">
        <f t="shared" si="4"/>
        <v>0.5</v>
      </c>
      <c r="BK62" s="453">
        <f t="shared" si="5"/>
        <v>0.5</v>
      </c>
      <c r="BL62" s="331">
        <f t="shared" si="6"/>
        <v>0</v>
      </c>
      <c r="BM62" s="453">
        <f t="shared" si="7"/>
        <v>0</v>
      </c>
      <c r="BN62" s="331">
        <f t="shared" si="8"/>
        <v>0</v>
      </c>
      <c r="BO62" s="453">
        <f t="shared" si="9"/>
        <v>0</v>
      </c>
      <c r="BP62" s="650">
        <f t="shared" si="10"/>
        <v>0.5</v>
      </c>
      <c r="BQ62" s="655">
        <f t="shared" si="11"/>
        <v>0.5</v>
      </c>
      <c r="BR62" s="645">
        <f t="shared" si="12"/>
        <v>0.5</v>
      </c>
      <c r="BS62" s="52">
        <f>'[3]2016'!P130</f>
        <v>128960</v>
      </c>
      <c r="BT62" s="90">
        <f>'[3]2016'!Q130</f>
        <v>128960</v>
      </c>
      <c r="BU62" s="90">
        <f>'[3]2016'!R130</f>
        <v>20751</v>
      </c>
      <c r="BV62" s="146">
        <f t="shared" si="17"/>
        <v>1</v>
      </c>
      <c r="BW62" s="385">
        <f t="shared" si="18"/>
        <v>0.16091035980148882</v>
      </c>
      <c r="BX62" s="52">
        <f>'[3]2017'!P131</f>
        <v>80000</v>
      </c>
      <c r="BY62" s="90">
        <f>'[3]2017'!Q131</f>
        <v>38022</v>
      </c>
      <c r="BZ62" s="90">
        <f>'[3]2017'!R131</f>
        <v>0</v>
      </c>
      <c r="CA62" s="146">
        <f t="shared" si="19"/>
        <v>0.475275</v>
      </c>
      <c r="CB62" s="385" t="str">
        <f t="shared" si="20"/>
        <v xml:space="preserve"> -</v>
      </c>
      <c r="CC62" s="52">
        <f>'[3]2018'!P131</f>
        <v>76441</v>
      </c>
      <c r="CD62" s="90">
        <f>'[3]2018'!Q131</f>
        <v>0</v>
      </c>
      <c r="CE62" s="90">
        <f>'[3]2018'!R131</f>
        <v>0</v>
      </c>
      <c r="CF62" s="146">
        <f t="shared" si="21"/>
        <v>0</v>
      </c>
      <c r="CG62" s="385" t="str">
        <f t="shared" si="22"/>
        <v xml:space="preserve"> -</v>
      </c>
      <c r="CH62" s="53">
        <f>'[3]2019'!P131</f>
        <v>79881</v>
      </c>
      <c r="CI62" s="90">
        <f>'[3]2019'!Q131</f>
        <v>0</v>
      </c>
      <c r="CJ62" s="90">
        <f>'[3]2019'!R131</f>
        <v>0</v>
      </c>
      <c r="CK62" s="146">
        <f t="shared" si="23"/>
        <v>0</v>
      </c>
      <c r="CL62" s="385" t="str">
        <f t="shared" si="24"/>
        <v xml:space="preserve"> -</v>
      </c>
      <c r="CM62" s="325">
        <f t="shared" si="25"/>
        <v>365282</v>
      </c>
      <c r="CN62" s="326">
        <f t="shared" si="26"/>
        <v>166982</v>
      </c>
      <c r="CO62" s="326">
        <f t="shared" si="27"/>
        <v>20751</v>
      </c>
      <c r="CP62" s="504">
        <f t="shared" si="28"/>
        <v>0.45713175026417946</v>
      </c>
      <c r="CQ62" s="385">
        <f t="shared" si="29"/>
        <v>0.12427087949599358</v>
      </c>
      <c r="CR62" s="591" t="s">
        <v>1625</v>
      </c>
      <c r="CS62" s="98" t="s">
        <v>1622</v>
      </c>
      <c r="CT62" s="101" t="str">
        <f>'[1]LÍNEA 3'!AQ62</f>
        <v>Sec. Desarrollo Social</v>
      </c>
    </row>
    <row r="63" spans="2:98" ht="30" customHeight="1" x14ac:dyDescent="0.2">
      <c r="B63" s="961"/>
      <c r="C63" s="958"/>
      <c r="D63" s="961"/>
      <c r="E63" s="957"/>
      <c r="F63" s="1120"/>
      <c r="G63" s="809"/>
      <c r="H63" s="809"/>
      <c r="I63" s="797"/>
      <c r="J63" s="809"/>
      <c r="K63" s="797"/>
      <c r="L63" s="809"/>
      <c r="M63" s="809"/>
      <c r="N63" s="797"/>
      <c r="O63" s="809"/>
      <c r="P63" s="809"/>
      <c r="Q63" s="797"/>
      <c r="R63" s="809"/>
      <c r="S63" s="809"/>
      <c r="T63" s="797"/>
      <c r="U63" s="937"/>
      <c r="V63" s="1125"/>
      <c r="W63" s="1065"/>
      <c r="X63" s="1062"/>
      <c r="Y63" s="1065"/>
      <c r="Z63" s="1062"/>
      <c r="AA63" s="1065"/>
      <c r="AB63" s="1068"/>
      <c r="AC63" s="1071"/>
      <c r="AD63" s="1052"/>
      <c r="AE63" s="750"/>
      <c r="AF63" s="760"/>
      <c r="AG63" s="750"/>
      <c r="AH63" s="760"/>
      <c r="AI63" s="750"/>
      <c r="AJ63" s="760"/>
      <c r="AK63" s="750"/>
      <c r="AL63" s="760"/>
      <c r="AM63" s="750"/>
      <c r="AN63" s="760"/>
      <c r="AO63" s="915"/>
      <c r="AP63" s="904"/>
      <c r="AQ63" s="27" t="s">
        <v>767</v>
      </c>
      <c r="AR63" s="133">
        <f>'[1]LÍNEA 3'!P63</f>
        <v>2210711</v>
      </c>
      <c r="AS63" s="27" t="s">
        <v>1626</v>
      </c>
      <c r="AT63" s="40">
        <v>600</v>
      </c>
      <c r="AU63" s="60">
        <f>'[1]LÍNEA 3'!S63</f>
        <v>450</v>
      </c>
      <c r="AV63" s="60">
        <f>'[1]LÍNEA 3'!T63</f>
        <v>0</v>
      </c>
      <c r="AW63" s="414">
        <f t="shared" si="13"/>
        <v>0</v>
      </c>
      <c r="AX63" s="60">
        <f>'[1]LÍNEA 3'!U63</f>
        <v>150</v>
      </c>
      <c r="AY63" s="414">
        <f t="shared" si="14"/>
        <v>0.33333333333333331</v>
      </c>
      <c r="AZ63" s="60">
        <f>'[1]LÍNEA 3'!V63</f>
        <v>150</v>
      </c>
      <c r="BA63" s="416">
        <f t="shared" si="15"/>
        <v>0.33333333333333331</v>
      </c>
      <c r="BB63" s="47">
        <f>'[1]LÍNEA 3'!W63</f>
        <v>150</v>
      </c>
      <c r="BC63" s="423">
        <f t="shared" si="16"/>
        <v>0.33333333333333331</v>
      </c>
      <c r="BD63" s="54">
        <f>'[3]2016'!K131</f>
        <v>61</v>
      </c>
      <c r="BE63" s="60">
        <f>'[3]2017'!K132</f>
        <v>100</v>
      </c>
      <c r="BF63" s="60">
        <f>'[3]2018'!K132</f>
        <v>0</v>
      </c>
      <c r="BG63" s="49">
        <f>'[3]2019'!K132</f>
        <v>0</v>
      </c>
      <c r="BH63" s="334" t="str">
        <f t="shared" si="2"/>
        <v xml:space="preserve"> -</v>
      </c>
      <c r="BI63" s="454" t="str">
        <f t="shared" si="3"/>
        <v xml:space="preserve"> -</v>
      </c>
      <c r="BJ63" s="335">
        <f t="shared" si="4"/>
        <v>0.66666666666666663</v>
      </c>
      <c r="BK63" s="454">
        <f t="shared" si="5"/>
        <v>0.66666666666666663</v>
      </c>
      <c r="BL63" s="335">
        <f t="shared" si="6"/>
        <v>0</v>
      </c>
      <c r="BM63" s="454">
        <f t="shared" si="7"/>
        <v>0</v>
      </c>
      <c r="BN63" s="335">
        <f t="shared" si="8"/>
        <v>0</v>
      </c>
      <c r="BO63" s="454">
        <f t="shared" si="9"/>
        <v>0</v>
      </c>
      <c r="BP63" s="651">
        <f t="shared" si="10"/>
        <v>0.35777777777777775</v>
      </c>
      <c r="BQ63" s="656">
        <f t="shared" si="11"/>
        <v>0.35777777777777775</v>
      </c>
      <c r="BR63" s="646">
        <f t="shared" si="12"/>
        <v>0.35777777777777775</v>
      </c>
      <c r="BS63" s="54">
        <f>'[3]2016'!P131</f>
        <v>0</v>
      </c>
      <c r="BT63" s="60">
        <f>'[3]2016'!Q131</f>
        <v>0</v>
      </c>
      <c r="BU63" s="60">
        <f>'[3]2016'!R131</f>
        <v>0</v>
      </c>
      <c r="BV63" s="125" t="str">
        <f t="shared" si="17"/>
        <v xml:space="preserve"> -</v>
      </c>
      <c r="BW63" s="379" t="str">
        <f t="shared" si="18"/>
        <v xml:space="preserve"> -</v>
      </c>
      <c r="BX63" s="54">
        <f>'[3]2017'!P132</f>
        <v>30000</v>
      </c>
      <c r="BY63" s="60">
        <f>'[3]2017'!Q132</f>
        <v>21861</v>
      </c>
      <c r="BZ63" s="60">
        <f>'[3]2017'!R132</f>
        <v>0</v>
      </c>
      <c r="CA63" s="125">
        <f t="shared" si="19"/>
        <v>0.72870000000000001</v>
      </c>
      <c r="CB63" s="379" t="str">
        <f t="shared" si="20"/>
        <v xml:space="preserve"> -</v>
      </c>
      <c r="CC63" s="54">
        <f>'[3]2018'!P132</f>
        <v>10450</v>
      </c>
      <c r="CD63" s="60">
        <f>'[3]2018'!Q132</f>
        <v>0</v>
      </c>
      <c r="CE63" s="60">
        <f>'[3]2018'!R132</f>
        <v>0</v>
      </c>
      <c r="CF63" s="125">
        <f t="shared" si="21"/>
        <v>0</v>
      </c>
      <c r="CG63" s="379" t="str">
        <f t="shared" si="22"/>
        <v xml:space="preserve"> -</v>
      </c>
      <c r="CH63" s="55">
        <f>'[3]2019'!P132</f>
        <v>10920</v>
      </c>
      <c r="CI63" s="60">
        <f>'[3]2019'!Q132</f>
        <v>0</v>
      </c>
      <c r="CJ63" s="60">
        <f>'[3]2019'!R132</f>
        <v>0</v>
      </c>
      <c r="CK63" s="125">
        <f t="shared" si="23"/>
        <v>0</v>
      </c>
      <c r="CL63" s="379" t="str">
        <f t="shared" si="24"/>
        <v xml:space="preserve"> -</v>
      </c>
      <c r="CM63" s="327">
        <f t="shared" si="25"/>
        <v>51370</v>
      </c>
      <c r="CN63" s="323">
        <f t="shared" si="26"/>
        <v>21861</v>
      </c>
      <c r="CO63" s="323">
        <f t="shared" si="27"/>
        <v>0</v>
      </c>
      <c r="CP63" s="505">
        <f t="shared" si="28"/>
        <v>0.42555966517422622</v>
      </c>
      <c r="CQ63" s="379" t="str">
        <f t="shared" si="29"/>
        <v xml:space="preserve"> -</v>
      </c>
      <c r="CR63" s="592" t="s">
        <v>1625</v>
      </c>
      <c r="CS63" s="99" t="s">
        <v>1622</v>
      </c>
      <c r="CT63" s="102" t="str">
        <f>'[1]LÍNEA 3'!AQ63</f>
        <v>Sec. Desarrollo Social</v>
      </c>
    </row>
    <row r="64" spans="2:98" ht="30" customHeight="1" x14ac:dyDescent="0.2">
      <c r="B64" s="961"/>
      <c r="C64" s="958"/>
      <c r="D64" s="961"/>
      <c r="E64" s="957"/>
      <c r="F64" s="1120"/>
      <c r="G64" s="809"/>
      <c r="H64" s="809"/>
      <c r="I64" s="797"/>
      <c r="J64" s="809"/>
      <c r="K64" s="797"/>
      <c r="L64" s="809"/>
      <c r="M64" s="809"/>
      <c r="N64" s="797"/>
      <c r="O64" s="809"/>
      <c r="P64" s="809"/>
      <c r="Q64" s="797"/>
      <c r="R64" s="809"/>
      <c r="S64" s="809"/>
      <c r="T64" s="797"/>
      <c r="U64" s="937"/>
      <c r="V64" s="1125"/>
      <c r="W64" s="1065"/>
      <c r="X64" s="1062"/>
      <c r="Y64" s="1065"/>
      <c r="Z64" s="1062"/>
      <c r="AA64" s="1065"/>
      <c r="AB64" s="1068"/>
      <c r="AC64" s="1071"/>
      <c r="AD64" s="1052"/>
      <c r="AE64" s="750"/>
      <c r="AF64" s="760"/>
      <c r="AG64" s="750"/>
      <c r="AH64" s="760"/>
      <c r="AI64" s="750"/>
      <c r="AJ64" s="760"/>
      <c r="AK64" s="750"/>
      <c r="AL64" s="760"/>
      <c r="AM64" s="750"/>
      <c r="AN64" s="760"/>
      <c r="AO64" s="915"/>
      <c r="AP64" s="904"/>
      <c r="AQ64" s="301" t="s">
        <v>768</v>
      </c>
      <c r="AR64" s="302" t="str">
        <f>'[1]LÍNEA 3'!P64</f>
        <v xml:space="preserve"> -</v>
      </c>
      <c r="AS64" s="301" t="s">
        <v>1627</v>
      </c>
      <c r="AT64" s="40">
        <v>0</v>
      </c>
      <c r="AU64" s="60">
        <f>'[1]LÍNEA 3'!S64</f>
        <v>1</v>
      </c>
      <c r="AV64" s="60">
        <f>'[1]LÍNEA 3'!T64</f>
        <v>0</v>
      </c>
      <c r="AW64" s="414">
        <v>0</v>
      </c>
      <c r="AX64" s="60">
        <f>'[1]LÍNEA 3'!U64</f>
        <v>1</v>
      </c>
      <c r="AY64" s="414">
        <v>0.33</v>
      </c>
      <c r="AZ64" s="60">
        <f>'[1]LÍNEA 3'!V64</f>
        <v>1</v>
      </c>
      <c r="BA64" s="416">
        <v>0.33</v>
      </c>
      <c r="BB64" s="47">
        <f>'[1]LÍNEA 3'!W64</f>
        <v>1</v>
      </c>
      <c r="BC64" s="423">
        <v>0.34</v>
      </c>
      <c r="BD64" s="54">
        <f>'[3]2016'!K132</f>
        <v>0</v>
      </c>
      <c r="BE64" s="60">
        <f>'[3]2017'!K133</f>
        <v>1</v>
      </c>
      <c r="BF64" s="60">
        <f>'[3]2018'!K133</f>
        <v>0</v>
      </c>
      <c r="BG64" s="49">
        <f>'[3]2019'!K133</f>
        <v>0</v>
      </c>
      <c r="BH64" s="334" t="str">
        <f t="shared" si="2"/>
        <v xml:space="preserve"> -</v>
      </c>
      <c r="BI64" s="454" t="str">
        <f t="shared" si="3"/>
        <v xml:space="preserve"> -</v>
      </c>
      <c r="BJ64" s="335">
        <f t="shared" si="4"/>
        <v>1</v>
      </c>
      <c r="BK64" s="454">
        <f t="shared" si="5"/>
        <v>1</v>
      </c>
      <c r="BL64" s="335">
        <f t="shared" si="6"/>
        <v>0</v>
      </c>
      <c r="BM64" s="454">
        <f t="shared" si="7"/>
        <v>0</v>
      </c>
      <c r="BN64" s="335">
        <f t="shared" si="8"/>
        <v>0</v>
      </c>
      <c r="BO64" s="454">
        <f t="shared" si="9"/>
        <v>0</v>
      </c>
      <c r="BP64" s="651">
        <f>+AVERAGE(BE64:BG64)/AU64</f>
        <v>0.33333333333333331</v>
      </c>
      <c r="BQ64" s="656">
        <f t="shared" si="11"/>
        <v>0.33333333333333331</v>
      </c>
      <c r="BR64" s="646">
        <f t="shared" si="12"/>
        <v>0.33333333333333331</v>
      </c>
      <c r="BS64" s="54">
        <f>'[3]2016'!P132</f>
        <v>76500</v>
      </c>
      <c r="BT64" s="60">
        <f>'[3]2016'!Q132</f>
        <v>0</v>
      </c>
      <c r="BU64" s="60">
        <f>'[3]2016'!R132</f>
        <v>0</v>
      </c>
      <c r="BV64" s="125">
        <f t="shared" si="17"/>
        <v>0</v>
      </c>
      <c r="BW64" s="379" t="str">
        <f t="shared" si="18"/>
        <v xml:space="preserve"> -</v>
      </c>
      <c r="BX64" s="54">
        <f>'[3]2017'!P133</f>
        <v>100000</v>
      </c>
      <c r="BY64" s="60">
        <f>'[3]2017'!Q133</f>
        <v>92000</v>
      </c>
      <c r="BZ64" s="60">
        <f>'[3]2017'!R133</f>
        <v>0</v>
      </c>
      <c r="CA64" s="125">
        <f t="shared" si="19"/>
        <v>0.92</v>
      </c>
      <c r="CB64" s="379" t="str">
        <f t="shared" si="20"/>
        <v xml:space="preserve"> -</v>
      </c>
      <c r="CC64" s="54">
        <f>'[3]2018'!P133</f>
        <v>0</v>
      </c>
      <c r="CD64" s="60">
        <f>'[3]2018'!Q133</f>
        <v>0</v>
      </c>
      <c r="CE64" s="60">
        <f>'[3]2018'!R133</f>
        <v>0</v>
      </c>
      <c r="CF64" s="125" t="str">
        <f t="shared" si="21"/>
        <v xml:space="preserve"> -</v>
      </c>
      <c r="CG64" s="379" t="str">
        <f t="shared" si="22"/>
        <v xml:space="preserve"> -</v>
      </c>
      <c r="CH64" s="55">
        <f>'[3]2019'!P133</f>
        <v>0</v>
      </c>
      <c r="CI64" s="60">
        <f>'[3]2019'!Q133</f>
        <v>0</v>
      </c>
      <c r="CJ64" s="60">
        <f>'[3]2019'!R133</f>
        <v>0</v>
      </c>
      <c r="CK64" s="125" t="str">
        <f t="shared" si="23"/>
        <v xml:space="preserve"> -</v>
      </c>
      <c r="CL64" s="379" t="str">
        <f t="shared" si="24"/>
        <v xml:space="preserve"> -</v>
      </c>
      <c r="CM64" s="327">
        <f t="shared" si="25"/>
        <v>176500</v>
      </c>
      <c r="CN64" s="323">
        <f t="shared" si="26"/>
        <v>92000</v>
      </c>
      <c r="CO64" s="323">
        <f t="shared" si="27"/>
        <v>0</v>
      </c>
      <c r="CP64" s="505">
        <f t="shared" si="28"/>
        <v>0.52124645892351273</v>
      </c>
      <c r="CQ64" s="379" t="str">
        <f t="shared" si="29"/>
        <v xml:space="preserve"> -</v>
      </c>
      <c r="CR64" s="592" t="s">
        <v>1625</v>
      </c>
      <c r="CS64" s="99" t="s">
        <v>1622</v>
      </c>
      <c r="CT64" s="102" t="str">
        <f>'[1]LÍNEA 3'!AQ64</f>
        <v>Sec. Desarrollo Social</v>
      </c>
    </row>
    <row r="65" spans="2:98" ht="30" customHeight="1" x14ac:dyDescent="0.2">
      <c r="B65" s="961"/>
      <c r="C65" s="958"/>
      <c r="D65" s="961"/>
      <c r="E65" s="957"/>
      <c r="F65" s="1120"/>
      <c r="G65" s="809"/>
      <c r="H65" s="809"/>
      <c r="I65" s="797"/>
      <c r="J65" s="809"/>
      <c r="K65" s="797"/>
      <c r="L65" s="809"/>
      <c r="M65" s="809"/>
      <c r="N65" s="797"/>
      <c r="O65" s="809"/>
      <c r="P65" s="809"/>
      <c r="Q65" s="797"/>
      <c r="R65" s="809"/>
      <c r="S65" s="809"/>
      <c r="T65" s="797"/>
      <c r="U65" s="937"/>
      <c r="V65" s="1126"/>
      <c r="W65" s="1066"/>
      <c r="X65" s="1063"/>
      <c r="Y65" s="1066"/>
      <c r="Z65" s="1063"/>
      <c r="AA65" s="1066"/>
      <c r="AB65" s="1069"/>
      <c r="AC65" s="1072"/>
      <c r="AD65" s="1074"/>
      <c r="AE65" s="753"/>
      <c r="AF65" s="761"/>
      <c r="AG65" s="753"/>
      <c r="AH65" s="761"/>
      <c r="AI65" s="753"/>
      <c r="AJ65" s="761"/>
      <c r="AK65" s="753"/>
      <c r="AL65" s="761"/>
      <c r="AM65" s="753"/>
      <c r="AN65" s="761"/>
      <c r="AO65" s="915"/>
      <c r="AP65" s="904"/>
      <c r="AQ65" s="301" t="s">
        <v>769</v>
      </c>
      <c r="AR65" s="302">
        <f>'[1]LÍNEA 3'!P65</f>
        <v>2210711</v>
      </c>
      <c r="AS65" s="301" t="s">
        <v>1628</v>
      </c>
      <c r="AT65" s="40">
        <v>0</v>
      </c>
      <c r="AU65" s="60">
        <f>'[1]LÍNEA 3'!S65</f>
        <v>1</v>
      </c>
      <c r="AV65" s="60">
        <f>'[1]LÍNEA 3'!T65</f>
        <v>0</v>
      </c>
      <c r="AW65" s="414">
        <f t="shared" si="13"/>
        <v>0</v>
      </c>
      <c r="AX65" s="60">
        <f>'[1]LÍNEA 3'!U65</f>
        <v>1</v>
      </c>
      <c r="AY65" s="414">
        <v>0.33</v>
      </c>
      <c r="AZ65" s="60">
        <f>'[1]LÍNEA 3'!V65</f>
        <v>1</v>
      </c>
      <c r="BA65" s="416">
        <v>0.33</v>
      </c>
      <c r="BB65" s="47">
        <f>'[1]LÍNEA 3'!W65</f>
        <v>1</v>
      </c>
      <c r="BC65" s="423">
        <v>0.34</v>
      </c>
      <c r="BD65" s="54">
        <f>'[3]2016'!K133</f>
        <v>0</v>
      </c>
      <c r="BE65" s="60">
        <f>'[3]2017'!K134</f>
        <v>0</v>
      </c>
      <c r="BF65" s="60">
        <f>'[3]2018'!K134</f>
        <v>0</v>
      </c>
      <c r="BG65" s="49">
        <f>'[3]2019'!K134</f>
        <v>0</v>
      </c>
      <c r="BH65" s="334" t="str">
        <f t="shared" si="2"/>
        <v xml:space="preserve"> -</v>
      </c>
      <c r="BI65" s="454" t="str">
        <f t="shared" si="3"/>
        <v xml:space="preserve"> -</v>
      </c>
      <c r="BJ65" s="335">
        <f t="shared" si="4"/>
        <v>0</v>
      </c>
      <c r="BK65" s="454">
        <f t="shared" si="5"/>
        <v>0</v>
      </c>
      <c r="BL65" s="335">
        <f t="shared" si="6"/>
        <v>0</v>
      </c>
      <c r="BM65" s="454">
        <f t="shared" si="7"/>
        <v>0</v>
      </c>
      <c r="BN65" s="335">
        <f t="shared" si="8"/>
        <v>0</v>
      </c>
      <c r="BO65" s="454">
        <f t="shared" si="9"/>
        <v>0</v>
      </c>
      <c r="BP65" s="651">
        <f>+AVERAGE(BE65:BG65)/AU65</f>
        <v>0</v>
      </c>
      <c r="BQ65" s="656">
        <f t="shared" si="11"/>
        <v>0</v>
      </c>
      <c r="BR65" s="646">
        <f t="shared" si="12"/>
        <v>0</v>
      </c>
      <c r="BS65" s="54">
        <f>'[3]2016'!P133</f>
        <v>0</v>
      </c>
      <c r="BT65" s="60">
        <f>'[3]2016'!Q133</f>
        <v>0</v>
      </c>
      <c r="BU65" s="60">
        <f>'[3]2016'!R133</f>
        <v>0</v>
      </c>
      <c r="BV65" s="125" t="str">
        <f t="shared" si="17"/>
        <v xml:space="preserve"> -</v>
      </c>
      <c r="BW65" s="379" t="str">
        <f t="shared" si="18"/>
        <v xml:space="preserve"> -</v>
      </c>
      <c r="BX65" s="54">
        <f>'[3]2017'!P134</f>
        <v>100000</v>
      </c>
      <c r="BY65" s="60">
        <f>'[3]2017'!Q134</f>
        <v>0</v>
      </c>
      <c r="BZ65" s="60">
        <f>'[3]2017'!R134</f>
        <v>0</v>
      </c>
      <c r="CA65" s="125">
        <f t="shared" si="19"/>
        <v>0</v>
      </c>
      <c r="CB65" s="379" t="str">
        <f t="shared" si="20"/>
        <v xml:space="preserve"> -</v>
      </c>
      <c r="CC65" s="54">
        <f>'[3]2018'!P134</f>
        <v>313500</v>
      </c>
      <c r="CD65" s="60">
        <f>'[3]2018'!Q134</f>
        <v>0</v>
      </c>
      <c r="CE65" s="60">
        <f>'[3]2018'!R134</f>
        <v>0</v>
      </c>
      <c r="CF65" s="125">
        <f t="shared" si="21"/>
        <v>0</v>
      </c>
      <c r="CG65" s="379" t="str">
        <f t="shared" si="22"/>
        <v xml:space="preserve"> -</v>
      </c>
      <c r="CH65" s="55">
        <f>'[3]2019'!P134</f>
        <v>327607</v>
      </c>
      <c r="CI65" s="60">
        <f>'[3]2019'!Q134</f>
        <v>0</v>
      </c>
      <c r="CJ65" s="60">
        <f>'[3]2019'!R134</f>
        <v>0</v>
      </c>
      <c r="CK65" s="125">
        <f t="shared" si="23"/>
        <v>0</v>
      </c>
      <c r="CL65" s="379" t="str">
        <f t="shared" si="24"/>
        <v xml:space="preserve"> -</v>
      </c>
      <c r="CM65" s="327">
        <f t="shared" si="25"/>
        <v>741107</v>
      </c>
      <c r="CN65" s="323">
        <f t="shared" si="26"/>
        <v>0</v>
      </c>
      <c r="CO65" s="323">
        <f t="shared" si="27"/>
        <v>0</v>
      </c>
      <c r="CP65" s="505">
        <f t="shared" si="28"/>
        <v>0</v>
      </c>
      <c r="CQ65" s="379" t="str">
        <f t="shared" si="29"/>
        <v xml:space="preserve"> -</v>
      </c>
      <c r="CR65" s="592" t="s">
        <v>1409</v>
      </c>
      <c r="CS65" s="99" t="s">
        <v>1622</v>
      </c>
      <c r="CT65" s="102" t="str">
        <f>'[1]LÍNEA 3'!AQ65</f>
        <v>Sec. Desarrollo Social</v>
      </c>
    </row>
    <row r="66" spans="2:98" ht="30" customHeight="1" x14ac:dyDescent="0.2">
      <c r="B66" s="961"/>
      <c r="C66" s="958"/>
      <c r="D66" s="961"/>
      <c r="E66" s="957"/>
      <c r="F66" s="1121" t="s">
        <v>780</v>
      </c>
      <c r="G66" s="828">
        <v>0.35</v>
      </c>
      <c r="H66" s="828">
        <v>0.3</v>
      </c>
      <c r="I66" s="815">
        <f>+H66-G66</f>
        <v>-4.9999999999999989E-2</v>
      </c>
      <c r="J66" s="828">
        <v>0.35</v>
      </c>
      <c r="K66" s="815">
        <f>+J66-G66</f>
        <v>0</v>
      </c>
      <c r="L66" s="828"/>
      <c r="M66" s="828">
        <v>0.35</v>
      </c>
      <c r="N66" s="815">
        <f>+M66-J66</f>
        <v>0</v>
      </c>
      <c r="O66" s="828"/>
      <c r="P66" s="828">
        <v>0.3</v>
      </c>
      <c r="Q66" s="815">
        <f>+P66-M66</f>
        <v>-4.9999999999999989E-2</v>
      </c>
      <c r="R66" s="828"/>
      <c r="S66" s="828">
        <v>0.3</v>
      </c>
      <c r="T66" s="815">
        <f>+S66-P66</f>
        <v>0</v>
      </c>
      <c r="U66" s="877"/>
      <c r="V66" s="1029"/>
      <c r="W66" s="835">
        <f>+IF(V66=0,0,V66-G66)</f>
        <v>0</v>
      </c>
      <c r="X66" s="834"/>
      <c r="Y66" s="835">
        <f>+IF(X66=0,0,X66-V66)</f>
        <v>0</v>
      </c>
      <c r="Z66" s="834"/>
      <c r="AA66" s="835">
        <f>+IF(Z66=0,0,Z66-X66)</f>
        <v>0</v>
      </c>
      <c r="AB66" s="858"/>
      <c r="AC66" s="1058">
        <f>+IF(AB66=0,0,AB66-Z66)</f>
        <v>0</v>
      </c>
      <c r="AD66" s="1036" t="str">
        <f>+IF(K66=0," -",W66/K66)</f>
        <v xml:space="preserve"> -</v>
      </c>
      <c r="AE66" s="749" t="str">
        <f>+IF(K66=0," -",IF(AD66&gt;100%,100%,AD66))</f>
        <v xml:space="preserve"> -</v>
      </c>
      <c r="AF66" s="759" t="str">
        <f>+IF(N66=0," -",Y66/N66)</f>
        <v xml:space="preserve"> -</v>
      </c>
      <c r="AG66" s="749" t="str">
        <f>+IF(N66=0," -",IF(AF66&gt;100%,100%,AF66))</f>
        <v xml:space="preserve"> -</v>
      </c>
      <c r="AH66" s="759">
        <f>+IF(Q66=0," -",AA66/Q66)</f>
        <v>0</v>
      </c>
      <c r="AI66" s="749">
        <f>+IF(Q66=0," -",IF(AH66&gt;100%,100%,AH66))</f>
        <v>0</v>
      </c>
      <c r="AJ66" s="759" t="str">
        <f>+IF(T66=0," -",AC66/T66)</f>
        <v xml:space="preserve"> -</v>
      </c>
      <c r="AK66" s="749" t="str">
        <f>+IF(T66=0," -",IF(AJ66&gt;100%,100%,AJ66))</f>
        <v xml:space="preserve"> -</v>
      </c>
      <c r="AL66" s="759">
        <f>+SUM(AC66,AA66,Y66,W66)/I66</f>
        <v>0</v>
      </c>
      <c r="AM66" s="749">
        <f>+IF(AL66&gt;100%,100%,IF(AL66&lt;0%,0%,AL66))</f>
        <v>0</v>
      </c>
      <c r="AN66" s="759"/>
      <c r="AO66" s="915"/>
      <c r="AP66" s="904"/>
      <c r="AQ66" s="27" t="s">
        <v>770</v>
      </c>
      <c r="AR66" s="133">
        <f>'[1]LÍNEA 3'!P66</f>
        <v>2210711</v>
      </c>
      <c r="AS66" s="27" t="s">
        <v>1629</v>
      </c>
      <c r="AT66" s="40">
        <v>4</v>
      </c>
      <c r="AU66" s="60">
        <f>'[1]LÍNEA 3'!S66</f>
        <v>4</v>
      </c>
      <c r="AV66" s="60">
        <f>'[1]LÍNEA 3'!T66</f>
        <v>1</v>
      </c>
      <c r="AW66" s="414">
        <f t="shared" si="13"/>
        <v>0.25</v>
      </c>
      <c r="AX66" s="60">
        <f>'[1]LÍNEA 3'!U66</f>
        <v>1</v>
      </c>
      <c r="AY66" s="414">
        <f t="shared" si="14"/>
        <v>0.25</v>
      </c>
      <c r="AZ66" s="60">
        <f>'[1]LÍNEA 3'!V66</f>
        <v>1</v>
      </c>
      <c r="BA66" s="416">
        <f t="shared" si="15"/>
        <v>0.25</v>
      </c>
      <c r="BB66" s="47">
        <f>'[1]LÍNEA 3'!W66</f>
        <v>1</v>
      </c>
      <c r="BC66" s="423">
        <f t="shared" si="16"/>
        <v>0.25</v>
      </c>
      <c r="BD66" s="54">
        <f>'[3]2016'!K134</f>
        <v>0</v>
      </c>
      <c r="BE66" s="60">
        <f>'[3]2017'!K135</f>
        <v>0</v>
      </c>
      <c r="BF66" s="60">
        <f>'[3]2018'!K135</f>
        <v>0</v>
      </c>
      <c r="BG66" s="49">
        <f>'[3]2019'!K135</f>
        <v>0</v>
      </c>
      <c r="BH66" s="334">
        <f t="shared" si="2"/>
        <v>0</v>
      </c>
      <c r="BI66" s="454">
        <f t="shared" si="3"/>
        <v>0</v>
      </c>
      <c r="BJ66" s="335">
        <f t="shared" si="4"/>
        <v>0</v>
      </c>
      <c r="BK66" s="454">
        <f t="shared" si="5"/>
        <v>0</v>
      </c>
      <c r="BL66" s="335">
        <f t="shared" si="6"/>
        <v>0</v>
      </c>
      <c r="BM66" s="454">
        <f t="shared" si="7"/>
        <v>0</v>
      </c>
      <c r="BN66" s="335">
        <f t="shared" si="8"/>
        <v>0</v>
      </c>
      <c r="BO66" s="454">
        <f t="shared" si="9"/>
        <v>0</v>
      </c>
      <c r="BP66" s="651">
        <f t="shared" si="10"/>
        <v>0</v>
      </c>
      <c r="BQ66" s="656">
        <f t="shared" si="11"/>
        <v>0</v>
      </c>
      <c r="BR66" s="646">
        <f t="shared" si="12"/>
        <v>0</v>
      </c>
      <c r="BS66" s="54">
        <f>'[3]2016'!P134</f>
        <v>25000</v>
      </c>
      <c r="BT66" s="60">
        <f>'[3]2016'!Q134</f>
        <v>0</v>
      </c>
      <c r="BU66" s="60">
        <f>'[3]2016'!R134</f>
        <v>0</v>
      </c>
      <c r="BV66" s="125">
        <f t="shared" si="17"/>
        <v>0</v>
      </c>
      <c r="BW66" s="379" t="str">
        <f t="shared" si="18"/>
        <v xml:space="preserve"> -</v>
      </c>
      <c r="BX66" s="54">
        <f>'[3]2017'!P135</f>
        <v>40000</v>
      </c>
      <c r="BY66" s="60">
        <f>'[3]2017'!Q135</f>
        <v>0</v>
      </c>
      <c r="BZ66" s="60">
        <f>'[3]2017'!R135</f>
        <v>0</v>
      </c>
      <c r="CA66" s="125">
        <f t="shared" si="19"/>
        <v>0</v>
      </c>
      <c r="CB66" s="379" t="str">
        <f t="shared" si="20"/>
        <v xml:space="preserve"> -</v>
      </c>
      <c r="CC66" s="54">
        <f>'[3]2018'!P135</f>
        <v>25000</v>
      </c>
      <c r="CD66" s="60">
        <f>'[3]2018'!Q135</f>
        <v>0</v>
      </c>
      <c r="CE66" s="60">
        <f>'[3]2018'!R135</f>
        <v>0</v>
      </c>
      <c r="CF66" s="125">
        <f t="shared" si="21"/>
        <v>0</v>
      </c>
      <c r="CG66" s="379" t="str">
        <f t="shared" si="22"/>
        <v xml:space="preserve"> -</v>
      </c>
      <c r="CH66" s="55">
        <f>'[3]2019'!P135</f>
        <v>25000</v>
      </c>
      <c r="CI66" s="60">
        <f>'[3]2019'!Q135</f>
        <v>0</v>
      </c>
      <c r="CJ66" s="60">
        <f>'[3]2019'!R135</f>
        <v>0</v>
      </c>
      <c r="CK66" s="125">
        <f t="shared" si="23"/>
        <v>0</v>
      </c>
      <c r="CL66" s="379" t="str">
        <f t="shared" si="24"/>
        <v xml:space="preserve"> -</v>
      </c>
      <c r="CM66" s="327">
        <f t="shared" si="25"/>
        <v>115000</v>
      </c>
      <c r="CN66" s="323">
        <f t="shared" si="26"/>
        <v>0</v>
      </c>
      <c r="CO66" s="323">
        <f t="shared" si="27"/>
        <v>0</v>
      </c>
      <c r="CP66" s="505">
        <f t="shared" si="28"/>
        <v>0</v>
      </c>
      <c r="CQ66" s="379" t="str">
        <f t="shared" si="29"/>
        <v xml:space="preserve"> -</v>
      </c>
      <c r="CR66" s="592" t="s">
        <v>1409</v>
      </c>
      <c r="CS66" s="99" t="s">
        <v>1622</v>
      </c>
      <c r="CT66" s="102" t="str">
        <f>'[1]LÍNEA 3'!AQ66</f>
        <v>Sec. Desarrollo Social</v>
      </c>
    </row>
    <row r="67" spans="2:98" ht="45.75" customHeight="1" x14ac:dyDescent="0.2">
      <c r="B67" s="961"/>
      <c r="C67" s="958"/>
      <c r="D67" s="961"/>
      <c r="E67" s="957"/>
      <c r="F67" s="1121"/>
      <c r="G67" s="828"/>
      <c r="H67" s="828"/>
      <c r="I67" s="815"/>
      <c r="J67" s="828"/>
      <c r="K67" s="815"/>
      <c r="L67" s="828"/>
      <c r="M67" s="828"/>
      <c r="N67" s="815"/>
      <c r="O67" s="828"/>
      <c r="P67" s="828"/>
      <c r="Q67" s="815"/>
      <c r="R67" s="828"/>
      <c r="S67" s="828"/>
      <c r="T67" s="815"/>
      <c r="U67" s="877"/>
      <c r="V67" s="1030"/>
      <c r="W67" s="863"/>
      <c r="X67" s="864"/>
      <c r="Y67" s="863"/>
      <c r="Z67" s="864"/>
      <c r="AA67" s="863"/>
      <c r="AB67" s="859"/>
      <c r="AC67" s="1059"/>
      <c r="AD67" s="1052"/>
      <c r="AE67" s="750"/>
      <c r="AF67" s="760"/>
      <c r="AG67" s="750"/>
      <c r="AH67" s="760"/>
      <c r="AI67" s="750"/>
      <c r="AJ67" s="760"/>
      <c r="AK67" s="750"/>
      <c r="AL67" s="760"/>
      <c r="AM67" s="750"/>
      <c r="AN67" s="760"/>
      <c r="AO67" s="915"/>
      <c r="AP67" s="904"/>
      <c r="AQ67" s="301" t="s">
        <v>771</v>
      </c>
      <c r="AR67" s="302" t="str">
        <f>'[1]LÍNEA 3'!P67</f>
        <v xml:space="preserve"> -</v>
      </c>
      <c r="AS67" s="301" t="s">
        <v>1630</v>
      </c>
      <c r="AT67" s="40">
        <v>1</v>
      </c>
      <c r="AU67" s="60">
        <f>'[1]LÍNEA 3'!S67</f>
        <v>1</v>
      </c>
      <c r="AV67" s="60">
        <f>'[1]LÍNEA 3'!T67</f>
        <v>1</v>
      </c>
      <c r="AW67" s="414">
        <v>0.25</v>
      </c>
      <c r="AX67" s="60">
        <f>'[1]LÍNEA 3'!U67</f>
        <v>1</v>
      </c>
      <c r="AY67" s="414">
        <v>0.25</v>
      </c>
      <c r="AZ67" s="60">
        <f>'[1]LÍNEA 3'!V67</f>
        <v>1</v>
      </c>
      <c r="BA67" s="416">
        <v>0.25</v>
      </c>
      <c r="BB67" s="47">
        <f>'[1]LÍNEA 3'!W67</f>
        <v>1</v>
      </c>
      <c r="BC67" s="423">
        <v>0.25</v>
      </c>
      <c r="BD67" s="54">
        <f>'[3]2016'!K135</f>
        <v>1</v>
      </c>
      <c r="BE67" s="60">
        <f>'[3]2017'!K136</f>
        <v>0</v>
      </c>
      <c r="BF67" s="60">
        <f>'[3]2018'!K136</f>
        <v>0</v>
      </c>
      <c r="BG67" s="49">
        <f>'[3]2019'!K136</f>
        <v>0</v>
      </c>
      <c r="BH67" s="334">
        <f t="shared" si="2"/>
        <v>1</v>
      </c>
      <c r="BI67" s="454">
        <f t="shared" si="3"/>
        <v>1</v>
      </c>
      <c r="BJ67" s="335">
        <f t="shared" si="4"/>
        <v>0</v>
      </c>
      <c r="BK67" s="454">
        <f t="shared" si="5"/>
        <v>0</v>
      </c>
      <c r="BL67" s="335">
        <f t="shared" si="6"/>
        <v>0</v>
      </c>
      <c r="BM67" s="454">
        <f t="shared" si="7"/>
        <v>0</v>
      </c>
      <c r="BN67" s="335">
        <f t="shared" si="8"/>
        <v>0</v>
      </c>
      <c r="BO67" s="454">
        <f t="shared" si="9"/>
        <v>0</v>
      </c>
      <c r="BP67" s="651">
        <f t="shared" ref="BP67" si="42">+AVERAGE(BD67:BG67)/AU67</f>
        <v>0.25</v>
      </c>
      <c r="BQ67" s="656">
        <f t="shared" si="11"/>
        <v>0.25</v>
      </c>
      <c r="BR67" s="646">
        <f t="shared" si="12"/>
        <v>0.25</v>
      </c>
      <c r="BS67" s="54">
        <f>'[3]2016'!P135</f>
        <v>0</v>
      </c>
      <c r="BT67" s="60">
        <f>'[3]2016'!Q135</f>
        <v>0</v>
      </c>
      <c r="BU67" s="60">
        <f>'[3]2016'!R135</f>
        <v>0</v>
      </c>
      <c r="BV67" s="125" t="str">
        <f t="shared" si="17"/>
        <v xml:space="preserve"> -</v>
      </c>
      <c r="BW67" s="379" t="str">
        <f t="shared" si="18"/>
        <v xml:space="preserve"> -</v>
      </c>
      <c r="BX67" s="54">
        <f>'[3]2017'!P136</f>
        <v>0</v>
      </c>
      <c r="BY67" s="60">
        <f>'[3]2017'!Q136</f>
        <v>0</v>
      </c>
      <c r="BZ67" s="60">
        <f>'[3]2017'!R136</f>
        <v>0</v>
      </c>
      <c r="CA67" s="125" t="str">
        <f t="shared" si="19"/>
        <v xml:space="preserve"> -</v>
      </c>
      <c r="CB67" s="379" t="str">
        <f t="shared" si="20"/>
        <v xml:space="preserve"> -</v>
      </c>
      <c r="CC67" s="54">
        <f>'[3]2018'!P136</f>
        <v>0</v>
      </c>
      <c r="CD67" s="60">
        <f>'[3]2018'!Q136</f>
        <v>0</v>
      </c>
      <c r="CE67" s="60">
        <f>'[3]2018'!R136</f>
        <v>0</v>
      </c>
      <c r="CF67" s="125" t="str">
        <f t="shared" si="21"/>
        <v xml:space="preserve"> -</v>
      </c>
      <c r="CG67" s="379" t="str">
        <f t="shared" si="22"/>
        <v xml:space="preserve"> -</v>
      </c>
      <c r="CH67" s="55">
        <f>'[3]2019'!P136</f>
        <v>0</v>
      </c>
      <c r="CI67" s="60">
        <f>'[3]2019'!Q136</f>
        <v>0</v>
      </c>
      <c r="CJ67" s="60">
        <f>'[3]2019'!R136</f>
        <v>0</v>
      </c>
      <c r="CK67" s="125" t="str">
        <f t="shared" si="23"/>
        <v xml:space="preserve"> -</v>
      </c>
      <c r="CL67" s="379" t="str">
        <f t="shared" si="24"/>
        <v xml:space="preserve"> -</v>
      </c>
      <c r="CM67" s="327">
        <f t="shared" si="25"/>
        <v>0</v>
      </c>
      <c r="CN67" s="323">
        <f t="shared" si="26"/>
        <v>0</v>
      </c>
      <c r="CO67" s="323">
        <f t="shared" si="27"/>
        <v>0</v>
      </c>
      <c r="CP67" s="505" t="str">
        <f t="shared" si="28"/>
        <v xml:space="preserve"> -</v>
      </c>
      <c r="CQ67" s="379" t="str">
        <f t="shared" si="29"/>
        <v xml:space="preserve"> -</v>
      </c>
      <c r="CR67" s="592" t="s">
        <v>1409</v>
      </c>
      <c r="CS67" s="99" t="s">
        <v>1622</v>
      </c>
      <c r="CT67" s="102" t="str">
        <f>'[1]LÍNEA 3'!AQ67</f>
        <v>Sec. Desarrollo Social</v>
      </c>
    </row>
    <row r="68" spans="2:98" ht="30" customHeight="1" x14ac:dyDescent="0.2">
      <c r="B68" s="961"/>
      <c r="C68" s="958"/>
      <c r="D68" s="961"/>
      <c r="E68" s="957"/>
      <c r="F68" s="1121"/>
      <c r="G68" s="828"/>
      <c r="H68" s="828"/>
      <c r="I68" s="815"/>
      <c r="J68" s="828"/>
      <c r="K68" s="815"/>
      <c r="L68" s="828"/>
      <c r="M68" s="828"/>
      <c r="N68" s="815"/>
      <c r="O68" s="828"/>
      <c r="P68" s="828"/>
      <c r="Q68" s="815"/>
      <c r="R68" s="828"/>
      <c r="S68" s="828"/>
      <c r="T68" s="815"/>
      <c r="U68" s="877"/>
      <c r="V68" s="1030"/>
      <c r="W68" s="863"/>
      <c r="X68" s="864"/>
      <c r="Y68" s="863"/>
      <c r="Z68" s="864"/>
      <c r="AA68" s="863"/>
      <c r="AB68" s="859"/>
      <c r="AC68" s="1059"/>
      <c r="AD68" s="1052"/>
      <c r="AE68" s="750"/>
      <c r="AF68" s="760"/>
      <c r="AG68" s="750"/>
      <c r="AH68" s="760"/>
      <c r="AI68" s="750"/>
      <c r="AJ68" s="760"/>
      <c r="AK68" s="750"/>
      <c r="AL68" s="760"/>
      <c r="AM68" s="750"/>
      <c r="AN68" s="760"/>
      <c r="AO68" s="915"/>
      <c r="AP68" s="904"/>
      <c r="AQ68" s="27" t="s">
        <v>772</v>
      </c>
      <c r="AR68" s="133" t="str">
        <f>'[1]LÍNEA 3'!P68</f>
        <v xml:space="preserve"> -</v>
      </c>
      <c r="AS68" s="27" t="s">
        <v>1631</v>
      </c>
      <c r="AT68" s="40">
        <v>0</v>
      </c>
      <c r="AU68" s="60">
        <f>'[1]LÍNEA 3'!S68</f>
        <v>1</v>
      </c>
      <c r="AV68" s="60">
        <f>'[1]LÍNEA 3'!T68</f>
        <v>0</v>
      </c>
      <c r="AW68" s="414">
        <f t="shared" si="13"/>
        <v>0</v>
      </c>
      <c r="AX68" s="60">
        <f>'[1]LÍNEA 3'!U68</f>
        <v>1</v>
      </c>
      <c r="AY68" s="414">
        <f t="shared" si="14"/>
        <v>1</v>
      </c>
      <c r="AZ68" s="60">
        <f>'[1]LÍNEA 3'!V68</f>
        <v>0</v>
      </c>
      <c r="BA68" s="416">
        <f t="shared" si="15"/>
        <v>0</v>
      </c>
      <c r="BB68" s="47">
        <f>'[1]LÍNEA 3'!W68</f>
        <v>0</v>
      </c>
      <c r="BC68" s="423">
        <f t="shared" si="16"/>
        <v>0</v>
      </c>
      <c r="BD68" s="54">
        <f>'[10]2016'!K44</f>
        <v>0</v>
      </c>
      <c r="BE68" s="60">
        <f>'[10]2017'!K44</f>
        <v>0.05</v>
      </c>
      <c r="BF68" s="60">
        <f>'[10]2018'!K44</f>
        <v>0</v>
      </c>
      <c r="BG68" s="49">
        <f>'[10]2019'!K44</f>
        <v>0</v>
      </c>
      <c r="BH68" s="334" t="str">
        <f t="shared" si="2"/>
        <v xml:space="preserve"> -</v>
      </c>
      <c r="BI68" s="454" t="str">
        <f t="shared" si="3"/>
        <v xml:space="preserve"> -</v>
      </c>
      <c r="BJ68" s="335">
        <f t="shared" si="4"/>
        <v>0.05</v>
      </c>
      <c r="BK68" s="454">
        <f t="shared" si="5"/>
        <v>0.05</v>
      </c>
      <c r="BL68" s="335" t="str">
        <f t="shared" si="6"/>
        <v xml:space="preserve"> -</v>
      </c>
      <c r="BM68" s="454" t="str">
        <f t="shared" si="7"/>
        <v xml:space="preserve"> -</v>
      </c>
      <c r="BN68" s="335" t="str">
        <f t="shared" si="8"/>
        <v xml:space="preserve"> -</v>
      </c>
      <c r="BO68" s="454" t="str">
        <f t="shared" si="9"/>
        <v xml:space="preserve"> -</v>
      </c>
      <c r="BP68" s="651">
        <f t="shared" si="10"/>
        <v>0.05</v>
      </c>
      <c r="BQ68" s="656">
        <f t="shared" si="11"/>
        <v>0.05</v>
      </c>
      <c r="BR68" s="646">
        <f t="shared" si="12"/>
        <v>0.05</v>
      </c>
      <c r="BS68" s="54">
        <f>'[10]2016'!P44</f>
        <v>0</v>
      </c>
      <c r="BT68" s="60">
        <f>'[10]2016'!Q44</f>
        <v>0</v>
      </c>
      <c r="BU68" s="60">
        <f>'[10]2016'!R44</f>
        <v>0</v>
      </c>
      <c r="BV68" s="125" t="str">
        <f t="shared" si="17"/>
        <v xml:space="preserve"> -</v>
      </c>
      <c r="BW68" s="379" t="str">
        <f t="shared" si="18"/>
        <v xml:space="preserve"> -</v>
      </c>
      <c r="BX68" s="54">
        <f>'[10]2017'!P44</f>
        <v>0</v>
      </c>
      <c r="BY68" s="60">
        <f>'[10]2017'!Q44</f>
        <v>0</v>
      </c>
      <c r="BZ68" s="60">
        <f>'[10]2017'!R44</f>
        <v>0</v>
      </c>
      <c r="CA68" s="125" t="str">
        <f t="shared" si="19"/>
        <v xml:space="preserve"> -</v>
      </c>
      <c r="CB68" s="379" t="str">
        <f t="shared" si="20"/>
        <v xml:space="preserve"> -</v>
      </c>
      <c r="CC68" s="54">
        <f>'[10]2018'!P44</f>
        <v>0</v>
      </c>
      <c r="CD68" s="60">
        <f>'[10]2018'!Q44</f>
        <v>0</v>
      </c>
      <c r="CE68" s="60">
        <f>'[10]2018'!R44</f>
        <v>0</v>
      </c>
      <c r="CF68" s="125" t="str">
        <f t="shared" si="21"/>
        <v xml:space="preserve"> -</v>
      </c>
      <c r="CG68" s="379" t="str">
        <f t="shared" si="22"/>
        <v xml:space="preserve"> -</v>
      </c>
      <c r="CH68" s="55">
        <f>'[10]2019'!P44</f>
        <v>0</v>
      </c>
      <c r="CI68" s="60">
        <f>'[10]2019'!Q44</f>
        <v>0</v>
      </c>
      <c r="CJ68" s="60">
        <f>'[10]2019'!R44</f>
        <v>0</v>
      </c>
      <c r="CK68" s="125" t="str">
        <f t="shared" si="23"/>
        <v xml:space="preserve"> -</v>
      </c>
      <c r="CL68" s="379" t="str">
        <f t="shared" si="24"/>
        <v xml:space="preserve"> -</v>
      </c>
      <c r="CM68" s="327">
        <f t="shared" si="25"/>
        <v>0</v>
      </c>
      <c r="CN68" s="323">
        <f t="shared" si="26"/>
        <v>0</v>
      </c>
      <c r="CO68" s="323">
        <f t="shared" si="27"/>
        <v>0</v>
      </c>
      <c r="CP68" s="505" t="str">
        <f t="shared" si="28"/>
        <v xml:space="preserve"> -</v>
      </c>
      <c r="CQ68" s="379" t="str">
        <f t="shared" si="29"/>
        <v xml:space="preserve"> -</v>
      </c>
      <c r="CR68" s="592" t="s">
        <v>1409</v>
      </c>
      <c r="CS68" s="99" t="s">
        <v>1622</v>
      </c>
      <c r="CT68" s="102" t="str">
        <f>'[1]LÍNEA 3'!AQ68</f>
        <v>Asesor TIC</v>
      </c>
    </row>
    <row r="69" spans="2:98" ht="30" customHeight="1" x14ac:dyDescent="0.2">
      <c r="B69" s="961"/>
      <c r="C69" s="958"/>
      <c r="D69" s="961"/>
      <c r="E69" s="957"/>
      <c r="F69" s="1121"/>
      <c r="G69" s="828"/>
      <c r="H69" s="828"/>
      <c r="I69" s="815"/>
      <c r="J69" s="828"/>
      <c r="K69" s="815"/>
      <c r="L69" s="828"/>
      <c r="M69" s="828"/>
      <c r="N69" s="815"/>
      <c r="O69" s="828"/>
      <c r="P69" s="828"/>
      <c r="Q69" s="815"/>
      <c r="R69" s="828"/>
      <c r="S69" s="828"/>
      <c r="T69" s="815"/>
      <c r="U69" s="877"/>
      <c r="V69" s="1030"/>
      <c r="W69" s="863"/>
      <c r="X69" s="864"/>
      <c r="Y69" s="863"/>
      <c r="Z69" s="864"/>
      <c r="AA69" s="863"/>
      <c r="AB69" s="859"/>
      <c r="AC69" s="1059"/>
      <c r="AD69" s="1052"/>
      <c r="AE69" s="750"/>
      <c r="AF69" s="760"/>
      <c r="AG69" s="750"/>
      <c r="AH69" s="760"/>
      <c r="AI69" s="750"/>
      <c r="AJ69" s="760"/>
      <c r="AK69" s="750"/>
      <c r="AL69" s="760"/>
      <c r="AM69" s="750"/>
      <c r="AN69" s="760"/>
      <c r="AO69" s="915"/>
      <c r="AP69" s="904"/>
      <c r="AQ69" s="119" t="s">
        <v>773</v>
      </c>
      <c r="AR69" s="367">
        <f>'[1]LÍNEA 3'!P69</f>
        <v>0</v>
      </c>
      <c r="AS69" s="119" t="s">
        <v>1632</v>
      </c>
      <c r="AT69" s="40">
        <v>0</v>
      </c>
      <c r="AU69" s="60">
        <f>'[1]LÍNEA 3'!S69</f>
        <v>1</v>
      </c>
      <c r="AV69" s="60">
        <f>'[1]LÍNEA 3'!T69</f>
        <v>0</v>
      </c>
      <c r="AW69" s="414">
        <f t="shared" si="13"/>
        <v>0</v>
      </c>
      <c r="AX69" s="60">
        <f>'[1]LÍNEA 3'!U69</f>
        <v>1</v>
      </c>
      <c r="AY69" s="414">
        <f t="shared" si="14"/>
        <v>1</v>
      </c>
      <c r="AZ69" s="60">
        <f>'[1]LÍNEA 3'!V69</f>
        <v>0</v>
      </c>
      <c r="BA69" s="416">
        <f t="shared" si="15"/>
        <v>0</v>
      </c>
      <c r="BB69" s="47">
        <f>'[1]LÍNEA 3'!W69</f>
        <v>0</v>
      </c>
      <c r="BC69" s="423">
        <f t="shared" si="16"/>
        <v>0</v>
      </c>
      <c r="BD69" s="54">
        <f>'[10]2016'!K45</f>
        <v>0</v>
      </c>
      <c r="BE69" s="60">
        <f>'[10]2017'!K45</f>
        <v>0.05</v>
      </c>
      <c r="BF69" s="60">
        <f>'[10]2018'!K45</f>
        <v>0</v>
      </c>
      <c r="BG69" s="49">
        <f>'[10]2019'!K45</f>
        <v>0</v>
      </c>
      <c r="BH69" s="334" t="str">
        <f t="shared" si="2"/>
        <v xml:space="preserve"> -</v>
      </c>
      <c r="BI69" s="454" t="str">
        <f t="shared" si="3"/>
        <v xml:space="preserve"> -</v>
      </c>
      <c r="BJ69" s="335">
        <f t="shared" si="4"/>
        <v>0.05</v>
      </c>
      <c r="BK69" s="454">
        <f t="shared" si="5"/>
        <v>0.05</v>
      </c>
      <c r="BL69" s="335" t="str">
        <f t="shared" si="6"/>
        <v xml:space="preserve"> -</v>
      </c>
      <c r="BM69" s="454" t="str">
        <f t="shared" si="7"/>
        <v xml:space="preserve"> -</v>
      </c>
      <c r="BN69" s="335" t="str">
        <f t="shared" si="8"/>
        <v xml:space="preserve"> -</v>
      </c>
      <c r="BO69" s="454" t="str">
        <f t="shared" si="9"/>
        <v xml:space="preserve"> -</v>
      </c>
      <c r="BP69" s="651">
        <f t="shared" si="10"/>
        <v>0.05</v>
      </c>
      <c r="BQ69" s="656">
        <f t="shared" si="11"/>
        <v>0.05</v>
      </c>
      <c r="BR69" s="646">
        <f t="shared" si="12"/>
        <v>0.05</v>
      </c>
      <c r="BS69" s="54">
        <f>'[10]2016'!P45</f>
        <v>0</v>
      </c>
      <c r="BT69" s="60">
        <f>'[10]2016'!Q45</f>
        <v>0</v>
      </c>
      <c r="BU69" s="60">
        <f>'[10]2016'!R45</f>
        <v>0</v>
      </c>
      <c r="BV69" s="125" t="str">
        <f t="shared" si="17"/>
        <v xml:space="preserve"> -</v>
      </c>
      <c r="BW69" s="379" t="str">
        <f t="shared" si="18"/>
        <v xml:space="preserve"> -</v>
      </c>
      <c r="BX69" s="54">
        <f>'[10]2017'!P45</f>
        <v>0</v>
      </c>
      <c r="BY69" s="60">
        <f>'[10]2017'!Q45</f>
        <v>0</v>
      </c>
      <c r="BZ69" s="60">
        <f>'[10]2017'!R45</f>
        <v>0</v>
      </c>
      <c r="CA69" s="125" t="str">
        <f t="shared" si="19"/>
        <v xml:space="preserve"> -</v>
      </c>
      <c r="CB69" s="379" t="str">
        <f t="shared" si="20"/>
        <v xml:space="preserve"> -</v>
      </c>
      <c r="CC69" s="54">
        <f>'[10]2018'!P45</f>
        <v>0</v>
      </c>
      <c r="CD69" s="60">
        <f>'[10]2018'!Q45</f>
        <v>0</v>
      </c>
      <c r="CE69" s="60">
        <f>'[10]2018'!R45</f>
        <v>0</v>
      </c>
      <c r="CF69" s="125" t="str">
        <f t="shared" si="21"/>
        <v xml:space="preserve"> -</v>
      </c>
      <c r="CG69" s="379" t="str">
        <f t="shared" si="22"/>
        <v xml:space="preserve"> -</v>
      </c>
      <c r="CH69" s="55">
        <f>'[10]2019'!P45</f>
        <v>0</v>
      </c>
      <c r="CI69" s="60">
        <f>'[10]2019'!Q45</f>
        <v>0</v>
      </c>
      <c r="CJ69" s="60">
        <f>'[10]2019'!R45</f>
        <v>0</v>
      </c>
      <c r="CK69" s="125" t="str">
        <f t="shared" si="23"/>
        <v xml:space="preserve"> -</v>
      </c>
      <c r="CL69" s="379" t="str">
        <f t="shared" si="24"/>
        <v xml:space="preserve"> -</v>
      </c>
      <c r="CM69" s="327">
        <f t="shared" si="25"/>
        <v>0</v>
      </c>
      <c r="CN69" s="323">
        <f t="shared" si="26"/>
        <v>0</v>
      </c>
      <c r="CO69" s="323">
        <f t="shared" si="27"/>
        <v>0</v>
      </c>
      <c r="CP69" s="505" t="str">
        <f t="shared" si="28"/>
        <v xml:space="preserve"> -</v>
      </c>
      <c r="CQ69" s="379" t="str">
        <f t="shared" si="29"/>
        <v xml:space="preserve"> -</v>
      </c>
      <c r="CR69" s="592" t="s">
        <v>1409</v>
      </c>
      <c r="CS69" s="99" t="s">
        <v>1622</v>
      </c>
      <c r="CT69" s="102" t="str">
        <f>'[1]LÍNEA 3'!AQ69</f>
        <v>Asesor TIC</v>
      </c>
    </row>
    <row r="70" spans="2:98" ht="30" customHeight="1" thickBot="1" x14ac:dyDescent="0.25">
      <c r="B70" s="961"/>
      <c r="C70" s="958"/>
      <c r="D70" s="962"/>
      <c r="E70" s="1123"/>
      <c r="F70" s="1122"/>
      <c r="G70" s="873"/>
      <c r="H70" s="873"/>
      <c r="I70" s="1027"/>
      <c r="J70" s="873"/>
      <c r="K70" s="1027"/>
      <c r="L70" s="873"/>
      <c r="M70" s="873"/>
      <c r="N70" s="1027"/>
      <c r="O70" s="873"/>
      <c r="P70" s="873"/>
      <c r="Q70" s="1027"/>
      <c r="R70" s="873"/>
      <c r="S70" s="873"/>
      <c r="T70" s="1027"/>
      <c r="U70" s="1028"/>
      <c r="V70" s="1031"/>
      <c r="W70" s="871"/>
      <c r="X70" s="872"/>
      <c r="Y70" s="871"/>
      <c r="Z70" s="872"/>
      <c r="AA70" s="871"/>
      <c r="AB70" s="860"/>
      <c r="AC70" s="1060"/>
      <c r="AD70" s="1053"/>
      <c r="AE70" s="755"/>
      <c r="AF70" s="776"/>
      <c r="AG70" s="755"/>
      <c r="AH70" s="776"/>
      <c r="AI70" s="755"/>
      <c r="AJ70" s="776"/>
      <c r="AK70" s="755"/>
      <c r="AL70" s="776"/>
      <c r="AM70" s="755"/>
      <c r="AN70" s="776"/>
      <c r="AO70" s="918"/>
      <c r="AP70" s="907"/>
      <c r="AQ70" s="123" t="s">
        <v>774</v>
      </c>
      <c r="AR70" s="10">
        <f>'[1]LÍNEA 3'!P70</f>
        <v>0</v>
      </c>
      <c r="AS70" s="123" t="s">
        <v>1633</v>
      </c>
      <c r="AT70" s="45">
        <v>0</v>
      </c>
      <c r="AU70" s="92">
        <f>'[1]LÍNEA 3'!S70</f>
        <v>3</v>
      </c>
      <c r="AV70" s="92">
        <f>'[1]LÍNEA 3'!T70</f>
        <v>0</v>
      </c>
      <c r="AW70" s="424">
        <f t="shared" si="13"/>
        <v>0</v>
      </c>
      <c r="AX70" s="92">
        <f>'[1]LÍNEA 3'!U70</f>
        <v>1</v>
      </c>
      <c r="AY70" s="424">
        <f>+AX70/AU70</f>
        <v>0.33333333333333331</v>
      </c>
      <c r="AZ70" s="92">
        <f>'[1]LÍNEA 3'!V70</f>
        <v>1</v>
      </c>
      <c r="BA70" s="425">
        <f t="shared" si="15"/>
        <v>0.33333333333333331</v>
      </c>
      <c r="BB70" s="51">
        <f>'[1]LÍNEA 3'!W70</f>
        <v>1</v>
      </c>
      <c r="BC70" s="426">
        <f t="shared" si="16"/>
        <v>0.33333333333333331</v>
      </c>
      <c r="BD70" s="62">
        <f>'[10]2016'!K46</f>
        <v>0</v>
      </c>
      <c r="BE70" s="92">
        <f>'[10]2017'!K46</f>
        <v>0.1</v>
      </c>
      <c r="BF70" s="92">
        <f>'[10]2018'!K46</f>
        <v>0</v>
      </c>
      <c r="BG70" s="70">
        <f>'[10]2019'!K46</f>
        <v>0</v>
      </c>
      <c r="BH70" s="332" t="str">
        <f t="shared" si="2"/>
        <v xml:space="preserve"> -</v>
      </c>
      <c r="BI70" s="458" t="str">
        <f t="shared" si="3"/>
        <v xml:space="preserve"> -</v>
      </c>
      <c r="BJ70" s="333">
        <f t="shared" si="4"/>
        <v>0.1</v>
      </c>
      <c r="BK70" s="458">
        <f t="shared" si="5"/>
        <v>0.1</v>
      </c>
      <c r="BL70" s="333">
        <f t="shared" si="6"/>
        <v>0</v>
      </c>
      <c r="BM70" s="458">
        <f t="shared" si="7"/>
        <v>0</v>
      </c>
      <c r="BN70" s="333">
        <f t="shared" si="8"/>
        <v>0</v>
      </c>
      <c r="BO70" s="458">
        <f t="shared" si="9"/>
        <v>0</v>
      </c>
      <c r="BP70" s="652">
        <f t="shared" si="10"/>
        <v>3.3333333333333333E-2</v>
      </c>
      <c r="BQ70" s="657">
        <f t="shared" si="11"/>
        <v>3.3333333333333333E-2</v>
      </c>
      <c r="BR70" s="647">
        <f t="shared" si="12"/>
        <v>3.3333333333333333E-2</v>
      </c>
      <c r="BS70" s="62">
        <f>'[10]2016'!P46</f>
        <v>0</v>
      </c>
      <c r="BT70" s="92">
        <f>'[10]2016'!Q46</f>
        <v>0</v>
      </c>
      <c r="BU70" s="92">
        <f>'[10]2016'!R46</f>
        <v>0</v>
      </c>
      <c r="BV70" s="148" t="str">
        <f t="shared" si="17"/>
        <v xml:space="preserve"> -</v>
      </c>
      <c r="BW70" s="386" t="str">
        <f t="shared" si="18"/>
        <v xml:space="preserve"> -</v>
      </c>
      <c r="BX70" s="62">
        <f>'[10]2017'!P46</f>
        <v>0</v>
      </c>
      <c r="BY70" s="92">
        <f>'[10]2017'!Q46</f>
        <v>0</v>
      </c>
      <c r="BZ70" s="92">
        <f>'[10]2017'!R46</f>
        <v>0</v>
      </c>
      <c r="CA70" s="148" t="str">
        <f t="shared" si="19"/>
        <v xml:space="preserve"> -</v>
      </c>
      <c r="CB70" s="386" t="str">
        <f t="shared" si="20"/>
        <v xml:space="preserve"> -</v>
      </c>
      <c r="CC70" s="62">
        <f>'[10]2018'!P46</f>
        <v>300000</v>
      </c>
      <c r="CD70" s="92">
        <f>'[10]2018'!Q46</f>
        <v>0</v>
      </c>
      <c r="CE70" s="92">
        <f>'[10]2018'!R46</f>
        <v>0</v>
      </c>
      <c r="CF70" s="148">
        <f t="shared" si="21"/>
        <v>0</v>
      </c>
      <c r="CG70" s="386" t="str">
        <f t="shared" si="22"/>
        <v xml:space="preserve"> -</v>
      </c>
      <c r="CH70" s="63">
        <f>'[10]2019'!P46</f>
        <v>300000</v>
      </c>
      <c r="CI70" s="92">
        <f>'[10]2019'!Q46</f>
        <v>0</v>
      </c>
      <c r="CJ70" s="92">
        <f>'[10]2019'!R46</f>
        <v>0</v>
      </c>
      <c r="CK70" s="148">
        <f t="shared" si="23"/>
        <v>0</v>
      </c>
      <c r="CL70" s="386" t="str">
        <f t="shared" si="24"/>
        <v xml:space="preserve"> -</v>
      </c>
      <c r="CM70" s="328">
        <f t="shared" si="25"/>
        <v>600000</v>
      </c>
      <c r="CN70" s="329">
        <f t="shared" si="26"/>
        <v>0</v>
      </c>
      <c r="CO70" s="329">
        <f t="shared" si="27"/>
        <v>0</v>
      </c>
      <c r="CP70" s="506">
        <f t="shared" si="28"/>
        <v>0</v>
      </c>
      <c r="CQ70" s="386" t="str">
        <f t="shared" si="29"/>
        <v xml:space="preserve"> -</v>
      </c>
      <c r="CR70" s="594" t="s">
        <v>1344</v>
      </c>
      <c r="CS70" s="100" t="s">
        <v>1622</v>
      </c>
      <c r="CT70" s="103" t="str">
        <f>'[1]LÍNEA 3'!AQ70</f>
        <v>Asesor TIC</v>
      </c>
    </row>
    <row r="71" spans="2:98" ht="16.5" thickBot="1" x14ac:dyDescent="0.25">
      <c r="B71" s="962"/>
      <c r="C71" s="959"/>
      <c r="D71" s="14"/>
      <c r="E71" s="14"/>
      <c r="F71" s="35"/>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t="s">
        <v>1947</v>
      </c>
      <c r="AN71" s="34"/>
      <c r="AO71" s="34"/>
      <c r="AP71" s="34"/>
      <c r="AQ71" s="35"/>
      <c r="AR71" s="34"/>
      <c r="AS71" s="35"/>
      <c r="AT71" s="34"/>
      <c r="AU71" s="34"/>
      <c r="AV71" s="34"/>
      <c r="AW71" s="447">
        <f>+AVERAGE(AW60:AW70)</f>
        <v>6.8181818181818177E-2</v>
      </c>
      <c r="AX71" s="447"/>
      <c r="AY71" s="447">
        <f t="shared" ref="AY71:BC71" si="43">+AVERAGE(AY60:AY70)</f>
        <v>0.43121212121212121</v>
      </c>
      <c r="AZ71" s="447"/>
      <c r="BA71" s="447">
        <f t="shared" si="43"/>
        <v>0.24939393939393942</v>
      </c>
      <c r="BB71" s="447"/>
      <c r="BC71" s="447">
        <f t="shared" si="43"/>
        <v>0.25121212121212122</v>
      </c>
      <c r="BD71" s="34"/>
      <c r="BE71" s="34"/>
      <c r="BF71" s="34"/>
      <c r="BG71" s="34"/>
      <c r="BH71" s="34"/>
      <c r="BI71" s="447">
        <f t="shared" ref="BI71:BO71" si="44">+AVERAGE(BI60:BI70)</f>
        <v>0.66666666666666663</v>
      </c>
      <c r="BJ71" s="447"/>
      <c r="BK71" s="447">
        <f t="shared" si="44"/>
        <v>0.21515151515151512</v>
      </c>
      <c r="BL71" s="447"/>
      <c r="BM71" s="447">
        <f t="shared" si="44"/>
        <v>0</v>
      </c>
      <c r="BN71" s="447"/>
      <c r="BO71" s="447">
        <f t="shared" si="44"/>
        <v>0</v>
      </c>
      <c r="BP71" s="447"/>
      <c r="BQ71" s="447">
        <f>+AVERAGE(BQ60:BQ70)</f>
        <v>0.14313131313131314</v>
      </c>
      <c r="BR71" s="34"/>
      <c r="BS71" s="36"/>
      <c r="BT71" s="36"/>
      <c r="BU71" s="36"/>
      <c r="BV71" s="36"/>
      <c r="BW71" s="37"/>
      <c r="BX71" s="36"/>
      <c r="BY71" s="36"/>
      <c r="BZ71" s="36"/>
      <c r="CA71" s="36"/>
      <c r="CB71" s="37"/>
      <c r="CC71" s="36"/>
      <c r="CD71" s="36"/>
      <c r="CE71" s="36"/>
      <c r="CF71" s="36"/>
      <c r="CG71" s="37"/>
      <c r="CH71" s="36"/>
      <c r="CI71" s="36"/>
      <c r="CJ71" s="36"/>
      <c r="CK71" s="36"/>
      <c r="CL71" s="37"/>
      <c r="CM71" s="209"/>
      <c r="CN71" s="209"/>
      <c r="CO71" s="209"/>
      <c r="CP71" s="209"/>
      <c r="CQ71" s="17"/>
      <c r="CR71" s="609"/>
      <c r="CS71" s="16"/>
      <c r="CT71" s="598"/>
    </row>
    <row r="72" spans="2:98" ht="16.5" thickBot="1" x14ac:dyDescent="0.25">
      <c r="B72" s="19"/>
      <c r="C72" s="20"/>
      <c r="D72" s="21"/>
      <c r="E72" s="21"/>
      <c r="F72" s="22"/>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2"/>
      <c r="AR72" s="21"/>
      <c r="AS72" s="22"/>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3"/>
      <c r="BT72" s="23"/>
      <c r="BU72" s="23"/>
      <c r="BV72" s="23"/>
      <c r="BW72" s="24"/>
      <c r="BX72" s="23"/>
      <c r="BY72" s="23"/>
      <c r="BZ72" s="23"/>
      <c r="CA72" s="23"/>
      <c r="CB72" s="24"/>
      <c r="CC72" s="23"/>
      <c r="CD72" s="23"/>
      <c r="CE72" s="23"/>
      <c r="CF72" s="23"/>
      <c r="CG72" s="24"/>
      <c r="CH72" s="23"/>
      <c r="CI72" s="23"/>
      <c r="CJ72" s="23"/>
      <c r="CK72" s="23"/>
      <c r="CL72" s="24"/>
      <c r="CM72" s="210"/>
      <c r="CN72" s="210"/>
      <c r="CO72" s="210"/>
      <c r="CP72" s="210"/>
      <c r="CQ72" s="210"/>
      <c r="CR72" s="597"/>
      <c r="CS72" s="23"/>
      <c r="CT72" s="599"/>
    </row>
    <row r="74" spans="2:98" ht="15.75" thickBot="1" x14ac:dyDescent="0.25"/>
    <row r="75" spans="2:98" ht="20.100000000000001" customHeight="1" thickBot="1" x14ac:dyDescent="0.3">
      <c r="BD75" s="578">
        <v>2016</v>
      </c>
      <c r="BE75" s="579">
        <v>2017</v>
      </c>
      <c r="BF75" s="579">
        <v>2018</v>
      </c>
      <c r="BG75" s="579">
        <v>2019</v>
      </c>
      <c r="BH75" s="632" t="s">
        <v>1222</v>
      </c>
      <c r="BI75" s="680"/>
    </row>
    <row r="76" spans="2:98" ht="18" customHeight="1" x14ac:dyDescent="0.2">
      <c r="AZ76" s="963" t="s">
        <v>156</v>
      </c>
      <c r="BA76" s="964"/>
      <c r="BB76" s="964"/>
      <c r="BC76" s="965"/>
      <c r="BD76" s="576">
        <f>+AVERAGE(BI32:BI33)</f>
        <v>1</v>
      </c>
      <c r="BE76" s="577">
        <f>+AVERAGE(BK32:BK33)</f>
        <v>0</v>
      </c>
      <c r="BF76" s="577">
        <f>+AVERAGE(BM32:BM33)</f>
        <v>0</v>
      </c>
      <c r="BG76" s="577">
        <f>+AVERAGE(BO32:BO33)</f>
        <v>0</v>
      </c>
      <c r="BH76" s="686">
        <f>+AVERAGE(BQ32:BQ33)</f>
        <v>0.125</v>
      </c>
      <c r="BI76" s="681"/>
    </row>
    <row r="77" spans="2:98" ht="18" customHeight="1" x14ac:dyDescent="0.2">
      <c r="AZ77" s="950" t="s">
        <v>1207</v>
      </c>
      <c r="BA77" s="951"/>
      <c r="BB77" s="951"/>
      <c r="BC77" s="952"/>
      <c r="BD77" s="573">
        <f>+AVERAGE(BI60:BI67)</f>
        <v>0.66666666666666663</v>
      </c>
      <c r="BE77" s="572">
        <f>+AVERAGE(BK60:BK67)</f>
        <v>0.27083333333333331</v>
      </c>
      <c r="BF77" s="572">
        <f>+AVERAGE(BM60:BM67)</f>
        <v>0</v>
      </c>
      <c r="BG77" s="572">
        <f>+AVERAGE(BO60:BO67)</f>
        <v>0</v>
      </c>
      <c r="BH77" s="679">
        <f>+AVERAGE(BQ60:BQ67)</f>
        <v>0.18013888888888888</v>
      </c>
      <c r="BI77" s="681"/>
    </row>
    <row r="78" spans="2:98" ht="18" customHeight="1" x14ac:dyDescent="0.2">
      <c r="AZ78" s="950" t="s">
        <v>757</v>
      </c>
      <c r="BA78" s="951"/>
      <c r="BB78" s="951"/>
      <c r="BC78" s="952"/>
      <c r="BD78" s="573">
        <f>+AVERAGE(BI45:BI53)</f>
        <v>0.93277777777777771</v>
      </c>
      <c r="BE78" s="572">
        <f>+AVERAGE(BK45:BK53)</f>
        <v>0.31046039886039883</v>
      </c>
      <c r="BF78" s="572">
        <f>+AVERAGE(BM45:BM53)</f>
        <v>0</v>
      </c>
      <c r="BG78" s="572">
        <f>+AVERAGE(BO45:BO53)</f>
        <v>0</v>
      </c>
      <c r="BH78" s="679">
        <f>+AVERAGE(BQ45:BQ53)</f>
        <v>0.3723635763151687</v>
      </c>
      <c r="BI78" s="681"/>
    </row>
    <row r="79" spans="2:98" ht="18" customHeight="1" x14ac:dyDescent="0.2">
      <c r="AZ79" s="950" t="s">
        <v>1210</v>
      </c>
      <c r="BA79" s="951"/>
      <c r="BB79" s="951"/>
      <c r="BC79" s="952"/>
      <c r="BD79" s="573">
        <f>+AVERAGE(BI16:BI17,BI31)</f>
        <v>1</v>
      </c>
      <c r="BE79" s="572">
        <f>+AVERAGE(BK16:BK17,BK31)</f>
        <v>0</v>
      </c>
      <c r="BF79" s="572">
        <f>+AVERAGE(BM16:BM17,BM31)</f>
        <v>0</v>
      </c>
      <c r="BG79" s="572">
        <f>+AVERAGE(BO16:BO17,BO31)</f>
        <v>0</v>
      </c>
      <c r="BH79" s="679">
        <f>+AVERAGE(BQ16:BQ17,BQ31)</f>
        <v>1.6666666666666666E-2</v>
      </c>
      <c r="BI79" s="681"/>
    </row>
    <row r="80" spans="2:98" ht="18" customHeight="1" x14ac:dyDescent="0.2">
      <c r="AZ80" s="950" t="s">
        <v>1211</v>
      </c>
      <c r="BA80" s="951"/>
      <c r="BB80" s="951"/>
      <c r="BC80" s="952"/>
      <c r="BD80" s="573">
        <f>+AVERAGE(BI23:BI30,BI35:BI37)</f>
        <v>1</v>
      </c>
      <c r="BE80" s="572">
        <f>+AVERAGE(BK23:BK30,BK35:BK37)</f>
        <v>0.36454545454545451</v>
      </c>
      <c r="BF80" s="572">
        <f>+AVERAGE(BM23:BM30,BM35:BM37)</f>
        <v>0</v>
      </c>
      <c r="BG80" s="572">
        <f>+AVERAGE(BO23:BO30,BO35:BO37)</f>
        <v>0</v>
      </c>
      <c r="BH80" s="679">
        <f>+AVERAGE(BQ23:BQ30,BQ35:BQ37)</f>
        <v>0.23515151515151517</v>
      </c>
      <c r="BI80" s="681"/>
    </row>
    <row r="81" spans="52:61" ht="18" customHeight="1" x14ac:dyDescent="0.2">
      <c r="AZ81" s="950" t="s">
        <v>1214</v>
      </c>
      <c r="BA81" s="951"/>
      <c r="BB81" s="951"/>
      <c r="BC81" s="952"/>
      <c r="BD81" s="573" t="s">
        <v>1221</v>
      </c>
      <c r="BE81" s="572" t="s">
        <v>1221</v>
      </c>
      <c r="BF81" s="572">
        <f>+AVERAGE(BM14:BM15,BM19:BM22)</f>
        <v>0</v>
      </c>
      <c r="BG81" s="572">
        <f>+AVERAGE(BO14:BO15,BO19:BO22)</f>
        <v>0</v>
      </c>
      <c r="BH81" s="679">
        <f>+AVERAGE(BQ14:BQ15,BQ19:BQ22)</f>
        <v>0.16666666666666666</v>
      </c>
      <c r="BI81" s="681"/>
    </row>
    <row r="82" spans="52:61" ht="18" customHeight="1" x14ac:dyDescent="0.2">
      <c r="AZ82" s="950" t="s">
        <v>1216</v>
      </c>
      <c r="BA82" s="951"/>
      <c r="BB82" s="951"/>
      <c r="BC82" s="952"/>
      <c r="BD82" s="573">
        <f>+AVERAGE(BI11:BI13,BI34,BI39:BI44,BI54:BI58)</f>
        <v>0.84285714285714286</v>
      </c>
      <c r="BE82" s="572">
        <f>+AVERAGE(BK11:BK13,BK34,BK39:BK44,BK54:BK58)</f>
        <v>0.21657407407407406</v>
      </c>
      <c r="BF82" s="572">
        <f>+AVERAGE(BM11:BM13,BM34,BM39:BM44,BM54:BM58)</f>
        <v>0</v>
      </c>
      <c r="BG82" s="572">
        <f>+AVERAGE(BO11:BO13,BO34,BO39:BO44,BO54:BO58)</f>
        <v>0</v>
      </c>
      <c r="BH82" s="679">
        <f>+AVERAGE(BQ11:BQ13,BQ34,BQ39:BQ44,BQ54:BQ58)</f>
        <v>0.1360925925925926</v>
      </c>
      <c r="BI82" s="681"/>
    </row>
    <row r="83" spans="52:61" ht="18" customHeight="1" thickBot="1" x14ac:dyDescent="0.25">
      <c r="AZ83" s="947" t="s">
        <v>1217</v>
      </c>
      <c r="BA83" s="948"/>
      <c r="BB83" s="948"/>
      <c r="BC83" s="949"/>
      <c r="BD83" s="574" t="s">
        <v>1221</v>
      </c>
      <c r="BE83" s="575">
        <f>+AVERAGE(BK68:BK70)</f>
        <v>6.6666666666666666E-2</v>
      </c>
      <c r="BF83" s="575">
        <f>+AVERAGE(BM68:BM70)</f>
        <v>0</v>
      </c>
      <c r="BG83" s="575">
        <f>+AVERAGE(BO68:BO70)</f>
        <v>0</v>
      </c>
      <c r="BH83" s="676">
        <f>+AVERAGE(BQ68:BQ70)</f>
        <v>4.4444444444444446E-2</v>
      </c>
      <c r="BI83" s="681"/>
    </row>
  </sheetData>
  <autoFilter ref="A10:CT71">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366">
    <mergeCell ref="B3:CT3"/>
    <mergeCell ref="B4:CT4"/>
    <mergeCell ref="B5:CT5"/>
    <mergeCell ref="B8:B10"/>
    <mergeCell ref="C8:C10"/>
    <mergeCell ref="D8:D10"/>
    <mergeCell ref="E8:E10"/>
    <mergeCell ref="F8:F10"/>
    <mergeCell ref="G8:G10"/>
    <mergeCell ref="AO8:AO10"/>
    <mergeCell ref="AP8:AP10"/>
    <mergeCell ref="AQ8:AQ10"/>
    <mergeCell ref="AR8:AR10"/>
    <mergeCell ref="BS8:CQ8"/>
    <mergeCell ref="CS8:CS10"/>
    <mergeCell ref="BS9:BW9"/>
    <mergeCell ref="AD8:AN9"/>
    <mergeCell ref="V10:W10"/>
    <mergeCell ref="X10:Y10"/>
    <mergeCell ref="Z10:AA10"/>
    <mergeCell ref="J8:U9"/>
    <mergeCell ref="S10:U10"/>
    <mergeCell ref="P10:R10"/>
    <mergeCell ref="M10:O10"/>
    <mergeCell ref="AO11:AO13"/>
    <mergeCell ref="AZ83:BC83"/>
    <mergeCell ref="AZ82:BC82"/>
    <mergeCell ref="AZ81:BC81"/>
    <mergeCell ref="AZ80:BC80"/>
    <mergeCell ref="AZ79:BC79"/>
    <mergeCell ref="AZ78:BC78"/>
    <mergeCell ref="AZ77:BC77"/>
    <mergeCell ref="AZ76:BC76"/>
    <mergeCell ref="AO14:AO17"/>
    <mergeCell ref="AP14:AP17"/>
    <mergeCell ref="AP11:AP13"/>
    <mergeCell ref="AO19:AO28"/>
    <mergeCell ref="AO29:AO34"/>
    <mergeCell ref="AO35:AO37"/>
    <mergeCell ref="AP35:AP37"/>
    <mergeCell ref="AP29:AP34"/>
    <mergeCell ref="AP19:AP28"/>
    <mergeCell ref="AO55:AO58"/>
    <mergeCell ref="AP55:AP58"/>
    <mergeCell ref="AP39:AP53"/>
    <mergeCell ref="AO62:AO70"/>
    <mergeCell ref="AP62:AP70"/>
    <mergeCell ref="AO60:AO61"/>
    <mergeCell ref="E11:E17"/>
    <mergeCell ref="D11:D17"/>
    <mergeCell ref="F11:F14"/>
    <mergeCell ref="F15:F17"/>
    <mergeCell ref="G11:G14"/>
    <mergeCell ref="H11:H14"/>
    <mergeCell ref="J11:J14"/>
    <mergeCell ref="M11:M14"/>
    <mergeCell ref="P11:P14"/>
    <mergeCell ref="S11:S14"/>
    <mergeCell ref="G15:G17"/>
    <mergeCell ref="H15:H17"/>
    <mergeCell ref="J15:J17"/>
    <mergeCell ref="M15:M17"/>
    <mergeCell ref="P15:P17"/>
    <mergeCell ref="S15:S17"/>
    <mergeCell ref="I11:I14"/>
    <mergeCell ref="K11:K14"/>
    <mergeCell ref="L11:L14"/>
    <mergeCell ref="N11:N14"/>
    <mergeCell ref="O11:O14"/>
    <mergeCell ref="Q11:Q14"/>
    <mergeCell ref="R11:R14"/>
    <mergeCell ref="F29:F37"/>
    <mergeCell ref="G19:G28"/>
    <mergeCell ref="H19:H28"/>
    <mergeCell ref="J19:J28"/>
    <mergeCell ref="M19:M28"/>
    <mergeCell ref="P19:P28"/>
    <mergeCell ref="S19:S28"/>
    <mergeCell ref="G29:G37"/>
    <mergeCell ref="H29:H37"/>
    <mergeCell ref="J29:J37"/>
    <mergeCell ref="M29:M37"/>
    <mergeCell ref="P29:P37"/>
    <mergeCell ref="S29:S37"/>
    <mergeCell ref="Q19:Q28"/>
    <mergeCell ref="R19:R28"/>
    <mergeCell ref="F19:F28"/>
    <mergeCell ref="F49:F58"/>
    <mergeCell ref="F39:F48"/>
    <mergeCell ref="G39:G48"/>
    <mergeCell ref="H39:H48"/>
    <mergeCell ref="J39:J48"/>
    <mergeCell ref="M39:M48"/>
    <mergeCell ref="P39:P48"/>
    <mergeCell ref="S39:S48"/>
    <mergeCell ref="G49:G58"/>
    <mergeCell ref="H49:H58"/>
    <mergeCell ref="J49:J58"/>
    <mergeCell ref="M49:M58"/>
    <mergeCell ref="P49:P58"/>
    <mergeCell ref="S49:S58"/>
    <mergeCell ref="I39:I48"/>
    <mergeCell ref="K39:K48"/>
    <mergeCell ref="L39:L48"/>
    <mergeCell ref="N39:N48"/>
    <mergeCell ref="Q39:Q48"/>
    <mergeCell ref="AP60:AP61"/>
    <mergeCell ref="D60:D70"/>
    <mergeCell ref="E60:E70"/>
    <mergeCell ref="J60:J65"/>
    <mergeCell ref="M60:M65"/>
    <mergeCell ref="P60:P65"/>
    <mergeCell ref="S60:S65"/>
    <mergeCell ref="J66:J70"/>
    <mergeCell ref="M66:M70"/>
    <mergeCell ref="P66:P70"/>
    <mergeCell ref="S66:S70"/>
    <mergeCell ref="T60:T65"/>
    <mergeCell ref="U60:U65"/>
    <mergeCell ref="T66:T70"/>
    <mergeCell ref="U66:U70"/>
    <mergeCell ref="Q60:Q65"/>
    <mergeCell ref="R60:R65"/>
    <mergeCell ref="Q66:Q70"/>
    <mergeCell ref="R66:R70"/>
    <mergeCell ref="V66:V70"/>
    <mergeCell ref="V60:V65"/>
    <mergeCell ref="W60:W65"/>
    <mergeCell ref="X60:X65"/>
    <mergeCell ref="Y60:Y65"/>
    <mergeCell ref="AO39:AO53"/>
    <mergeCell ref="N66:N70"/>
    <mergeCell ref="O66:O70"/>
    <mergeCell ref="B11:B71"/>
    <mergeCell ref="C11:C71"/>
    <mergeCell ref="F60:F65"/>
    <mergeCell ref="F66:F70"/>
    <mergeCell ref="G60:G65"/>
    <mergeCell ref="H60:H65"/>
    <mergeCell ref="E39:E58"/>
    <mergeCell ref="D39:D58"/>
    <mergeCell ref="E19:E37"/>
    <mergeCell ref="D19:D37"/>
    <mergeCell ref="G66:G70"/>
    <mergeCell ref="H66:H70"/>
    <mergeCell ref="K66:K70"/>
    <mergeCell ref="L66:L70"/>
    <mergeCell ref="K60:K65"/>
    <mergeCell ref="L60:L65"/>
    <mergeCell ref="N60:N65"/>
    <mergeCell ref="O60:O65"/>
    <mergeCell ref="I60:I65"/>
    <mergeCell ref="I66:I70"/>
    <mergeCell ref="O39:O48"/>
    <mergeCell ref="T15:T17"/>
    <mergeCell ref="U15:U17"/>
    <mergeCell ref="Q15:Q17"/>
    <mergeCell ref="R15:R17"/>
    <mergeCell ref="I29:I37"/>
    <mergeCell ref="N15:N17"/>
    <mergeCell ref="O15:O17"/>
    <mergeCell ref="K15:K17"/>
    <mergeCell ref="L15:L17"/>
    <mergeCell ref="I15:I17"/>
    <mergeCell ref="I19:I28"/>
    <mergeCell ref="K19:K28"/>
    <mergeCell ref="L19:L28"/>
    <mergeCell ref="N19:N28"/>
    <mergeCell ref="O19:O28"/>
    <mergeCell ref="T19:T28"/>
    <mergeCell ref="U19:U28"/>
    <mergeCell ref="J10:L10"/>
    <mergeCell ref="H8:I10"/>
    <mergeCell ref="R39:R48"/>
    <mergeCell ref="T39:T48"/>
    <mergeCell ref="U39:U48"/>
    <mergeCell ref="I49:I58"/>
    <mergeCell ref="K49:K58"/>
    <mergeCell ref="L49:L58"/>
    <mergeCell ref="N49:N58"/>
    <mergeCell ref="O49:O58"/>
    <mergeCell ref="Q49:Q58"/>
    <mergeCell ref="R49:R58"/>
    <mergeCell ref="T49:T58"/>
    <mergeCell ref="U49:U58"/>
    <mergeCell ref="T29:T37"/>
    <mergeCell ref="U29:U37"/>
    <mergeCell ref="Q29:Q37"/>
    <mergeCell ref="R29:R37"/>
    <mergeCell ref="N29:N37"/>
    <mergeCell ref="O29:O37"/>
    <mergeCell ref="K29:K37"/>
    <mergeCell ref="L29:L37"/>
    <mergeCell ref="T11:T14"/>
    <mergeCell ref="U11:U14"/>
    <mergeCell ref="CR8:CR10"/>
    <mergeCell ref="AB10:AC10"/>
    <mergeCell ref="AD10:AE10"/>
    <mergeCell ref="AF10:AG10"/>
    <mergeCell ref="AH10:AI10"/>
    <mergeCell ref="AJ10:AK10"/>
    <mergeCell ref="AL10:AN10"/>
    <mergeCell ref="CM9:CQ9"/>
    <mergeCell ref="AV10:AW10"/>
    <mergeCell ref="AX10:AY10"/>
    <mergeCell ref="AZ10:BA10"/>
    <mergeCell ref="BB10:BC10"/>
    <mergeCell ref="AS8:BC9"/>
    <mergeCell ref="BD8:BG9"/>
    <mergeCell ref="BH8:BR9"/>
    <mergeCell ref="BH10:BI10"/>
    <mergeCell ref="BJ10:BK10"/>
    <mergeCell ref="BL10:BM10"/>
    <mergeCell ref="BN10:BO10"/>
    <mergeCell ref="BP10:BR10"/>
    <mergeCell ref="BX9:CB9"/>
    <mergeCell ref="CC9:CG9"/>
    <mergeCell ref="CH9:CL9"/>
    <mergeCell ref="V8:AC9"/>
    <mergeCell ref="V11:V14"/>
    <mergeCell ref="W11:W14"/>
    <mergeCell ref="X11:X14"/>
    <mergeCell ref="Y11:Y14"/>
    <mergeCell ref="W29:W37"/>
    <mergeCell ref="X29:X37"/>
    <mergeCell ref="Y29:Y37"/>
    <mergeCell ref="W39:W48"/>
    <mergeCell ref="X39:X48"/>
    <mergeCell ref="Y39:Y48"/>
    <mergeCell ref="W15:W17"/>
    <mergeCell ref="X15:X17"/>
    <mergeCell ref="Y15:Y17"/>
    <mergeCell ref="V19:V28"/>
    <mergeCell ref="V49:V58"/>
    <mergeCell ref="V39:V48"/>
    <mergeCell ref="V29:V37"/>
    <mergeCell ref="V15:V17"/>
    <mergeCell ref="AA29:AA37"/>
    <mergeCell ref="AB29:AB37"/>
    <mergeCell ref="AC29:AC37"/>
    <mergeCell ref="AD29:AD37"/>
    <mergeCell ref="AE29:AE37"/>
    <mergeCell ref="Z39:Z48"/>
    <mergeCell ref="AA39:AA48"/>
    <mergeCell ref="AB39:AB48"/>
    <mergeCell ref="AC39:AC48"/>
    <mergeCell ref="AD39:AD48"/>
    <mergeCell ref="AE39:AE48"/>
    <mergeCell ref="W49:W58"/>
    <mergeCell ref="X49:X58"/>
    <mergeCell ref="Y49:Y58"/>
    <mergeCell ref="Z29:Z37"/>
    <mergeCell ref="AC49:AC58"/>
    <mergeCell ref="AD49:AD58"/>
    <mergeCell ref="AE49:AE58"/>
    <mergeCell ref="AF15:AF17"/>
    <mergeCell ref="AG15:AG17"/>
    <mergeCell ref="AH15:AH17"/>
    <mergeCell ref="AI15:AI17"/>
    <mergeCell ref="AJ15:AJ17"/>
    <mergeCell ref="AK15:AK17"/>
    <mergeCell ref="AL15:AL17"/>
    <mergeCell ref="AF11:AF14"/>
    <mergeCell ref="AG11:AG14"/>
    <mergeCell ref="AH11:AH14"/>
    <mergeCell ref="AM11:AM14"/>
    <mergeCell ref="AI29:AI37"/>
    <mergeCell ref="AJ29:AJ37"/>
    <mergeCell ref="AK29:AK37"/>
    <mergeCell ref="AL29:AL37"/>
    <mergeCell ref="AM29:AM37"/>
    <mergeCell ref="AN11:AN14"/>
    <mergeCell ref="AM15:AM17"/>
    <mergeCell ref="AN15:AN17"/>
    <mergeCell ref="AN19:AN28"/>
    <mergeCell ref="AI11:AI14"/>
    <mergeCell ref="AJ11:AJ14"/>
    <mergeCell ref="AK11:AK14"/>
    <mergeCell ref="AL11:AL14"/>
    <mergeCell ref="Z11:Z14"/>
    <mergeCell ref="AA11:AA14"/>
    <mergeCell ref="AB11:AB14"/>
    <mergeCell ref="AC11:AC14"/>
    <mergeCell ref="AD11:AD14"/>
    <mergeCell ref="AE11:AE14"/>
    <mergeCell ref="Z15:Z17"/>
    <mergeCell ref="AA15:AA17"/>
    <mergeCell ref="AB15:AB17"/>
    <mergeCell ref="AC15:AC17"/>
    <mergeCell ref="AD15:AD17"/>
    <mergeCell ref="AE15:AE17"/>
    <mergeCell ref="AL39:AL48"/>
    <mergeCell ref="AM39:AM48"/>
    <mergeCell ref="AN39:AN48"/>
    <mergeCell ref="AN29:AN37"/>
    <mergeCell ref="W19:W28"/>
    <mergeCell ref="X19:X28"/>
    <mergeCell ref="Y19:Y28"/>
    <mergeCell ref="Z19:Z28"/>
    <mergeCell ref="AA19:AA28"/>
    <mergeCell ref="AB19:AB28"/>
    <mergeCell ref="AC19:AC28"/>
    <mergeCell ref="AD19:AD28"/>
    <mergeCell ref="AE19:AE28"/>
    <mergeCell ref="AF19:AF28"/>
    <mergeCell ref="AG19:AG28"/>
    <mergeCell ref="AH19:AH28"/>
    <mergeCell ref="AI19:AI28"/>
    <mergeCell ref="AJ19:AJ28"/>
    <mergeCell ref="AK19:AK28"/>
    <mergeCell ref="AL19:AL28"/>
    <mergeCell ref="AM19:AM28"/>
    <mergeCell ref="AF29:AF37"/>
    <mergeCell ref="AG29:AG37"/>
    <mergeCell ref="AH29:AH37"/>
    <mergeCell ref="AF39:AF48"/>
    <mergeCell ref="AG39:AG48"/>
    <mergeCell ref="AH39:AH48"/>
    <mergeCell ref="AI49:AI58"/>
    <mergeCell ref="AJ49:AJ58"/>
    <mergeCell ref="AK49:AK58"/>
    <mergeCell ref="AI39:AI48"/>
    <mergeCell ref="AJ39:AJ48"/>
    <mergeCell ref="AK39:AK48"/>
    <mergeCell ref="AL49:AL58"/>
    <mergeCell ref="AM49:AM58"/>
    <mergeCell ref="AN49:AN58"/>
    <mergeCell ref="Z60:Z65"/>
    <mergeCell ref="AA60:AA65"/>
    <mergeCell ref="AB60:AB65"/>
    <mergeCell ref="AC60:AC65"/>
    <mergeCell ref="AD60:AD65"/>
    <mergeCell ref="AE60:AE65"/>
    <mergeCell ref="AF60:AF65"/>
    <mergeCell ref="AG60:AG65"/>
    <mergeCell ref="AH60:AH65"/>
    <mergeCell ref="AI60:AI65"/>
    <mergeCell ref="AJ60:AJ65"/>
    <mergeCell ref="AK60:AK65"/>
    <mergeCell ref="AL60:AL65"/>
    <mergeCell ref="AM60:AM65"/>
    <mergeCell ref="AN60:AN65"/>
    <mergeCell ref="Z49:Z58"/>
    <mergeCell ref="AA49:AA58"/>
    <mergeCell ref="AB49:AB58"/>
    <mergeCell ref="AF49:AF58"/>
    <mergeCell ref="AG49:AG58"/>
    <mergeCell ref="AH49:AH58"/>
    <mergeCell ref="W66:W70"/>
    <mergeCell ref="X66:X70"/>
    <mergeCell ref="Y66:Y70"/>
    <mergeCell ref="Z66:Z70"/>
    <mergeCell ref="AA66:AA70"/>
    <mergeCell ref="AB66:AB70"/>
    <mergeCell ref="AC66:AC70"/>
    <mergeCell ref="AD66:AD70"/>
    <mergeCell ref="AE66:AE70"/>
    <mergeCell ref="AF66:AF70"/>
    <mergeCell ref="AG66:AG70"/>
    <mergeCell ref="AH66:AH70"/>
    <mergeCell ref="AI66:AI70"/>
    <mergeCell ref="AJ66:AJ70"/>
    <mergeCell ref="AK66:AK70"/>
    <mergeCell ref="AL66:AL70"/>
    <mergeCell ref="AM66:AM70"/>
    <mergeCell ref="AN66:AN70"/>
  </mergeCells>
  <conditionalFormatting sqref="BR11:BR70">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235"/>
  <sheetViews>
    <sheetView topLeftCell="AW7" workbookViewId="0">
      <pane ySplit="4" topLeftCell="A145" activePane="bottomLeft" state="frozen"/>
      <selection activeCell="A7" sqref="A7"/>
      <selection pane="bottomLeft" activeCell="BE167" sqref="BE167"/>
    </sheetView>
  </sheetViews>
  <sheetFormatPr baseColWidth="10" defaultColWidth="10.75" defaultRowHeight="27" x14ac:dyDescent="0.35"/>
  <cols>
    <col min="1" max="1" width="2.375" style="2" customWidth="1"/>
    <col min="2" max="2" width="10.75" style="2"/>
    <col min="3" max="3" width="18.875" style="2" customWidth="1"/>
    <col min="4" max="4" width="11" style="2" customWidth="1"/>
    <col min="5" max="5" width="19.75" style="2" customWidth="1"/>
    <col min="6" max="6" width="20.875" style="2" customWidth="1"/>
    <col min="7" max="7" width="10.75" style="2"/>
    <col min="8" max="8" width="13.625" style="2" customWidth="1"/>
    <col min="9" max="9" width="6.75" style="202" hidden="1" customWidth="1"/>
    <col min="10" max="10" width="10.75" style="2"/>
    <col min="11" max="12" width="6.75" style="202" hidden="1" customWidth="1"/>
    <col min="13" max="13" width="10.75" style="2"/>
    <col min="14" max="15" width="6.75" style="202" hidden="1" customWidth="1"/>
    <col min="16" max="16" width="10.75" style="2"/>
    <col min="17" max="18" width="6.75" style="202" hidden="1" customWidth="1"/>
    <col min="19" max="19" width="10.75" style="2"/>
    <col min="20" max="21" width="6.75" style="202" hidden="1" customWidth="1"/>
    <col min="22" max="22" width="12.75" style="202" customWidth="1"/>
    <col min="23" max="23" width="6.75" style="202" hidden="1" customWidth="1"/>
    <col min="24" max="24" width="12.75" style="202" customWidth="1"/>
    <col min="25" max="25" width="6.75" style="202" hidden="1" customWidth="1"/>
    <col min="26" max="26" width="12.75" style="202" customWidth="1"/>
    <col min="27" max="27" width="6.75" style="202" hidden="1" customWidth="1"/>
    <col min="28" max="28" width="12.75" style="202" customWidth="1"/>
    <col min="29" max="29" width="6.75" style="202" hidden="1" customWidth="1"/>
    <col min="30" max="30" width="10.75" style="202" customWidth="1"/>
    <col min="31" max="31" width="6.75" style="202" hidden="1" customWidth="1"/>
    <col min="32" max="32" width="10.75" style="202" customWidth="1"/>
    <col min="33" max="33" width="6.75" style="202" hidden="1" customWidth="1"/>
    <col min="34" max="34" width="10.75" style="202" customWidth="1"/>
    <col min="35" max="35" width="6.75" style="202" hidden="1" customWidth="1"/>
    <col min="36" max="36" width="10.75" style="202" customWidth="1"/>
    <col min="37" max="37" width="6.75" style="202" hidden="1" customWidth="1"/>
    <col min="38" max="38" width="12.75" style="202" customWidth="1"/>
    <col min="39" max="39" width="6.75" style="202" customWidth="1"/>
    <col min="40" max="40" width="8.75" style="202" customWidth="1"/>
    <col min="41" max="41" width="10.75" style="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customWidth="1"/>
    <col min="50" max="50" width="11.875" style="2" customWidth="1"/>
    <col min="51" max="51" width="6.75" style="202" customWidth="1"/>
    <col min="52" max="52" width="11.875" style="2" customWidth="1"/>
    <col min="53" max="53" width="6.75" style="202" customWidth="1"/>
    <col min="54" max="54" width="11.875" style="2" customWidth="1"/>
    <col min="55" max="55" width="6.75" style="202"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644" customWidth="1"/>
    <col min="71" max="73" width="16.25" style="2" customWidth="1"/>
    <col min="74" max="74" width="14.75" style="202" customWidth="1"/>
    <col min="75" max="75" width="14.75" style="2" customWidth="1"/>
    <col min="76" max="78" width="16.25" style="2" customWidth="1"/>
    <col min="79" max="79" width="14.75" style="202" customWidth="1"/>
    <col min="80" max="80" width="14.75" style="2" customWidth="1"/>
    <col min="81" max="83" width="16.25" style="2" customWidth="1"/>
    <col min="84" max="84" width="14.75" style="202" customWidth="1"/>
    <col min="85" max="85" width="14.75" style="2" customWidth="1"/>
    <col min="86" max="88" width="16.25" style="2" customWidth="1"/>
    <col min="89" max="89" width="14.75" style="202" customWidth="1"/>
    <col min="90" max="90" width="14.75" style="2" customWidth="1"/>
    <col min="91" max="93" width="16.25" style="202" customWidth="1"/>
    <col min="94" max="94" width="14.75" style="202" customWidth="1"/>
    <col min="95" max="95" width="14.75" style="2" customWidth="1"/>
    <col min="96" max="96" width="30.75" style="2" customWidth="1"/>
    <col min="97" max="97" width="21.25" style="2" customWidth="1"/>
    <col min="98" max="98" width="20.75" style="2" customWidth="1"/>
    <col min="99" max="16384" width="10.75" style="2"/>
  </cols>
  <sheetData>
    <row r="1" spans="2:98" ht="27.75"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33"/>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2:98" ht="27.75" x14ac:dyDescent="0.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633"/>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19</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4">
      <c r="B6" s="3"/>
      <c r="C6" s="3"/>
      <c r="D6" s="3"/>
      <c r="E6" s="3"/>
      <c r="F6" s="3"/>
      <c r="G6" s="3"/>
      <c r="H6" s="3"/>
      <c r="I6" s="360"/>
      <c r="J6" s="3"/>
      <c r="K6" s="360"/>
      <c r="L6" s="360"/>
      <c r="M6" s="3"/>
      <c r="N6" s="360"/>
      <c r="O6" s="360"/>
      <c r="P6" s="3"/>
      <c r="Q6" s="360"/>
      <c r="R6" s="360"/>
      <c r="S6" s="3"/>
      <c r="T6" s="360"/>
      <c r="U6" s="360"/>
      <c r="V6" s="360"/>
      <c r="W6" s="360"/>
      <c r="X6" s="360"/>
      <c r="Y6" s="360"/>
      <c r="Z6" s="360"/>
      <c r="AA6" s="360"/>
      <c r="AB6" s="360"/>
      <c r="AC6" s="360"/>
      <c r="AD6" s="360"/>
      <c r="AE6" s="360"/>
      <c r="AF6" s="360"/>
      <c r="AG6" s="360"/>
      <c r="AH6" s="360"/>
      <c r="AI6" s="360"/>
      <c r="AJ6" s="360"/>
      <c r="AK6" s="360"/>
      <c r="AL6" s="360"/>
      <c r="AM6" s="360"/>
      <c r="AN6" s="360"/>
      <c r="AO6" s="3"/>
      <c r="AP6" s="3"/>
      <c r="AQ6" s="3"/>
      <c r="AR6" s="3"/>
      <c r="AS6" s="3"/>
      <c r="AT6" s="3"/>
      <c r="AU6" s="3"/>
      <c r="AV6" s="3"/>
      <c r="AW6" s="360"/>
      <c r="AX6" s="3"/>
      <c r="AY6" s="360"/>
      <c r="AZ6" s="3"/>
      <c r="BA6" s="360"/>
      <c r="BB6" s="3"/>
      <c r="BC6" s="360"/>
      <c r="BD6" s="360"/>
      <c r="BE6" s="360"/>
      <c r="BF6" s="360"/>
      <c r="BG6" s="360"/>
      <c r="BH6" s="360"/>
      <c r="BI6" s="360"/>
      <c r="BJ6" s="360"/>
      <c r="BK6" s="360"/>
      <c r="BL6" s="360"/>
      <c r="BM6" s="360"/>
      <c r="BN6" s="360"/>
      <c r="BO6" s="360"/>
      <c r="BP6" s="360"/>
      <c r="BQ6" s="360"/>
      <c r="BR6" s="634"/>
      <c r="BS6" s="3"/>
      <c r="BT6" s="3"/>
      <c r="BU6" s="3"/>
      <c r="BV6" s="360"/>
      <c r="BW6" s="3"/>
      <c r="BX6" s="3"/>
      <c r="BY6" s="3"/>
      <c r="BZ6" s="3"/>
      <c r="CA6" s="360"/>
      <c r="CB6" s="3"/>
      <c r="CC6" s="3"/>
      <c r="CD6" s="3"/>
      <c r="CE6" s="3"/>
      <c r="CF6" s="360"/>
      <c r="CG6" s="3"/>
      <c r="CH6" s="3"/>
      <c r="CI6" s="3"/>
      <c r="CJ6" s="3"/>
      <c r="CK6" s="360"/>
      <c r="CL6" s="3"/>
      <c r="CM6" s="360"/>
      <c r="CN6" s="360"/>
      <c r="CO6" s="360"/>
      <c r="CP6" s="360"/>
      <c r="CQ6" s="3"/>
      <c r="CR6" s="3"/>
      <c r="CS6" s="3"/>
      <c r="CT6" s="3"/>
    </row>
    <row r="7" spans="2:98" ht="14.25" customHeight="1" thickBot="1" x14ac:dyDescent="0.4">
      <c r="B7" s="4"/>
      <c r="C7" s="4"/>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635"/>
      <c r="BS7" s="8"/>
      <c r="BT7" s="8"/>
      <c r="BU7" s="4"/>
      <c r="BV7" s="4"/>
      <c r="BW7" s="4"/>
      <c r="BX7" s="8"/>
      <c r="BY7" s="8"/>
      <c r="BZ7" s="8"/>
      <c r="CA7" s="8"/>
      <c r="CB7" s="4"/>
      <c r="CC7" s="8"/>
      <c r="CD7" s="8"/>
      <c r="CE7" s="8"/>
      <c r="CF7" s="8"/>
      <c r="CG7" s="4"/>
      <c r="CH7" s="8"/>
      <c r="CI7" s="8"/>
      <c r="CJ7" s="8"/>
      <c r="CK7" s="8"/>
      <c r="CL7" s="4"/>
      <c r="CM7" s="4"/>
      <c r="CN7" s="4"/>
      <c r="CO7" s="4"/>
      <c r="CP7" s="4"/>
      <c r="CQ7" s="4"/>
      <c r="CR7" s="4"/>
      <c r="CS7" s="4"/>
    </row>
    <row r="8" spans="2:98" ht="15" customHeight="1" thickBot="1" x14ac:dyDescent="0.25">
      <c r="B8" s="884" t="s">
        <v>8</v>
      </c>
      <c r="C8" s="884" t="s">
        <v>13</v>
      </c>
      <c r="D8" s="884" t="s">
        <v>8</v>
      </c>
      <c r="E8" s="884" t="s">
        <v>14</v>
      </c>
      <c r="F8" s="886" t="s">
        <v>9</v>
      </c>
      <c r="G8" s="731" t="s">
        <v>10</v>
      </c>
      <c r="H8" s="730" t="s">
        <v>1</v>
      </c>
      <c r="I8" s="886"/>
      <c r="J8" s="730" t="s">
        <v>2</v>
      </c>
      <c r="K8" s="731"/>
      <c r="L8" s="731"/>
      <c r="M8" s="731"/>
      <c r="N8" s="731"/>
      <c r="O8" s="731"/>
      <c r="P8" s="731"/>
      <c r="Q8" s="731"/>
      <c r="R8" s="731"/>
      <c r="S8" s="731"/>
      <c r="T8" s="731"/>
      <c r="U8" s="738"/>
      <c r="V8" s="786" t="s">
        <v>1191</v>
      </c>
      <c r="W8" s="787"/>
      <c r="X8" s="787"/>
      <c r="Y8" s="787"/>
      <c r="Z8" s="787"/>
      <c r="AA8" s="787"/>
      <c r="AB8" s="787"/>
      <c r="AC8" s="788"/>
      <c r="AD8" s="777" t="s">
        <v>1192</v>
      </c>
      <c r="AE8" s="778"/>
      <c r="AF8" s="778"/>
      <c r="AG8" s="778"/>
      <c r="AH8" s="778"/>
      <c r="AI8" s="778"/>
      <c r="AJ8" s="778"/>
      <c r="AK8" s="778"/>
      <c r="AL8" s="778"/>
      <c r="AM8" s="778"/>
      <c r="AN8" s="779"/>
      <c r="AO8" s="737" t="s">
        <v>8</v>
      </c>
      <c r="AP8" s="889" t="s">
        <v>3</v>
      </c>
      <c r="AQ8" s="889" t="s">
        <v>11</v>
      </c>
      <c r="AR8" s="889" t="s">
        <v>15</v>
      </c>
      <c r="AS8" s="730" t="s">
        <v>4</v>
      </c>
      <c r="AT8" s="731"/>
      <c r="AU8" s="731"/>
      <c r="AV8" s="731"/>
      <c r="AW8" s="731"/>
      <c r="AX8" s="731"/>
      <c r="AY8" s="731"/>
      <c r="AZ8" s="731"/>
      <c r="BA8" s="731"/>
      <c r="BB8" s="731"/>
      <c r="BC8" s="738"/>
      <c r="BD8" s="737" t="s">
        <v>1191</v>
      </c>
      <c r="BE8" s="731"/>
      <c r="BF8" s="731"/>
      <c r="BG8" s="738"/>
      <c r="BH8" s="741" t="s">
        <v>1192</v>
      </c>
      <c r="BI8" s="742"/>
      <c r="BJ8" s="742"/>
      <c r="BK8" s="742"/>
      <c r="BL8" s="742"/>
      <c r="BM8" s="742"/>
      <c r="BN8" s="742"/>
      <c r="BO8" s="742"/>
      <c r="BP8" s="742"/>
      <c r="BQ8" s="742"/>
      <c r="BR8" s="743"/>
      <c r="BS8" s="1010" t="s">
        <v>1203</v>
      </c>
      <c r="BT8" s="891"/>
      <c r="BU8" s="891"/>
      <c r="BV8" s="891"/>
      <c r="BW8" s="891"/>
      <c r="BX8" s="891"/>
      <c r="BY8" s="891"/>
      <c r="BZ8" s="891"/>
      <c r="CA8" s="891"/>
      <c r="CB8" s="891"/>
      <c r="CC8" s="891"/>
      <c r="CD8" s="891"/>
      <c r="CE8" s="891"/>
      <c r="CF8" s="891"/>
      <c r="CG8" s="891"/>
      <c r="CH8" s="891"/>
      <c r="CI8" s="891"/>
      <c r="CJ8" s="891"/>
      <c r="CK8" s="891"/>
      <c r="CL8" s="891"/>
      <c r="CM8" s="1011"/>
      <c r="CN8" s="1011"/>
      <c r="CO8" s="1011"/>
      <c r="CP8" s="1011"/>
      <c r="CQ8" s="1012"/>
      <c r="CR8" s="966" t="s">
        <v>1220</v>
      </c>
      <c r="CS8" s="1013" t="s">
        <v>12</v>
      </c>
    </row>
    <row r="9" spans="2:98" ht="15" customHeight="1" thickBot="1" x14ac:dyDescent="0.25">
      <c r="B9" s="885"/>
      <c r="C9" s="885"/>
      <c r="D9" s="885"/>
      <c r="E9" s="885"/>
      <c r="F9" s="887"/>
      <c r="G9" s="888"/>
      <c r="H9" s="896"/>
      <c r="I9" s="887"/>
      <c r="J9" s="896"/>
      <c r="K9" s="888"/>
      <c r="L9" s="888"/>
      <c r="M9" s="888"/>
      <c r="N9" s="888"/>
      <c r="O9" s="888"/>
      <c r="P9" s="888"/>
      <c r="Q9" s="888"/>
      <c r="R9" s="888"/>
      <c r="S9" s="888"/>
      <c r="T9" s="888"/>
      <c r="U9" s="892"/>
      <c r="V9" s="789"/>
      <c r="W9" s="790"/>
      <c r="X9" s="790"/>
      <c r="Y9" s="790"/>
      <c r="Z9" s="790"/>
      <c r="AA9" s="790"/>
      <c r="AB9" s="790"/>
      <c r="AC9" s="791"/>
      <c r="AD9" s="780"/>
      <c r="AE9" s="781"/>
      <c r="AF9" s="781"/>
      <c r="AG9" s="781"/>
      <c r="AH9" s="781"/>
      <c r="AI9" s="781"/>
      <c r="AJ9" s="781"/>
      <c r="AK9" s="781"/>
      <c r="AL9" s="781"/>
      <c r="AM9" s="781"/>
      <c r="AN9" s="782"/>
      <c r="AO9" s="1009"/>
      <c r="AP9" s="890"/>
      <c r="AQ9" s="890"/>
      <c r="AR9" s="890"/>
      <c r="AS9" s="732"/>
      <c r="AT9" s="733"/>
      <c r="AU9" s="733"/>
      <c r="AV9" s="733"/>
      <c r="AW9" s="733"/>
      <c r="AX9" s="733"/>
      <c r="AY9" s="733"/>
      <c r="AZ9" s="733"/>
      <c r="BA9" s="733"/>
      <c r="BB9" s="733"/>
      <c r="BC9" s="740"/>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1055" t="s">
        <v>932</v>
      </c>
      <c r="CN9" s="1056"/>
      <c r="CO9" s="1056"/>
      <c r="CP9" s="1056"/>
      <c r="CQ9" s="1057"/>
      <c r="CR9" s="967"/>
      <c r="CS9" s="1014"/>
    </row>
    <row r="10" spans="2:98" ht="30" customHeight="1" thickBot="1" x14ac:dyDescent="0.25">
      <c r="B10" s="1008"/>
      <c r="C10" s="1008"/>
      <c r="D10" s="885"/>
      <c r="E10" s="885"/>
      <c r="F10" s="887"/>
      <c r="G10" s="888"/>
      <c r="H10" s="897"/>
      <c r="I10" s="898"/>
      <c r="J10" s="734">
        <v>2016</v>
      </c>
      <c r="K10" s="735"/>
      <c r="L10" s="736"/>
      <c r="M10" s="734">
        <v>2017</v>
      </c>
      <c r="N10" s="735"/>
      <c r="O10" s="736"/>
      <c r="P10" s="734">
        <v>2018</v>
      </c>
      <c r="Q10" s="735"/>
      <c r="R10" s="736"/>
      <c r="S10" s="734">
        <v>2019</v>
      </c>
      <c r="T10" s="735"/>
      <c r="U10" s="1015"/>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1009"/>
      <c r="AP10" s="890"/>
      <c r="AQ10" s="890"/>
      <c r="AR10" s="890"/>
      <c r="AS10" s="31" t="s">
        <v>5</v>
      </c>
      <c r="AT10" s="31" t="s">
        <v>10</v>
      </c>
      <c r="AU10" s="31" t="s">
        <v>6</v>
      </c>
      <c r="AV10" s="734">
        <v>2016</v>
      </c>
      <c r="AW10" s="736"/>
      <c r="AX10" s="734">
        <v>2017</v>
      </c>
      <c r="AY10" s="736"/>
      <c r="AZ10" s="734">
        <v>2018</v>
      </c>
      <c r="BA10" s="736"/>
      <c r="BB10" s="734">
        <v>2019</v>
      </c>
      <c r="BC10" s="1015"/>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08" t="s">
        <v>1187</v>
      </c>
      <c r="BT10" s="31" t="s">
        <v>1188</v>
      </c>
      <c r="BU10" s="31" t="s">
        <v>1189</v>
      </c>
      <c r="BV10" s="32" t="s">
        <v>1193</v>
      </c>
      <c r="BW10" s="313" t="s">
        <v>1194</v>
      </c>
      <c r="BX10" s="308" t="s">
        <v>1187</v>
      </c>
      <c r="BY10" s="31" t="s">
        <v>1188</v>
      </c>
      <c r="BZ10" s="31" t="s">
        <v>1189</v>
      </c>
      <c r="CA10" s="32" t="s">
        <v>1193</v>
      </c>
      <c r="CB10" s="313" t="s">
        <v>1194</v>
      </c>
      <c r="CC10" s="308" t="s">
        <v>1187</v>
      </c>
      <c r="CD10" s="31" t="s">
        <v>1188</v>
      </c>
      <c r="CE10" s="31" t="s">
        <v>1189</v>
      </c>
      <c r="CF10" s="32" t="s">
        <v>1193</v>
      </c>
      <c r="CG10" s="313" t="s">
        <v>1194</v>
      </c>
      <c r="CH10" s="308" t="s">
        <v>1187</v>
      </c>
      <c r="CI10" s="31" t="s">
        <v>1188</v>
      </c>
      <c r="CJ10" s="31" t="s">
        <v>1189</v>
      </c>
      <c r="CK10" s="32" t="s">
        <v>1193</v>
      </c>
      <c r="CL10" s="313" t="s">
        <v>1194</v>
      </c>
      <c r="CM10" s="308" t="s">
        <v>1187</v>
      </c>
      <c r="CN10" s="31" t="s">
        <v>1188</v>
      </c>
      <c r="CO10" s="31" t="s">
        <v>1189</v>
      </c>
      <c r="CP10" s="31" t="s">
        <v>1193</v>
      </c>
      <c r="CQ10" s="313" t="s">
        <v>1194</v>
      </c>
      <c r="CR10" s="968"/>
      <c r="CS10" s="896"/>
      <c r="CT10" s="128" t="s">
        <v>7</v>
      </c>
    </row>
    <row r="11" spans="2:98" ht="30" customHeight="1" x14ac:dyDescent="0.2">
      <c r="B11" s="960">
        <f>+RESUMEN!J80</f>
        <v>0.30159780671153685</v>
      </c>
      <c r="C11" s="956" t="s">
        <v>688</v>
      </c>
      <c r="D11" s="982">
        <f>+RESUMEN!J81</f>
        <v>0.27358421597897359</v>
      </c>
      <c r="E11" s="911" t="s">
        <v>498</v>
      </c>
      <c r="F11" s="938" t="s">
        <v>487</v>
      </c>
      <c r="G11" s="1001">
        <v>0.68700000000000006</v>
      </c>
      <c r="H11" s="940">
        <v>0.72</v>
      </c>
      <c r="I11" s="1006">
        <f>+H11-G11</f>
        <v>3.2999999999999918E-2</v>
      </c>
      <c r="J11" s="940">
        <v>0.69</v>
      </c>
      <c r="K11" s="1006">
        <f>+J11-G11</f>
        <v>2.9999999999998916E-3</v>
      </c>
      <c r="L11" s="940"/>
      <c r="M11" s="940">
        <v>0.7</v>
      </c>
      <c r="N11" s="1113">
        <f>+M11-J11</f>
        <v>1.0000000000000009E-2</v>
      </c>
      <c r="O11" s="940"/>
      <c r="P11" s="940">
        <v>0.71</v>
      </c>
      <c r="Q11" s="1113">
        <f>+P11-M11</f>
        <v>1.0000000000000009E-2</v>
      </c>
      <c r="R11" s="940"/>
      <c r="S11" s="940">
        <v>0.72</v>
      </c>
      <c r="T11" s="1113">
        <f>+S11-P11</f>
        <v>1.0000000000000009E-2</v>
      </c>
      <c r="U11" s="1114"/>
      <c r="V11" s="1162"/>
      <c r="W11" s="1006">
        <f>+IF(V11=0,0,V11-G11)</f>
        <v>0</v>
      </c>
      <c r="X11" s="940"/>
      <c r="Y11" s="1113">
        <f>+IF(X11=0,0,X11-V11)</f>
        <v>0</v>
      </c>
      <c r="Z11" s="940"/>
      <c r="AA11" s="1113">
        <f>+IF(Z11=0,0,Z11-X11)</f>
        <v>0</v>
      </c>
      <c r="AB11" s="1163"/>
      <c r="AC11" s="1164">
        <f>+IF(AB11=0,0,AB11-Z11)</f>
        <v>0</v>
      </c>
      <c r="AD11" s="987">
        <f>+IF(K11=0," -",W11/K11)</f>
        <v>0</v>
      </c>
      <c r="AE11" s="986">
        <f>+IF(K11=0," -",IF(AD11&gt;100%,100%,AD11))</f>
        <v>0</v>
      </c>
      <c r="AF11" s="985">
        <f>+IF(N11=0," -",Y11/N11)</f>
        <v>0</v>
      </c>
      <c r="AG11" s="986">
        <f>+IF(N11=0," -",IF(AF11&gt;100%,100%,AF11))</f>
        <v>0</v>
      </c>
      <c r="AH11" s="985">
        <f>+IF(Q11=0," -",AA11/Q11)</f>
        <v>0</v>
      </c>
      <c r="AI11" s="986">
        <f>+IF(Q11=0," -",IF(AH11&gt;100%,100%,AH11))</f>
        <v>0</v>
      </c>
      <c r="AJ11" s="985">
        <f>+IF(T11=0," -",AC11/T11)</f>
        <v>0</v>
      </c>
      <c r="AK11" s="986">
        <f>+IF(T11=0," -",IF(AJ11&gt;100%,100%,AJ11))</f>
        <v>0</v>
      </c>
      <c r="AL11" s="985">
        <f>+SUM(AC11,AA11,Y11,W11)/I11</f>
        <v>0</v>
      </c>
      <c r="AM11" s="986">
        <f>+IF(AL11&gt;100%,100%,IF(AL11&lt;0%,0%,AL11))</f>
        <v>0</v>
      </c>
      <c r="AN11" s="985"/>
      <c r="AO11" s="917">
        <f>+RESUMEN!J82</f>
        <v>0.23156625656075402</v>
      </c>
      <c r="AP11" s="906" t="s">
        <v>499</v>
      </c>
      <c r="AQ11" s="238" t="s">
        <v>436</v>
      </c>
      <c r="AR11" s="230">
        <f>'[1]LÍNEA 4'!P11</f>
        <v>2210055</v>
      </c>
      <c r="AS11" s="238" t="s">
        <v>1634</v>
      </c>
      <c r="AT11" s="39">
        <v>47</v>
      </c>
      <c r="AU11" s="90">
        <f>'[1]LÍNEA 4'!S11</f>
        <v>47</v>
      </c>
      <c r="AV11" s="90">
        <f>'[1]LÍNEA 4'!T11</f>
        <v>47</v>
      </c>
      <c r="AW11" s="413">
        <v>0.25</v>
      </c>
      <c r="AX11" s="90">
        <f>'[1]LÍNEA 4'!U11</f>
        <v>47</v>
      </c>
      <c r="AY11" s="413">
        <v>0.25</v>
      </c>
      <c r="AZ11" s="90">
        <f>'[1]LÍNEA 4'!V11</f>
        <v>47</v>
      </c>
      <c r="BA11" s="415">
        <v>0.25</v>
      </c>
      <c r="BB11" s="46">
        <f>'[1]LÍNEA 4'!W11</f>
        <v>47</v>
      </c>
      <c r="BC11" s="415">
        <v>0.25</v>
      </c>
      <c r="BD11" s="52">
        <f>'[4]2016'!K18</f>
        <v>47</v>
      </c>
      <c r="BE11" s="90">
        <f>'[4]2017'!K18</f>
        <v>47</v>
      </c>
      <c r="BF11" s="90">
        <f>'[4]2018'!K18</f>
        <v>0</v>
      </c>
      <c r="BG11" s="69">
        <f>'[4]2019'!K18</f>
        <v>0</v>
      </c>
      <c r="BH11" s="330">
        <f>IF(AV11=0," -",BD11/AV11)</f>
        <v>1</v>
      </c>
      <c r="BI11" s="453">
        <f>IF(AV11=0," -",IF(BH11&gt;100%,100%,BH11))</f>
        <v>1</v>
      </c>
      <c r="BJ11" s="331">
        <f>IF(AX11=0," -",BE11/AX11)</f>
        <v>1</v>
      </c>
      <c r="BK11" s="453">
        <f>IF(AX11=0," -",IF(BJ11&gt;100%,100%,BJ11))</f>
        <v>1</v>
      </c>
      <c r="BL11" s="331">
        <f>IF(AZ11=0," -",BF11/AZ11)</f>
        <v>0</v>
      </c>
      <c r="BM11" s="453">
        <f>IF(AZ11=0," -",IF(BL11&gt;100%,100%,BL11))</f>
        <v>0</v>
      </c>
      <c r="BN11" s="331">
        <f>IF(BB11=0," -",BG11/BB11)</f>
        <v>0</v>
      </c>
      <c r="BO11" s="453">
        <f>IF(BB11=0," -",IF(BN11&gt;100%,100%,BN11))</f>
        <v>0</v>
      </c>
      <c r="BP11" s="660">
        <f t="shared" ref="BP11" si="0">+AVERAGE(BD11:BG11)/AU11</f>
        <v>0.5</v>
      </c>
      <c r="BQ11" s="655">
        <f>+IF(BP11&gt;100%,100%,BP11)</f>
        <v>0.5</v>
      </c>
      <c r="BR11" s="645">
        <f>+BQ11</f>
        <v>0.5</v>
      </c>
      <c r="BS11" s="52">
        <f>'[4]2016'!P18</f>
        <v>2800000</v>
      </c>
      <c r="BT11" s="90">
        <f>'[4]2016'!Q18</f>
        <v>2747182</v>
      </c>
      <c r="BU11" s="90">
        <f>'[4]2016'!R18</f>
        <v>0</v>
      </c>
      <c r="BV11" s="146">
        <f>IF(BS11=0," -",BT11/BS11)</f>
        <v>0.98113642857142858</v>
      </c>
      <c r="BW11" s="385" t="str">
        <f>IF(BU11=0," -",IF(BT11=0,100%,BU11/BT11))</f>
        <v xml:space="preserve"> -</v>
      </c>
      <c r="BX11" s="53">
        <f>'[4]2017'!P18</f>
        <v>3630000</v>
      </c>
      <c r="BY11" s="90">
        <f>'[4]2017'!Q18</f>
        <v>1085993</v>
      </c>
      <c r="BZ11" s="90">
        <f>'[4]2017'!R18</f>
        <v>0</v>
      </c>
      <c r="CA11" s="146">
        <f>IF(BX11=0," -",BY11/BX11)</f>
        <v>0.2991716253443526</v>
      </c>
      <c r="CB11" s="385" t="str">
        <f>IF(BZ11=0," -",IF(BY11=0,100%,BZ11/BY11))</f>
        <v xml:space="preserve"> -</v>
      </c>
      <c r="CC11" s="52">
        <f>'[4]2018'!P18</f>
        <v>3300000</v>
      </c>
      <c r="CD11" s="90">
        <f>'[4]2018'!Q18</f>
        <v>0</v>
      </c>
      <c r="CE11" s="90">
        <f>'[4]2018'!R18</f>
        <v>0</v>
      </c>
      <c r="CF11" s="146">
        <f>IF(CC11=0," -",CD11/CC11)</f>
        <v>0</v>
      </c>
      <c r="CG11" s="385" t="str">
        <f>IF(CE11=0," -",IF(CD11=0,100%,CE11/CD11))</f>
        <v xml:space="preserve"> -</v>
      </c>
      <c r="CH11" s="53">
        <f>'[4]2019'!P18</f>
        <v>3300000</v>
      </c>
      <c r="CI11" s="90">
        <f>'[4]2019'!Q18</f>
        <v>0</v>
      </c>
      <c r="CJ11" s="90">
        <f>'[4]2019'!R18</f>
        <v>0</v>
      </c>
      <c r="CK11" s="146">
        <f>IF(CH11=0," -",CI11/CH11)</f>
        <v>0</v>
      </c>
      <c r="CL11" s="385" t="str">
        <f>IF(CJ11=0," -",IF(CI11=0,100%,CJ11/CI11))</f>
        <v xml:space="preserve"> -</v>
      </c>
      <c r="CM11" s="325">
        <f t="shared" ref="CM11:CO12" si="1">+BS11+BX11+CC11+CH11</f>
        <v>13030000</v>
      </c>
      <c r="CN11" s="326">
        <f t="shared" si="1"/>
        <v>3833175</v>
      </c>
      <c r="CO11" s="326">
        <f t="shared" si="1"/>
        <v>0</v>
      </c>
      <c r="CP11" s="504">
        <f>IF(CM11=0," -",CN11/CM11)</f>
        <v>0.29418073676132001</v>
      </c>
      <c r="CQ11" s="385" t="str">
        <f>IF(CO11=0," -",IF(CN11=0,100%,CO11/CN11))</f>
        <v xml:space="preserve"> -</v>
      </c>
      <c r="CR11" s="591" t="s">
        <v>1500</v>
      </c>
      <c r="CS11" s="212" t="s">
        <v>1208</v>
      </c>
      <c r="CT11" s="101" t="str">
        <f>'[1]LÍNEA 4'!AQ11</f>
        <v>Sec. Educación</v>
      </c>
    </row>
    <row r="12" spans="2:98" ht="30" customHeight="1" x14ac:dyDescent="0.2">
      <c r="B12" s="961"/>
      <c r="C12" s="957"/>
      <c r="D12" s="983"/>
      <c r="E12" s="912"/>
      <c r="F12" s="921"/>
      <c r="G12" s="970"/>
      <c r="H12" s="828"/>
      <c r="I12" s="1007"/>
      <c r="J12" s="828"/>
      <c r="K12" s="1007"/>
      <c r="L12" s="828"/>
      <c r="M12" s="828"/>
      <c r="N12" s="815"/>
      <c r="O12" s="828"/>
      <c r="P12" s="828"/>
      <c r="Q12" s="815"/>
      <c r="R12" s="828"/>
      <c r="S12" s="828"/>
      <c r="T12" s="815"/>
      <c r="U12" s="877"/>
      <c r="V12" s="1042"/>
      <c r="W12" s="1007"/>
      <c r="X12" s="828"/>
      <c r="Y12" s="815"/>
      <c r="Z12" s="828"/>
      <c r="AA12" s="815"/>
      <c r="AB12" s="1032"/>
      <c r="AC12" s="1034"/>
      <c r="AD12" s="988"/>
      <c r="AE12" s="762"/>
      <c r="AF12" s="770"/>
      <c r="AG12" s="762"/>
      <c r="AH12" s="770"/>
      <c r="AI12" s="762"/>
      <c r="AJ12" s="770"/>
      <c r="AK12" s="762"/>
      <c r="AL12" s="770"/>
      <c r="AM12" s="762"/>
      <c r="AN12" s="770"/>
      <c r="AO12" s="915"/>
      <c r="AP12" s="904"/>
      <c r="AQ12" s="237" t="s">
        <v>437</v>
      </c>
      <c r="AR12" s="232">
        <f>'[1]LÍNEA 4'!P12</f>
        <v>2210901</v>
      </c>
      <c r="AS12" s="237" t="s">
        <v>1635</v>
      </c>
      <c r="AT12" s="40">
        <v>47</v>
      </c>
      <c r="AU12" s="60">
        <f>'[1]LÍNEA 4'!S12</f>
        <v>47</v>
      </c>
      <c r="AV12" s="60">
        <f>'[1]LÍNEA 4'!T12</f>
        <v>47</v>
      </c>
      <c r="AW12" s="414">
        <v>0.25</v>
      </c>
      <c r="AX12" s="60">
        <f>'[1]LÍNEA 4'!U12</f>
        <v>47</v>
      </c>
      <c r="AY12" s="414">
        <v>0.25</v>
      </c>
      <c r="AZ12" s="60">
        <f>'[1]LÍNEA 4'!V12</f>
        <v>47</v>
      </c>
      <c r="BA12" s="416">
        <v>0.25</v>
      </c>
      <c r="BB12" s="47">
        <f>'[1]LÍNEA 4'!W12</f>
        <v>47</v>
      </c>
      <c r="BC12" s="416">
        <v>0.25</v>
      </c>
      <c r="BD12" s="54">
        <f>'[4]2016'!K19</f>
        <v>43</v>
      </c>
      <c r="BE12" s="60">
        <f>'[4]2017'!K19</f>
        <v>0</v>
      </c>
      <c r="BF12" s="60">
        <f>'[4]2018'!K19</f>
        <v>0</v>
      </c>
      <c r="BG12" s="49">
        <f>'[4]2019'!K19</f>
        <v>0</v>
      </c>
      <c r="BH12" s="334">
        <f t="shared" ref="BH12:BH75" si="2">IF(AV12=0," -",BD12/AV12)</f>
        <v>0.91489361702127658</v>
      </c>
      <c r="BI12" s="454">
        <f t="shared" ref="BI12:BI75" si="3">IF(AV12=0," -",IF(BH12&gt;100%,100%,BH12))</f>
        <v>0.91489361702127658</v>
      </c>
      <c r="BJ12" s="335">
        <f t="shared" ref="BJ12:BJ75" si="4">IF(AX12=0," -",BE12/AX12)</f>
        <v>0</v>
      </c>
      <c r="BK12" s="454">
        <f t="shared" ref="BK12:BK75" si="5">IF(AX12=0," -",IF(BJ12&gt;100%,100%,BJ12))</f>
        <v>0</v>
      </c>
      <c r="BL12" s="335">
        <f t="shared" ref="BL12:BL75" si="6">IF(AZ12=0," -",BF12/AZ12)</f>
        <v>0</v>
      </c>
      <c r="BM12" s="454">
        <f t="shared" ref="BM12:BM75" si="7">IF(AZ12=0," -",IF(BL12&gt;100%,100%,BL12))</f>
        <v>0</v>
      </c>
      <c r="BN12" s="335">
        <f t="shared" ref="BN12:BN75" si="8">IF(BB12=0," -",BG12/BB12)</f>
        <v>0</v>
      </c>
      <c r="BO12" s="454">
        <f t="shared" ref="BO12:BO75" si="9">IF(BB12=0," -",IF(BN12&gt;100%,100%,BN12))</f>
        <v>0</v>
      </c>
      <c r="BP12" s="661">
        <f t="shared" ref="BP12:BP67" si="10">+AVERAGE(BD12:BG12)/AU12</f>
        <v>0.22872340425531915</v>
      </c>
      <c r="BQ12" s="656">
        <f t="shared" ref="BQ12:BQ75" si="11">+IF(BP12&gt;100%,100%,BP12)</f>
        <v>0.22872340425531915</v>
      </c>
      <c r="BR12" s="646">
        <f t="shared" ref="BR12:BR75" si="12">+BQ12</f>
        <v>0.22872340425531915</v>
      </c>
      <c r="BS12" s="54">
        <f>'[4]2016'!P19</f>
        <v>650000</v>
      </c>
      <c r="BT12" s="60">
        <f>'[4]2016'!Q19</f>
        <v>619173</v>
      </c>
      <c r="BU12" s="60">
        <f>'[4]2016'!R19</f>
        <v>582167</v>
      </c>
      <c r="BV12" s="125">
        <f>IF(BS12=0," -",BT12/BS12)</f>
        <v>0.9525738461538461</v>
      </c>
      <c r="BW12" s="379">
        <f>IF(BU12=0," -",IF(BT12=0,100%,BU12/BT12))</f>
        <v>0.94023318200244521</v>
      </c>
      <c r="BX12" s="55">
        <f>'[4]2017'!P19</f>
        <v>600000</v>
      </c>
      <c r="BY12" s="60">
        <f>'[4]2017'!Q19</f>
        <v>0</v>
      </c>
      <c r="BZ12" s="60">
        <f>'[4]2017'!R19</f>
        <v>0</v>
      </c>
      <c r="CA12" s="125">
        <f>IF(BX12=0," -",BY12/BX12)</f>
        <v>0</v>
      </c>
      <c r="CB12" s="379" t="str">
        <f>IF(BZ12=0," -",IF(BY12=0,100%,BZ12/BY12))</f>
        <v xml:space="preserve"> -</v>
      </c>
      <c r="CC12" s="54">
        <f>'[4]2018'!P19</f>
        <v>232286</v>
      </c>
      <c r="CD12" s="60">
        <f>'[4]2018'!Q19</f>
        <v>0</v>
      </c>
      <c r="CE12" s="60">
        <f>'[4]2018'!R19</f>
        <v>0</v>
      </c>
      <c r="CF12" s="125">
        <f>IF(CC12=0," -",CD12/CC12)</f>
        <v>0</v>
      </c>
      <c r="CG12" s="379" t="str">
        <f>IF(CE12=0," -",IF(CD12=0,100%,CE12/CD12))</f>
        <v xml:space="preserve"> -</v>
      </c>
      <c r="CH12" s="55">
        <f>'[4]2019'!P19</f>
        <v>252936</v>
      </c>
      <c r="CI12" s="60">
        <f>'[4]2019'!Q19</f>
        <v>0</v>
      </c>
      <c r="CJ12" s="60">
        <f>'[4]2019'!R19</f>
        <v>0</v>
      </c>
      <c r="CK12" s="125">
        <f>IF(CH12=0," -",CI12/CH12)</f>
        <v>0</v>
      </c>
      <c r="CL12" s="379" t="str">
        <f>IF(CJ12=0," -",IF(CI12=0,100%,CJ12/CI12))</f>
        <v xml:space="preserve"> -</v>
      </c>
      <c r="CM12" s="327">
        <f t="shared" si="1"/>
        <v>1735222</v>
      </c>
      <c r="CN12" s="323">
        <f t="shared" si="1"/>
        <v>619173</v>
      </c>
      <c r="CO12" s="323">
        <f t="shared" si="1"/>
        <v>582167</v>
      </c>
      <c r="CP12" s="505">
        <f>IF(CM12=0," -",CN12/CM12)</f>
        <v>0.35682638878483558</v>
      </c>
      <c r="CQ12" s="379">
        <f>IF(CO12=0," -",IF(CN12=0,100%,CO12/CN12))</f>
        <v>0.94023318200244521</v>
      </c>
      <c r="CR12" s="592" t="s">
        <v>1500</v>
      </c>
      <c r="CS12" s="213" t="s">
        <v>1208</v>
      </c>
      <c r="CT12" s="102" t="str">
        <f>'[1]LÍNEA 4'!AQ12</f>
        <v>Sec. Educación</v>
      </c>
    </row>
    <row r="13" spans="2:98" ht="30" customHeight="1" x14ac:dyDescent="0.2">
      <c r="B13" s="961"/>
      <c r="C13" s="957"/>
      <c r="D13" s="983"/>
      <c r="E13" s="912"/>
      <c r="F13" s="921"/>
      <c r="G13" s="970"/>
      <c r="H13" s="828"/>
      <c r="I13" s="1007"/>
      <c r="J13" s="828"/>
      <c r="K13" s="1007"/>
      <c r="L13" s="828"/>
      <c r="M13" s="828"/>
      <c r="N13" s="815"/>
      <c r="O13" s="828"/>
      <c r="P13" s="828"/>
      <c r="Q13" s="815"/>
      <c r="R13" s="828"/>
      <c r="S13" s="828"/>
      <c r="T13" s="815"/>
      <c r="U13" s="877"/>
      <c r="V13" s="1042"/>
      <c r="W13" s="1007"/>
      <c r="X13" s="828"/>
      <c r="Y13" s="815"/>
      <c r="Z13" s="828"/>
      <c r="AA13" s="815"/>
      <c r="AB13" s="1032"/>
      <c r="AC13" s="1034"/>
      <c r="AD13" s="988"/>
      <c r="AE13" s="762"/>
      <c r="AF13" s="770"/>
      <c r="AG13" s="762"/>
      <c r="AH13" s="770"/>
      <c r="AI13" s="762"/>
      <c r="AJ13" s="770"/>
      <c r="AK13" s="762"/>
      <c r="AL13" s="770"/>
      <c r="AM13" s="762"/>
      <c r="AN13" s="770"/>
      <c r="AO13" s="915"/>
      <c r="AP13" s="904"/>
      <c r="AQ13" s="119" t="s">
        <v>438</v>
      </c>
      <c r="AR13" s="117">
        <f>'[1]LÍNEA 4'!P13</f>
        <v>2210901</v>
      </c>
      <c r="AS13" s="119" t="s">
        <v>1636</v>
      </c>
      <c r="AT13" s="40">
        <v>20</v>
      </c>
      <c r="AU13" s="60">
        <f>'[1]LÍNEA 4'!S13</f>
        <v>23</v>
      </c>
      <c r="AV13" s="60">
        <f>'[1]LÍNEA 4'!T13</f>
        <v>0</v>
      </c>
      <c r="AW13" s="414">
        <f t="shared" ref="AW13:AW75" si="13">+AV13/AU13</f>
        <v>0</v>
      </c>
      <c r="AX13" s="60">
        <f>'[1]LÍNEA 4'!U13</f>
        <v>9</v>
      </c>
      <c r="AY13" s="414">
        <f t="shared" ref="AY13:AY75" si="14">+AX13/AU13</f>
        <v>0.39130434782608697</v>
      </c>
      <c r="AZ13" s="60">
        <f>'[1]LÍNEA 4'!V13</f>
        <v>9</v>
      </c>
      <c r="BA13" s="416">
        <f t="shared" ref="BA13:BA75" si="15">+AZ13/AU13</f>
        <v>0.39130434782608697</v>
      </c>
      <c r="BB13" s="47">
        <f>'[1]LÍNEA 4'!W13</f>
        <v>5</v>
      </c>
      <c r="BC13" s="416">
        <f t="shared" ref="BC13:BC75" si="16">+BB13/AU13</f>
        <v>0.21739130434782608</v>
      </c>
      <c r="BD13" s="54">
        <f>'[4]2016'!K20</f>
        <v>0</v>
      </c>
      <c r="BE13" s="60">
        <f>'[4]2017'!K20</f>
        <v>0</v>
      </c>
      <c r="BF13" s="60">
        <f>'[4]2018'!K20</f>
        <v>0</v>
      </c>
      <c r="BG13" s="49">
        <f>'[4]2019'!K20</f>
        <v>0</v>
      </c>
      <c r="BH13" s="334" t="str">
        <f t="shared" si="2"/>
        <v xml:space="preserve"> -</v>
      </c>
      <c r="BI13" s="454" t="str">
        <f t="shared" si="3"/>
        <v xml:space="preserve"> -</v>
      </c>
      <c r="BJ13" s="335">
        <f t="shared" si="4"/>
        <v>0</v>
      </c>
      <c r="BK13" s="454">
        <f t="shared" si="5"/>
        <v>0</v>
      </c>
      <c r="BL13" s="335">
        <f t="shared" si="6"/>
        <v>0</v>
      </c>
      <c r="BM13" s="454">
        <f t="shared" si="7"/>
        <v>0</v>
      </c>
      <c r="BN13" s="335">
        <f t="shared" si="8"/>
        <v>0</v>
      </c>
      <c r="BO13" s="454">
        <f t="shared" si="9"/>
        <v>0</v>
      </c>
      <c r="BP13" s="661">
        <f t="shared" ref="BP13:BP14" si="17">+SUM(BD13:BG13)/AU13</f>
        <v>0</v>
      </c>
      <c r="BQ13" s="656">
        <f t="shared" si="11"/>
        <v>0</v>
      </c>
      <c r="BR13" s="646">
        <f t="shared" si="12"/>
        <v>0</v>
      </c>
      <c r="BS13" s="54">
        <f>'[4]2016'!P20</f>
        <v>322604</v>
      </c>
      <c r="BT13" s="60">
        <f>'[4]2016'!Q20</f>
        <v>0</v>
      </c>
      <c r="BU13" s="60">
        <f>'[4]2016'!R20</f>
        <v>0</v>
      </c>
      <c r="BV13" s="125">
        <f t="shared" ref="BV13:BV76" si="18">IF(BS13=0," -",BT13/BS13)</f>
        <v>0</v>
      </c>
      <c r="BW13" s="379" t="str">
        <f t="shared" ref="BW13:BW76" si="19">IF(BU13=0," -",IF(BT13=0,100%,BU13/BT13))</f>
        <v xml:space="preserve"> -</v>
      </c>
      <c r="BX13" s="55">
        <f>'[4]2017'!P20</f>
        <v>660000</v>
      </c>
      <c r="BY13" s="60">
        <f>'[4]2017'!Q20</f>
        <v>0</v>
      </c>
      <c r="BZ13" s="60">
        <f>'[4]2017'!R20</f>
        <v>0</v>
      </c>
      <c r="CA13" s="125">
        <f t="shared" ref="CA13:CA76" si="20">IF(BX13=0," -",BY13/BX13)</f>
        <v>0</v>
      </c>
      <c r="CB13" s="379" t="str">
        <f t="shared" ref="CB13:CB76" si="21">IF(BZ13=0," -",IF(BY13=0,100%,BZ13/BY13))</f>
        <v xml:space="preserve"> -</v>
      </c>
      <c r="CC13" s="54">
        <f>'[4]2018'!P20</f>
        <v>580716</v>
      </c>
      <c r="CD13" s="60">
        <f>'[4]2018'!Q20</f>
        <v>0</v>
      </c>
      <c r="CE13" s="60">
        <f>'[4]2018'!R20</f>
        <v>0</v>
      </c>
      <c r="CF13" s="125">
        <f t="shared" ref="CF13:CF76" si="22">IF(CC13=0," -",CD13/CC13)</f>
        <v>0</v>
      </c>
      <c r="CG13" s="379" t="str">
        <f t="shared" ref="CG13:CG76" si="23">IF(CE13=0," -",IF(CD13=0,100%,CE13/CD13))</f>
        <v xml:space="preserve"> -</v>
      </c>
      <c r="CH13" s="55">
        <f>'[4]2019'!P20</f>
        <v>632341</v>
      </c>
      <c r="CI13" s="60">
        <f>'[4]2019'!Q20</f>
        <v>0</v>
      </c>
      <c r="CJ13" s="60">
        <f>'[4]2019'!R20</f>
        <v>0</v>
      </c>
      <c r="CK13" s="125">
        <f t="shared" ref="CK13:CK76" si="24">IF(CH13=0," -",CI13/CH13)</f>
        <v>0</v>
      </c>
      <c r="CL13" s="379" t="str">
        <f t="shared" ref="CL13:CL76" si="25">IF(CJ13=0," -",IF(CI13=0,100%,CJ13/CI13))</f>
        <v xml:space="preserve"> -</v>
      </c>
      <c r="CM13" s="327">
        <f t="shared" ref="CM13:CM76" si="26">+BS13+BX13+CC13+CH13</f>
        <v>2195661</v>
      </c>
      <c r="CN13" s="323">
        <f t="shared" ref="CN13:CN76" si="27">+BT13+BY13+CD13+CI13</f>
        <v>0</v>
      </c>
      <c r="CO13" s="323">
        <f t="shared" ref="CO13:CO76" si="28">+BU13+BZ13+CE13+CJ13</f>
        <v>0</v>
      </c>
      <c r="CP13" s="505">
        <f t="shared" ref="CP13:CP76" si="29">IF(CM13=0," -",CN13/CM13)</f>
        <v>0</v>
      </c>
      <c r="CQ13" s="379" t="str">
        <f t="shared" ref="CQ13:CQ76" si="30">IF(CO13=0," -",IF(CN13=0,100%,CO13/CN13))</f>
        <v xml:space="preserve"> -</v>
      </c>
      <c r="CR13" s="592" t="s">
        <v>1500</v>
      </c>
      <c r="CS13" s="213" t="s">
        <v>1208</v>
      </c>
      <c r="CT13" s="102" t="str">
        <f>'[1]LÍNEA 4'!AQ13</f>
        <v>Sec. Educación</v>
      </c>
    </row>
    <row r="14" spans="2:98" ht="30" customHeight="1" x14ac:dyDescent="0.2">
      <c r="B14" s="961"/>
      <c r="C14" s="957"/>
      <c r="D14" s="983"/>
      <c r="E14" s="912"/>
      <c r="F14" s="921"/>
      <c r="G14" s="970"/>
      <c r="H14" s="828"/>
      <c r="I14" s="1007"/>
      <c r="J14" s="828"/>
      <c r="K14" s="1007"/>
      <c r="L14" s="828"/>
      <c r="M14" s="828"/>
      <c r="N14" s="815"/>
      <c r="O14" s="828"/>
      <c r="P14" s="828"/>
      <c r="Q14" s="815"/>
      <c r="R14" s="828"/>
      <c r="S14" s="828"/>
      <c r="T14" s="815"/>
      <c r="U14" s="877"/>
      <c r="V14" s="1042"/>
      <c r="W14" s="1007"/>
      <c r="X14" s="828"/>
      <c r="Y14" s="815"/>
      <c r="Z14" s="828"/>
      <c r="AA14" s="815"/>
      <c r="AB14" s="1032"/>
      <c r="AC14" s="1034"/>
      <c r="AD14" s="988"/>
      <c r="AE14" s="762"/>
      <c r="AF14" s="770"/>
      <c r="AG14" s="762"/>
      <c r="AH14" s="770"/>
      <c r="AI14" s="762"/>
      <c r="AJ14" s="770"/>
      <c r="AK14" s="762"/>
      <c r="AL14" s="770"/>
      <c r="AM14" s="762"/>
      <c r="AN14" s="770"/>
      <c r="AO14" s="915"/>
      <c r="AP14" s="904"/>
      <c r="AQ14" s="119" t="s">
        <v>439</v>
      </c>
      <c r="AR14" s="117">
        <f>'[1]LÍNEA 4'!P14</f>
        <v>0</v>
      </c>
      <c r="AS14" s="119" t="s">
        <v>1637</v>
      </c>
      <c r="AT14" s="40">
        <v>3399</v>
      </c>
      <c r="AU14" s="60">
        <f>'[1]LÍNEA 4'!S14</f>
        <v>17400</v>
      </c>
      <c r="AV14" s="60">
        <f>'[1]LÍNEA 4'!T14</f>
        <v>2200</v>
      </c>
      <c r="AW14" s="414">
        <f t="shared" si="13"/>
        <v>0.12643678160919541</v>
      </c>
      <c r="AX14" s="60">
        <f>'[1]LÍNEA 4'!U14</f>
        <v>5000</v>
      </c>
      <c r="AY14" s="414">
        <f t="shared" si="14"/>
        <v>0.28735632183908044</v>
      </c>
      <c r="AZ14" s="60">
        <f>'[1]LÍNEA 4'!V14</f>
        <v>5000</v>
      </c>
      <c r="BA14" s="416">
        <f t="shared" si="15"/>
        <v>0.28735632183908044</v>
      </c>
      <c r="BB14" s="47">
        <f>'[1]LÍNEA 4'!W14</f>
        <v>5200</v>
      </c>
      <c r="BC14" s="416">
        <f t="shared" si="16"/>
        <v>0.2988505747126437</v>
      </c>
      <c r="BD14" s="54">
        <f>'[4]2016'!K21</f>
        <v>2247</v>
      </c>
      <c r="BE14" s="60">
        <f>'[4]2017'!K21</f>
        <v>0</v>
      </c>
      <c r="BF14" s="60">
        <f>'[4]2018'!K21</f>
        <v>0</v>
      </c>
      <c r="BG14" s="49">
        <f>'[4]2019'!K21</f>
        <v>0</v>
      </c>
      <c r="BH14" s="334">
        <f t="shared" si="2"/>
        <v>1.0213636363636365</v>
      </c>
      <c r="BI14" s="454">
        <f t="shared" si="3"/>
        <v>1</v>
      </c>
      <c r="BJ14" s="335">
        <f t="shared" si="4"/>
        <v>0</v>
      </c>
      <c r="BK14" s="454">
        <f t="shared" si="5"/>
        <v>0</v>
      </c>
      <c r="BL14" s="335">
        <f t="shared" si="6"/>
        <v>0</v>
      </c>
      <c r="BM14" s="454">
        <f t="shared" si="7"/>
        <v>0</v>
      </c>
      <c r="BN14" s="335">
        <f t="shared" si="8"/>
        <v>0</v>
      </c>
      <c r="BO14" s="454">
        <f t="shared" si="9"/>
        <v>0</v>
      </c>
      <c r="BP14" s="661">
        <f t="shared" si="17"/>
        <v>0.12913793103448276</v>
      </c>
      <c r="BQ14" s="656">
        <f t="shared" si="11"/>
        <v>0.12913793103448276</v>
      </c>
      <c r="BR14" s="646">
        <f t="shared" si="12"/>
        <v>0.12913793103448276</v>
      </c>
      <c r="BS14" s="54">
        <f>'[4]2016'!P21</f>
        <v>0</v>
      </c>
      <c r="BT14" s="60">
        <f>'[4]2016'!Q21</f>
        <v>0</v>
      </c>
      <c r="BU14" s="60">
        <f>'[4]2016'!R21</f>
        <v>330000</v>
      </c>
      <c r="BV14" s="125" t="str">
        <f t="shared" si="18"/>
        <v xml:space="preserve"> -</v>
      </c>
      <c r="BW14" s="379">
        <f t="shared" si="19"/>
        <v>1</v>
      </c>
      <c r="BX14" s="55">
        <f>'[4]2017'!P21</f>
        <v>0</v>
      </c>
      <c r="BY14" s="60">
        <f>'[4]2017'!Q21</f>
        <v>0</v>
      </c>
      <c r="BZ14" s="60">
        <f>'[4]2017'!R21</f>
        <v>0</v>
      </c>
      <c r="CA14" s="125" t="str">
        <f t="shared" si="20"/>
        <v xml:space="preserve"> -</v>
      </c>
      <c r="CB14" s="379" t="str">
        <f t="shared" si="21"/>
        <v xml:space="preserve"> -</v>
      </c>
      <c r="CC14" s="54">
        <f>'[4]2018'!P21</f>
        <v>6000000</v>
      </c>
      <c r="CD14" s="60">
        <f>'[4]2018'!Q21</f>
        <v>0</v>
      </c>
      <c r="CE14" s="60">
        <f>'[4]2018'!R21</f>
        <v>0</v>
      </c>
      <c r="CF14" s="125">
        <f t="shared" si="22"/>
        <v>0</v>
      </c>
      <c r="CG14" s="379" t="str">
        <f t="shared" si="23"/>
        <v xml:space="preserve"> -</v>
      </c>
      <c r="CH14" s="55">
        <f>'[4]2019'!P21</f>
        <v>6000000</v>
      </c>
      <c r="CI14" s="60">
        <f>'[4]2019'!Q21</f>
        <v>0</v>
      </c>
      <c r="CJ14" s="60">
        <f>'[4]2019'!R21</f>
        <v>0</v>
      </c>
      <c r="CK14" s="125">
        <f t="shared" si="24"/>
        <v>0</v>
      </c>
      <c r="CL14" s="379" t="str">
        <f t="shared" si="25"/>
        <v xml:space="preserve"> -</v>
      </c>
      <c r="CM14" s="327">
        <f t="shared" si="26"/>
        <v>12000000</v>
      </c>
      <c r="CN14" s="323">
        <f t="shared" si="27"/>
        <v>0</v>
      </c>
      <c r="CO14" s="323">
        <f t="shared" si="28"/>
        <v>330000</v>
      </c>
      <c r="CP14" s="505">
        <f t="shared" si="29"/>
        <v>0</v>
      </c>
      <c r="CQ14" s="379">
        <f t="shared" si="30"/>
        <v>1</v>
      </c>
      <c r="CR14" s="592" t="s">
        <v>1500</v>
      </c>
      <c r="CS14" s="213" t="s">
        <v>1208</v>
      </c>
      <c r="CT14" s="102" t="str">
        <f>'[1]LÍNEA 4'!AQ14</f>
        <v>Sec. Educación</v>
      </c>
    </row>
    <row r="15" spans="2:98" ht="30" customHeight="1" x14ac:dyDescent="0.2">
      <c r="B15" s="961"/>
      <c r="C15" s="957"/>
      <c r="D15" s="983"/>
      <c r="E15" s="912"/>
      <c r="F15" s="921"/>
      <c r="G15" s="970"/>
      <c r="H15" s="828"/>
      <c r="I15" s="1007"/>
      <c r="J15" s="828"/>
      <c r="K15" s="1007"/>
      <c r="L15" s="828"/>
      <c r="M15" s="828"/>
      <c r="N15" s="815"/>
      <c r="O15" s="828"/>
      <c r="P15" s="828"/>
      <c r="Q15" s="815"/>
      <c r="R15" s="828"/>
      <c r="S15" s="828"/>
      <c r="T15" s="815"/>
      <c r="U15" s="877"/>
      <c r="V15" s="1042"/>
      <c r="W15" s="1007"/>
      <c r="X15" s="828"/>
      <c r="Y15" s="815"/>
      <c r="Z15" s="828"/>
      <c r="AA15" s="815"/>
      <c r="AB15" s="1032"/>
      <c r="AC15" s="1034"/>
      <c r="AD15" s="988"/>
      <c r="AE15" s="762"/>
      <c r="AF15" s="770"/>
      <c r="AG15" s="762"/>
      <c r="AH15" s="770"/>
      <c r="AI15" s="762"/>
      <c r="AJ15" s="770"/>
      <c r="AK15" s="762"/>
      <c r="AL15" s="770"/>
      <c r="AM15" s="762"/>
      <c r="AN15" s="770"/>
      <c r="AO15" s="915"/>
      <c r="AP15" s="904"/>
      <c r="AQ15" s="237" t="s">
        <v>440</v>
      </c>
      <c r="AR15" s="232">
        <f>'[1]LÍNEA 4'!P15</f>
        <v>2210208</v>
      </c>
      <c r="AS15" s="237" t="s">
        <v>1638</v>
      </c>
      <c r="AT15" s="40">
        <v>47</v>
      </c>
      <c r="AU15" s="60">
        <f>'[1]LÍNEA 4'!S15</f>
        <v>47</v>
      </c>
      <c r="AV15" s="60">
        <f>'[1]LÍNEA 4'!T15</f>
        <v>47</v>
      </c>
      <c r="AW15" s="414">
        <v>0.25</v>
      </c>
      <c r="AX15" s="60">
        <f>'[1]LÍNEA 4'!U15</f>
        <v>47</v>
      </c>
      <c r="AY15" s="414">
        <v>0.25</v>
      </c>
      <c r="AZ15" s="60">
        <f>'[1]LÍNEA 4'!V15</f>
        <v>47</v>
      </c>
      <c r="BA15" s="416">
        <v>0.25</v>
      </c>
      <c r="BB15" s="47">
        <f>'[1]LÍNEA 4'!W15</f>
        <v>47</v>
      </c>
      <c r="BC15" s="416">
        <v>0.25</v>
      </c>
      <c r="BD15" s="54">
        <f>'[4]2016'!K22</f>
        <v>47</v>
      </c>
      <c r="BE15" s="60">
        <f>'[4]2017'!K22</f>
        <v>47</v>
      </c>
      <c r="BF15" s="60">
        <f>'[4]2018'!K22</f>
        <v>0</v>
      </c>
      <c r="BG15" s="49">
        <f>'[4]2019'!K22</f>
        <v>0</v>
      </c>
      <c r="BH15" s="334">
        <f t="shared" si="2"/>
        <v>1</v>
      </c>
      <c r="BI15" s="454">
        <f t="shared" si="3"/>
        <v>1</v>
      </c>
      <c r="BJ15" s="335">
        <f t="shared" si="4"/>
        <v>1</v>
      </c>
      <c r="BK15" s="454">
        <f t="shared" si="5"/>
        <v>1</v>
      </c>
      <c r="BL15" s="335">
        <f t="shared" si="6"/>
        <v>0</v>
      </c>
      <c r="BM15" s="454">
        <f t="shared" si="7"/>
        <v>0</v>
      </c>
      <c r="BN15" s="335">
        <f t="shared" si="8"/>
        <v>0</v>
      </c>
      <c r="BO15" s="454">
        <f t="shared" si="9"/>
        <v>0</v>
      </c>
      <c r="BP15" s="661">
        <f t="shared" si="10"/>
        <v>0.5</v>
      </c>
      <c r="BQ15" s="656">
        <f t="shared" si="11"/>
        <v>0.5</v>
      </c>
      <c r="BR15" s="646">
        <f t="shared" si="12"/>
        <v>0.5</v>
      </c>
      <c r="BS15" s="54">
        <f>'[4]2016'!P22</f>
        <v>1739595</v>
      </c>
      <c r="BT15" s="60">
        <f>'[4]2016'!Q22</f>
        <v>1488133</v>
      </c>
      <c r="BU15" s="60">
        <f>'[4]2016'!R22</f>
        <v>500000</v>
      </c>
      <c r="BV15" s="125">
        <f t="shared" si="18"/>
        <v>0.85544796346275997</v>
      </c>
      <c r="BW15" s="379">
        <f t="shared" si="19"/>
        <v>0.33599147388035883</v>
      </c>
      <c r="BX15" s="55">
        <f>'[4]2017'!P22</f>
        <v>1876496</v>
      </c>
      <c r="BY15" s="60">
        <f>'[4]2017'!Q22</f>
        <v>0</v>
      </c>
      <c r="BZ15" s="60">
        <f>'[4]2017'!R22</f>
        <v>0</v>
      </c>
      <c r="CA15" s="125">
        <f t="shared" si="20"/>
        <v>0</v>
      </c>
      <c r="CB15" s="379" t="str">
        <f t="shared" si="21"/>
        <v xml:space="preserve"> -</v>
      </c>
      <c r="CC15" s="54">
        <f>'[4]2018'!P22</f>
        <v>2090493</v>
      </c>
      <c r="CD15" s="60">
        <f>'[4]2018'!Q22</f>
        <v>0</v>
      </c>
      <c r="CE15" s="60">
        <f>'[4]2018'!R22</f>
        <v>0</v>
      </c>
      <c r="CF15" s="125">
        <f t="shared" si="22"/>
        <v>0</v>
      </c>
      <c r="CG15" s="379" t="str">
        <f t="shared" si="23"/>
        <v xml:space="preserve"> -</v>
      </c>
      <c r="CH15" s="55">
        <f>'[4]2019'!P22</f>
        <v>2271543</v>
      </c>
      <c r="CI15" s="60">
        <f>'[4]2019'!Q22</f>
        <v>0</v>
      </c>
      <c r="CJ15" s="60">
        <f>'[4]2019'!R22</f>
        <v>0</v>
      </c>
      <c r="CK15" s="125">
        <f t="shared" si="24"/>
        <v>0</v>
      </c>
      <c r="CL15" s="379" t="str">
        <f t="shared" si="25"/>
        <v xml:space="preserve"> -</v>
      </c>
      <c r="CM15" s="327">
        <f t="shared" si="26"/>
        <v>7978127</v>
      </c>
      <c r="CN15" s="323">
        <f t="shared" si="27"/>
        <v>1488133</v>
      </c>
      <c r="CO15" s="323">
        <f t="shared" si="28"/>
        <v>500000</v>
      </c>
      <c r="CP15" s="505">
        <f t="shared" si="29"/>
        <v>0.18652661207323473</v>
      </c>
      <c r="CQ15" s="379">
        <f t="shared" si="30"/>
        <v>0.33599147388035883</v>
      </c>
      <c r="CR15" s="592" t="s">
        <v>1500</v>
      </c>
      <c r="CS15" s="213" t="s">
        <v>1208</v>
      </c>
      <c r="CT15" s="102" t="str">
        <f>'[1]LÍNEA 4'!AQ15</f>
        <v>Sec. Educación</v>
      </c>
    </row>
    <row r="16" spans="2:98" ht="30" customHeight="1" x14ac:dyDescent="0.2">
      <c r="B16" s="961"/>
      <c r="C16" s="957"/>
      <c r="D16" s="983"/>
      <c r="E16" s="912"/>
      <c r="F16" s="921" t="s">
        <v>488</v>
      </c>
      <c r="G16" s="970">
        <v>0.996</v>
      </c>
      <c r="H16" s="828">
        <v>1</v>
      </c>
      <c r="I16" s="1007">
        <f>+H16-G16</f>
        <v>4.0000000000000036E-3</v>
      </c>
      <c r="J16" s="970">
        <v>0.997</v>
      </c>
      <c r="K16" s="1007">
        <f>+J16-G16</f>
        <v>1.0000000000000009E-3</v>
      </c>
      <c r="L16" s="970"/>
      <c r="M16" s="970">
        <v>0.998</v>
      </c>
      <c r="N16" s="1038">
        <f>+M16-J16</f>
        <v>1.0000000000000009E-3</v>
      </c>
      <c r="O16" s="970"/>
      <c r="P16" s="970">
        <v>0.999</v>
      </c>
      <c r="Q16" s="1007">
        <f>+P16-M16</f>
        <v>1.0000000000000009E-3</v>
      </c>
      <c r="R16" s="970"/>
      <c r="S16" s="828">
        <v>1</v>
      </c>
      <c r="T16" s="1007">
        <f>+S16-P16</f>
        <v>1.0000000000000009E-3</v>
      </c>
      <c r="U16" s="877"/>
      <c r="V16" s="1042"/>
      <c r="W16" s="815">
        <f>+IF(V16=0,0,V16-G16)</f>
        <v>0</v>
      </c>
      <c r="X16" s="828"/>
      <c r="Y16" s="815">
        <f>+IF(X16=0,0,X16-V16)</f>
        <v>0</v>
      </c>
      <c r="Z16" s="828"/>
      <c r="AA16" s="815">
        <f>+IF(Z16=0,0,Z16-X16)</f>
        <v>0</v>
      </c>
      <c r="AB16" s="1032"/>
      <c r="AC16" s="1034">
        <f>+IF(AB16=0,0,AB16-Z16)</f>
        <v>0</v>
      </c>
      <c r="AD16" s="988">
        <f>+IF(K16=0," -",W16/K16)</f>
        <v>0</v>
      </c>
      <c r="AE16" s="762">
        <f>+IF(K16=0," -",IF(AD16&gt;100%,100%,AD16))</f>
        <v>0</v>
      </c>
      <c r="AF16" s="770">
        <f>+IF(N16=0," -",Y16/N16)</f>
        <v>0</v>
      </c>
      <c r="AG16" s="762">
        <f>+IF(N16=0," -",IF(AF16&gt;100%,100%,AF16))</f>
        <v>0</v>
      </c>
      <c r="AH16" s="770">
        <f>+IF(Q16=0," -",AA16/Q16)</f>
        <v>0</v>
      </c>
      <c r="AI16" s="762">
        <f>+IF(Q16=0," -",IF(AH16&gt;100%,100%,AH16))</f>
        <v>0</v>
      </c>
      <c r="AJ16" s="770">
        <f>+IF(T16=0," -",AC16/T16)</f>
        <v>0</v>
      </c>
      <c r="AK16" s="762">
        <f>+IF(T16=0," -",IF(AJ16&gt;100%,100%,AJ16))</f>
        <v>0</v>
      </c>
      <c r="AL16" s="770">
        <f>+SUM(AC16,AA16,Y16,W16)/I16</f>
        <v>0</v>
      </c>
      <c r="AM16" s="762">
        <f>+IF(AL16&gt;100%,100%,IF(AL16&lt;0%,0%,AL16))</f>
        <v>0</v>
      </c>
      <c r="AN16" s="770"/>
      <c r="AO16" s="915"/>
      <c r="AP16" s="904"/>
      <c r="AQ16" s="237" t="s">
        <v>441</v>
      </c>
      <c r="AR16" s="232" t="str">
        <f>'[1]LÍNEA 4'!P16</f>
        <v>2210040  2210042 2210057 2210043 2210044 2210046 2210047  2210048</v>
      </c>
      <c r="AS16" s="237" t="s">
        <v>1639</v>
      </c>
      <c r="AT16" s="40">
        <v>47</v>
      </c>
      <c r="AU16" s="60">
        <f>'[1]LÍNEA 4'!S16</f>
        <v>47</v>
      </c>
      <c r="AV16" s="60">
        <f>'[1]LÍNEA 4'!T16</f>
        <v>47</v>
      </c>
      <c r="AW16" s="414">
        <v>0.25</v>
      </c>
      <c r="AX16" s="60">
        <f>'[1]LÍNEA 4'!U16</f>
        <v>47</v>
      </c>
      <c r="AY16" s="414">
        <v>0.25</v>
      </c>
      <c r="AZ16" s="60">
        <f>'[1]LÍNEA 4'!V16</f>
        <v>47</v>
      </c>
      <c r="BA16" s="416">
        <v>0.25</v>
      </c>
      <c r="BB16" s="47">
        <f>'[1]LÍNEA 4'!W16</f>
        <v>47</v>
      </c>
      <c r="BC16" s="416">
        <v>0.25</v>
      </c>
      <c r="BD16" s="54">
        <f>'[4]2016'!K23</f>
        <v>47</v>
      </c>
      <c r="BE16" s="60">
        <f>'[4]2017'!K23</f>
        <v>47</v>
      </c>
      <c r="BF16" s="60">
        <f>'[4]2018'!K23</f>
        <v>0</v>
      </c>
      <c r="BG16" s="49">
        <f>'[4]2019'!K23</f>
        <v>0</v>
      </c>
      <c r="BH16" s="334">
        <f t="shared" si="2"/>
        <v>1</v>
      </c>
      <c r="BI16" s="454">
        <f t="shared" si="3"/>
        <v>1</v>
      </c>
      <c r="BJ16" s="335">
        <f t="shared" si="4"/>
        <v>1</v>
      </c>
      <c r="BK16" s="454">
        <f t="shared" si="5"/>
        <v>1</v>
      </c>
      <c r="BL16" s="335">
        <f t="shared" si="6"/>
        <v>0</v>
      </c>
      <c r="BM16" s="454">
        <f t="shared" si="7"/>
        <v>0</v>
      </c>
      <c r="BN16" s="335">
        <f t="shared" si="8"/>
        <v>0</v>
      </c>
      <c r="BO16" s="454">
        <f t="shared" si="9"/>
        <v>0</v>
      </c>
      <c r="BP16" s="661">
        <f t="shared" si="10"/>
        <v>0.5</v>
      </c>
      <c r="BQ16" s="656">
        <f t="shared" si="11"/>
        <v>0.5</v>
      </c>
      <c r="BR16" s="646">
        <f t="shared" si="12"/>
        <v>0.5</v>
      </c>
      <c r="BS16" s="54">
        <f>'[4]2016'!P23</f>
        <v>178020305</v>
      </c>
      <c r="BT16" s="60">
        <f>'[4]2016'!Q23</f>
        <v>177190425</v>
      </c>
      <c r="BU16" s="60">
        <f>'[4]2016'!R23</f>
        <v>0</v>
      </c>
      <c r="BV16" s="125">
        <f t="shared" si="18"/>
        <v>0.99533828458500839</v>
      </c>
      <c r="BW16" s="379" t="str">
        <f t="shared" si="19"/>
        <v xml:space="preserve"> -</v>
      </c>
      <c r="BX16" s="55">
        <f>'[4]2017'!P23</f>
        <v>182956026</v>
      </c>
      <c r="BY16" s="60">
        <f>'[4]2017'!Q23</f>
        <v>49228077</v>
      </c>
      <c r="BZ16" s="60">
        <f>'[4]2017'!R23</f>
        <v>0</v>
      </c>
      <c r="CA16" s="125">
        <f t="shared" si="20"/>
        <v>0.26907054157374405</v>
      </c>
      <c r="CB16" s="379" t="str">
        <f t="shared" si="21"/>
        <v xml:space="preserve"> -</v>
      </c>
      <c r="CC16" s="54">
        <f>'[4]2018'!P23</f>
        <v>136451164</v>
      </c>
      <c r="CD16" s="60">
        <f>'[4]2018'!Q23</f>
        <v>0</v>
      </c>
      <c r="CE16" s="60">
        <f>'[4]2018'!R23</f>
        <v>0</v>
      </c>
      <c r="CF16" s="125">
        <f t="shared" si="22"/>
        <v>0</v>
      </c>
      <c r="CG16" s="379" t="str">
        <f t="shared" si="23"/>
        <v xml:space="preserve"> -</v>
      </c>
      <c r="CH16" s="55">
        <f>'[4]2019'!P23</f>
        <v>148581673</v>
      </c>
      <c r="CI16" s="60">
        <f>'[4]2019'!Q23</f>
        <v>0</v>
      </c>
      <c r="CJ16" s="60">
        <f>'[4]2019'!R23</f>
        <v>0</v>
      </c>
      <c r="CK16" s="125">
        <f t="shared" si="24"/>
        <v>0</v>
      </c>
      <c r="CL16" s="379" t="str">
        <f t="shared" si="25"/>
        <v xml:space="preserve"> -</v>
      </c>
      <c r="CM16" s="327">
        <f t="shared" si="26"/>
        <v>646009168</v>
      </c>
      <c r="CN16" s="323">
        <f t="shared" si="27"/>
        <v>226418502</v>
      </c>
      <c r="CO16" s="323">
        <f t="shared" si="28"/>
        <v>0</v>
      </c>
      <c r="CP16" s="505">
        <f t="shared" si="29"/>
        <v>0.35048806304247371</v>
      </c>
      <c r="CQ16" s="379" t="str">
        <f t="shared" si="30"/>
        <v xml:space="preserve"> -</v>
      </c>
      <c r="CR16" s="592" t="s">
        <v>1500</v>
      </c>
      <c r="CS16" s="213" t="s">
        <v>1208</v>
      </c>
      <c r="CT16" s="102" t="str">
        <f>'[1]LÍNEA 4'!AQ16</f>
        <v>Sec. Educación</v>
      </c>
    </row>
    <row r="17" spans="2:98" ht="30" customHeight="1" x14ac:dyDescent="0.2">
      <c r="B17" s="961"/>
      <c r="C17" s="957"/>
      <c r="D17" s="983"/>
      <c r="E17" s="912"/>
      <c r="F17" s="921"/>
      <c r="G17" s="970"/>
      <c r="H17" s="828"/>
      <c r="I17" s="1007"/>
      <c r="J17" s="970"/>
      <c r="K17" s="1007"/>
      <c r="L17" s="970"/>
      <c r="M17" s="970"/>
      <c r="N17" s="1039"/>
      <c r="O17" s="970"/>
      <c r="P17" s="970"/>
      <c r="Q17" s="1007"/>
      <c r="R17" s="970"/>
      <c r="S17" s="828"/>
      <c r="T17" s="1007"/>
      <c r="U17" s="877"/>
      <c r="V17" s="1042"/>
      <c r="W17" s="815"/>
      <c r="X17" s="828"/>
      <c r="Y17" s="815"/>
      <c r="Z17" s="828"/>
      <c r="AA17" s="815"/>
      <c r="AB17" s="1032"/>
      <c r="AC17" s="1034"/>
      <c r="AD17" s="988"/>
      <c r="AE17" s="762"/>
      <c r="AF17" s="770"/>
      <c r="AG17" s="762"/>
      <c r="AH17" s="770"/>
      <c r="AI17" s="762"/>
      <c r="AJ17" s="770"/>
      <c r="AK17" s="762"/>
      <c r="AL17" s="770"/>
      <c r="AM17" s="762"/>
      <c r="AN17" s="770"/>
      <c r="AO17" s="915"/>
      <c r="AP17" s="904"/>
      <c r="AQ17" s="237" t="s">
        <v>442</v>
      </c>
      <c r="AR17" s="232" t="str">
        <f>'[1]LÍNEA 4'!P17</f>
        <v>2210015 2210052 2210054 2210954 2210954 2210001 2210003 2210008 2210002</v>
      </c>
      <c r="AS17" s="237" t="s">
        <v>1640</v>
      </c>
      <c r="AT17" s="40">
        <v>47</v>
      </c>
      <c r="AU17" s="60">
        <f>'[1]LÍNEA 4'!S17</f>
        <v>47</v>
      </c>
      <c r="AV17" s="60">
        <f>'[1]LÍNEA 4'!T17</f>
        <v>47</v>
      </c>
      <c r="AW17" s="414">
        <v>0.25</v>
      </c>
      <c r="AX17" s="60">
        <f>'[1]LÍNEA 4'!U17</f>
        <v>47</v>
      </c>
      <c r="AY17" s="414">
        <v>0.25</v>
      </c>
      <c r="AZ17" s="60">
        <f>'[1]LÍNEA 4'!V17</f>
        <v>47</v>
      </c>
      <c r="BA17" s="416">
        <v>0.25</v>
      </c>
      <c r="BB17" s="47">
        <f>'[1]LÍNEA 4'!W17</f>
        <v>47</v>
      </c>
      <c r="BC17" s="416">
        <v>0.25</v>
      </c>
      <c r="BD17" s="54">
        <f>'[4]2016'!K24</f>
        <v>47</v>
      </c>
      <c r="BE17" s="60">
        <f>'[4]2017'!K24</f>
        <v>47</v>
      </c>
      <c r="BF17" s="60">
        <f>'[4]2018'!K24</f>
        <v>0</v>
      </c>
      <c r="BG17" s="49">
        <f>'[4]2019'!K24</f>
        <v>0</v>
      </c>
      <c r="BH17" s="334">
        <f t="shared" si="2"/>
        <v>1</v>
      </c>
      <c r="BI17" s="454">
        <f t="shared" si="3"/>
        <v>1</v>
      </c>
      <c r="BJ17" s="335">
        <f t="shared" si="4"/>
        <v>1</v>
      </c>
      <c r="BK17" s="454">
        <f t="shared" si="5"/>
        <v>1</v>
      </c>
      <c r="BL17" s="335">
        <f t="shared" si="6"/>
        <v>0</v>
      </c>
      <c r="BM17" s="454">
        <f t="shared" si="7"/>
        <v>0</v>
      </c>
      <c r="BN17" s="335">
        <f t="shared" si="8"/>
        <v>0</v>
      </c>
      <c r="BO17" s="454">
        <f t="shared" si="9"/>
        <v>0</v>
      </c>
      <c r="BP17" s="661">
        <f t="shared" si="10"/>
        <v>0.5</v>
      </c>
      <c r="BQ17" s="656">
        <f t="shared" si="11"/>
        <v>0.5</v>
      </c>
      <c r="BR17" s="646">
        <f t="shared" si="12"/>
        <v>0.5</v>
      </c>
      <c r="BS17" s="54">
        <f>'[4]2016'!P24</f>
        <v>22226796</v>
      </c>
      <c r="BT17" s="60">
        <f>'[4]2016'!Q24</f>
        <v>20348330</v>
      </c>
      <c r="BU17" s="60">
        <f>'[4]2016'!R24</f>
        <v>0</v>
      </c>
      <c r="BV17" s="125">
        <f t="shared" si="18"/>
        <v>0.91548642458409213</v>
      </c>
      <c r="BW17" s="379" t="str">
        <f t="shared" si="19"/>
        <v xml:space="preserve"> -</v>
      </c>
      <c r="BX17" s="55">
        <f>'[4]2017'!P24</f>
        <v>34365694</v>
      </c>
      <c r="BY17" s="60">
        <f>'[4]2017'!Q24</f>
        <v>13207296</v>
      </c>
      <c r="BZ17" s="60">
        <f>'[4]2017'!R24</f>
        <v>0</v>
      </c>
      <c r="CA17" s="125">
        <f t="shared" si="20"/>
        <v>0.38431628937858786</v>
      </c>
      <c r="CB17" s="379" t="str">
        <f t="shared" si="21"/>
        <v xml:space="preserve"> -</v>
      </c>
      <c r="CC17" s="54">
        <f>'[4]2018'!P24</f>
        <v>26140524</v>
      </c>
      <c r="CD17" s="60">
        <f>'[4]2018'!Q24</f>
        <v>0</v>
      </c>
      <c r="CE17" s="60">
        <f>'[4]2018'!R24</f>
        <v>0</v>
      </c>
      <c r="CF17" s="125">
        <f t="shared" si="22"/>
        <v>0</v>
      </c>
      <c r="CG17" s="379" t="str">
        <f t="shared" si="23"/>
        <v xml:space="preserve"> -</v>
      </c>
      <c r="CH17" s="55">
        <f>'[4]2019'!P24</f>
        <v>28148661</v>
      </c>
      <c r="CI17" s="60">
        <f>'[4]2019'!Q24</f>
        <v>0</v>
      </c>
      <c r="CJ17" s="60">
        <f>'[4]2019'!R24</f>
        <v>0</v>
      </c>
      <c r="CK17" s="125">
        <f t="shared" si="24"/>
        <v>0</v>
      </c>
      <c r="CL17" s="379" t="str">
        <f t="shared" si="25"/>
        <v xml:space="preserve"> -</v>
      </c>
      <c r="CM17" s="327">
        <f t="shared" si="26"/>
        <v>110881675</v>
      </c>
      <c r="CN17" s="323">
        <f t="shared" si="27"/>
        <v>33555626</v>
      </c>
      <c r="CO17" s="323">
        <f t="shared" si="28"/>
        <v>0</v>
      </c>
      <c r="CP17" s="505">
        <f t="shared" si="29"/>
        <v>0.30262553302878947</v>
      </c>
      <c r="CQ17" s="379" t="str">
        <f t="shared" si="30"/>
        <v xml:space="preserve"> -</v>
      </c>
      <c r="CR17" s="592" t="s">
        <v>1500</v>
      </c>
      <c r="CS17" s="213" t="s">
        <v>1208</v>
      </c>
      <c r="CT17" s="102" t="str">
        <f>'[1]LÍNEA 4'!AQ17</f>
        <v>Sec. Educación</v>
      </c>
    </row>
    <row r="18" spans="2:98" ht="30" customHeight="1" x14ac:dyDescent="0.2">
      <c r="B18" s="961"/>
      <c r="C18" s="957"/>
      <c r="D18" s="983"/>
      <c r="E18" s="912"/>
      <c r="F18" s="921"/>
      <c r="G18" s="970"/>
      <c r="H18" s="828"/>
      <c r="I18" s="1007"/>
      <c r="J18" s="970"/>
      <c r="K18" s="1007"/>
      <c r="L18" s="970"/>
      <c r="M18" s="970"/>
      <c r="N18" s="1039"/>
      <c r="O18" s="970"/>
      <c r="P18" s="970"/>
      <c r="Q18" s="1007"/>
      <c r="R18" s="970"/>
      <c r="S18" s="828"/>
      <c r="T18" s="1007"/>
      <c r="U18" s="877"/>
      <c r="V18" s="1042"/>
      <c r="W18" s="815"/>
      <c r="X18" s="828"/>
      <c r="Y18" s="815"/>
      <c r="Z18" s="828"/>
      <c r="AA18" s="815"/>
      <c r="AB18" s="1032"/>
      <c r="AC18" s="1034"/>
      <c r="AD18" s="988"/>
      <c r="AE18" s="762"/>
      <c r="AF18" s="770"/>
      <c r="AG18" s="762"/>
      <c r="AH18" s="770"/>
      <c r="AI18" s="762"/>
      <c r="AJ18" s="770"/>
      <c r="AK18" s="762"/>
      <c r="AL18" s="770"/>
      <c r="AM18" s="762"/>
      <c r="AN18" s="770"/>
      <c r="AO18" s="915"/>
      <c r="AP18" s="904"/>
      <c r="AQ18" s="119" t="s">
        <v>443</v>
      </c>
      <c r="AR18" s="117">
        <f>'[1]LÍNEA 4'!P18</f>
        <v>2210645</v>
      </c>
      <c r="AS18" s="119" t="s">
        <v>1641</v>
      </c>
      <c r="AT18" s="40">
        <v>1</v>
      </c>
      <c r="AU18" s="60">
        <f>'[1]LÍNEA 4'!S18</f>
        <v>12</v>
      </c>
      <c r="AV18" s="60">
        <f>'[1]LÍNEA 4'!T18</f>
        <v>0</v>
      </c>
      <c r="AW18" s="414">
        <f t="shared" si="13"/>
        <v>0</v>
      </c>
      <c r="AX18" s="60">
        <f>'[1]LÍNEA 4'!U18</f>
        <v>4</v>
      </c>
      <c r="AY18" s="414">
        <f t="shared" si="14"/>
        <v>0.33333333333333331</v>
      </c>
      <c r="AZ18" s="60">
        <f>'[1]LÍNEA 4'!V18</f>
        <v>4</v>
      </c>
      <c r="BA18" s="416">
        <f t="shared" si="15"/>
        <v>0.33333333333333331</v>
      </c>
      <c r="BB18" s="47">
        <f>'[1]LÍNEA 4'!W18</f>
        <v>4</v>
      </c>
      <c r="BC18" s="416">
        <f t="shared" si="16"/>
        <v>0.33333333333333331</v>
      </c>
      <c r="BD18" s="54">
        <f>'[4]2016'!K25</f>
        <v>0</v>
      </c>
      <c r="BE18" s="60">
        <f>'[4]2017'!K25</f>
        <v>0</v>
      </c>
      <c r="BF18" s="60">
        <f>'[4]2018'!K25</f>
        <v>0</v>
      </c>
      <c r="BG18" s="49">
        <f>'[4]2019'!K25</f>
        <v>0</v>
      </c>
      <c r="BH18" s="334" t="str">
        <f t="shared" si="2"/>
        <v xml:space="preserve"> -</v>
      </c>
      <c r="BI18" s="454" t="str">
        <f t="shared" si="3"/>
        <v xml:space="preserve"> -</v>
      </c>
      <c r="BJ18" s="335">
        <f t="shared" si="4"/>
        <v>0</v>
      </c>
      <c r="BK18" s="454">
        <f t="shared" si="5"/>
        <v>0</v>
      </c>
      <c r="BL18" s="335">
        <f t="shared" si="6"/>
        <v>0</v>
      </c>
      <c r="BM18" s="454">
        <f t="shared" si="7"/>
        <v>0</v>
      </c>
      <c r="BN18" s="335">
        <f t="shared" si="8"/>
        <v>0</v>
      </c>
      <c r="BO18" s="454">
        <f t="shared" si="9"/>
        <v>0</v>
      </c>
      <c r="BP18" s="661">
        <f t="shared" ref="BP18:BP19" si="31">+SUM(BD18:BG18)/AU18</f>
        <v>0</v>
      </c>
      <c r="BQ18" s="656">
        <f t="shared" si="11"/>
        <v>0</v>
      </c>
      <c r="BR18" s="646">
        <f t="shared" si="12"/>
        <v>0</v>
      </c>
      <c r="BS18" s="54">
        <f>'[4]2016'!P25</f>
        <v>0</v>
      </c>
      <c r="BT18" s="60">
        <f>'[4]2016'!Q25</f>
        <v>0</v>
      </c>
      <c r="BU18" s="60">
        <f>'[4]2016'!R25</f>
        <v>0</v>
      </c>
      <c r="BV18" s="125" t="str">
        <f t="shared" si="18"/>
        <v xml:space="preserve"> -</v>
      </c>
      <c r="BW18" s="379" t="str">
        <f t="shared" si="19"/>
        <v xml:space="preserve"> -</v>
      </c>
      <c r="BX18" s="55">
        <f>'[4]2017'!P25</f>
        <v>1180000</v>
      </c>
      <c r="BY18" s="60">
        <f>'[4]2017'!Q25</f>
        <v>0</v>
      </c>
      <c r="BZ18" s="60">
        <f>'[4]2017'!R25</f>
        <v>0</v>
      </c>
      <c r="CA18" s="125">
        <f t="shared" si="20"/>
        <v>0</v>
      </c>
      <c r="CB18" s="379" t="str">
        <f t="shared" si="21"/>
        <v xml:space="preserve"> -</v>
      </c>
      <c r="CC18" s="54">
        <f>'[4]2018'!P25</f>
        <v>400000</v>
      </c>
      <c r="CD18" s="60">
        <f>'[4]2018'!Q25</f>
        <v>0</v>
      </c>
      <c r="CE18" s="60">
        <f>'[4]2018'!R25</f>
        <v>0</v>
      </c>
      <c r="CF18" s="125">
        <f t="shared" si="22"/>
        <v>0</v>
      </c>
      <c r="CG18" s="379" t="str">
        <f t="shared" si="23"/>
        <v xml:space="preserve"> -</v>
      </c>
      <c r="CH18" s="55">
        <f>'[4]2019'!P25</f>
        <v>300000</v>
      </c>
      <c r="CI18" s="60">
        <f>'[4]2019'!Q25</f>
        <v>0</v>
      </c>
      <c r="CJ18" s="60">
        <f>'[4]2019'!R25</f>
        <v>0</v>
      </c>
      <c r="CK18" s="125">
        <f t="shared" si="24"/>
        <v>0</v>
      </c>
      <c r="CL18" s="379" t="str">
        <f t="shared" si="25"/>
        <v xml:space="preserve"> -</v>
      </c>
      <c r="CM18" s="327">
        <f t="shared" si="26"/>
        <v>1880000</v>
      </c>
      <c r="CN18" s="323">
        <f t="shared" si="27"/>
        <v>0</v>
      </c>
      <c r="CO18" s="323">
        <f t="shared" si="28"/>
        <v>0</v>
      </c>
      <c r="CP18" s="505">
        <f t="shared" si="29"/>
        <v>0</v>
      </c>
      <c r="CQ18" s="379" t="str">
        <f t="shared" si="30"/>
        <v xml:space="preserve"> -</v>
      </c>
      <c r="CR18" s="592" t="s">
        <v>1500</v>
      </c>
      <c r="CS18" s="213" t="s">
        <v>1208</v>
      </c>
      <c r="CT18" s="102" t="str">
        <f>'[1]LÍNEA 4'!AQ18</f>
        <v>Sec. Educación</v>
      </c>
    </row>
    <row r="19" spans="2:98" ht="30" customHeight="1" x14ac:dyDescent="0.2">
      <c r="B19" s="961"/>
      <c r="C19" s="957"/>
      <c r="D19" s="983"/>
      <c r="E19" s="912"/>
      <c r="F19" s="921"/>
      <c r="G19" s="970"/>
      <c r="H19" s="828"/>
      <c r="I19" s="1007"/>
      <c r="J19" s="970"/>
      <c r="K19" s="1007"/>
      <c r="L19" s="970"/>
      <c r="M19" s="970"/>
      <c r="N19" s="1039"/>
      <c r="O19" s="970"/>
      <c r="P19" s="970"/>
      <c r="Q19" s="1007"/>
      <c r="R19" s="970"/>
      <c r="S19" s="828"/>
      <c r="T19" s="1007"/>
      <c r="U19" s="877"/>
      <c r="V19" s="1042"/>
      <c r="W19" s="815"/>
      <c r="X19" s="828"/>
      <c r="Y19" s="815"/>
      <c r="Z19" s="828"/>
      <c r="AA19" s="815"/>
      <c r="AB19" s="1032"/>
      <c r="AC19" s="1034"/>
      <c r="AD19" s="988"/>
      <c r="AE19" s="762"/>
      <c r="AF19" s="770"/>
      <c r="AG19" s="762"/>
      <c r="AH19" s="770"/>
      <c r="AI19" s="762"/>
      <c r="AJ19" s="770"/>
      <c r="AK19" s="762"/>
      <c r="AL19" s="770"/>
      <c r="AM19" s="762"/>
      <c r="AN19" s="770"/>
      <c r="AO19" s="915"/>
      <c r="AP19" s="904"/>
      <c r="AQ19" s="119" t="s">
        <v>444</v>
      </c>
      <c r="AR19" s="117">
        <f>'[1]LÍNEA 4'!P19</f>
        <v>0</v>
      </c>
      <c r="AS19" s="119" t="s">
        <v>1642</v>
      </c>
      <c r="AT19" s="40">
        <v>0</v>
      </c>
      <c r="AU19" s="60">
        <f>'[1]LÍNEA 4'!S19</f>
        <v>4</v>
      </c>
      <c r="AV19" s="60">
        <f>'[1]LÍNEA 4'!T19</f>
        <v>0</v>
      </c>
      <c r="AW19" s="414">
        <f t="shared" si="13"/>
        <v>0</v>
      </c>
      <c r="AX19" s="60">
        <f>'[1]LÍNEA 4'!U19</f>
        <v>1</v>
      </c>
      <c r="AY19" s="414">
        <f t="shared" si="14"/>
        <v>0.25</v>
      </c>
      <c r="AZ19" s="60">
        <f>'[1]LÍNEA 4'!V19</f>
        <v>2</v>
      </c>
      <c r="BA19" s="416">
        <f t="shared" si="15"/>
        <v>0.5</v>
      </c>
      <c r="BB19" s="47">
        <f>'[1]LÍNEA 4'!W19</f>
        <v>1</v>
      </c>
      <c r="BC19" s="416">
        <f t="shared" si="16"/>
        <v>0.25</v>
      </c>
      <c r="BD19" s="54">
        <f>'[4]2016'!K26</f>
        <v>0</v>
      </c>
      <c r="BE19" s="60">
        <f>'[4]2017'!K26</f>
        <v>0</v>
      </c>
      <c r="BF19" s="60">
        <f>'[4]2018'!K26</f>
        <v>0</v>
      </c>
      <c r="BG19" s="49">
        <f>'[4]2019'!K26</f>
        <v>0</v>
      </c>
      <c r="BH19" s="334" t="str">
        <f t="shared" si="2"/>
        <v xml:space="preserve"> -</v>
      </c>
      <c r="BI19" s="454" t="str">
        <f t="shared" si="3"/>
        <v xml:space="preserve"> -</v>
      </c>
      <c r="BJ19" s="335">
        <f t="shared" si="4"/>
        <v>0</v>
      </c>
      <c r="BK19" s="454">
        <f t="shared" si="5"/>
        <v>0</v>
      </c>
      <c r="BL19" s="335">
        <f t="shared" si="6"/>
        <v>0</v>
      </c>
      <c r="BM19" s="454">
        <f t="shared" si="7"/>
        <v>0</v>
      </c>
      <c r="BN19" s="335">
        <f t="shared" si="8"/>
        <v>0</v>
      </c>
      <c r="BO19" s="454">
        <f t="shared" si="9"/>
        <v>0</v>
      </c>
      <c r="BP19" s="661">
        <f t="shared" si="31"/>
        <v>0</v>
      </c>
      <c r="BQ19" s="656">
        <f t="shared" si="11"/>
        <v>0</v>
      </c>
      <c r="BR19" s="646">
        <f t="shared" si="12"/>
        <v>0</v>
      </c>
      <c r="BS19" s="54">
        <f>'[4]2016'!P26</f>
        <v>0</v>
      </c>
      <c r="BT19" s="60">
        <f>'[4]2016'!Q26</f>
        <v>0</v>
      </c>
      <c r="BU19" s="60">
        <f>'[4]2016'!R26</f>
        <v>0</v>
      </c>
      <c r="BV19" s="125" t="str">
        <f t="shared" si="18"/>
        <v xml:space="preserve"> -</v>
      </c>
      <c r="BW19" s="379" t="str">
        <f t="shared" si="19"/>
        <v xml:space="preserve"> -</v>
      </c>
      <c r="BX19" s="55">
        <f>'[4]2017'!P26</f>
        <v>2800000</v>
      </c>
      <c r="BY19" s="60">
        <f>'[4]2017'!Q26</f>
        <v>0</v>
      </c>
      <c r="BZ19" s="60">
        <f>'[4]2017'!R26</f>
        <v>0</v>
      </c>
      <c r="CA19" s="125">
        <f t="shared" si="20"/>
        <v>0</v>
      </c>
      <c r="CB19" s="379" t="str">
        <f t="shared" si="21"/>
        <v xml:space="preserve"> -</v>
      </c>
      <c r="CC19" s="54">
        <f>'[4]2018'!P26</f>
        <v>5800000</v>
      </c>
      <c r="CD19" s="60">
        <f>'[4]2018'!Q26</f>
        <v>0</v>
      </c>
      <c r="CE19" s="60">
        <f>'[4]2018'!R26</f>
        <v>0</v>
      </c>
      <c r="CF19" s="125">
        <f t="shared" si="22"/>
        <v>0</v>
      </c>
      <c r="CG19" s="379" t="str">
        <f t="shared" si="23"/>
        <v xml:space="preserve"> -</v>
      </c>
      <c r="CH19" s="55">
        <f>'[4]2019'!P26</f>
        <v>3400000</v>
      </c>
      <c r="CI19" s="60">
        <f>'[4]2019'!Q26</f>
        <v>0</v>
      </c>
      <c r="CJ19" s="60">
        <f>'[4]2019'!R26</f>
        <v>0</v>
      </c>
      <c r="CK19" s="125">
        <f t="shared" si="24"/>
        <v>0</v>
      </c>
      <c r="CL19" s="379" t="str">
        <f t="shared" si="25"/>
        <v xml:space="preserve"> -</v>
      </c>
      <c r="CM19" s="327">
        <f t="shared" si="26"/>
        <v>12000000</v>
      </c>
      <c r="CN19" s="323">
        <f t="shared" si="27"/>
        <v>0</v>
      </c>
      <c r="CO19" s="323">
        <f t="shared" si="28"/>
        <v>0</v>
      </c>
      <c r="CP19" s="505">
        <f t="shared" si="29"/>
        <v>0</v>
      </c>
      <c r="CQ19" s="379" t="str">
        <f t="shared" si="30"/>
        <v xml:space="preserve"> -</v>
      </c>
      <c r="CR19" s="592" t="s">
        <v>1500</v>
      </c>
      <c r="CS19" s="213" t="s">
        <v>1208</v>
      </c>
      <c r="CT19" s="102" t="str">
        <f>'[1]LÍNEA 4'!AQ19</f>
        <v>Sec. Educación</v>
      </c>
    </row>
    <row r="20" spans="2:98" ht="45.75" customHeight="1" x14ac:dyDescent="0.2">
      <c r="B20" s="961"/>
      <c r="C20" s="957"/>
      <c r="D20" s="983"/>
      <c r="E20" s="912"/>
      <c r="F20" s="921"/>
      <c r="G20" s="970"/>
      <c r="H20" s="828"/>
      <c r="I20" s="1007"/>
      <c r="J20" s="970"/>
      <c r="K20" s="1007"/>
      <c r="L20" s="970"/>
      <c r="M20" s="970"/>
      <c r="N20" s="1166"/>
      <c r="O20" s="970"/>
      <c r="P20" s="970"/>
      <c r="Q20" s="1007"/>
      <c r="R20" s="970"/>
      <c r="S20" s="828"/>
      <c r="T20" s="1007"/>
      <c r="U20" s="877"/>
      <c r="V20" s="1042"/>
      <c r="W20" s="815"/>
      <c r="X20" s="828"/>
      <c r="Y20" s="815"/>
      <c r="Z20" s="828"/>
      <c r="AA20" s="815"/>
      <c r="AB20" s="1032"/>
      <c r="AC20" s="1034"/>
      <c r="AD20" s="988"/>
      <c r="AE20" s="762"/>
      <c r="AF20" s="770"/>
      <c r="AG20" s="762"/>
      <c r="AH20" s="770"/>
      <c r="AI20" s="762"/>
      <c r="AJ20" s="770"/>
      <c r="AK20" s="762"/>
      <c r="AL20" s="770"/>
      <c r="AM20" s="762"/>
      <c r="AN20" s="770"/>
      <c r="AO20" s="915"/>
      <c r="AP20" s="904"/>
      <c r="AQ20" s="255" t="s">
        <v>445</v>
      </c>
      <c r="AR20" s="277" t="str">
        <f>'[1]LÍNEA 4'!P20</f>
        <v>2210645 2210644</v>
      </c>
      <c r="AS20" s="255" t="s">
        <v>1643</v>
      </c>
      <c r="AT20" s="40">
        <v>0</v>
      </c>
      <c r="AU20" s="60">
        <f>'[1]LÍNEA 4'!S20</f>
        <v>1</v>
      </c>
      <c r="AV20" s="60">
        <f>'[1]LÍNEA 4'!T20</f>
        <v>1</v>
      </c>
      <c r="AW20" s="414">
        <v>0.25</v>
      </c>
      <c r="AX20" s="60">
        <f>'[1]LÍNEA 4'!U20</f>
        <v>1</v>
      </c>
      <c r="AY20" s="414">
        <v>0.25</v>
      </c>
      <c r="AZ20" s="60">
        <f>'[1]LÍNEA 4'!V20</f>
        <v>1</v>
      </c>
      <c r="BA20" s="416">
        <v>0.25</v>
      </c>
      <c r="BB20" s="47">
        <f>'[1]LÍNEA 4'!W20</f>
        <v>1</v>
      </c>
      <c r="BC20" s="416">
        <v>0.25</v>
      </c>
      <c r="BD20" s="54">
        <f>'[4]2016'!K27</f>
        <v>0.4</v>
      </c>
      <c r="BE20" s="60">
        <f>'[4]2017'!K27</f>
        <v>0</v>
      </c>
      <c r="BF20" s="60">
        <f>'[4]2018'!K27</f>
        <v>0</v>
      </c>
      <c r="BG20" s="49">
        <f>'[4]2019'!K27</f>
        <v>0</v>
      </c>
      <c r="BH20" s="334">
        <f t="shared" si="2"/>
        <v>0.4</v>
      </c>
      <c r="BI20" s="454">
        <f t="shared" si="3"/>
        <v>0.4</v>
      </c>
      <c r="BJ20" s="335">
        <f t="shared" si="4"/>
        <v>0</v>
      </c>
      <c r="BK20" s="454">
        <f t="shared" si="5"/>
        <v>0</v>
      </c>
      <c r="BL20" s="335">
        <f t="shared" si="6"/>
        <v>0</v>
      </c>
      <c r="BM20" s="454">
        <f t="shared" si="7"/>
        <v>0</v>
      </c>
      <c r="BN20" s="335">
        <f t="shared" si="8"/>
        <v>0</v>
      </c>
      <c r="BO20" s="454">
        <f t="shared" si="9"/>
        <v>0</v>
      </c>
      <c r="BP20" s="661">
        <f t="shared" si="10"/>
        <v>0.1</v>
      </c>
      <c r="BQ20" s="656">
        <f t="shared" si="11"/>
        <v>0.1</v>
      </c>
      <c r="BR20" s="646">
        <f t="shared" si="12"/>
        <v>0.1</v>
      </c>
      <c r="BS20" s="54">
        <f>'[4]2016'!P27</f>
        <v>3103737</v>
      </c>
      <c r="BT20" s="60">
        <f>'[4]2016'!Q27</f>
        <v>1300000</v>
      </c>
      <c r="BU20" s="60">
        <f>'[4]2016'!R27</f>
        <v>1478710</v>
      </c>
      <c r="BV20" s="125">
        <f t="shared" si="18"/>
        <v>0.41884992188448955</v>
      </c>
      <c r="BW20" s="379">
        <f t="shared" si="19"/>
        <v>1.1374692307692307</v>
      </c>
      <c r="BX20" s="55">
        <f>'[4]2017'!P27</f>
        <v>3900283</v>
      </c>
      <c r="BY20" s="60">
        <f>'[4]2017'!Q27</f>
        <v>1202070</v>
      </c>
      <c r="BZ20" s="60">
        <f>'[4]2017'!R27</f>
        <v>0</v>
      </c>
      <c r="CA20" s="125">
        <f t="shared" si="20"/>
        <v>0.30820071261495641</v>
      </c>
      <c r="CB20" s="379" t="str">
        <f t="shared" si="21"/>
        <v xml:space="preserve"> -</v>
      </c>
      <c r="CC20" s="54">
        <f>'[4]2018'!P27</f>
        <v>6750000</v>
      </c>
      <c r="CD20" s="60">
        <f>'[4]2018'!Q27</f>
        <v>0</v>
      </c>
      <c r="CE20" s="60">
        <f>'[4]2018'!R27</f>
        <v>0</v>
      </c>
      <c r="CF20" s="125">
        <f t="shared" si="22"/>
        <v>0</v>
      </c>
      <c r="CG20" s="379" t="str">
        <f t="shared" si="23"/>
        <v xml:space="preserve"> -</v>
      </c>
      <c r="CH20" s="55">
        <f>'[4]2019'!P27</f>
        <v>6750000</v>
      </c>
      <c r="CI20" s="60">
        <f>'[4]2019'!Q27</f>
        <v>0</v>
      </c>
      <c r="CJ20" s="60">
        <f>'[4]2019'!R27</f>
        <v>0</v>
      </c>
      <c r="CK20" s="125">
        <f t="shared" si="24"/>
        <v>0</v>
      </c>
      <c r="CL20" s="379" t="str">
        <f t="shared" si="25"/>
        <v xml:space="preserve"> -</v>
      </c>
      <c r="CM20" s="327">
        <f t="shared" si="26"/>
        <v>20504020</v>
      </c>
      <c r="CN20" s="323">
        <f t="shared" si="27"/>
        <v>2502070</v>
      </c>
      <c r="CO20" s="323">
        <f t="shared" si="28"/>
        <v>1478710</v>
      </c>
      <c r="CP20" s="505">
        <f t="shared" si="29"/>
        <v>0.12202826567668194</v>
      </c>
      <c r="CQ20" s="379">
        <f t="shared" si="30"/>
        <v>0.59099465642448057</v>
      </c>
      <c r="CR20" s="592" t="s">
        <v>1500</v>
      </c>
      <c r="CS20" s="213" t="s">
        <v>1208</v>
      </c>
      <c r="CT20" s="102" t="str">
        <f>'[1]LÍNEA 4'!AQ20</f>
        <v>Sec. Educación</v>
      </c>
    </row>
    <row r="21" spans="2:98" ht="45.75" customHeight="1" x14ac:dyDescent="0.2">
      <c r="B21" s="961"/>
      <c r="C21" s="957"/>
      <c r="D21" s="983"/>
      <c r="E21" s="912"/>
      <c r="F21" s="921" t="s">
        <v>489</v>
      </c>
      <c r="G21" s="970">
        <v>0.86599999999999999</v>
      </c>
      <c r="H21" s="828">
        <v>0.88</v>
      </c>
      <c r="I21" s="815">
        <f>+H21-G21</f>
        <v>1.4000000000000012E-2</v>
      </c>
      <c r="J21" s="828">
        <v>0.87</v>
      </c>
      <c r="K21" s="1007">
        <f>+J21-G21</f>
        <v>4.0000000000000036E-3</v>
      </c>
      <c r="L21" s="828"/>
      <c r="M21" s="970">
        <v>0.873</v>
      </c>
      <c r="N21" s="1038">
        <f t="shared" ref="N21" si="32">+M21-J21</f>
        <v>3.0000000000000027E-3</v>
      </c>
      <c r="O21" s="970"/>
      <c r="P21" s="970">
        <v>0.877</v>
      </c>
      <c r="Q21" s="1007">
        <f t="shared" ref="Q21" si="33">+P21-M21</f>
        <v>4.0000000000000036E-3</v>
      </c>
      <c r="R21" s="970"/>
      <c r="S21" s="828">
        <v>0.88</v>
      </c>
      <c r="T21" s="1007">
        <f t="shared" ref="T21" si="34">+S21-P21</f>
        <v>3.0000000000000027E-3</v>
      </c>
      <c r="U21" s="877"/>
      <c r="V21" s="1042"/>
      <c r="W21" s="815">
        <f t="shared" ref="W21" si="35">+IF(V21=0,0,V21-G21)</f>
        <v>0</v>
      </c>
      <c r="X21" s="828"/>
      <c r="Y21" s="815">
        <f t="shared" ref="Y21" si="36">+IF(X21=0,0,X21-V21)</f>
        <v>0</v>
      </c>
      <c r="Z21" s="828"/>
      <c r="AA21" s="815">
        <f t="shared" ref="AA21" si="37">+IF(Z21=0,0,Z21-X21)</f>
        <v>0</v>
      </c>
      <c r="AB21" s="1032"/>
      <c r="AC21" s="1034">
        <f t="shared" ref="AC21" si="38">+IF(AB21=0,0,AB21-Z21)</f>
        <v>0</v>
      </c>
      <c r="AD21" s="988">
        <f t="shared" ref="AD21" si="39">+IF(K21=0," -",W21/K21)</f>
        <v>0</v>
      </c>
      <c r="AE21" s="762">
        <f t="shared" ref="AE21" si="40">+IF(K21=0," -",IF(AD21&gt;100%,100%,AD21))</f>
        <v>0</v>
      </c>
      <c r="AF21" s="770">
        <f t="shared" ref="AF21" si="41">+IF(N21=0," -",Y21/N21)</f>
        <v>0</v>
      </c>
      <c r="AG21" s="762">
        <f t="shared" ref="AG21" si="42">+IF(N21=0," -",IF(AF21&gt;100%,100%,AF21))</f>
        <v>0</v>
      </c>
      <c r="AH21" s="770">
        <f t="shared" ref="AH21" si="43">+IF(Q21=0," -",AA21/Q21)</f>
        <v>0</v>
      </c>
      <c r="AI21" s="762">
        <f t="shared" ref="AI21" si="44">+IF(Q21=0," -",IF(AH21&gt;100%,100%,AH21))</f>
        <v>0</v>
      </c>
      <c r="AJ21" s="770">
        <f t="shared" ref="AJ21" si="45">+IF(T21=0," -",AC21/T21)</f>
        <v>0</v>
      </c>
      <c r="AK21" s="762">
        <f t="shared" ref="AK21" si="46">+IF(T21=0," -",IF(AJ21&gt;100%,100%,AJ21))</f>
        <v>0</v>
      </c>
      <c r="AL21" s="770">
        <f t="shared" ref="AL21" si="47">+SUM(AC21,AA21,Y21,W21)/I21</f>
        <v>0</v>
      </c>
      <c r="AM21" s="762">
        <f t="shared" ref="AM21" si="48">+IF(AL21&gt;100%,100%,IF(AL21&lt;0%,0%,AL21))</f>
        <v>0</v>
      </c>
      <c r="AN21" s="770"/>
      <c r="AO21" s="915"/>
      <c r="AP21" s="904"/>
      <c r="AQ21" s="119" t="s">
        <v>446</v>
      </c>
      <c r="AR21" s="117">
        <f>'[1]LÍNEA 4'!P21</f>
        <v>0</v>
      </c>
      <c r="AS21" s="119" t="s">
        <v>1644</v>
      </c>
      <c r="AT21" s="40">
        <v>0</v>
      </c>
      <c r="AU21" s="60">
        <f>'[1]LÍNEA 4'!S21</f>
        <v>10</v>
      </c>
      <c r="AV21" s="60">
        <f>'[1]LÍNEA 4'!T21</f>
        <v>3</v>
      </c>
      <c r="AW21" s="414">
        <f t="shared" si="13"/>
        <v>0.3</v>
      </c>
      <c r="AX21" s="60">
        <f>'[1]LÍNEA 4'!U21</f>
        <v>3</v>
      </c>
      <c r="AY21" s="414">
        <f t="shared" si="14"/>
        <v>0.3</v>
      </c>
      <c r="AZ21" s="60">
        <f>'[1]LÍNEA 4'!V21</f>
        <v>3</v>
      </c>
      <c r="BA21" s="416">
        <f t="shared" si="15"/>
        <v>0.3</v>
      </c>
      <c r="BB21" s="47">
        <f>'[1]LÍNEA 4'!W21</f>
        <v>1</v>
      </c>
      <c r="BC21" s="416">
        <f t="shared" si="16"/>
        <v>0.1</v>
      </c>
      <c r="BD21" s="54">
        <f>'[4]2016'!K28</f>
        <v>2</v>
      </c>
      <c r="BE21" s="60">
        <f>'[4]2017'!K28</f>
        <v>0</v>
      </c>
      <c r="BF21" s="60">
        <f>'[4]2018'!K28</f>
        <v>0</v>
      </c>
      <c r="BG21" s="49">
        <f>'[4]2019'!K28</f>
        <v>0</v>
      </c>
      <c r="BH21" s="334">
        <f t="shared" si="2"/>
        <v>0.66666666666666663</v>
      </c>
      <c r="BI21" s="454">
        <f t="shared" si="3"/>
        <v>0.66666666666666663</v>
      </c>
      <c r="BJ21" s="335">
        <f t="shared" si="4"/>
        <v>0</v>
      </c>
      <c r="BK21" s="454">
        <f t="shared" si="5"/>
        <v>0</v>
      </c>
      <c r="BL21" s="335">
        <f t="shared" si="6"/>
        <v>0</v>
      </c>
      <c r="BM21" s="454">
        <f t="shared" si="7"/>
        <v>0</v>
      </c>
      <c r="BN21" s="335">
        <f t="shared" si="8"/>
        <v>0</v>
      </c>
      <c r="BO21" s="454">
        <f t="shared" si="9"/>
        <v>0</v>
      </c>
      <c r="BP21" s="661">
        <f t="shared" ref="BP21:BP22" si="49">+SUM(BD21:BG21)/AU21</f>
        <v>0.2</v>
      </c>
      <c r="BQ21" s="656">
        <f t="shared" si="11"/>
        <v>0.2</v>
      </c>
      <c r="BR21" s="646">
        <f t="shared" si="12"/>
        <v>0.2</v>
      </c>
      <c r="BS21" s="54">
        <f>'[4]2016'!P28</f>
        <v>0</v>
      </c>
      <c r="BT21" s="60">
        <f>'[4]2016'!Q28</f>
        <v>0</v>
      </c>
      <c r="BU21" s="60">
        <f>'[4]2016'!R28</f>
        <v>0</v>
      </c>
      <c r="BV21" s="125" t="str">
        <f t="shared" si="18"/>
        <v xml:space="preserve"> -</v>
      </c>
      <c r="BW21" s="379" t="str">
        <f t="shared" si="19"/>
        <v xml:space="preserve"> -</v>
      </c>
      <c r="BX21" s="55">
        <f>'[4]2017'!P28</f>
        <v>11700000</v>
      </c>
      <c r="BY21" s="60">
        <f>'[4]2017'!Q28</f>
        <v>0</v>
      </c>
      <c r="BZ21" s="60">
        <f>'[4]2017'!R28</f>
        <v>0</v>
      </c>
      <c r="CA21" s="125">
        <f t="shared" si="20"/>
        <v>0</v>
      </c>
      <c r="CB21" s="379" t="str">
        <f t="shared" si="21"/>
        <v xml:space="preserve"> -</v>
      </c>
      <c r="CC21" s="54">
        <f>'[4]2018'!P28</f>
        <v>0</v>
      </c>
      <c r="CD21" s="60">
        <f>'[4]2018'!Q28</f>
        <v>0</v>
      </c>
      <c r="CE21" s="60">
        <f>'[4]2018'!R28</f>
        <v>0</v>
      </c>
      <c r="CF21" s="125" t="str">
        <f t="shared" si="22"/>
        <v xml:space="preserve"> -</v>
      </c>
      <c r="CG21" s="379" t="str">
        <f t="shared" si="23"/>
        <v xml:space="preserve"> -</v>
      </c>
      <c r="CH21" s="55">
        <f>'[4]2019'!P28</f>
        <v>0</v>
      </c>
      <c r="CI21" s="60">
        <f>'[4]2019'!Q28</f>
        <v>0</v>
      </c>
      <c r="CJ21" s="60">
        <f>'[4]2019'!R28</f>
        <v>0</v>
      </c>
      <c r="CK21" s="125" t="str">
        <f t="shared" si="24"/>
        <v xml:space="preserve"> -</v>
      </c>
      <c r="CL21" s="379" t="str">
        <f t="shared" si="25"/>
        <v xml:space="preserve"> -</v>
      </c>
      <c r="CM21" s="327">
        <f t="shared" si="26"/>
        <v>11700000</v>
      </c>
      <c r="CN21" s="323">
        <f t="shared" si="27"/>
        <v>0</v>
      </c>
      <c r="CO21" s="323">
        <f t="shared" si="28"/>
        <v>0</v>
      </c>
      <c r="CP21" s="505">
        <f t="shared" si="29"/>
        <v>0</v>
      </c>
      <c r="CQ21" s="379" t="str">
        <f t="shared" si="30"/>
        <v xml:space="preserve"> -</v>
      </c>
      <c r="CR21" s="592" t="s">
        <v>1500</v>
      </c>
      <c r="CS21" s="213" t="s">
        <v>1208</v>
      </c>
      <c r="CT21" s="102" t="str">
        <f>'[1]LÍNEA 4'!AQ21</f>
        <v>Sec. Educación</v>
      </c>
    </row>
    <row r="22" spans="2:98" ht="30" customHeight="1" x14ac:dyDescent="0.2">
      <c r="B22" s="961"/>
      <c r="C22" s="957"/>
      <c r="D22" s="983"/>
      <c r="E22" s="912"/>
      <c r="F22" s="921"/>
      <c r="G22" s="970"/>
      <c r="H22" s="828"/>
      <c r="I22" s="815"/>
      <c r="J22" s="828"/>
      <c r="K22" s="1007"/>
      <c r="L22" s="828"/>
      <c r="M22" s="970"/>
      <c r="N22" s="1039"/>
      <c r="O22" s="970"/>
      <c r="P22" s="970"/>
      <c r="Q22" s="1007"/>
      <c r="R22" s="970"/>
      <c r="S22" s="828"/>
      <c r="T22" s="1007"/>
      <c r="U22" s="877"/>
      <c r="V22" s="1042"/>
      <c r="W22" s="815"/>
      <c r="X22" s="828"/>
      <c r="Y22" s="815"/>
      <c r="Z22" s="828"/>
      <c r="AA22" s="815"/>
      <c r="AB22" s="1032"/>
      <c r="AC22" s="1034"/>
      <c r="AD22" s="988"/>
      <c r="AE22" s="762"/>
      <c r="AF22" s="770"/>
      <c r="AG22" s="762"/>
      <c r="AH22" s="770"/>
      <c r="AI22" s="762"/>
      <c r="AJ22" s="770"/>
      <c r="AK22" s="762"/>
      <c r="AL22" s="770"/>
      <c r="AM22" s="762"/>
      <c r="AN22" s="770"/>
      <c r="AO22" s="915"/>
      <c r="AP22" s="904"/>
      <c r="AQ22" s="119" t="s">
        <v>447</v>
      </c>
      <c r="AR22" s="117">
        <f>'[1]LÍNEA 4'!P22</f>
        <v>2210901</v>
      </c>
      <c r="AS22" s="119" t="s">
        <v>1645</v>
      </c>
      <c r="AT22" s="40">
        <v>0</v>
      </c>
      <c r="AU22" s="60">
        <f>'[1]LÍNEA 4'!S22</f>
        <v>13</v>
      </c>
      <c r="AV22" s="60">
        <f>'[1]LÍNEA 4'!T22</f>
        <v>0</v>
      </c>
      <c r="AW22" s="414">
        <f t="shared" si="13"/>
        <v>0</v>
      </c>
      <c r="AX22" s="60">
        <f>'[1]LÍNEA 4'!U22</f>
        <v>5</v>
      </c>
      <c r="AY22" s="414">
        <f t="shared" si="14"/>
        <v>0.38461538461538464</v>
      </c>
      <c r="AZ22" s="60">
        <f>'[1]LÍNEA 4'!V22</f>
        <v>4</v>
      </c>
      <c r="BA22" s="416">
        <f t="shared" si="15"/>
        <v>0.30769230769230771</v>
      </c>
      <c r="BB22" s="47">
        <f>'[1]LÍNEA 4'!W22</f>
        <v>4</v>
      </c>
      <c r="BC22" s="416">
        <f t="shared" si="16"/>
        <v>0.30769230769230771</v>
      </c>
      <c r="BD22" s="54">
        <f>'[4]2016'!K29</f>
        <v>0</v>
      </c>
      <c r="BE22" s="60">
        <f>'[4]2017'!K29</f>
        <v>0</v>
      </c>
      <c r="BF22" s="60">
        <f>'[4]2018'!K29</f>
        <v>0</v>
      </c>
      <c r="BG22" s="49">
        <f>'[4]2019'!K29</f>
        <v>0</v>
      </c>
      <c r="BH22" s="334" t="str">
        <f t="shared" si="2"/>
        <v xml:space="preserve"> -</v>
      </c>
      <c r="BI22" s="454" t="str">
        <f t="shared" si="3"/>
        <v xml:space="preserve"> -</v>
      </c>
      <c r="BJ22" s="335">
        <f t="shared" si="4"/>
        <v>0</v>
      </c>
      <c r="BK22" s="454">
        <f t="shared" si="5"/>
        <v>0</v>
      </c>
      <c r="BL22" s="335">
        <f t="shared" si="6"/>
        <v>0</v>
      </c>
      <c r="BM22" s="454">
        <f t="shared" si="7"/>
        <v>0</v>
      </c>
      <c r="BN22" s="335">
        <f t="shared" si="8"/>
        <v>0</v>
      </c>
      <c r="BO22" s="454">
        <f t="shared" si="9"/>
        <v>0</v>
      </c>
      <c r="BP22" s="661">
        <f t="shared" si="49"/>
        <v>0</v>
      </c>
      <c r="BQ22" s="656">
        <f t="shared" si="11"/>
        <v>0</v>
      </c>
      <c r="BR22" s="646">
        <f t="shared" si="12"/>
        <v>0</v>
      </c>
      <c r="BS22" s="54">
        <f>'[4]2016'!P29</f>
        <v>0</v>
      </c>
      <c r="BT22" s="60">
        <f>'[4]2016'!Q29</f>
        <v>0</v>
      </c>
      <c r="BU22" s="60">
        <f>'[4]2016'!R29</f>
        <v>0</v>
      </c>
      <c r="BV22" s="125" t="str">
        <f t="shared" si="18"/>
        <v xml:space="preserve"> -</v>
      </c>
      <c r="BW22" s="379" t="str">
        <f t="shared" si="19"/>
        <v xml:space="preserve"> -</v>
      </c>
      <c r="BX22" s="55">
        <f>'[4]2017'!P29</f>
        <v>638069</v>
      </c>
      <c r="BY22" s="60">
        <f>'[4]2017'!Q29</f>
        <v>0</v>
      </c>
      <c r="BZ22" s="60">
        <f>'[4]2017'!R29</f>
        <v>0</v>
      </c>
      <c r="CA22" s="125">
        <f t="shared" si="20"/>
        <v>0</v>
      </c>
      <c r="CB22" s="379" t="str">
        <f t="shared" si="21"/>
        <v xml:space="preserve"> -</v>
      </c>
      <c r="CC22" s="54">
        <f>'[4]2018'!P29</f>
        <v>2000000</v>
      </c>
      <c r="CD22" s="60">
        <f>'[4]2018'!Q29</f>
        <v>0</v>
      </c>
      <c r="CE22" s="60">
        <f>'[4]2018'!R29</f>
        <v>0</v>
      </c>
      <c r="CF22" s="125">
        <f t="shared" si="22"/>
        <v>0</v>
      </c>
      <c r="CG22" s="379" t="str">
        <f t="shared" si="23"/>
        <v xml:space="preserve"> -</v>
      </c>
      <c r="CH22" s="55">
        <f>'[4]2019'!P29</f>
        <v>2000000</v>
      </c>
      <c r="CI22" s="60">
        <f>'[4]2019'!Q29</f>
        <v>0</v>
      </c>
      <c r="CJ22" s="60">
        <f>'[4]2019'!R29</f>
        <v>0</v>
      </c>
      <c r="CK22" s="125">
        <f t="shared" si="24"/>
        <v>0</v>
      </c>
      <c r="CL22" s="379" t="str">
        <f t="shared" si="25"/>
        <v xml:space="preserve"> -</v>
      </c>
      <c r="CM22" s="327">
        <f t="shared" si="26"/>
        <v>4638069</v>
      </c>
      <c r="CN22" s="323">
        <f t="shared" si="27"/>
        <v>0</v>
      </c>
      <c r="CO22" s="323">
        <f t="shared" si="28"/>
        <v>0</v>
      </c>
      <c r="CP22" s="505">
        <f t="shared" si="29"/>
        <v>0</v>
      </c>
      <c r="CQ22" s="379" t="str">
        <f t="shared" si="30"/>
        <v xml:space="preserve"> -</v>
      </c>
      <c r="CR22" s="592" t="s">
        <v>1500</v>
      </c>
      <c r="CS22" s="213" t="s">
        <v>1208</v>
      </c>
      <c r="CT22" s="102" t="str">
        <f>'[1]LÍNEA 4'!AQ22</f>
        <v>Sec. Educación</v>
      </c>
    </row>
    <row r="23" spans="2:98" ht="30" customHeight="1" thickBot="1" x14ac:dyDescent="0.25">
      <c r="B23" s="961"/>
      <c r="C23" s="957"/>
      <c r="D23" s="983"/>
      <c r="E23" s="912"/>
      <c r="F23" s="921"/>
      <c r="G23" s="970"/>
      <c r="H23" s="828"/>
      <c r="I23" s="815"/>
      <c r="J23" s="828"/>
      <c r="K23" s="1007"/>
      <c r="L23" s="828"/>
      <c r="M23" s="970"/>
      <c r="N23" s="1039"/>
      <c r="O23" s="970"/>
      <c r="P23" s="970"/>
      <c r="Q23" s="1007"/>
      <c r="R23" s="970"/>
      <c r="S23" s="828"/>
      <c r="T23" s="1007"/>
      <c r="U23" s="877"/>
      <c r="V23" s="1042"/>
      <c r="W23" s="815"/>
      <c r="X23" s="828"/>
      <c r="Y23" s="815"/>
      <c r="Z23" s="828"/>
      <c r="AA23" s="815"/>
      <c r="AB23" s="1032"/>
      <c r="AC23" s="1034"/>
      <c r="AD23" s="988"/>
      <c r="AE23" s="762"/>
      <c r="AF23" s="770"/>
      <c r="AG23" s="762"/>
      <c r="AH23" s="770"/>
      <c r="AI23" s="762"/>
      <c r="AJ23" s="770"/>
      <c r="AK23" s="762"/>
      <c r="AL23" s="770"/>
      <c r="AM23" s="762"/>
      <c r="AN23" s="770"/>
      <c r="AO23" s="916"/>
      <c r="AP23" s="905"/>
      <c r="AQ23" s="240" t="s">
        <v>448</v>
      </c>
      <c r="AR23" s="278">
        <f>'[1]LÍNEA 4'!P23</f>
        <v>0</v>
      </c>
      <c r="AS23" s="240" t="s">
        <v>1646</v>
      </c>
      <c r="AT23" s="77">
        <v>0</v>
      </c>
      <c r="AU23" s="115">
        <f>'[1]LÍNEA 4'!S23</f>
        <v>1</v>
      </c>
      <c r="AV23" s="115">
        <f>'[1]LÍNEA 4'!T23</f>
        <v>1</v>
      </c>
      <c r="AW23" s="417">
        <v>0.25</v>
      </c>
      <c r="AX23" s="115">
        <f>'[1]LÍNEA 4'!U23</f>
        <v>1</v>
      </c>
      <c r="AY23" s="417">
        <v>0.25</v>
      </c>
      <c r="AZ23" s="115">
        <f>'[1]LÍNEA 4'!V23</f>
        <v>1</v>
      </c>
      <c r="BA23" s="418">
        <v>0.25</v>
      </c>
      <c r="BB23" s="147">
        <f>'[1]LÍNEA 4'!W23</f>
        <v>1</v>
      </c>
      <c r="BC23" s="418">
        <v>0.25</v>
      </c>
      <c r="BD23" s="316">
        <f>'[4]2016'!K30</f>
        <v>1</v>
      </c>
      <c r="BE23" s="109">
        <f>'[4]2017'!K30</f>
        <v>0.41</v>
      </c>
      <c r="BF23" s="109">
        <f>'[4]2018'!K30</f>
        <v>0</v>
      </c>
      <c r="BG23" s="73">
        <f>'[4]2019'!K30</f>
        <v>0</v>
      </c>
      <c r="BH23" s="332">
        <f t="shared" si="2"/>
        <v>1</v>
      </c>
      <c r="BI23" s="458">
        <f t="shared" si="3"/>
        <v>1</v>
      </c>
      <c r="BJ23" s="333">
        <f t="shared" si="4"/>
        <v>0.41</v>
      </c>
      <c r="BK23" s="458">
        <f t="shared" si="5"/>
        <v>0.41</v>
      </c>
      <c r="BL23" s="333">
        <f t="shared" si="6"/>
        <v>0</v>
      </c>
      <c r="BM23" s="458">
        <f t="shared" si="7"/>
        <v>0</v>
      </c>
      <c r="BN23" s="333">
        <f t="shared" si="8"/>
        <v>0</v>
      </c>
      <c r="BO23" s="458">
        <f t="shared" si="9"/>
        <v>0</v>
      </c>
      <c r="BP23" s="662">
        <f t="shared" si="10"/>
        <v>0.35249999999999998</v>
      </c>
      <c r="BQ23" s="657">
        <f t="shared" si="11"/>
        <v>0.35249999999999998</v>
      </c>
      <c r="BR23" s="647">
        <f t="shared" si="12"/>
        <v>0.35249999999999998</v>
      </c>
      <c r="BS23" s="62">
        <f>'[4]2016'!P30</f>
        <v>0</v>
      </c>
      <c r="BT23" s="92">
        <f>'[4]2016'!Q30</f>
        <v>0</v>
      </c>
      <c r="BU23" s="92">
        <f>'[4]2016'!R30</f>
        <v>0</v>
      </c>
      <c r="BV23" s="148" t="str">
        <f t="shared" si="18"/>
        <v xml:space="preserve"> -</v>
      </c>
      <c r="BW23" s="386" t="str">
        <f t="shared" si="19"/>
        <v xml:space="preserve"> -</v>
      </c>
      <c r="BX23" s="63">
        <f>'[4]2017'!P30</f>
        <v>0</v>
      </c>
      <c r="BY23" s="92">
        <f>'[4]2017'!Q30</f>
        <v>0</v>
      </c>
      <c r="BZ23" s="92">
        <f>'[4]2017'!R30</f>
        <v>0</v>
      </c>
      <c r="CA23" s="148" t="str">
        <f t="shared" si="20"/>
        <v xml:space="preserve"> -</v>
      </c>
      <c r="CB23" s="386" t="str">
        <f t="shared" si="21"/>
        <v xml:space="preserve"> -</v>
      </c>
      <c r="CC23" s="62">
        <f>'[4]2018'!P30</f>
        <v>813001</v>
      </c>
      <c r="CD23" s="92">
        <f>'[4]2018'!Q30</f>
        <v>0</v>
      </c>
      <c r="CE23" s="92">
        <f>'[4]2018'!R30</f>
        <v>0</v>
      </c>
      <c r="CF23" s="148">
        <f t="shared" si="22"/>
        <v>0</v>
      </c>
      <c r="CG23" s="386" t="str">
        <f t="shared" si="23"/>
        <v xml:space="preserve"> -</v>
      </c>
      <c r="CH23" s="63">
        <f>'[4]2019'!P30</f>
        <v>885227</v>
      </c>
      <c r="CI23" s="92">
        <f>'[4]2019'!Q30</f>
        <v>0</v>
      </c>
      <c r="CJ23" s="92">
        <f>'[4]2019'!R30</f>
        <v>0</v>
      </c>
      <c r="CK23" s="148">
        <f t="shared" si="24"/>
        <v>0</v>
      </c>
      <c r="CL23" s="386" t="str">
        <f t="shared" si="25"/>
        <v xml:space="preserve"> -</v>
      </c>
      <c r="CM23" s="328">
        <f t="shared" si="26"/>
        <v>1698228</v>
      </c>
      <c r="CN23" s="329">
        <f t="shared" si="27"/>
        <v>0</v>
      </c>
      <c r="CO23" s="329">
        <f t="shared" si="28"/>
        <v>0</v>
      </c>
      <c r="CP23" s="506">
        <f t="shared" si="29"/>
        <v>0</v>
      </c>
      <c r="CQ23" s="386" t="str">
        <f t="shared" si="30"/>
        <v xml:space="preserve"> -</v>
      </c>
      <c r="CR23" s="594" t="s">
        <v>1500</v>
      </c>
      <c r="CS23" s="214" t="s">
        <v>1208</v>
      </c>
      <c r="CT23" s="103" t="str">
        <f>'[1]LÍNEA 4'!AQ23</f>
        <v>Sec. Educación</v>
      </c>
    </row>
    <row r="24" spans="2:98" ht="30" customHeight="1" x14ac:dyDescent="0.2">
      <c r="B24" s="961"/>
      <c r="C24" s="957"/>
      <c r="D24" s="983"/>
      <c r="E24" s="912"/>
      <c r="F24" s="921"/>
      <c r="G24" s="970"/>
      <c r="H24" s="828"/>
      <c r="I24" s="815"/>
      <c r="J24" s="828"/>
      <c r="K24" s="1007"/>
      <c r="L24" s="828"/>
      <c r="M24" s="970"/>
      <c r="N24" s="1039"/>
      <c r="O24" s="970"/>
      <c r="P24" s="970"/>
      <c r="Q24" s="1007"/>
      <c r="R24" s="970"/>
      <c r="S24" s="828"/>
      <c r="T24" s="1007"/>
      <c r="U24" s="877"/>
      <c r="V24" s="1042"/>
      <c r="W24" s="815"/>
      <c r="X24" s="828"/>
      <c r="Y24" s="815"/>
      <c r="Z24" s="828"/>
      <c r="AA24" s="815"/>
      <c r="AB24" s="1032"/>
      <c r="AC24" s="1034"/>
      <c r="AD24" s="988"/>
      <c r="AE24" s="762"/>
      <c r="AF24" s="770"/>
      <c r="AG24" s="762"/>
      <c r="AH24" s="770"/>
      <c r="AI24" s="762"/>
      <c r="AJ24" s="770"/>
      <c r="AK24" s="762"/>
      <c r="AL24" s="770"/>
      <c r="AM24" s="762"/>
      <c r="AN24" s="770"/>
      <c r="AO24" s="917">
        <f>+RESUMEN!J83</f>
        <v>0.48797084384587147</v>
      </c>
      <c r="AP24" s="906" t="s">
        <v>500</v>
      </c>
      <c r="AQ24" s="26" t="s">
        <v>691</v>
      </c>
      <c r="AR24" s="138" t="str">
        <f>'[1]LÍNEA 4'!P24</f>
        <v xml:space="preserve"> -</v>
      </c>
      <c r="AS24" s="26" t="s">
        <v>1647</v>
      </c>
      <c r="AT24" s="39">
        <v>4919</v>
      </c>
      <c r="AU24" s="90">
        <f>'[1]LÍNEA 4'!S24</f>
        <v>581</v>
      </c>
      <c r="AV24" s="90">
        <f>'[1]LÍNEA 4'!T24</f>
        <v>146</v>
      </c>
      <c r="AW24" s="413">
        <f t="shared" si="13"/>
        <v>0.2512908777969019</v>
      </c>
      <c r="AX24" s="90">
        <f>'[1]LÍNEA 4'!U24</f>
        <v>145</v>
      </c>
      <c r="AY24" s="413">
        <f t="shared" si="14"/>
        <v>0.24956970740103271</v>
      </c>
      <c r="AZ24" s="90">
        <f>'[1]LÍNEA 4'!V24</f>
        <v>145</v>
      </c>
      <c r="BA24" s="415">
        <f t="shared" si="15"/>
        <v>0.24956970740103271</v>
      </c>
      <c r="BB24" s="46">
        <f>'[1]LÍNEA 4'!W24</f>
        <v>145</v>
      </c>
      <c r="BC24" s="422">
        <f t="shared" si="16"/>
        <v>0.24956970740103271</v>
      </c>
      <c r="BD24" s="52">
        <f>'[4]2016'!K31</f>
        <v>157</v>
      </c>
      <c r="BE24" s="90">
        <f>'[4]2017'!K31</f>
        <v>462</v>
      </c>
      <c r="BF24" s="90">
        <f>'[4]2018'!K31</f>
        <v>0</v>
      </c>
      <c r="BG24" s="69">
        <f>'[4]2019'!K31</f>
        <v>0</v>
      </c>
      <c r="BH24" s="330">
        <f t="shared" si="2"/>
        <v>1.0753424657534247</v>
      </c>
      <c r="BI24" s="453">
        <f t="shared" si="3"/>
        <v>1</v>
      </c>
      <c r="BJ24" s="331">
        <f t="shared" si="4"/>
        <v>3.1862068965517243</v>
      </c>
      <c r="BK24" s="453">
        <f t="shared" si="5"/>
        <v>1</v>
      </c>
      <c r="BL24" s="331">
        <f t="shared" si="6"/>
        <v>0</v>
      </c>
      <c r="BM24" s="453">
        <f t="shared" si="7"/>
        <v>0</v>
      </c>
      <c r="BN24" s="331">
        <f t="shared" si="8"/>
        <v>0</v>
      </c>
      <c r="BO24" s="453">
        <f t="shared" si="9"/>
        <v>0</v>
      </c>
      <c r="BP24" s="660">
        <f t="shared" ref="BP24" si="50">+SUM(BD24:BG24)/AU24</f>
        <v>1.0654044750430292</v>
      </c>
      <c r="BQ24" s="655">
        <f t="shared" si="11"/>
        <v>1</v>
      </c>
      <c r="BR24" s="645">
        <f t="shared" si="12"/>
        <v>1</v>
      </c>
      <c r="BS24" s="61">
        <f>'[4]2016'!P31</f>
        <v>0</v>
      </c>
      <c r="BT24" s="59">
        <f>'[4]2016'!Q31</f>
        <v>0</v>
      </c>
      <c r="BU24" s="59">
        <f>'[4]2016'!R31</f>
        <v>0</v>
      </c>
      <c r="BV24" s="145" t="str">
        <f t="shared" si="18"/>
        <v xml:space="preserve"> -</v>
      </c>
      <c r="BW24" s="378" t="str">
        <f t="shared" si="19"/>
        <v xml:space="preserve"> -</v>
      </c>
      <c r="BX24" s="61">
        <f>'[4]2017'!P31</f>
        <v>0</v>
      </c>
      <c r="BY24" s="59">
        <f>'[4]2017'!Q31</f>
        <v>0</v>
      </c>
      <c r="BZ24" s="59">
        <f>'[4]2017'!R31</f>
        <v>0</v>
      </c>
      <c r="CA24" s="145" t="str">
        <f t="shared" si="20"/>
        <v xml:space="preserve"> -</v>
      </c>
      <c r="CB24" s="378" t="str">
        <f t="shared" si="21"/>
        <v xml:space="preserve"> -</v>
      </c>
      <c r="CC24" s="58">
        <f>'[4]2018'!P31</f>
        <v>0</v>
      </c>
      <c r="CD24" s="59">
        <f>'[4]2018'!Q31</f>
        <v>0</v>
      </c>
      <c r="CE24" s="59">
        <f>'[4]2018'!R31</f>
        <v>0</v>
      </c>
      <c r="CF24" s="145" t="str">
        <f t="shared" si="22"/>
        <v xml:space="preserve"> -</v>
      </c>
      <c r="CG24" s="378" t="str">
        <f t="shared" si="23"/>
        <v xml:space="preserve"> -</v>
      </c>
      <c r="CH24" s="61">
        <f>'[4]2019'!P31</f>
        <v>0</v>
      </c>
      <c r="CI24" s="59">
        <f>'[4]2019'!Q31</f>
        <v>0</v>
      </c>
      <c r="CJ24" s="59">
        <f>'[4]2019'!R31</f>
        <v>0</v>
      </c>
      <c r="CK24" s="145" t="str">
        <f t="shared" si="24"/>
        <v xml:space="preserve"> -</v>
      </c>
      <c r="CL24" s="378" t="str">
        <f t="shared" si="25"/>
        <v xml:space="preserve"> -</v>
      </c>
      <c r="CM24" s="380">
        <f t="shared" si="26"/>
        <v>0</v>
      </c>
      <c r="CN24" s="381">
        <f t="shared" si="27"/>
        <v>0</v>
      </c>
      <c r="CO24" s="381">
        <f t="shared" si="28"/>
        <v>0</v>
      </c>
      <c r="CP24" s="507" t="str">
        <f t="shared" si="29"/>
        <v xml:space="preserve"> -</v>
      </c>
      <c r="CQ24" s="378" t="str">
        <f t="shared" si="30"/>
        <v xml:space="preserve"> -</v>
      </c>
      <c r="CR24" s="595" t="s">
        <v>1500</v>
      </c>
      <c r="CS24" s="215" t="s">
        <v>1208</v>
      </c>
      <c r="CT24" s="75" t="str">
        <f>'[1]LÍNEA 4'!AQ24</f>
        <v>Sec. Educación</v>
      </c>
    </row>
    <row r="25" spans="2:98" ht="30" customHeight="1" x14ac:dyDescent="0.2">
      <c r="B25" s="961"/>
      <c r="C25" s="957"/>
      <c r="D25" s="983"/>
      <c r="E25" s="912"/>
      <c r="F25" s="921"/>
      <c r="G25" s="970"/>
      <c r="H25" s="828"/>
      <c r="I25" s="815"/>
      <c r="J25" s="828"/>
      <c r="K25" s="1007"/>
      <c r="L25" s="828"/>
      <c r="M25" s="970"/>
      <c r="N25" s="1166"/>
      <c r="O25" s="970"/>
      <c r="P25" s="970"/>
      <c r="Q25" s="1007"/>
      <c r="R25" s="970"/>
      <c r="S25" s="828"/>
      <c r="T25" s="1007"/>
      <c r="U25" s="877"/>
      <c r="V25" s="1042"/>
      <c r="W25" s="815"/>
      <c r="X25" s="828"/>
      <c r="Y25" s="815"/>
      <c r="Z25" s="828"/>
      <c r="AA25" s="815"/>
      <c r="AB25" s="1032"/>
      <c r="AC25" s="1034"/>
      <c r="AD25" s="988"/>
      <c r="AE25" s="762"/>
      <c r="AF25" s="770"/>
      <c r="AG25" s="762"/>
      <c r="AH25" s="770"/>
      <c r="AI25" s="762"/>
      <c r="AJ25" s="770"/>
      <c r="AK25" s="762"/>
      <c r="AL25" s="770"/>
      <c r="AM25" s="762"/>
      <c r="AN25" s="770"/>
      <c r="AO25" s="915"/>
      <c r="AP25" s="904"/>
      <c r="AQ25" s="255" t="s">
        <v>449</v>
      </c>
      <c r="AR25" s="277">
        <f>'[1]LÍNEA 4'!P25</f>
        <v>2210146</v>
      </c>
      <c r="AS25" s="255" t="s">
        <v>1648</v>
      </c>
      <c r="AT25" s="43">
        <v>1</v>
      </c>
      <c r="AU25" s="85">
        <f>'[1]LÍNEA 4'!S25</f>
        <v>1</v>
      </c>
      <c r="AV25" s="85">
        <f>'[1]LÍNEA 4'!T25</f>
        <v>1</v>
      </c>
      <c r="AW25" s="414">
        <v>0.25</v>
      </c>
      <c r="AX25" s="85">
        <f>'[1]LÍNEA 4'!U25</f>
        <v>1</v>
      </c>
      <c r="AY25" s="414">
        <v>0.25</v>
      </c>
      <c r="AZ25" s="85">
        <f>'[1]LÍNEA 4'!V25</f>
        <v>1</v>
      </c>
      <c r="BA25" s="416">
        <v>0.25</v>
      </c>
      <c r="BB25" s="125">
        <f>'[1]LÍNEA 4'!W25</f>
        <v>1</v>
      </c>
      <c r="BC25" s="423">
        <v>0.25</v>
      </c>
      <c r="BD25" s="319">
        <f>'[4]2016'!K32</f>
        <v>1</v>
      </c>
      <c r="BE25" s="85">
        <f>'[4]2017'!K32</f>
        <v>1</v>
      </c>
      <c r="BF25" s="85">
        <f>'[4]2018'!K32</f>
        <v>0</v>
      </c>
      <c r="BG25" s="71">
        <f>'[4]2019'!K32</f>
        <v>0</v>
      </c>
      <c r="BH25" s="334">
        <f t="shared" si="2"/>
        <v>1</v>
      </c>
      <c r="BI25" s="454">
        <f t="shared" si="3"/>
        <v>1</v>
      </c>
      <c r="BJ25" s="335">
        <f t="shared" si="4"/>
        <v>1</v>
      </c>
      <c r="BK25" s="454">
        <f t="shared" si="5"/>
        <v>1</v>
      </c>
      <c r="BL25" s="335">
        <f t="shared" si="6"/>
        <v>0</v>
      </c>
      <c r="BM25" s="454">
        <f t="shared" si="7"/>
        <v>0</v>
      </c>
      <c r="BN25" s="335">
        <f t="shared" si="8"/>
        <v>0</v>
      </c>
      <c r="BO25" s="454">
        <f t="shared" si="9"/>
        <v>0</v>
      </c>
      <c r="BP25" s="661">
        <f t="shared" si="10"/>
        <v>0.5</v>
      </c>
      <c r="BQ25" s="656">
        <f t="shared" si="11"/>
        <v>0.5</v>
      </c>
      <c r="BR25" s="646">
        <f t="shared" si="12"/>
        <v>0.5</v>
      </c>
      <c r="BS25" s="55">
        <f>'[4]2016'!P32</f>
        <v>2819660</v>
      </c>
      <c r="BT25" s="60">
        <f>'[4]2016'!Q32</f>
        <v>2752070</v>
      </c>
      <c r="BU25" s="60">
        <f>'[4]2016'!R32</f>
        <v>799994</v>
      </c>
      <c r="BV25" s="125">
        <f t="shared" si="18"/>
        <v>0.97602902477603681</v>
      </c>
      <c r="BW25" s="379">
        <f t="shared" si="19"/>
        <v>0.29068810023000868</v>
      </c>
      <c r="BX25" s="55">
        <f>'[4]2017'!P32</f>
        <v>1492284</v>
      </c>
      <c r="BY25" s="60">
        <f>'[4]2017'!Q32</f>
        <v>1057286</v>
      </c>
      <c r="BZ25" s="60">
        <f>'[4]2017'!R32</f>
        <v>0</v>
      </c>
      <c r="CA25" s="125">
        <f t="shared" si="20"/>
        <v>0.70850186693685657</v>
      </c>
      <c r="CB25" s="379" t="str">
        <f t="shared" si="21"/>
        <v xml:space="preserve"> -</v>
      </c>
      <c r="CC25" s="54">
        <f>'[4]2018'!P32</f>
        <v>320458</v>
      </c>
      <c r="CD25" s="60">
        <f>'[4]2018'!Q32</f>
        <v>0</v>
      </c>
      <c r="CE25" s="60">
        <f>'[4]2018'!R32</f>
        <v>0</v>
      </c>
      <c r="CF25" s="125">
        <f t="shared" si="22"/>
        <v>0</v>
      </c>
      <c r="CG25" s="379" t="str">
        <f t="shared" si="23"/>
        <v xml:space="preserve"> -</v>
      </c>
      <c r="CH25" s="55">
        <f>'[4]2019'!P32</f>
        <v>211673</v>
      </c>
      <c r="CI25" s="60">
        <f>'[4]2019'!Q32</f>
        <v>0</v>
      </c>
      <c r="CJ25" s="60">
        <f>'[4]2019'!R32</f>
        <v>0</v>
      </c>
      <c r="CK25" s="125">
        <f t="shared" si="24"/>
        <v>0</v>
      </c>
      <c r="CL25" s="379" t="str">
        <f t="shared" si="25"/>
        <v xml:space="preserve"> -</v>
      </c>
      <c r="CM25" s="327">
        <f t="shared" si="26"/>
        <v>4844075</v>
      </c>
      <c r="CN25" s="323">
        <f t="shared" si="27"/>
        <v>3809356</v>
      </c>
      <c r="CO25" s="323">
        <f t="shared" si="28"/>
        <v>799994</v>
      </c>
      <c r="CP25" s="505">
        <f t="shared" si="29"/>
        <v>0.78639492575981995</v>
      </c>
      <c r="CQ25" s="379">
        <f t="shared" si="30"/>
        <v>0.21000767583812066</v>
      </c>
      <c r="CR25" s="592" t="s">
        <v>1500</v>
      </c>
      <c r="CS25" s="213" t="s">
        <v>1208</v>
      </c>
      <c r="CT25" s="102" t="str">
        <f>'[1]LÍNEA 4'!AQ25</f>
        <v>Sec. Educación</v>
      </c>
    </row>
    <row r="26" spans="2:98" ht="45.75" customHeight="1" x14ac:dyDescent="0.2">
      <c r="B26" s="961"/>
      <c r="C26" s="957"/>
      <c r="D26" s="983"/>
      <c r="E26" s="912"/>
      <c r="F26" s="921" t="s">
        <v>490</v>
      </c>
      <c r="G26" s="970">
        <v>0.56699999999999995</v>
      </c>
      <c r="H26" s="828">
        <v>0.61</v>
      </c>
      <c r="I26" s="1007">
        <f>+H26-G26</f>
        <v>4.3000000000000038E-2</v>
      </c>
      <c r="J26" s="828">
        <v>0.56999999999999995</v>
      </c>
      <c r="K26" s="1007">
        <f>+J26-G26</f>
        <v>3.0000000000000027E-3</v>
      </c>
      <c r="L26" s="828"/>
      <c r="M26" s="828">
        <v>0.59</v>
      </c>
      <c r="N26" s="835">
        <f t="shared" ref="N26" si="51">+M26-J26</f>
        <v>2.0000000000000018E-2</v>
      </c>
      <c r="O26" s="828"/>
      <c r="P26" s="828">
        <v>0.6</v>
      </c>
      <c r="Q26" s="815">
        <f t="shared" ref="Q26" si="52">+P26-M26</f>
        <v>1.0000000000000009E-2</v>
      </c>
      <c r="R26" s="828"/>
      <c r="S26" s="828">
        <v>0.61</v>
      </c>
      <c r="T26" s="815">
        <f t="shared" ref="T26" si="53">+S26-P26</f>
        <v>1.0000000000000009E-2</v>
      </c>
      <c r="U26" s="877"/>
      <c r="V26" s="1042"/>
      <c r="W26" s="815">
        <f t="shared" ref="W26" si="54">+IF(V26=0,0,V26-G26)</f>
        <v>0</v>
      </c>
      <c r="X26" s="828"/>
      <c r="Y26" s="815">
        <f t="shared" ref="Y26" si="55">+IF(X26=0,0,X26-V26)</f>
        <v>0</v>
      </c>
      <c r="Z26" s="828"/>
      <c r="AA26" s="815">
        <f t="shared" ref="AA26" si="56">+IF(Z26=0,0,Z26-X26)</f>
        <v>0</v>
      </c>
      <c r="AB26" s="1032"/>
      <c r="AC26" s="1034">
        <f t="shared" ref="AC26" si="57">+IF(AB26=0,0,AB26-Z26)</f>
        <v>0</v>
      </c>
      <c r="AD26" s="988">
        <f t="shared" ref="AD26" si="58">+IF(K26=0," -",W26/K26)</f>
        <v>0</v>
      </c>
      <c r="AE26" s="762">
        <f t="shared" ref="AE26" si="59">+IF(K26=0," -",IF(AD26&gt;100%,100%,AD26))</f>
        <v>0</v>
      </c>
      <c r="AF26" s="770">
        <f t="shared" ref="AF26" si="60">+IF(N26=0," -",Y26/N26)</f>
        <v>0</v>
      </c>
      <c r="AG26" s="762">
        <f t="shared" ref="AG26" si="61">+IF(N26=0," -",IF(AF26&gt;100%,100%,AF26))</f>
        <v>0</v>
      </c>
      <c r="AH26" s="770">
        <f t="shared" ref="AH26" si="62">+IF(Q26=0," -",AA26/Q26)</f>
        <v>0</v>
      </c>
      <c r="AI26" s="762">
        <f t="shared" ref="AI26" si="63">+IF(Q26=0," -",IF(AH26&gt;100%,100%,AH26))</f>
        <v>0</v>
      </c>
      <c r="AJ26" s="770">
        <f t="shared" ref="AJ26" si="64">+IF(T26=0," -",AC26/T26)</f>
        <v>0</v>
      </c>
      <c r="AK26" s="762">
        <f t="shared" ref="AK26" si="65">+IF(T26=0," -",IF(AJ26&gt;100%,100%,AJ26))</f>
        <v>0</v>
      </c>
      <c r="AL26" s="770">
        <f t="shared" ref="AL26" si="66">+SUM(AC26,AA26,Y26,W26)/I26</f>
        <v>0</v>
      </c>
      <c r="AM26" s="762">
        <f t="shared" ref="AM26" si="67">+IF(AL26&gt;100%,100%,IF(AL26&lt;0%,0%,AL26))</f>
        <v>0</v>
      </c>
      <c r="AN26" s="770"/>
      <c r="AO26" s="915"/>
      <c r="AP26" s="904"/>
      <c r="AQ26" s="119" t="s">
        <v>450</v>
      </c>
      <c r="AR26" s="367" t="str">
        <f>'[1]LÍNEA 4'!P26</f>
        <v>2210146  2210991</v>
      </c>
      <c r="AS26" s="119" t="s">
        <v>1649</v>
      </c>
      <c r="AT26" s="40">
        <v>7048</v>
      </c>
      <c r="AU26" s="60">
        <f>'[1]LÍNEA 4'!S26</f>
        <v>4570</v>
      </c>
      <c r="AV26" s="60">
        <f>'[1]LÍNEA 4'!T26</f>
        <v>1091</v>
      </c>
      <c r="AW26" s="414">
        <f t="shared" si="13"/>
        <v>0.2387308533916849</v>
      </c>
      <c r="AX26" s="60">
        <f>'[1]LÍNEA 4'!U26</f>
        <v>967</v>
      </c>
      <c r="AY26" s="414">
        <f t="shared" si="14"/>
        <v>0.21159737417943109</v>
      </c>
      <c r="AZ26" s="60">
        <f>'[1]LÍNEA 4'!V26</f>
        <v>1119</v>
      </c>
      <c r="BA26" s="416">
        <f t="shared" si="15"/>
        <v>0.24485776805251641</v>
      </c>
      <c r="BB26" s="47">
        <f>'[1]LÍNEA 4'!W26</f>
        <v>1393</v>
      </c>
      <c r="BC26" s="423">
        <f t="shared" si="16"/>
        <v>0.30481400437636763</v>
      </c>
      <c r="BD26" s="54">
        <f>'[4]2016'!K33</f>
        <v>969</v>
      </c>
      <c r="BE26" s="60">
        <f>'[4]2017'!K33</f>
        <v>345</v>
      </c>
      <c r="BF26" s="60">
        <f>'[4]2018'!K33</f>
        <v>0</v>
      </c>
      <c r="BG26" s="49">
        <f>'[4]2019'!K33</f>
        <v>0</v>
      </c>
      <c r="BH26" s="334">
        <f t="shared" si="2"/>
        <v>0.88817598533455544</v>
      </c>
      <c r="BI26" s="454">
        <f t="shared" si="3"/>
        <v>0.88817598533455544</v>
      </c>
      <c r="BJ26" s="335">
        <f t="shared" si="4"/>
        <v>0.35677352637021714</v>
      </c>
      <c r="BK26" s="454">
        <f t="shared" si="5"/>
        <v>0.35677352637021714</v>
      </c>
      <c r="BL26" s="335">
        <f t="shared" si="6"/>
        <v>0</v>
      </c>
      <c r="BM26" s="454">
        <f t="shared" si="7"/>
        <v>0</v>
      </c>
      <c r="BN26" s="335">
        <f t="shared" si="8"/>
        <v>0</v>
      </c>
      <c r="BO26" s="454">
        <f t="shared" si="9"/>
        <v>0</v>
      </c>
      <c r="BP26" s="661">
        <f t="shared" ref="BP26:BP27" si="68">+SUM(BD26:BG26)/AU26</f>
        <v>0.28752735229759302</v>
      </c>
      <c r="BQ26" s="656">
        <f t="shared" si="11"/>
        <v>0.28752735229759302</v>
      </c>
      <c r="BR26" s="646">
        <f t="shared" si="12"/>
        <v>0.28752735229759302</v>
      </c>
      <c r="BS26" s="55">
        <f>'[4]2016'!P33</f>
        <v>719278</v>
      </c>
      <c r="BT26" s="60">
        <f>'[4]2016'!Q33</f>
        <v>719278</v>
      </c>
      <c r="BU26" s="60">
        <f>'[4]2016'!R33</f>
        <v>454129</v>
      </c>
      <c r="BV26" s="125">
        <f t="shared" si="18"/>
        <v>1</v>
      </c>
      <c r="BW26" s="379">
        <f t="shared" si="19"/>
        <v>0.63136784386565414</v>
      </c>
      <c r="BX26" s="55">
        <f>'[4]2017'!P33</f>
        <v>908962</v>
      </c>
      <c r="BY26" s="60">
        <f>'[4]2017'!Q33</f>
        <v>486269</v>
      </c>
      <c r="BZ26" s="60">
        <f>'[4]2017'!R33</f>
        <v>0</v>
      </c>
      <c r="CA26" s="125">
        <f t="shared" si="20"/>
        <v>0.53497175899542559</v>
      </c>
      <c r="CB26" s="379" t="str">
        <f t="shared" si="21"/>
        <v xml:space="preserve"> -</v>
      </c>
      <c r="CC26" s="54">
        <f>'[4]2018'!P33</f>
        <v>1073707</v>
      </c>
      <c r="CD26" s="60">
        <f>'[4]2018'!Q33</f>
        <v>0</v>
      </c>
      <c r="CE26" s="60">
        <f>'[4]2018'!R33</f>
        <v>0</v>
      </c>
      <c r="CF26" s="125">
        <f t="shared" si="22"/>
        <v>0</v>
      </c>
      <c r="CG26" s="379" t="str">
        <f t="shared" si="23"/>
        <v xml:space="preserve"> -</v>
      </c>
      <c r="CH26" s="55">
        <f>'[4]2019'!P33</f>
        <v>1306869</v>
      </c>
      <c r="CI26" s="60">
        <f>'[4]2019'!Q33</f>
        <v>0</v>
      </c>
      <c r="CJ26" s="60">
        <f>'[4]2019'!R33</f>
        <v>0</v>
      </c>
      <c r="CK26" s="125">
        <f t="shared" si="24"/>
        <v>0</v>
      </c>
      <c r="CL26" s="379" t="str">
        <f t="shared" si="25"/>
        <v xml:space="preserve"> -</v>
      </c>
      <c r="CM26" s="327">
        <f t="shared" si="26"/>
        <v>4008816</v>
      </c>
      <c r="CN26" s="323">
        <f t="shared" si="27"/>
        <v>1205547</v>
      </c>
      <c r="CO26" s="323">
        <f t="shared" si="28"/>
        <v>454129</v>
      </c>
      <c r="CP26" s="505">
        <f t="shared" si="29"/>
        <v>0.30072395440449251</v>
      </c>
      <c r="CQ26" s="379">
        <f t="shared" si="30"/>
        <v>0.37669953971101916</v>
      </c>
      <c r="CR26" s="592" t="s">
        <v>1500</v>
      </c>
      <c r="CS26" s="213" t="s">
        <v>1208</v>
      </c>
      <c r="CT26" s="102" t="str">
        <f>'[1]LÍNEA 4'!AQ26</f>
        <v>Sec. Educación</v>
      </c>
    </row>
    <row r="27" spans="2:98" ht="30" customHeight="1" x14ac:dyDescent="0.2">
      <c r="B27" s="961"/>
      <c r="C27" s="957"/>
      <c r="D27" s="983"/>
      <c r="E27" s="912"/>
      <c r="F27" s="921"/>
      <c r="G27" s="970"/>
      <c r="H27" s="828"/>
      <c r="I27" s="1007"/>
      <c r="J27" s="828"/>
      <c r="K27" s="1007"/>
      <c r="L27" s="828"/>
      <c r="M27" s="828"/>
      <c r="N27" s="863"/>
      <c r="O27" s="828"/>
      <c r="P27" s="828"/>
      <c r="Q27" s="815"/>
      <c r="R27" s="828"/>
      <c r="S27" s="828"/>
      <c r="T27" s="815"/>
      <c r="U27" s="877"/>
      <c r="V27" s="1042"/>
      <c r="W27" s="815"/>
      <c r="X27" s="828"/>
      <c r="Y27" s="815"/>
      <c r="Z27" s="828"/>
      <c r="AA27" s="815"/>
      <c r="AB27" s="1032"/>
      <c r="AC27" s="1034"/>
      <c r="AD27" s="988"/>
      <c r="AE27" s="762"/>
      <c r="AF27" s="770"/>
      <c r="AG27" s="762"/>
      <c r="AH27" s="770"/>
      <c r="AI27" s="762"/>
      <c r="AJ27" s="770"/>
      <c r="AK27" s="762"/>
      <c r="AL27" s="770"/>
      <c r="AM27" s="762"/>
      <c r="AN27" s="770"/>
      <c r="AO27" s="915"/>
      <c r="AP27" s="904"/>
      <c r="AQ27" s="119" t="s">
        <v>451</v>
      </c>
      <c r="AR27" s="367">
        <f>'[1]LÍNEA 4'!P27</f>
        <v>2210940</v>
      </c>
      <c r="AS27" s="119" t="s">
        <v>1650</v>
      </c>
      <c r="AT27" s="40">
        <v>800</v>
      </c>
      <c r="AU27" s="60">
        <f>'[1]LÍNEA 4'!S27</f>
        <v>800</v>
      </c>
      <c r="AV27" s="60">
        <f>'[1]LÍNEA 4'!T27</f>
        <v>800</v>
      </c>
      <c r="AW27" s="414">
        <f t="shared" si="13"/>
        <v>1</v>
      </c>
      <c r="AX27" s="60">
        <f>'[1]LÍNEA 4'!U27</f>
        <v>0</v>
      </c>
      <c r="AY27" s="414">
        <f t="shared" si="14"/>
        <v>0</v>
      </c>
      <c r="AZ27" s="60">
        <f>'[1]LÍNEA 4'!V27</f>
        <v>0</v>
      </c>
      <c r="BA27" s="416">
        <f t="shared" si="15"/>
        <v>0</v>
      </c>
      <c r="BB27" s="47">
        <f>'[1]LÍNEA 4'!W27</f>
        <v>0</v>
      </c>
      <c r="BC27" s="423">
        <f t="shared" si="16"/>
        <v>0</v>
      </c>
      <c r="BD27" s="54">
        <f>'[4]2016'!K34</f>
        <v>1015</v>
      </c>
      <c r="BE27" s="60">
        <f>'[4]2017'!K34</f>
        <v>0</v>
      </c>
      <c r="BF27" s="60">
        <f>'[4]2018'!K34</f>
        <v>0</v>
      </c>
      <c r="BG27" s="49">
        <f>'[4]2019'!K34</f>
        <v>0</v>
      </c>
      <c r="BH27" s="334">
        <f t="shared" si="2"/>
        <v>1.26875</v>
      </c>
      <c r="BI27" s="454">
        <f t="shared" si="3"/>
        <v>1</v>
      </c>
      <c r="BJ27" s="335" t="str">
        <f t="shared" si="4"/>
        <v xml:space="preserve"> -</v>
      </c>
      <c r="BK27" s="454" t="str">
        <f t="shared" si="5"/>
        <v xml:space="preserve"> -</v>
      </c>
      <c r="BL27" s="335" t="str">
        <f t="shared" si="6"/>
        <v xml:space="preserve"> -</v>
      </c>
      <c r="BM27" s="454" t="str">
        <f t="shared" si="7"/>
        <v xml:space="preserve"> -</v>
      </c>
      <c r="BN27" s="335" t="str">
        <f t="shared" si="8"/>
        <v xml:space="preserve"> -</v>
      </c>
      <c r="BO27" s="454" t="str">
        <f t="shared" si="9"/>
        <v xml:space="preserve"> -</v>
      </c>
      <c r="BP27" s="661">
        <f t="shared" si="68"/>
        <v>1.26875</v>
      </c>
      <c r="BQ27" s="656">
        <f t="shared" si="11"/>
        <v>1</v>
      </c>
      <c r="BR27" s="646">
        <f t="shared" si="12"/>
        <v>1</v>
      </c>
      <c r="BS27" s="55">
        <f>'[4]2016'!P34</f>
        <v>603200</v>
      </c>
      <c r="BT27" s="60">
        <f>'[4]2016'!Q34</f>
        <v>603200</v>
      </c>
      <c r="BU27" s="60">
        <f>'[4]2016'!R34</f>
        <v>0</v>
      </c>
      <c r="BV27" s="125">
        <f t="shared" si="18"/>
        <v>1</v>
      </c>
      <c r="BW27" s="379" t="str">
        <f t="shared" si="19"/>
        <v xml:space="preserve"> -</v>
      </c>
      <c r="BX27" s="55">
        <f>'[4]2017'!P34</f>
        <v>0</v>
      </c>
      <c r="BY27" s="60">
        <f>'[4]2017'!Q34</f>
        <v>0</v>
      </c>
      <c r="BZ27" s="60">
        <f>'[4]2017'!R34</f>
        <v>0</v>
      </c>
      <c r="CA27" s="125" t="str">
        <f t="shared" si="20"/>
        <v xml:space="preserve"> -</v>
      </c>
      <c r="CB27" s="379" t="str">
        <f t="shared" si="21"/>
        <v xml:space="preserve"> -</v>
      </c>
      <c r="CC27" s="54">
        <f>'[4]2018'!P34</f>
        <v>0</v>
      </c>
      <c r="CD27" s="60">
        <f>'[4]2018'!Q34</f>
        <v>0</v>
      </c>
      <c r="CE27" s="60">
        <f>'[4]2018'!R34</f>
        <v>0</v>
      </c>
      <c r="CF27" s="125" t="str">
        <f t="shared" si="22"/>
        <v xml:space="preserve"> -</v>
      </c>
      <c r="CG27" s="379" t="str">
        <f t="shared" si="23"/>
        <v xml:space="preserve"> -</v>
      </c>
      <c r="CH27" s="55">
        <f>'[4]2019'!P34</f>
        <v>0</v>
      </c>
      <c r="CI27" s="60">
        <f>'[4]2019'!Q34</f>
        <v>0</v>
      </c>
      <c r="CJ27" s="60">
        <f>'[4]2019'!R34</f>
        <v>0</v>
      </c>
      <c r="CK27" s="125" t="str">
        <f t="shared" si="24"/>
        <v xml:space="preserve"> -</v>
      </c>
      <c r="CL27" s="379" t="str">
        <f t="shared" si="25"/>
        <v xml:space="preserve"> -</v>
      </c>
      <c r="CM27" s="327">
        <f t="shared" si="26"/>
        <v>603200</v>
      </c>
      <c r="CN27" s="323">
        <f t="shared" si="27"/>
        <v>603200</v>
      </c>
      <c r="CO27" s="323">
        <f t="shared" si="28"/>
        <v>0</v>
      </c>
      <c r="CP27" s="505">
        <f t="shared" si="29"/>
        <v>1</v>
      </c>
      <c r="CQ27" s="379" t="str">
        <f t="shared" si="30"/>
        <v xml:space="preserve"> -</v>
      </c>
      <c r="CR27" s="592" t="s">
        <v>1500</v>
      </c>
      <c r="CS27" s="213" t="s">
        <v>1208</v>
      </c>
      <c r="CT27" s="102" t="str">
        <f>'[1]LÍNEA 4'!AQ27</f>
        <v>Sec. Educación</v>
      </c>
    </row>
    <row r="28" spans="2:98" ht="30" customHeight="1" x14ac:dyDescent="0.2">
      <c r="B28" s="961"/>
      <c r="C28" s="957"/>
      <c r="D28" s="983"/>
      <c r="E28" s="912"/>
      <c r="F28" s="921"/>
      <c r="G28" s="970"/>
      <c r="H28" s="828"/>
      <c r="I28" s="1007"/>
      <c r="J28" s="828"/>
      <c r="K28" s="1007"/>
      <c r="L28" s="828"/>
      <c r="M28" s="828"/>
      <c r="N28" s="863"/>
      <c r="O28" s="828"/>
      <c r="P28" s="828"/>
      <c r="Q28" s="815"/>
      <c r="R28" s="828"/>
      <c r="S28" s="828"/>
      <c r="T28" s="815"/>
      <c r="U28" s="877"/>
      <c r="V28" s="1042"/>
      <c r="W28" s="815"/>
      <c r="X28" s="828"/>
      <c r="Y28" s="815"/>
      <c r="Z28" s="828"/>
      <c r="AA28" s="815"/>
      <c r="AB28" s="1032"/>
      <c r="AC28" s="1034"/>
      <c r="AD28" s="988"/>
      <c r="AE28" s="762"/>
      <c r="AF28" s="770"/>
      <c r="AG28" s="762"/>
      <c r="AH28" s="770"/>
      <c r="AI28" s="762"/>
      <c r="AJ28" s="770"/>
      <c r="AK28" s="762"/>
      <c r="AL28" s="770"/>
      <c r="AM28" s="762"/>
      <c r="AN28" s="770"/>
      <c r="AO28" s="915"/>
      <c r="AP28" s="904"/>
      <c r="AQ28" s="255" t="s">
        <v>452</v>
      </c>
      <c r="AR28" s="277">
        <f>'[1]LÍNEA 4'!P28</f>
        <v>2210940</v>
      </c>
      <c r="AS28" s="255" t="s">
        <v>1651</v>
      </c>
      <c r="AT28" s="43">
        <v>1</v>
      </c>
      <c r="AU28" s="85">
        <f>'[1]LÍNEA 4'!S28</f>
        <v>1</v>
      </c>
      <c r="AV28" s="85">
        <f>'[1]LÍNEA 4'!T28</f>
        <v>1</v>
      </c>
      <c r="AW28" s="414">
        <v>0.25</v>
      </c>
      <c r="AX28" s="85">
        <f>'[1]LÍNEA 4'!U28</f>
        <v>1</v>
      </c>
      <c r="AY28" s="414">
        <v>0.25</v>
      </c>
      <c r="AZ28" s="85">
        <f>'[1]LÍNEA 4'!V28</f>
        <v>1</v>
      </c>
      <c r="BA28" s="416">
        <v>0.25</v>
      </c>
      <c r="BB28" s="125">
        <f>'[1]LÍNEA 4'!W28</f>
        <v>1</v>
      </c>
      <c r="BC28" s="423">
        <v>0.25</v>
      </c>
      <c r="BD28" s="319">
        <f>'[4]2016'!K35</f>
        <v>1</v>
      </c>
      <c r="BE28" s="85">
        <f>'[4]2017'!K35</f>
        <v>1</v>
      </c>
      <c r="BF28" s="85">
        <f>'[4]2018'!K35</f>
        <v>0</v>
      </c>
      <c r="BG28" s="71">
        <f>'[4]2019'!K35</f>
        <v>0</v>
      </c>
      <c r="BH28" s="334">
        <f t="shared" si="2"/>
        <v>1</v>
      </c>
      <c r="BI28" s="454">
        <f t="shared" si="3"/>
        <v>1</v>
      </c>
      <c r="BJ28" s="335">
        <f t="shared" si="4"/>
        <v>1</v>
      </c>
      <c r="BK28" s="454">
        <f t="shared" si="5"/>
        <v>1</v>
      </c>
      <c r="BL28" s="335">
        <f t="shared" si="6"/>
        <v>0</v>
      </c>
      <c r="BM28" s="454">
        <f t="shared" si="7"/>
        <v>0</v>
      </c>
      <c r="BN28" s="335">
        <f t="shared" si="8"/>
        <v>0</v>
      </c>
      <c r="BO28" s="454">
        <f t="shared" si="9"/>
        <v>0</v>
      </c>
      <c r="BP28" s="661">
        <f t="shared" si="10"/>
        <v>0.5</v>
      </c>
      <c r="BQ28" s="656">
        <f t="shared" si="11"/>
        <v>0.5</v>
      </c>
      <c r="BR28" s="646">
        <f t="shared" si="12"/>
        <v>0.5</v>
      </c>
      <c r="BS28" s="55">
        <f>'[4]2016'!P35</f>
        <v>1216951</v>
      </c>
      <c r="BT28" s="60">
        <f>'[4]2016'!Q35</f>
        <v>1216951</v>
      </c>
      <c r="BU28" s="60">
        <f>'[4]2016'!R35</f>
        <v>0</v>
      </c>
      <c r="BV28" s="125">
        <f t="shared" si="18"/>
        <v>1</v>
      </c>
      <c r="BW28" s="379" t="str">
        <f t="shared" si="19"/>
        <v xml:space="preserve"> -</v>
      </c>
      <c r="BX28" s="55">
        <f>'[4]2017'!P35</f>
        <v>2879778</v>
      </c>
      <c r="BY28" s="60">
        <f>'[4]2017'!Q35</f>
        <v>2820535</v>
      </c>
      <c r="BZ28" s="60">
        <f>'[4]2017'!R35</f>
        <v>0</v>
      </c>
      <c r="CA28" s="125">
        <f t="shared" si="20"/>
        <v>0.97942792812501522</v>
      </c>
      <c r="CB28" s="379" t="str">
        <f t="shared" si="21"/>
        <v xml:space="preserve"> -</v>
      </c>
      <c r="CC28" s="54">
        <f>'[4]2018'!P35</f>
        <v>1474234</v>
      </c>
      <c r="CD28" s="60">
        <f>'[4]2018'!Q35</f>
        <v>0</v>
      </c>
      <c r="CE28" s="60">
        <f>'[4]2018'!R35</f>
        <v>0</v>
      </c>
      <c r="CF28" s="125">
        <f t="shared" si="22"/>
        <v>0</v>
      </c>
      <c r="CG28" s="379" t="str">
        <f t="shared" si="23"/>
        <v xml:space="preserve"> -</v>
      </c>
      <c r="CH28" s="55">
        <f>'[4]2019'!P35</f>
        <v>1540574</v>
      </c>
      <c r="CI28" s="60">
        <f>'[4]2019'!Q35</f>
        <v>0</v>
      </c>
      <c r="CJ28" s="60">
        <f>'[4]2019'!R35</f>
        <v>0</v>
      </c>
      <c r="CK28" s="125">
        <f t="shared" si="24"/>
        <v>0</v>
      </c>
      <c r="CL28" s="379" t="str">
        <f t="shared" si="25"/>
        <v xml:space="preserve"> -</v>
      </c>
      <c r="CM28" s="327">
        <f t="shared" si="26"/>
        <v>7111537</v>
      </c>
      <c r="CN28" s="323">
        <f t="shared" si="27"/>
        <v>4037486</v>
      </c>
      <c r="CO28" s="323">
        <f t="shared" si="28"/>
        <v>0</v>
      </c>
      <c r="CP28" s="505">
        <f t="shared" si="29"/>
        <v>0.5677374665982895</v>
      </c>
      <c r="CQ28" s="379" t="str">
        <f t="shared" si="30"/>
        <v xml:space="preserve"> -</v>
      </c>
      <c r="CR28" s="592" t="s">
        <v>1500</v>
      </c>
      <c r="CS28" s="213" t="s">
        <v>1208</v>
      </c>
      <c r="CT28" s="102" t="str">
        <f>'[1]LÍNEA 4'!AQ28</f>
        <v>Sec. Educación</v>
      </c>
    </row>
    <row r="29" spans="2:98" ht="30" customHeight="1" x14ac:dyDescent="0.2">
      <c r="B29" s="961"/>
      <c r="C29" s="957"/>
      <c r="D29" s="983"/>
      <c r="E29" s="912"/>
      <c r="F29" s="921"/>
      <c r="G29" s="970"/>
      <c r="H29" s="828"/>
      <c r="I29" s="1007"/>
      <c r="J29" s="828"/>
      <c r="K29" s="1007"/>
      <c r="L29" s="828"/>
      <c r="M29" s="828"/>
      <c r="N29" s="863"/>
      <c r="O29" s="828"/>
      <c r="P29" s="828"/>
      <c r="Q29" s="815"/>
      <c r="R29" s="828"/>
      <c r="S29" s="828"/>
      <c r="T29" s="815"/>
      <c r="U29" s="877"/>
      <c r="V29" s="1042"/>
      <c r="W29" s="815"/>
      <c r="X29" s="828"/>
      <c r="Y29" s="815"/>
      <c r="Z29" s="828"/>
      <c r="AA29" s="815"/>
      <c r="AB29" s="1032"/>
      <c r="AC29" s="1034"/>
      <c r="AD29" s="988"/>
      <c r="AE29" s="762"/>
      <c r="AF29" s="770"/>
      <c r="AG29" s="762"/>
      <c r="AH29" s="770"/>
      <c r="AI29" s="762"/>
      <c r="AJ29" s="770"/>
      <c r="AK29" s="762"/>
      <c r="AL29" s="770"/>
      <c r="AM29" s="762"/>
      <c r="AN29" s="770"/>
      <c r="AO29" s="915"/>
      <c r="AP29" s="904"/>
      <c r="AQ29" s="119" t="s">
        <v>453</v>
      </c>
      <c r="AR29" s="367">
        <f>'[1]LÍNEA 4'!P29</f>
        <v>2210913</v>
      </c>
      <c r="AS29" s="119" t="s">
        <v>1652</v>
      </c>
      <c r="AT29" s="40">
        <v>17001</v>
      </c>
      <c r="AU29" s="60">
        <f>'[1]LÍNEA 4'!S29</f>
        <v>12800</v>
      </c>
      <c r="AV29" s="60">
        <f>'[1]LÍNEA 4'!T29</f>
        <v>2548</v>
      </c>
      <c r="AW29" s="414">
        <f t="shared" si="13"/>
        <v>0.1990625</v>
      </c>
      <c r="AX29" s="60">
        <f>'[1]LÍNEA 4'!U29</f>
        <v>3417</v>
      </c>
      <c r="AY29" s="414">
        <f t="shared" si="14"/>
        <v>0.26695312500000001</v>
      </c>
      <c r="AZ29" s="60">
        <f>'[1]LÍNEA 4'!V29</f>
        <v>3418</v>
      </c>
      <c r="BA29" s="416">
        <f t="shared" si="15"/>
        <v>0.26703125</v>
      </c>
      <c r="BB29" s="47">
        <f>'[1]LÍNEA 4'!W29</f>
        <v>3417</v>
      </c>
      <c r="BC29" s="423">
        <f t="shared" si="16"/>
        <v>0.26695312500000001</v>
      </c>
      <c r="BD29" s="54">
        <f>'[4]2016'!K36</f>
        <v>2405</v>
      </c>
      <c r="BE29" s="60">
        <f>'[4]2017'!K36</f>
        <v>2583</v>
      </c>
      <c r="BF29" s="60">
        <f>'[4]2018'!K36</f>
        <v>0</v>
      </c>
      <c r="BG29" s="49">
        <f>'[4]2019'!K36</f>
        <v>0</v>
      </c>
      <c r="BH29" s="334">
        <f t="shared" si="2"/>
        <v>0.94387755102040816</v>
      </c>
      <c r="BI29" s="454">
        <f t="shared" si="3"/>
        <v>0.94387755102040816</v>
      </c>
      <c r="BJ29" s="335">
        <f t="shared" si="4"/>
        <v>0.75592625109745393</v>
      </c>
      <c r="BK29" s="454">
        <f t="shared" si="5"/>
        <v>0.75592625109745393</v>
      </c>
      <c r="BL29" s="335">
        <f t="shared" si="6"/>
        <v>0</v>
      </c>
      <c r="BM29" s="454">
        <f t="shared" si="7"/>
        <v>0</v>
      </c>
      <c r="BN29" s="335">
        <f t="shared" si="8"/>
        <v>0</v>
      </c>
      <c r="BO29" s="454">
        <f t="shared" si="9"/>
        <v>0</v>
      </c>
      <c r="BP29" s="661">
        <f t="shared" ref="BP29:BP30" si="69">+SUM(BD29:BG29)/AU29</f>
        <v>0.38968750000000002</v>
      </c>
      <c r="BQ29" s="656">
        <f t="shared" si="11"/>
        <v>0.38968750000000002</v>
      </c>
      <c r="BR29" s="646">
        <f t="shared" si="12"/>
        <v>0.38968750000000002</v>
      </c>
      <c r="BS29" s="55">
        <f>'[4]2016'!P36</f>
        <v>165600</v>
      </c>
      <c r="BT29" s="60">
        <f>'[4]2016'!Q36</f>
        <v>0</v>
      </c>
      <c r="BU29" s="60">
        <f>'[4]2016'!R36</f>
        <v>0</v>
      </c>
      <c r="BV29" s="125">
        <f t="shared" si="18"/>
        <v>0</v>
      </c>
      <c r="BW29" s="379" t="str">
        <f t="shared" si="19"/>
        <v xml:space="preserve"> -</v>
      </c>
      <c r="BX29" s="55">
        <f>'[4]2017'!P36</f>
        <v>180893</v>
      </c>
      <c r="BY29" s="60">
        <f>'[4]2017'!Q36</f>
        <v>0</v>
      </c>
      <c r="BZ29" s="60">
        <f>'[4]2017'!R36</f>
        <v>0</v>
      </c>
      <c r="CA29" s="125">
        <f t="shared" si="20"/>
        <v>0</v>
      </c>
      <c r="CB29" s="379" t="str">
        <f t="shared" si="21"/>
        <v xml:space="preserve"> -</v>
      </c>
      <c r="CC29" s="54">
        <f>'[4]2018'!P36</f>
        <v>257853</v>
      </c>
      <c r="CD29" s="60">
        <f>'[4]2018'!Q36</f>
        <v>0</v>
      </c>
      <c r="CE29" s="60">
        <f>'[4]2018'!R36</f>
        <v>0</v>
      </c>
      <c r="CF29" s="125">
        <f t="shared" si="22"/>
        <v>0</v>
      </c>
      <c r="CG29" s="379" t="str">
        <f t="shared" si="23"/>
        <v xml:space="preserve"> -</v>
      </c>
      <c r="CH29" s="55">
        <f>'[4]2019'!P36</f>
        <v>277900</v>
      </c>
      <c r="CI29" s="60">
        <f>'[4]2019'!Q36</f>
        <v>0</v>
      </c>
      <c r="CJ29" s="60">
        <f>'[4]2019'!R36</f>
        <v>0</v>
      </c>
      <c r="CK29" s="125">
        <f t="shared" si="24"/>
        <v>0</v>
      </c>
      <c r="CL29" s="379" t="str">
        <f t="shared" si="25"/>
        <v xml:space="preserve"> -</v>
      </c>
      <c r="CM29" s="327">
        <f t="shared" si="26"/>
        <v>882246</v>
      </c>
      <c r="CN29" s="323">
        <f t="shared" si="27"/>
        <v>0</v>
      </c>
      <c r="CO29" s="323">
        <f t="shared" si="28"/>
        <v>0</v>
      </c>
      <c r="CP29" s="505">
        <f t="shared" si="29"/>
        <v>0</v>
      </c>
      <c r="CQ29" s="379" t="str">
        <f t="shared" si="30"/>
        <v xml:space="preserve"> -</v>
      </c>
      <c r="CR29" s="592" t="s">
        <v>1500</v>
      </c>
      <c r="CS29" s="213" t="s">
        <v>1208</v>
      </c>
      <c r="CT29" s="102" t="str">
        <f>'[1]LÍNEA 4'!AQ29</f>
        <v>Sec. Educación</v>
      </c>
    </row>
    <row r="30" spans="2:98" ht="45.75" customHeight="1" x14ac:dyDescent="0.2">
      <c r="B30" s="961"/>
      <c r="C30" s="957"/>
      <c r="D30" s="983"/>
      <c r="E30" s="912"/>
      <c r="F30" s="921"/>
      <c r="G30" s="970"/>
      <c r="H30" s="828"/>
      <c r="I30" s="1007"/>
      <c r="J30" s="828"/>
      <c r="K30" s="1007"/>
      <c r="L30" s="828"/>
      <c r="M30" s="828"/>
      <c r="N30" s="814"/>
      <c r="O30" s="828"/>
      <c r="P30" s="828"/>
      <c r="Q30" s="815"/>
      <c r="R30" s="828"/>
      <c r="S30" s="828"/>
      <c r="T30" s="815"/>
      <c r="U30" s="877"/>
      <c r="V30" s="1042"/>
      <c r="W30" s="815"/>
      <c r="X30" s="828"/>
      <c r="Y30" s="815"/>
      <c r="Z30" s="828"/>
      <c r="AA30" s="815"/>
      <c r="AB30" s="1032"/>
      <c r="AC30" s="1034"/>
      <c r="AD30" s="988"/>
      <c r="AE30" s="762"/>
      <c r="AF30" s="770"/>
      <c r="AG30" s="762"/>
      <c r="AH30" s="770"/>
      <c r="AI30" s="762"/>
      <c r="AJ30" s="770"/>
      <c r="AK30" s="762"/>
      <c r="AL30" s="770"/>
      <c r="AM30" s="762"/>
      <c r="AN30" s="770"/>
      <c r="AO30" s="915"/>
      <c r="AP30" s="904"/>
      <c r="AQ30" s="119" t="s">
        <v>454</v>
      </c>
      <c r="AR30" s="367">
        <f>'[1]LÍNEA 4'!P30</f>
        <v>2210005</v>
      </c>
      <c r="AS30" s="119" t="s">
        <v>1653</v>
      </c>
      <c r="AT30" s="40">
        <v>0</v>
      </c>
      <c r="AU30" s="60">
        <f>'[1]LÍNEA 4'!S30</f>
        <v>47</v>
      </c>
      <c r="AV30" s="60">
        <f>'[1]LÍNEA 4'!T30</f>
        <v>0</v>
      </c>
      <c r="AW30" s="414">
        <f t="shared" si="13"/>
        <v>0</v>
      </c>
      <c r="AX30" s="60">
        <f>'[1]LÍNEA 4'!U30</f>
        <v>16</v>
      </c>
      <c r="AY30" s="414">
        <f t="shared" si="14"/>
        <v>0.34042553191489361</v>
      </c>
      <c r="AZ30" s="60">
        <f>'[1]LÍNEA 4'!V30</f>
        <v>16</v>
      </c>
      <c r="BA30" s="416">
        <f t="shared" si="15"/>
        <v>0.34042553191489361</v>
      </c>
      <c r="BB30" s="47">
        <f>'[1]LÍNEA 4'!W30</f>
        <v>15</v>
      </c>
      <c r="BC30" s="423">
        <f t="shared" si="16"/>
        <v>0.31914893617021278</v>
      </c>
      <c r="BD30" s="54">
        <f>'[4]2016'!K37</f>
        <v>0</v>
      </c>
      <c r="BE30" s="60">
        <f>'[4]2017'!K37</f>
        <v>16</v>
      </c>
      <c r="BF30" s="60">
        <f>'[4]2018'!K37</f>
        <v>0</v>
      </c>
      <c r="BG30" s="49">
        <f>'[4]2019'!K37</f>
        <v>0</v>
      </c>
      <c r="BH30" s="334" t="str">
        <f t="shared" si="2"/>
        <v xml:space="preserve"> -</v>
      </c>
      <c r="BI30" s="454" t="str">
        <f t="shared" si="3"/>
        <v xml:space="preserve"> -</v>
      </c>
      <c r="BJ30" s="335">
        <f t="shared" si="4"/>
        <v>1</v>
      </c>
      <c r="BK30" s="454">
        <f t="shared" si="5"/>
        <v>1</v>
      </c>
      <c r="BL30" s="335">
        <f t="shared" si="6"/>
        <v>0</v>
      </c>
      <c r="BM30" s="454">
        <f t="shared" si="7"/>
        <v>0</v>
      </c>
      <c r="BN30" s="335">
        <f t="shared" si="8"/>
        <v>0</v>
      </c>
      <c r="BO30" s="454">
        <f t="shared" si="9"/>
        <v>0</v>
      </c>
      <c r="BP30" s="661">
        <f t="shared" si="69"/>
        <v>0.34042553191489361</v>
      </c>
      <c r="BQ30" s="656">
        <f t="shared" si="11"/>
        <v>0.34042553191489361</v>
      </c>
      <c r="BR30" s="646">
        <f t="shared" si="12"/>
        <v>0.34042553191489361</v>
      </c>
      <c r="BS30" s="55">
        <f>'[4]2016'!P37</f>
        <v>90000</v>
      </c>
      <c r="BT30" s="60">
        <f>'[4]2016'!Q37</f>
        <v>0</v>
      </c>
      <c r="BU30" s="60">
        <f>'[4]2016'!R37</f>
        <v>0</v>
      </c>
      <c r="BV30" s="125">
        <f t="shared" si="18"/>
        <v>0</v>
      </c>
      <c r="BW30" s="379" t="str">
        <f t="shared" si="19"/>
        <v xml:space="preserve"> -</v>
      </c>
      <c r="BX30" s="55">
        <f>'[4]2017'!P37</f>
        <v>96768</v>
      </c>
      <c r="BY30" s="60">
        <f>'[4]2017'!Q37</f>
        <v>62378</v>
      </c>
      <c r="BZ30" s="60">
        <f>'[4]2017'!R37</f>
        <v>0</v>
      </c>
      <c r="CA30" s="125">
        <f t="shared" si="20"/>
        <v>0.64461392195767198</v>
      </c>
      <c r="CB30" s="379" t="str">
        <f t="shared" si="21"/>
        <v xml:space="preserve"> -</v>
      </c>
      <c r="CC30" s="54">
        <f>'[4]2018'!P37</f>
        <v>104528</v>
      </c>
      <c r="CD30" s="60">
        <f>'[4]2018'!Q37</f>
        <v>0</v>
      </c>
      <c r="CE30" s="60">
        <f>'[4]2018'!R37</f>
        <v>0</v>
      </c>
      <c r="CF30" s="125">
        <f t="shared" si="22"/>
        <v>0</v>
      </c>
      <c r="CG30" s="379" t="str">
        <f t="shared" si="23"/>
        <v xml:space="preserve"> -</v>
      </c>
      <c r="CH30" s="55">
        <f>'[4]2019'!P37</f>
        <v>113821</v>
      </c>
      <c r="CI30" s="60">
        <f>'[4]2019'!Q37</f>
        <v>0</v>
      </c>
      <c r="CJ30" s="60">
        <f>'[4]2019'!R37</f>
        <v>0</v>
      </c>
      <c r="CK30" s="125">
        <f t="shared" si="24"/>
        <v>0</v>
      </c>
      <c r="CL30" s="379" t="str">
        <f t="shared" si="25"/>
        <v xml:space="preserve"> -</v>
      </c>
      <c r="CM30" s="327">
        <f t="shared" si="26"/>
        <v>405117</v>
      </c>
      <c r="CN30" s="323">
        <f t="shared" si="27"/>
        <v>62378</v>
      </c>
      <c r="CO30" s="323">
        <f t="shared" si="28"/>
        <v>0</v>
      </c>
      <c r="CP30" s="505">
        <f t="shared" si="29"/>
        <v>0.15397527134136557</v>
      </c>
      <c r="CQ30" s="379" t="str">
        <f t="shared" si="30"/>
        <v xml:space="preserve"> -</v>
      </c>
      <c r="CR30" s="592" t="s">
        <v>1500</v>
      </c>
      <c r="CS30" s="213" t="s">
        <v>1208</v>
      </c>
      <c r="CT30" s="102" t="str">
        <f>'[1]LÍNEA 4'!AQ30</f>
        <v>Sec. Educación</v>
      </c>
    </row>
    <row r="31" spans="2:98" ht="45.75" customHeight="1" x14ac:dyDescent="0.2">
      <c r="B31" s="961"/>
      <c r="C31" s="957"/>
      <c r="D31" s="983"/>
      <c r="E31" s="912"/>
      <c r="F31" s="921" t="s">
        <v>491</v>
      </c>
      <c r="G31" s="970">
        <v>2.4E-2</v>
      </c>
      <c r="H31" s="828">
        <v>0.02</v>
      </c>
      <c r="I31" s="1007">
        <f>+H31-G31</f>
        <v>-4.0000000000000001E-3</v>
      </c>
      <c r="J31" s="970">
        <v>2.3E-2</v>
      </c>
      <c r="K31" s="1007">
        <f>+J31-G31</f>
        <v>-1.0000000000000009E-3</v>
      </c>
      <c r="L31" s="970"/>
      <c r="M31" s="970">
        <v>2.1999999999999999E-2</v>
      </c>
      <c r="N31" s="1038">
        <f t="shared" ref="N31:N36" si="70">+M31-J31</f>
        <v>-1.0000000000000009E-3</v>
      </c>
      <c r="O31" s="970"/>
      <c r="P31" s="970">
        <v>2.1000000000000001E-2</v>
      </c>
      <c r="Q31" s="1007">
        <f t="shared" ref="Q31" si="71">+P31-M31</f>
        <v>-9.9999999999999742E-4</v>
      </c>
      <c r="R31" s="970"/>
      <c r="S31" s="828">
        <v>0.02</v>
      </c>
      <c r="T31" s="1007">
        <f t="shared" ref="T31" si="72">+S31-P31</f>
        <v>-1.0000000000000009E-3</v>
      </c>
      <c r="U31" s="877"/>
      <c r="V31" s="1042"/>
      <c r="W31" s="815">
        <f t="shared" ref="W31" si="73">+IF(V31=0,0,V31-G31)</f>
        <v>0</v>
      </c>
      <c r="X31" s="828"/>
      <c r="Y31" s="815">
        <f t="shared" ref="Y31" si="74">+IF(X31=0,0,X31-V31)</f>
        <v>0</v>
      </c>
      <c r="Z31" s="828"/>
      <c r="AA31" s="815">
        <f t="shared" ref="AA31" si="75">+IF(Z31=0,0,Z31-X31)</f>
        <v>0</v>
      </c>
      <c r="AB31" s="1032"/>
      <c r="AC31" s="1034">
        <f t="shared" ref="AC31" si="76">+IF(AB31=0,0,AB31-Z31)</f>
        <v>0</v>
      </c>
      <c r="AD31" s="988">
        <f t="shared" ref="AD31" si="77">+IF(K31=0," -",W31/K31)</f>
        <v>0</v>
      </c>
      <c r="AE31" s="762">
        <f t="shared" ref="AE31" si="78">+IF(K31=0," -",IF(AD31&gt;100%,100%,AD31))</f>
        <v>0</v>
      </c>
      <c r="AF31" s="770">
        <f t="shared" ref="AF31" si="79">+IF(N31=0," -",Y31/N31)</f>
        <v>0</v>
      </c>
      <c r="AG31" s="762">
        <f t="shared" ref="AG31" si="80">+IF(N31=0," -",IF(AF31&gt;100%,100%,AF31))</f>
        <v>0</v>
      </c>
      <c r="AH31" s="770">
        <f t="shared" ref="AH31" si="81">+IF(Q31=0," -",AA31/Q31)</f>
        <v>0</v>
      </c>
      <c r="AI31" s="762">
        <f t="shared" ref="AI31" si="82">+IF(Q31=0," -",IF(AH31&gt;100%,100%,AH31))</f>
        <v>0</v>
      </c>
      <c r="AJ31" s="770">
        <f t="shared" ref="AJ31" si="83">+IF(T31=0," -",AC31/T31)</f>
        <v>0</v>
      </c>
      <c r="AK31" s="762">
        <f t="shared" ref="AK31" si="84">+IF(T31=0," -",IF(AJ31&gt;100%,100%,AJ31))</f>
        <v>0</v>
      </c>
      <c r="AL31" s="770">
        <f t="shared" ref="AL31" si="85">+SUM(AC31,AA31,Y31,W31)/I31</f>
        <v>0</v>
      </c>
      <c r="AM31" s="762">
        <f t="shared" ref="AM31" si="86">+IF(AL31&gt;100%,100%,IF(AL31&lt;0%,0%,AL31))</f>
        <v>0</v>
      </c>
      <c r="AN31" s="770"/>
      <c r="AO31" s="915"/>
      <c r="AP31" s="904"/>
      <c r="AQ31" s="255" t="s">
        <v>455</v>
      </c>
      <c r="AR31" s="277">
        <f>'[1]LÍNEA 4'!P31</f>
        <v>2210005</v>
      </c>
      <c r="AS31" s="255" t="s">
        <v>1654</v>
      </c>
      <c r="AT31" s="43">
        <v>0.8</v>
      </c>
      <c r="AU31" s="85">
        <f>'[1]LÍNEA 4'!S31</f>
        <v>1</v>
      </c>
      <c r="AV31" s="85">
        <f>'[1]LÍNEA 4'!T31</f>
        <v>0.8</v>
      </c>
      <c r="AW31" s="414">
        <v>0.25</v>
      </c>
      <c r="AX31" s="85">
        <f>'[1]LÍNEA 4'!U31</f>
        <v>1</v>
      </c>
      <c r="AY31" s="414">
        <v>0.25</v>
      </c>
      <c r="AZ31" s="85">
        <f>'[1]LÍNEA 4'!V31</f>
        <v>1</v>
      </c>
      <c r="BA31" s="416">
        <v>0.25</v>
      </c>
      <c r="BB31" s="125">
        <f>'[1]LÍNEA 4'!W31</f>
        <v>1</v>
      </c>
      <c r="BC31" s="423">
        <v>0.25</v>
      </c>
      <c r="BD31" s="319">
        <f>'[4]2016'!K38</f>
        <v>0.35</v>
      </c>
      <c r="BE31" s="85">
        <f>'[4]2017'!K38</f>
        <v>1</v>
      </c>
      <c r="BF31" s="85">
        <f>'[4]2018'!K38</f>
        <v>0</v>
      </c>
      <c r="BG31" s="71">
        <f>'[4]2019'!K38</f>
        <v>0</v>
      </c>
      <c r="BH31" s="334">
        <f t="shared" si="2"/>
        <v>0.43749999999999994</v>
      </c>
      <c r="BI31" s="454">
        <f t="shared" si="3"/>
        <v>0.43749999999999994</v>
      </c>
      <c r="BJ31" s="335">
        <f t="shared" si="4"/>
        <v>1</v>
      </c>
      <c r="BK31" s="454">
        <f t="shared" si="5"/>
        <v>1</v>
      </c>
      <c r="BL31" s="335">
        <f t="shared" si="6"/>
        <v>0</v>
      </c>
      <c r="BM31" s="454">
        <f t="shared" si="7"/>
        <v>0</v>
      </c>
      <c r="BN31" s="335">
        <f t="shared" si="8"/>
        <v>0</v>
      </c>
      <c r="BO31" s="454">
        <f t="shared" si="9"/>
        <v>0</v>
      </c>
      <c r="BP31" s="661">
        <f t="shared" si="10"/>
        <v>0.33750000000000002</v>
      </c>
      <c r="BQ31" s="656">
        <f t="shared" si="11"/>
        <v>0.33750000000000002</v>
      </c>
      <c r="BR31" s="646">
        <f t="shared" si="12"/>
        <v>0.33750000000000002</v>
      </c>
      <c r="BS31" s="55">
        <f>'[4]2016'!P38</f>
        <v>226156</v>
      </c>
      <c r="BT31" s="60">
        <f>'[4]2016'!Q38</f>
        <v>45000</v>
      </c>
      <c r="BU31" s="60">
        <f>'[4]2016'!R38</f>
        <v>0</v>
      </c>
      <c r="BV31" s="125">
        <f t="shared" si="18"/>
        <v>0.19897769681105079</v>
      </c>
      <c r="BW31" s="379" t="str">
        <f t="shared" si="19"/>
        <v xml:space="preserve"> -</v>
      </c>
      <c r="BX31" s="55">
        <f>'[4]2017'!P38</f>
        <v>706278</v>
      </c>
      <c r="BY31" s="60">
        <f>'[4]2017'!Q38</f>
        <v>473621</v>
      </c>
      <c r="BZ31" s="60">
        <f>'[4]2017'!R38</f>
        <v>0</v>
      </c>
      <c r="CA31" s="125">
        <f t="shared" si="20"/>
        <v>0.67058721919697339</v>
      </c>
      <c r="CB31" s="379" t="str">
        <f t="shared" si="21"/>
        <v xml:space="preserve"> -</v>
      </c>
      <c r="CC31" s="54">
        <f>'[4]2018'!P38</f>
        <v>563184</v>
      </c>
      <c r="CD31" s="60">
        <f>'[4]2018'!Q38</f>
        <v>0</v>
      </c>
      <c r="CE31" s="60">
        <f>'[4]2018'!R38</f>
        <v>0</v>
      </c>
      <c r="CF31" s="125">
        <f t="shared" si="22"/>
        <v>0</v>
      </c>
      <c r="CG31" s="379" t="str">
        <f t="shared" si="23"/>
        <v xml:space="preserve"> -</v>
      </c>
      <c r="CH31" s="55">
        <f>'[4]2019'!P38</f>
        <v>599854</v>
      </c>
      <c r="CI31" s="60">
        <f>'[4]2019'!Q38</f>
        <v>0</v>
      </c>
      <c r="CJ31" s="60">
        <f>'[4]2019'!R38</f>
        <v>0</v>
      </c>
      <c r="CK31" s="125">
        <f t="shared" si="24"/>
        <v>0</v>
      </c>
      <c r="CL31" s="379" t="str">
        <f t="shared" si="25"/>
        <v xml:space="preserve"> -</v>
      </c>
      <c r="CM31" s="327">
        <f t="shared" si="26"/>
        <v>2095472</v>
      </c>
      <c r="CN31" s="323">
        <f t="shared" si="27"/>
        <v>518621</v>
      </c>
      <c r="CO31" s="323">
        <f t="shared" si="28"/>
        <v>0</v>
      </c>
      <c r="CP31" s="505">
        <f t="shared" si="29"/>
        <v>0.24749602953415745</v>
      </c>
      <c r="CQ31" s="379" t="str">
        <f t="shared" si="30"/>
        <v xml:space="preserve"> -</v>
      </c>
      <c r="CR31" s="592" t="s">
        <v>1500</v>
      </c>
      <c r="CS31" s="213" t="s">
        <v>1208</v>
      </c>
      <c r="CT31" s="102" t="str">
        <f>'[1]LÍNEA 4'!AQ31</f>
        <v>Sec. Educación</v>
      </c>
    </row>
    <row r="32" spans="2:98" ht="30" customHeight="1" x14ac:dyDescent="0.2">
      <c r="B32" s="961"/>
      <c r="C32" s="957"/>
      <c r="D32" s="983"/>
      <c r="E32" s="912"/>
      <c r="F32" s="921"/>
      <c r="G32" s="970"/>
      <c r="H32" s="828"/>
      <c r="I32" s="1007"/>
      <c r="J32" s="970"/>
      <c r="K32" s="1007"/>
      <c r="L32" s="970"/>
      <c r="M32" s="970"/>
      <c r="N32" s="1039"/>
      <c r="O32" s="970"/>
      <c r="P32" s="970"/>
      <c r="Q32" s="1007"/>
      <c r="R32" s="970"/>
      <c r="S32" s="828"/>
      <c r="T32" s="1007"/>
      <c r="U32" s="877"/>
      <c r="V32" s="1042"/>
      <c r="W32" s="815"/>
      <c r="X32" s="828"/>
      <c r="Y32" s="815"/>
      <c r="Z32" s="828"/>
      <c r="AA32" s="815"/>
      <c r="AB32" s="1032"/>
      <c r="AC32" s="1034"/>
      <c r="AD32" s="988"/>
      <c r="AE32" s="762"/>
      <c r="AF32" s="770"/>
      <c r="AG32" s="762"/>
      <c r="AH32" s="770"/>
      <c r="AI32" s="762"/>
      <c r="AJ32" s="770"/>
      <c r="AK32" s="762"/>
      <c r="AL32" s="770"/>
      <c r="AM32" s="762"/>
      <c r="AN32" s="770"/>
      <c r="AO32" s="915"/>
      <c r="AP32" s="904"/>
      <c r="AQ32" s="255" t="s">
        <v>456</v>
      </c>
      <c r="AR32" s="277">
        <f>'[1]LÍNEA 4'!P32</f>
        <v>2210634</v>
      </c>
      <c r="AS32" s="255" t="s">
        <v>1655</v>
      </c>
      <c r="AT32" s="40">
        <v>9599</v>
      </c>
      <c r="AU32" s="60">
        <f>'[1]LÍNEA 4'!S32</f>
        <v>9599</v>
      </c>
      <c r="AV32" s="60">
        <f>'[1]LÍNEA 4'!T32</f>
        <v>9599</v>
      </c>
      <c r="AW32" s="414">
        <v>0.25</v>
      </c>
      <c r="AX32" s="60">
        <f>'[1]LÍNEA 4'!U32</f>
        <v>9599</v>
      </c>
      <c r="AY32" s="414">
        <v>0.25</v>
      </c>
      <c r="AZ32" s="60">
        <f>'[1]LÍNEA 4'!V32</f>
        <v>9599</v>
      </c>
      <c r="BA32" s="416">
        <v>0.25</v>
      </c>
      <c r="BB32" s="47">
        <f>'[1]LÍNEA 4'!W32</f>
        <v>9599</v>
      </c>
      <c r="BC32" s="423">
        <v>0.25</v>
      </c>
      <c r="BD32" s="54">
        <f>'[4]2016'!K39</f>
        <v>9497</v>
      </c>
      <c r="BE32" s="60">
        <f>'[4]2017'!K39</f>
        <v>9506</v>
      </c>
      <c r="BF32" s="60">
        <f>'[4]2018'!K39</f>
        <v>0</v>
      </c>
      <c r="BG32" s="49">
        <f>'[4]2019'!K39</f>
        <v>0</v>
      </c>
      <c r="BH32" s="334">
        <f t="shared" si="2"/>
        <v>0.98937389311386603</v>
      </c>
      <c r="BI32" s="454">
        <f t="shared" si="3"/>
        <v>0.98937389311386603</v>
      </c>
      <c r="BJ32" s="335">
        <f t="shared" si="4"/>
        <v>0.99031149078028957</v>
      </c>
      <c r="BK32" s="454">
        <f t="shared" si="5"/>
        <v>0.99031149078028957</v>
      </c>
      <c r="BL32" s="335">
        <f t="shared" si="6"/>
        <v>0</v>
      </c>
      <c r="BM32" s="454">
        <f t="shared" si="7"/>
        <v>0</v>
      </c>
      <c r="BN32" s="335">
        <f t="shared" si="8"/>
        <v>0</v>
      </c>
      <c r="BO32" s="454">
        <f t="shared" si="9"/>
        <v>0</v>
      </c>
      <c r="BP32" s="661">
        <f t="shared" si="10"/>
        <v>0.49492134597353893</v>
      </c>
      <c r="BQ32" s="656">
        <f t="shared" si="11"/>
        <v>0.49492134597353893</v>
      </c>
      <c r="BR32" s="646">
        <f t="shared" si="12"/>
        <v>0.49492134597353893</v>
      </c>
      <c r="BS32" s="55">
        <f>'[4]2016'!P39</f>
        <v>9954819</v>
      </c>
      <c r="BT32" s="60">
        <f>'[4]2016'!Q39</f>
        <v>9927062</v>
      </c>
      <c r="BU32" s="60">
        <f>'[4]2016'!R39</f>
        <v>0</v>
      </c>
      <c r="BV32" s="125">
        <f t="shared" si="18"/>
        <v>0.99721170219167221</v>
      </c>
      <c r="BW32" s="379" t="str">
        <f t="shared" si="19"/>
        <v xml:space="preserve"> -</v>
      </c>
      <c r="BX32" s="55">
        <f>'[4]2017'!P39</f>
        <v>10943399</v>
      </c>
      <c r="BY32" s="60">
        <f>'[4]2017'!Q39</f>
        <v>5502655</v>
      </c>
      <c r="BZ32" s="60">
        <f>'[4]2017'!R39</f>
        <v>0</v>
      </c>
      <c r="CA32" s="125">
        <f t="shared" si="20"/>
        <v>0.50282869152445231</v>
      </c>
      <c r="CB32" s="379" t="str">
        <f t="shared" si="21"/>
        <v xml:space="preserve"> -</v>
      </c>
      <c r="CC32" s="54">
        <f>'[4]2018'!P39</f>
        <v>11057019</v>
      </c>
      <c r="CD32" s="60">
        <f>'[4]2018'!Q39</f>
        <v>0</v>
      </c>
      <c r="CE32" s="60">
        <f>'[4]2018'!R39</f>
        <v>0</v>
      </c>
      <c r="CF32" s="125">
        <f t="shared" si="22"/>
        <v>0</v>
      </c>
      <c r="CG32" s="379" t="str">
        <f t="shared" si="23"/>
        <v xml:space="preserve"> -</v>
      </c>
      <c r="CH32" s="55">
        <f>'[4]2019'!P39</f>
        <v>12039988</v>
      </c>
      <c r="CI32" s="60">
        <f>'[4]2019'!Q39</f>
        <v>0</v>
      </c>
      <c r="CJ32" s="60">
        <f>'[4]2019'!R39</f>
        <v>0</v>
      </c>
      <c r="CK32" s="125">
        <f t="shared" si="24"/>
        <v>0</v>
      </c>
      <c r="CL32" s="379" t="str">
        <f t="shared" si="25"/>
        <v xml:space="preserve"> -</v>
      </c>
      <c r="CM32" s="327">
        <f t="shared" si="26"/>
        <v>43995225</v>
      </c>
      <c r="CN32" s="323">
        <f t="shared" si="27"/>
        <v>15429717</v>
      </c>
      <c r="CO32" s="323">
        <f t="shared" si="28"/>
        <v>0</v>
      </c>
      <c r="CP32" s="505">
        <f t="shared" si="29"/>
        <v>0.35071344674336818</v>
      </c>
      <c r="CQ32" s="379" t="str">
        <f t="shared" si="30"/>
        <v xml:space="preserve"> -</v>
      </c>
      <c r="CR32" s="592" t="s">
        <v>1500</v>
      </c>
      <c r="CS32" s="213" t="s">
        <v>1208</v>
      </c>
      <c r="CT32" s="102" t="str">
        <f>'[1]LÍNEA 4'!AQ32</f>
        <v>Sec. Educación</v>
      </c>
    </row>
    <row r="33" spans="2:98" ht="30" customHeight="1" x14ac:dyDescent="0.2">
      <c r="B33" s="961"/>
      <c r="C33" s="957"/>
      <c r="D33" s="983"/>
      <c r="E33" s="912"/>
      <c r="F33" s="921"/>
      <c r="G33" s="970"/>
      <c r="H33" s="828"/>
      <c r="I33" s="1007"/>
      <c r="J33" s="970"/>
      <c r="K33" s="1007"/>
      <c r="L33" s="970"/>
      <c r="M33" s="970"/>
      <c r="N33" s="1039"/>
      <c r="O33" s="970"/>
      <c r="P33" s="970"/>
      <c r="Q33" s="1007"/>
      <c r="R33" s="970"/>
      <c r="S33" s="828"/>
      <c r="T33" s="1007"/>
      <c r="U33" s="877"/>
      <c r="V33" s="1042"/>
      <c r="W33" s="815"/>
      <c r="X33" s="828"/>
      <c r="Y33" s="815"/>
      <c r="Z33" s="828"/>
      <c r="AA33" s="815"/>
      <c r="AB33" s="1032"/>
      <c r="AC33" s="1034"/>
      <c r="AD33" s="988"/>
      <c r="AE33" s="762"/>
      <c r="AF33" s="770"/>
      <c r="AG33" s="762"/>
      <c r="AH33" s="770"/>
      <c r="AI33" s="762"/>
      <c r="AJ33" s="770"/>
      <c r="AK33" s="762"/>
      <c r="AL33" s="770"/>
      <c r="AM33" s="762"/>
      <c r="AN33" s="770"/>
      <c r="AO33" s="915"/>
      <c r="AP33" s="904"/>
      <c r="AQ33" s="255" t="s">
        <v>457</v>
      </c>
      <c r="AR33" s="277">
        <f>'[1]LÍNEA 4'!P33</f>
        <v>2210803</v>
      </c>
      <c r="AS33" s="255" t="s">
        <v>1656</v>
      </c>
      <c r="AT33" s="40">
        <v>27504</v>
      </c>
      <c r="AU33" s="60">
        <f>'[1]LÍNEA 4'!S33</f>
        <v>28340</v>
      </c>
      <c r="AV33" s="60">
        <f>'[1]LÍNEA 4'!T33</f>
        <v>28340</v>
      </c>
      <c r="AW33" s="414">
        <v>0.25</v>
      </c>
      <c r="AX33" s="60">
        <f>'[1]LÍNEA 4'!U33</f>
        <v>28340</v>
      </c>
      <c r="AY33" s="414">
        <v>0.25</v>
      </c>
      <c r="AZ33" s="60">
        <f>'[1]LÍNEA 4'!V33</f>
        <v>28340</v>
      </c>
      <c r="BA33" s="416">
        <v>0.25</v>
      </c>
      <c r="BB33" s="47">
        <f>'[1]LÍNEA 4'!W33</f>
        <v>28340</v>
      </c>
      <c r="BC33" s="423">
        <v>0.25</v>
      </c>
      <c r="BD33" s="54">
        <f>'[4]2016'!K40</f>
        <v>25336</v>
      </c>
      <c r="BE33" s="60">
        <f>'[4]2017'!K40</f>
        <v>26523</v>
      </c>
      <c r="BF33" s="60">
        <f>'[4]2018'!K40</f>
        <v>0</v>
      </c>
      <c r="BG33" s="49">
        <f>'[4]2019'!K40</f>
        <v>0</v>
      </c>
      <c r="BH33" s="334">
        <f t="shared" si="2"/>
        <v>0.89400141143260414</v>
      </c>
      <c r="BI33" s="454">
        <f t="shared" si="3"/>
        <v>0.89400141143260414</v>
      </c>
      <c r="BJ33" s="335">
        <f t="shared" si="4"/>
        <v>0.93588567395906841</v>
      </c>
      <c r="BK33" s="454">
        <f t="shared" si="5"/>
        <v>0.93588567395906841</v>
      </c>
      <c r="BL33" s="335">
        <f t="shared" si="6"/>
        <v>0</v>
      </c>
      <c r="BM33" s="454">
        <f t="shared" si="7"/>
        <v>0</v>
      </c>
      <c r="BN33" s="335">
        <f t="shared" si="8"/>
        <v>0</v>
      </c>
      <c r="BO33" s="454">
        <f t="shared" si="9"/>
        <v>0</v>
      </c>
      <c r="BP33" s="661">
        <f t="shared" si="10"/>
        <v>0.45747177134791811</v>
      </c>
      <c r="BQ33" s="656">
        <f t="shared" si="11"/>
        <v>0.45747177134791811</v>
      </c>
      <c r="BR33" s="646">
        <f t="shared" si="12"/>
        <v>0.45747177134791811</v>
      </c>
      <c r="BS33" s="55">
        <f>'[4]2016'!P40</f>
        <v>8736890</v>
      </c>
      <c r="BT33" s="60">
        <f>'[4]2016'!Q40</f>
        <v>7630051</v>
      </c>
      <c r="BU33" s="60">
        <f>'[4]2016'!R40</f>
        <v>0</v>
      </c>
      <c r="BV33" s="125">
        <f t="shared" si="18"/>
        <v>0.87331430291556833</v>
      </c>
      <c r="BW33" s="379" t="str">
        <f t="shared" si="19"/>
        <v xml:space="preserve"> -</v>
      </c>
      <c r="BX33" s="55">
        <f>'[4]2017'!P40</f>
        <v>15989139</v>
      </c>
      <c r="BY33" s="60">
        <f>'[4]2017'!Q40</f>
        <v>13694007</v>
      </c>
      <c r="BZ33" s="60">
        <f>'[4]2017'!R40</f>
        <v>0</v>
      </c>
      <c r="CA33" s="125">
        <f t="shared" si="20"/>
        <v>0.85645681108907745</v>
      </c>
      <c r="CB33" s="379" t="str">
        <f t="shared" si="21"/>
        <v xml:space="preserve"> -</v>
      </c>
      <c r="CC33" s="54">
        <f>'[4]2018'!P40</f>
        <v>9376093</v>
      </c>
      <c r="CD33" s="60">
        <f>'[4]2018'!Q40</f>
        <v>0</v>
      </c>
      <c r="CE33" s="60">
        <f>'[4]2018'!R40</f>
        <v>0</v>
      </c>
      <c r="CF33" s="125">
        <f t="shared" si="22"/>
        <v>0</v>
      </c>
      <c r="CG33" s="379" t="str">
        <f t="shared" si="23"/>
        <v xml:space="preserve"> -</v>
      </c>
      <c r="CH33" s="55">
        <f>'[4]2019'!P40</f>
        <v>10017868</v>
      </c>
      <c r="CI33" s="60">
        <f>'[4]2019'!Q40</f>
        <v>0</v>
      </c>
      <c r="CJ33" s="60">
        <f>'[4]2019'!R40</f>
        <v>0</v>
      </c>
      <c r="CK33" s="125">
        <f t="shared" si="24"/>
        <v>0</v>
      </c>
      <c r="CL33" s="379" t="str">
        <f t="shared" si="25"/>
        <v xml:space="preserve"> -</v>
      </c>
      <c r="CM33" s="327">
        <f t="shared" si="26"/>
        <v>44119990</v>
      </c>
      <c r="CN33" s="323">
        <f t="shared" si="27"/>
        <v>21324058</v>
      </c>
      <c r="CO33" s="323">
        <f t="shared" si="28"/>
        <v>0</v>
      </c>
      <c r="CP33" s="505">
        <f t="shared" si="29"/>
        <v>0.48331964717127091</v>
      </c>
      <c r="CQ33" s="379" t="str">
        <f t="shared" si="30"/>
        <v xml:space="preserve"> -</v>
      </c>
      <c r="CR33" s="592" t="s">
        <v>1500</v>
      </c>
      <c r="CS33" s="213" t="s">
        <v>1208</v>
      </c>
      <c r="CT33" s="102" t="str">
        <f>'[1]LÍNEA 4'!AQ33</f>
        <v>Sec. Educación</v>
      </c>
    </row>
    <row r="34" spans="2:98" ht="30" customHeight="1" x14ac:dyDescent="0.2">
      <c r="B34" s="961"/>
      <c r="C34" s="957"/>
      <c r="D34" s="983"/>
      <c r="E34" s="912"/>
      <c r="F34" s="921"/>
      <c r="G34" s="970"/>
      <c r="H34" s="828"/>
      <c r="I34" s="1007"/>
      <c r="J34" s="970"/>
      <c r="K34" s="1007"/>
      <c r="L34" s="970"/>
      <c r="M34" s="970"/>
      <c r="N34" s="1039"/>
      <c r="O34" s="970"/>
      <c r="P34" s="970"/>
      <c r="Q34" s="1007"/>
      <c r="R34" s="970"/>
      <c r="S34" s="828"/>
      <c r="T34" s="1007"/>
      <c r="U34" s="877"/>
      <c r="V34" s="1042"/>
      <c r="W34" s="815"/>
      <c r="X34" s="828"/>
      <c r="Y34" s="815"/>
      <c r="Z34" s="828"/>
      <c r="AA34" s="815"/>
      <c r="AB34" s="1032"/>
      <c r="AC34" s="1034"/>
      <c r="AD34" s="988"/>
      <c r="AE34" s="762"/>
      <c r="AF34" s="770"/>
      <c r="AG34" s="762"/>
      <c r="AH34" s="770"/>
      <c r="AI34" s="762"/>
      <c r="AJ34" s="770"/>
      <c r="AK34" s="762"/>
      <c r="AL34" s="770"/>
      <c r="AM34" s="762"/>
      <c r="AN34" s="770"/>
      <c r="AO34" s="915"/>
      <c r="AP34" s="904"/>
      <c r="AQ34" s="255" t="s">
        <v>458</v>
      </c>
      <c r="AR34" s="277">
        <f>'[1]LÍNEA 4'!P34</f>
        <v>2210900</v>
      </c>
      <c r="AS34" s="255" t="s">
        <v>1657</v>
      </c>
      <c r="AT34" s="43">
        <v>1</v>
      </c>
      <c r="AU34" s="85">
        <f>'[1]LÍNEA 4'!S34</f>
        <v>1</v>
      </c>
      <c r="AV34" s="85">
        <f>'[1]LÍNEA 4'!T34</f>
        <v>1</v>
      </c>
      <c r="AW34" s="414">
        <v>0.25</v>
      </c>
      <c r="AX34" s="85">
        <f>'[1]LÍNEA 4'!U34</f>
        <v>1</v>
      </c>
      <c r="AY34" s="414">
        <v>0.25</v>
      </c>
      <c r="AZ34" s="85">
        <f>'[1]LÍNEA 4'!V34</f>
        <v>1</v>
      </c>
      <c r="BA34" s="416">
        <v>0.25</v>
      </c>
      <c r="BB34" s="125">
        <f>'[1]LÍNEA 4'!W34</f>
        <v>1</v>
      </c>
      <c r="BC34" s="423">
        <v>0.25</v>
      </c>
      <c r="BD34" s="319">
        <f>'[4]2016'!K41</f>
        <v>1</v>
      </c>
      <c r="BE34" s="85">
        <f>'[4]2017'!K41</f>
        <v>1</v>
      </c>
      <c r="BF34" s="85">
        <f>'[4]2018'!K41</f>
        <v>0</v>
      </c>
      <c r="BG34" s="71">
        <f>'[4]2019'!K41</f>
        <v>0</v>
      </c>
      <c r="BH34" s="334">
        <f t="shared" si="2"/>
        <v>1</v>
      </c>
      <c r="BI34" s="454">
        <f t="shared" si="3"/>
        <v>1</v>
      </c>
      <c r="BJ34" s="335">
        <f t="shared" si="4"/>
        <v>1</v>
      </c>
      <c r="BK34" s="454">
        <f t="shared" si="5"/>
        <v>1</v>
      </c>
      <c r="BL34" s="335">
        <f t="shared" si="6"/>
        <v>0</v>
      </c>
      <c r="BM34" s="454">
        <f t="shared" si="7"/>
        <v>0</v>
      </c>
      <c r="BN34" s="335">
        <f t="shared" si="8"/>
        <v>0</v>
      </c>
      <c r="BO34" s="454">
        <f t="shared" si="9"/>
        <v>0</v>
      </c>
      <c r="BP34" s="661">
        <f t="shared" si="10"/>
        <v>0.5</v>
      </c>
      <c r="BQ34" s="656">
        <f t="shared" si="11"/>
        <v>0.5</v>
      </c>
      <c r="BR34" s="646">
        <f t="shared" si="12"/>
        <v>0.5</v>
      </c>
      <c r="BS34" s="55">
        <f>'[4]2016'!P41</f>
        <v>0</v>
      </c>
      <c r="BT34" s="60">
        <f>'[4]2016'!Q41</f>
        <v>0</v>
      </c>
      <c r="BU34" s="60">
        <f>'[4]2016'!R41</f>
        <v>0</v>
      </c>
      <c r="BV34" s="125" t="str">
        <f t="shared" si="18"/>
        <v xml:space="preserve"> -</v>
      </c>
      <c r="BW34" s="379" t="str">
        <f t="shared" si="19"/>
        <v xml:space="preserve"> -</v>
      </c>
      <c r="BX34" s="55">
        <f>'[4]2017'!P41</f>
        <v>0</v>
      </c>
      <c r="BY34" s="60">
        <f>'[4]2017'!Q41</f>
        <v>0</v>
      </c>
      <c r="BZ34" s="60">
        <f>'[4]2017'!R41</f>
        <v>0</v>
      </c>
      <c r="CA34" s="125" t="str">
        <f t="shared" si="20"/>
        <v xml:space="preserve"> -</v>
      </c>
      <c r="CB34" s="379" t="str">
        <f t="shared" si="21"/>
        <v xml:space="preserve"> -</v>
      </c>
      <c r="CC34" s="54">
        <f>'[4]2018'!P41</f>
        <v>11614</v>
      </c>
      <c r="CD34" s="60">
        <f>'[4]2018'!Q41</f>
        <v>0</v>
      </c>
      <c r="CE34" s="60">
        <f>'[4]2018'!R41</f>
        <v>0</v>
      </c>
      <c r="CF34" s="125">
        <f t="shared" si="22"/>
        <v>0</v>
      </c>
      <c r="CG34" s="379" t="str">
        <f t="shared" si="23"/>
        <v xml:space="preserve"> -</v>
      </c>
      <c r="CH34" s="55">
        <f>'[4]2019'!P41</f>
        <v>12647</v>
      </c>
      <c r="CI34" s="60">
        <f>'[4]2019'!Q41</f>
        <v>0</v>
      </c>
      <c r="CJ34" s="60">
        <f>'[4]2019'!R41</f>
        <v>0</v>
      </c>
      <c r="CK34" s="125">
        <f t="shared" si="24"/>
        <v>0</v>
      </c>
      <c r="CL34" s="379" t="str">
        <f t="shared" si="25"/>
        <v xml:space="preserve"> -</v>
      </c>
      <c r="CM34" s="327">
        <f t="shared" si="26"/>
        <v>24261</v>
      </c>
      <c r="CN34" s="323">
        <f t="shared" si="27"/>
        <v>0</v>
      </c>
      <c r="CO34" s="323">
        <f t="shared" si="28"/>
        <v>0</v>
      </c>
      <c r="CP34" s="505">
        <f t="shared" si="29"/>
        <v>0</v>
      </c>
      <c r="CQ34" s="379" t="str">
        <f t="shared" si="30"/>
        <v xml:space="preserve"> -</v>
      </c>
      <c r="CR34" s="592" t="s">
        <v>1500</v>
      </c>
      <c r="CS34" s="213" t="s">
        <v>1208</v>
      </c>
      <c r="CT34" s="102" t="str">
        <f>'[1]LÍNEA 4'!AQ34</f>
        <v>Sec. Educación</v>
      </c>
    </row>
    <row r="35" spans="2:98" ht="30" customHeight="1" x14ac:dyDescent="0.2">
      <c r="B35" s="961"/>
      <c r="C35" s="957"/>
      <c r="D35" s="983"/>
      <c r="E35" s="912"/>
      <c r="F35" s="921"/>
      <c r="G35" s="970"/>
      <c r="H35" s="828"/>
      <c r="I35" s="1007"/>
      <c r="J35" s="970"/>
      <c r="K35" s="1007"/>
      <c r="L35" s="970"/>
      <c r="M35" s="970"/>
      <c r="N35" s="1166"/>
      <c r="O35" s="970"/>
      <c r="P35" s="970"/>
      <c r="Q35" s="1007"/>
      <c r="R35" s="970"/>
      <c r="S35" s="828"/>
      <c r="T35" s="1007"/>
      <c r="U35" s="877"/>
      <c r="V35" s="1042"/>
      <c r="W35" s="815"/>
      <c r="X35" s="828"/>
      <c r="Y35" s="815"/>
      <c r="Z35" s="828"/>
      <c r="AA35" s="815"/>
      <c r="AB35" s="1032"/>
      <c r="AC35" s="1034"/>
      <c r="AD35" s="988"/>
      <c r="AE35" s="762"/>
      <c r="AF35" s="770"/>
      <c r="AG35" s="762"/>
      <c r="AH35" s="770"/>
      <c r="AI35" s="762"/>
      <c r="AJ35" s="770"/>
      <c r="AK35" s="762"/>
      <c r="AL35" s="770"/>
      <c r="AM35" s="762"/>
      <c r="AN35" s="770"/>
      <c r="AO35" s="915"/>
      <c r="AP35" s="904"/>
      <c r="AQ35" s="255" t="s">
        <v>459</v>
      </c>
      <c r="AR35" s="277" t="str">
        <f>'[1]LÍNEA 4'!P35</f>
        <v>2210324  2210555</v>
      </c>
      <c r="AS35" s="255" t="s">
        <v>1658</v>
      </c>
      <c r="AT35" s="43">
        <v>1</v>
      </c>
      <c r="AU35" s="85">
        <f>'[1]LÍNEA 4'!S35</f>
        <v>1</v>
      </c>
      <c r="AV35" s="85">
        <f>'[1]LÍNEA 4'!T35</f>
        <v>1</v>
      </c>
      <c r="AW35" s="414">
        <v>0.25</v>
      </c>
      <c r="AX35" s="85">
        <f>'[1]LÍNEA 4'!U35</f>
        <v>1</v>
      </c>
      <c r="AY35" s="414">
        <v>0.25</v>
      </c>
      <c r="AZ35" s="85">
        <f>'[1]LÍNEA 4'!V35</f>
        <v>1</v>
      </c>
      <c r="BA35" s="416">
        <v>0.25</v>
      </c>
      <c r="BB35" s="125">
        <f>'[1]LÍNEA 4'!W35</f>
        <v>1</v>
      </c>
      <c r="BC35" s="423">
        <v>0.25</v>
      </c>
      <c r="BD35" s="319">
        <f>'[4]2016'!K42</f>
        <v>1</v>
      </c>
      <c r="BE35" s="85">
        <f>'[4]2017'!K42</f>
        <v>1</v>
      </c>
      <c r="BF35" s="85">
        <f>'[4]2018'!K42</f>
        <v>0</v>
      </c>
      <c r="BG35" s="71">
        <f>'[4]2019'!K42</f>
        <v>0</v>
      </c>
      <c r="BH35" s="334">
        <f t="shared" si="2"/>
        <v>1</v>
      </c>
      <c r="BI35" s="454">
        <f t="shared" si="3"/>
        <v>1</v>
      </c>
      <c r="BJ35" s="335">
        <f t="shared" si="4"/>
        <v>1</v>
      </c>
      <c r="BK35" s="454">
        <f t="shared" si="5"/>
        <v>1</v>
      </c>
      <c r="BL35" s="335">
        <f t="shared" si="6"/>
        <v>0</v>
      </c>
      <c r="BM35" s="454">
        <f t="shared" si="7"/>
        <v>0</v>
      </c>
      <c r="BN35" s="335">
        <f t="shared" si="8"/>
        <v>0</v>
      </c>
      <c r="BO35" s="454">
        <f t="shared" si="9"/>
        <v>0</v>
      </c>
      <c r="BP35" s="661">
        <f t="shared" si="10"/>
        <v>0.5</v>
      </c>
      <c r="BQ35" s="656">
        <f t="shared" si="11"/>
        <v>0.5</v>
      </c>
      <c r="BR35" s="646">
        <f t="shared" si="12"/>
        <v>0.5</v>
      </c>
      <c r="BS35" s="55">
        <f>'[4]2016'!P42</f>
        <v>0</v>
      </c>
      <c r="BT35" s="60">
        <f>'[4]2016'!Q42</f>
        <v>0</v>
      </c>
      <c r="BU35" s="60">
        <f>'[4]2016'!R42</f>
        <v>0</v>
      </c>
      <c r="BV35" s="125" t="str">
        <f t="shared" si="18"/>
        <v xml:space="preserve"> -</v>
      </c>
      <c r="BW35" s="379" t="str">
        <f t="shared" si="19"/>
        <v xml:space="preserve"> -</v>
      </c>
      <c r="BX35" s="55">
        <f>'[4]2017'!P42</f>
        <v>30000</v>
      </c>
      <c r="BY35" s="60">
        <f>'[4]2017'!Q42</f>
        <v>0</v>
      </c>
      <c r="BZ35" s="60">
        <f>'[4]2017'!R42</f>
        <v>0</v>
      </c>
      <c r="CA35" s="125">
        <f t="shared" si="20"/>
        <v>0</v>
      </c>
      <c r="CB35" s="379" t="str">
        <f t="shared" si="21"/>
        <v xml:space="preserve"> -</v>
      </c>
      <c r="CC35" s="54">
        <f>'[4]2018'!P42</f>
        <v>297904</v>
      </c>
      <c r="CD35" s="60">
        <f>'[4]2018'!Q42</f>
        <v>0</v>
      </c>
      <c r="CE35" s="60">
        <f>'[4]2018'!R42</f>
        <v>0</v>
      </c>
      <c r="CF35" s="125">
        <f t="shared" si="22"/>
        <v>0</v>
      </c>
      <c r="CG35" s="379" t="str">
        <f t="shared" si="23"/>
        <v xml:space="preserve"> -</v>
      </c>
      <c r="CH35" s="55">
        <f>'[4]2019'!P42</f>
        <v>311310</v>
      </c>
      <c r="CI35" s="60">
        <f>'[4]2019'!Q42</f>
        <v>0</v>
      </c>
      <c r="CJ35" s="60">
        <f>'[4]2019'!R42</f>
        <v>0</v>
      </c>
      <c r="CK35" s="125">
        <f t="shared" si="24"/>
        <v>0</v>
      </c>
      <c r="CL35" s="379" t="str">
        <f t="shared" si="25"/>
        <v xml:space="preserve"> -</v>
      </c>
      <c r="CM35" s="327">
        <f t="shared" si="26"/>
        <v>639214</v>
      </c>
      <c r="CN35" s="323">
        <f t="shared" si="27"/>
        <v>0</v>
      </c>
      <c r="CO35" s="323">
        <f t="shared" si="28"/>
        <v>0</v>
      </c>
      <c r="CP35" s="505">
        <f t="shared" si="29"/>
        <v>0</v>
      </c>
      <c r="CQ35" s="379" t="str">
        <f t="shared" si="30"/>
        <v xml:space="preserve"> -</v>
      </c>
      <c r="CR35" s="592" t="s">
        <v>1500</v>
      </c>
      <c r="CS35" s="213" t="s">
        <v>1208</v>
      </c>
      <c r="CT35" s="102" t="str">
        <f>'[1]LÍNEA 4'!AQ35</f>
        <v>Sec. Educación</v>
      </c>
    </row>
    <row r="36" spans="2:98" ht="45.75" customHeight="1" x14ac:dyDescent="0.2">
      <c r="B36" s="961"/>
      <c r="C36" s="957"/>
      <c r="D36" s="983"/>
      <c r="E36" s="912"/>
      <c r="F36" s="921" t="s">
        <v>492</v>
      </c>
      <c r="G36" s="970">
        <v>4.3999999999999997E-2</v>
      </c>
      <c r="H36" s="828">
        <v>0.04</v>
      </c>
      <c r="I36" s="1007">
        <f>+H36-G36</f>
        <v>-3.9999999999999966E-3</v>
      </c>
      <c r="J36" s="970">
        <v>4.2999999999999997E-2</v>
      </c>
      <c r="K36" s="1007">
        <f>+J36-G36</f>
        <v>-1.0000000000000009E-3</v>
      </c>
      <c r="L36" s="970"/>
      <c r="M36" s="970">
        <v>4.2000000000000003E-2</v>
      </c>
      <c r="N36" s="1038">
        <f t="shared" si="70"/>
        <v>-9.9999999999999395E-4</v>
      </c>
      <c r="O36" s="970"/>
      <c r="P36" s="970">
        <v>4.1000000000000002E-2</v>
      </c>
      <c r="Q36" s="1007">
        <f t="shared" ref="Q36" si="87">+P36-M36</f>
        <v>-1.0000000000000009E-3</v>
      </c>
      <c r="R36" s="970"/>
      <c r="S36" s="828">
        <v>0.04</v>
      </c>
      <c r="T36" s="1007">
        <f t="shared" ref="T36" si="88">+S36-P36</f>
        <v>-1.0000000000000009E-3</v>
      </c>
      <c r="U36" s="877"/>
      <c r="V36" s="1042"/>
      <c r="W36" s="815">
        <f t="shared" ref="W36:W46" si="89">+IF(V36=0,0,V36-G36)</f>
        <v>0</v>
      </c>
      <c r="X36" s="828"/>
      <c r="Y36" s="815">
        <f t="shared" ref="Y36" si="90">+IF(X36=0,0,X36-V36)</f>
        <v>0</v>
      </c>
      <c r="Z36" s="828"/>
      <c r="AA36" s="815">
        <f t="shared" ref="AA36" si="91">+IF(Z36=0,0,Z36-X36)</f>
        <v>0</v>
      </c>
      <c r="AB36" s="1032"/>
      <c r="AC36" s="1034">
        <f t="shared" ref="AC36" si="92">+IF(AB36=0,0,AB36-Z36)</f>
        <v>0</v>
      </c>
      <c r="AD36" s="988">
        <f t="shared" ref="AD36" si="93">+IF(K36=0," -",W36/K36)</f>
        <v>0</v>
      </c>
      <c r="AE36" s="762">
        <f t="shared" ref="AE36" si="94">+IF(K36=0," -",IF(AD36&gt;100%,100%,AD36))</f>
        <v>0</v>
      </c>
      <c r="AF36" s="770">
        <f t="shared" ref="AF36" si="95">+IF(N36=0," -",Y36/N36)</f>
        <v>0</v>
      </c>
      <c r="AG36" s="762">
        <f t="shared" ref="AG36" si="96">+IF(N36=0," -",IF(AF36&gt;100%,100%,AF36))</f>
        <v>0</v>
      </c>
      <c r="AH36" s="770">
        <f t="shared" ref="AH36" si="97">+IF(Q36=0," -",AA36/Q36)</f>
        <v>0</v>
      </c>
      <c r="AI36" s="762">
        <f t="shared" ref="AI36" si="98">+IF(Q36=0," -",IF(AH36&gt;100%,100%,AH36))</f>
        <v>0</v>
      </c>
      <c r="AJ36" s="770">
        <f t="shared" ref="AJ36" si="99">+IF(T36=0," -",AC36/T36)</f>
        <v>0</v>
      </c>
      <c r="AK36" s="762">
        <f t="shared" ref="AK36" si="100">+IF(T36=0," -",IF(AJ36&gt;100%,100%,AJ36))</f>
        <v>0</v>
      </c>
      <c r="AL36" s="770">
        <f t="shared" ref="AL36" si="101">+SUM(AC36,AA36,Y36,W36)/I36</f>
        <v>0</v>
      </c>
      <c r="AM36" s="762">
        <f t="shared" ref="AM36" si="102">+IF(AL36&gt;100%,100%,IF(AL36&lt;0%,0%,AL36))</f>
        <v>0</v>
      </c>
      <c r="AN36" s="770"/>
      <c r="AO36" s="915"/>
      <c r="AP36" s="904"/>
      <c r="AQ36" s="255" t="s">
        <v>460</v>
      </c>
      <c r="AR36" s="277">
        <f>'[1]LÍNEA 4'!P36</f>
        <v>2210900</v>
      </c>
      <c r="AS36" s="255" t="s">
        <v>1659</v>
      </c>
      <c r="AT36" s="40">
        <v>1</v>
      </c>
      <c r="AU36" s="60">
        <f>'[1]LÍNEA 4'!S36</f>
        <v>1</v>
      </c>
      <c r="AV36" s="60">
        <f>'[1]LÍNEA 4'!T36</f>
        <v>1</v>
      </c>
      <c r="AW36" s="414">
        <v>0.25</v>
      </c>
      <c r="AX36" s="60">
        <f>'[1]LÍNEA 4'!U36</f>
        <v>1</v>
      </c>
      <c r="AY36" s="414">
        <v>0.25</v>
      </c>
      <c r="AZ36" s="60">
        <f>'[1]LÍNEA 4'!V36</f>
        <v>1</v>
      </c>
      <c r="BA36" s="416">
        <v>0.25</v>
      </c>
      <c r="BB36" s="47">
        <f>'[1]LÍNEA 4'!W36</f>
        <v>1</v>
      </c>
      <c r="BC36" s="423">
        <v>0.25</v>
      </c>
      <c r="BD36" s="54">
        <f>'[4]2016'!K43</f>
        <v>1</v>
      </c>
      <c r="BE36" s="60">
        <f>'[4]2017'!K43</f>
        <v>1</v>
      </c>
      <c r="BF36" s="60">
        <f>'[4]2018'!K43</f>
        <v>0</v>
      </c>
      <c r="BG36" s="49">
        <f>'[4]2019'!K43</f>
        <v>0</v>
      </c>
      <c r="BH36" s="334">
        <f t="shared" si="2"/>
        <v>1</v>
      </c>
      <c r="BI36" s="454">
        <f t="shared" si="3"/>
        <v>1</v>
      </c>
      <c r="BJ36" s="335">
        <f t="shared" si="4"/>
        <v>1</v>
      </c>
      <c r="BK36" s="454">
        <f t="shared" si="5"/>
        <v>1</v>
      </c>
      <c r="BL36" s="335">
        <f t="shared" si="6"/>
        <v>0</v>
      </c>
      <c r="BM36" s="454">
        <f t="shared" si="7"/>
        <v>0</v>
      </c>
      <c r="BN36" s="335">
        <f t="shared" si="8"/>
        <v>0</v>
      </c>
      <c r="BO36" s="454">
        <f t="shared" si="9"/>
        <v>0</v>
      </c>
      <c r="BP36" s="661">
        <f>+AVERAGE(BD36:BG36)/AU36</f>
        <v>0.5</v>
      </c>
      <c r="BQ36" s="656">
        <f t="shared" si="11"/>
        <v>0.5</v>
      </c>
      <c r="BR36" s="646">
        <f t="shared" si="12"/>
        <v>0.5</v>
      </c>
      <c r="BS36" s="55">
        <f>'[4]2016'!P43</f>
        <v>0</v>
      </c>
      <c r="BT36" s="60">
        <f>'[4]2016'!Q43</f>
        <v>0</v>
      </c>
      <c r="BU36" s="60">
        <f>'[4]2016'!R43</f>
        <v>0</v>
      </c>
      <c r="BV36" s="125" t="str">
        <f t="shared" si="18"/>
        <v xml:space="preserve"> -</v>
      </c>
      <c r="BW36" s="379" t="str">
        <f t="shared" si="19"/>
        <v xml:space="preserve"> -</v>
      </c>
      <c r="BX36" s="55">
        <f>'[4]2017'!P43</f>
        <v>0</v>
      </c>
      <c r="BY36" s="60">
        <f>'[4]2017'!Q43</f>
        <v>0</v>
      </c>
      <c r="BZ36" s="60">
        <f>'[4]2017'!R43</f>
        <v>0</v>
      </c>
      <c r="CA36" s="125" t="str">
        <f t="shared" si="20"/>
        <v xml:space="preserve"> -</v>
      </c>
      <c r="CB36" s="379" t="str">
        <f t="shared" si="21"/>
        <v xml:space="preserve"> -</v>
      </c>
      <c r="CC36" s="54">
        <f>'[4]2018'!P43</f>
        <v>69685</v>
      </c>
      <c r="CD36" s="60">
        <f>'[4]2018'!Q43</f>
        <v>0</v>
      </c>
      <c r="CE36" s="60">
        <f>'[4]2018'!R43</f>
        <v>0</v>
      </c>
      <c r="CF36" s="125">
        <f t="shared" si="22"/>
        <v>0</v>
      </c>
      <c r="CG36" s="379" t="str">
        <f t="shared" si="23"/>
        <v xml:space="preserve"> -</v>
      </c>
      <c r="CH36" s="55">
        <f>'[4]2019'!P43</f>
        <v>75880</v>
      </c>
      <c r="CI36" s="60">
        <f>'[4]2019'!Q43</f>
        <v>0</v>
      </c>
      <c r="CJ36" s="60">
        <f>'[4]2019'!R43</f>
        <v>0</v>
      </c>
      <c r="CK36" s="125">
        <f t="shared" si="24"/>
        <v>0</v>
      </c>
      <c r="CL36" s="379" t="str">
        <f t="shared" si="25"/>
        <v xml:space="preserve"> -</v>
      </c>
      <c r="CM36" s="327">
        <f t="shared" si="26"/>
        <v>145565</v>
      </c>
      <c r="CN36" s="323">
        <f t="shared" si="27"/>
        <v>0</v>
      </c>
      <c r="CO36" s="323">
        <f t="shared" si="28"/>
        <v>0</v>
      </c>
      <c r="CP36" s="505">
        <f t="shared" si="29"/>
        <v>0</v>
      </c>
      <c r="CQ36" s="379" t="str">
        <f t="shared" si="30"/>
        <v xml:space="preserve"> -</v>
      </c>
      <c r="CR36" s="592" t="s">
        <v>1500</v>
      </c>
      <c r="CS36" s="213" t="s">
        <v>1208</v>
      </c>
      <c r="CT36" s="102" t="str">
        <f>'[1]LÍNEA 4'!AQ36</f>
        <v>Sec. Educación</v>
      </c>
    </row>
    <row r="37" spans="2:98" ht="30" customHeight="1" x14ac:dyDescent="0.2">
      <c r="B37" s="961"/>
      <c r="C37" s="957"/>
      <c r="D37" s="983"/>
      <c r="E37" s="912"/>
      <c r="F37" s="921"/>
      <c r="G37" s="970"/>
      <c r="H37" s="828"/>
      <c r="I37" s="1007"/>
      <c r="J37" s="970"/>
      <c r="K37" s="1007"/>
      <c r="L37" s="970"/>
      <c r="M37" s="970"/>
      <c r="N37" s="1039"/>
      <c r="O37" s="970"/>
      <c r="P37" s="970"/>
      <c r="Q37" s="1007"/>
      <c r="R37" s="970"/>
      <c r="S37" s="828"/>
      <c r="T37" s="1007"/>
      <c r="U37" s="877"/>
      <c r="V37" s="1042"/>
      <c r="W37" s="815"/>
      <c r="X37" s="828"/>
      <c r="Y37" s="815"/>
      <c r="Z37" s="828"/>
      <c r="AA37" s="815"/>
      <c r="AB37" s="1032"/>
      <c r="AC37" s="1034"/>
      <c r="AD37" s="988"/>
      <c r="AE37" s="762"/>
      <c r="AF37" s="770"/>
      <c r="AG37" s="762"/>
      <c r="AH37" s="770"/>
      <c r="AI37" s="762"/>
      <c r="AJ37" s="770"/>
      <c r="AK37" s="762"/>
      <c r="AL37" s="770"/>
      <c r="AM37" s="762"/>
      <c r="AN37" s="770"/>
      <c r="AO37" s="915"/>
      <c r="AP37" s="904"/>
      <c r="AQ37" s="255" t="s">
        <v>461</v>
      </c>
      <c r="AR37" s="277">
        <f>'[1]LÍNEA 4'!P37</f>
        <v>0</v>
      </c>
      <c r="AS37" s="255" t="s">
        <v>1660</v>
      </c>
      <c r="AT37" s="43">
        <v>1</v>
      </c>
      <c r="AU37" s="85">
        <f>'[1]LÍNEA 4'!S37</f>
        <v>1</v>
      </c>
      <c r="AV37" s="85">
        <f>'[1]LÍNEA 4'!T37</f>
        <v>1</v>
      </c>
      <c r="AW37" s="414">
        <v>0.25</v>
      </c>
      <c r="AX37" s="85">
        <f>'[1]LÍNEA 4'!U37</f>
        <v>1</v>
      </c>
      <c r="AY37" s="414">
        <v>0.25</v>
      </c>
      <c r="AZ37" s="85">
        <f>'[1]LÍNEA 4'!V37</f>
        <v>1</v>
      </c>
      <c r="BA37" s="416">
        <v>0.25</v>
      </c>
      <c r="BB37" s="125">
        <f>'[1]LÍNEA 4'!W37</f>
        <v>1</v>
      </c>
      <c r="BC37" s="423">
        <v>0.25</v>
      </c>
      <c r="BD37" s="319">
        <f>'[4]2016'!K44</f>
        <v>1</v>
      </c>
      <c r="BE37" s="85">
        <f>'[4]2017'!K44</f>
        <v>1</v>
      </c>
      <c r="BF37" s="85">
        <f>'[4]2018'!K44</f>
        <v>0</v>
      </c>
      <c r="BG37" s="71">
        <f>'[4]2019'!K44</f>
        <v>0</v>
      </c>
      <c r="BH37" s="334">
        <f t="shared" si="2"/>
        <v>1</v>
      </c>
      <c r="BI37" s="454">
        <f t="shared" si="3"/>
        <v>1</v>
      </c>
      <c r="BJ37" s="335">
        <f t="shared" si="4"/>
        <v>1</v>
      </c>
      <c r="BK37" s="454">
        <f t="shared" si="5"/>
        <v>1</v>
      </c>
      <c r="BL37" s="335">
        <f t="shared" si="6"/>
        <v>0</v>
      </c>
      <c r="BM37" s="454">
        <f t="shared" si="7"/>
        <v>0</v>
      </c>
      <c r="BN37" s="335">
        <f t="shared" si="8"/>
        <v>0</v>
      </c>
      <c r="BO37" s="454">
        <f t="shared" si="9"/>
        <v>0</v>
      </c>
      <c r="BP37" s="661">
        <f t="shared" si="10"/>
        <v>0.5</v>
      </c>
      <c r="BQ37" s="656">
        <f t="shared" si="11"/>
        <v>0.5</v>
      </c>
      <c r="BR37" s="646">
        <f t="shared" si="12"/>
        <v>0.5</v>
      </c>
      <c r="BS37" s="55">
        <f>'[4]2016'!P44</f>
        <v>195683</v>
      </c>
      <c r="BT37" s="60">
        <f>'[4]2016'!Q44</f>
        <v>66082</v>
      </c>
      <c r="BU37" s="60">
        <f>'[4]2016'!R44</f>
        <v>0</v>
      </c>
      <c r="BV37" s="125">
        <f t="shared" si="18"/>
        <v>0.33769923805338226</v>
      </c>
      <c r="BW37" s="379" t="str">
        <f t="shared" si="19"/>
        <v xml:space="preserve"> -</v>
      </c>
      <c r="BX37" s="55">
        <f>'[4]2017'!P44</f>
        <v>3490478</v>
      </c>
      <c r="BY37" s="60">
        <f>'[4]2017'!Q44</f>
        <v>1768585</v>
      </c>
      <c r="BZ37" s="60">
        <f>'[4]2017'!R44</f>
        <v>0</v>
      </c>
      <c r="CA37" s="125">
        <f t="shared" si="20"/>
        <v>0.50668848220788099</v>
      </c>
      <c r="CB37" s="379" t="str">
        <f t="shared" si="21"/>
        <v xml:space="preserve"> -</v>
      </c>
      <c r="CC37" s="54">
        <f>'[4]2018'!P44</f>
        <v>11707000</v>
      </c>
      <c r="CD37" s="60">
        <f>'[4]2018'!Q44</f>
        <v>0</v>
      </c>
      <c r="CE37" s="60">
        <f>'[4]2018'!R44</f>
        <v>0</v>
      </c>
      <c r="CF37" s="125">
        <f t="shared" si="22"/>
        <v>0</v>
      </c>
      <c r="CG37" s="379" t="str">
        <f t="shared" si="23"/>
        <v xml:space="preserve"> -</v>
      </c>
      <c r="CH37" s="55">
        <f>'[4]2019'!P44</f>
        <v>12879000</v>
      </c>
      <c r="CI37" s="60">
        <f>'[4]2019'!Q44</f>
        <v>0</v>
      </c>
      <c r="CJ37" s="60">
        <f>'[4]2019'!R44</f>
        <v>0</v>
      </c>
      <c r="CK37" s="125">
        <f t="shared" si="24"/>
        <v>0</v>
      </c>
      <c r="CL37" s="379" t="str">
        <f t="shared" si="25"/>
        <v xml:space="preserve"> -</v>
      </c>
      <c r="CM37" s="327">
        <f t="shared" si="26"/>
        <v>28272161</v>
      </c>
      <c r="CN37" s="323">
        <f t="shared" si="27"/>
        <v>1834667</v>
      </c>
      <c r="CO37" s="323">
        <f t="shared" si="28"/>
        <v>0</v>
      </c>
      <c r="CP37" s="505">
        <f t="shared" si="29"/>
        <v>6.4893058581549534E-2</v>
      </c>
      <c r="CQ37" s="379" t="str">
        <f t="shared" si="30"/>
        <v xml:space="preserve"> -</v>
      </c>
      <c r="CR37" s="592" t="s">
        <v>1500</v>
      </c>
      <c r="CS37" s="213" t="s">
        <v>1208</v>
      </c>
      <c r="CT37" s="102" t="str">
        <f>'[1]LÍNEA 4'!AQ37</f>
        <v>Sec. Educación</v>
      </c>
    </row>
    <row r="38" spans="2:98" ht="30" customHeight="1" x14ac:dyDescent="0.2">
      <c r="B38" s="961"/>
      <c r="C38" s="957"/>
      <c r="D38" s="983"/>
      <c r="E38" s="912"/>
      <c r="F38" s="921"/>
      <c r="G38" s="970"/>
      <c r="H38" s="828"/>
      <c r="I38" s="1007"/>
      <c r="J38" s="970"/>
      <c r="K38" s="1007"/>
      <c r="L38" s="970"/>
      <c r="M38" s="970"/>
      <c r="N38" s="1039"/>
      <c r="O38" s="970"/>
      <c r="P38" s="970"/>
      <c r="Q38" s="1007"/>
      <c r="R38" s="970"/>
      <c r="S38" s="828"/>
      <c r="T38" s="1007"/>
      <c r="U38" s="877"/>
      <c r="V38" s="1042"/>
      <c r="W38" s="815"/>
      <c r="X38" s="828"/>
      <c r="Y38" s="815"/>
      <c r="Z38" s="828"/>
      <c r="AA38" s="815"/>
      <c r="AB38" s="1032"/>
      <c r="AC38" s="1034"/>
      <c r="AD38" s="988"/>
      <c r="AE38" s="762"/>
      <c r="AF38" s="770"/>
      <c r="AG38" s="762"/>
      <c r="AH38" s="770"/>
      <c r="AI38" s="762"/>
      <c r="AJ38" s="770"/>
      <c r="AK38" s="762"/>
      <c r="AL38" s="770"/>
      <c r="AM38" s="762"/>
      <c r="AN38" s="770"/>
      <c r="AO38" s="915"/>
      <c r="AP38" s="904"/>
      <c r="AQ38" s="119" t="s">
        <v>462</v>
      </c>
      <c r="AR38" s="367">
        <f>'[1]LÍNEA 4'!P38</f>
        <v>0</v>
      </c>
      <c r="AS38" s="119" t="s">
        <v>1661</v>
      </c>
      <c r="AT38" s="40">
        <v>1</v>
      </c>
      <c r="AU38" s="60">
        <f>'[1]LÍNEA 4'!S38</f>
        <v>2</v>
      </c>
      <c r="AV38" s="60">
        <f>'[1]LÍNEA 4'!T38</f>
        <v>1</v>
      </c>
      <c r="AW38" s="414">
        <f t="shared" si="13"/>
        <v>0.5</v>
      </c>
      <c r="AX38" s="60">
        <f>'[1]LÍNEA 4'!U38</f>
        <v>0</v>
      </c>
      <c r="AY38" s="414">
        <f t="shared" si="14"/>
        <v>0</v>
      </c>
      <c r="AZ38" s="60">
        <f>'[1]LÍNEA 4'!V38</f>
        <v>1</v>
      </c>
      <c r="BA38" s="416">
        <f t="shared" si="15"/>
        <v>0.5</v>
      </c>
      <c r="BB38" s="47">
        <f>'[1]LÍNEA 4'!W38</f>
        <v>0</v>
      </c>
      <c r="BC38" s="423">
        <f t="shared" si="16"/>
        <v>0</v>
      </c>
      <c r="BD38" s="54">
        <f>'[4]2016'!K45</f>
        <v>1</v>
      </c>
      <c r="BE38" s="60">
        <f>'[4]2017'!K45</f>
        <v>0</v>
      </c>
      <c r="BF38" s="60">
        <f>'[4]2018'!K45</f>
        <v>0</v>
      </c>
      <c r="BG38" s="49">
        <f>'[4]2019'!K45</f>
        <v>0</v>
      </c>
      <c r="BH38" s="334">
        <f t="shared" si="2"/>
        <v>1</v>
      </c>
      <c r="BI38" s="454">
        <f t="shared" si="3"/>
        <v>1</v>
      </c>
      <c r="BJ38" s="335" t="str">
        <f t="shared" si="4"/>
        <v xml:space="preserve"> -</v>
      </c>
      <c r="BK38" s="454" t="str">
        <f t="shared" si="5"/>
        <v xml:space="preserve"> -</v>
      </c>
      <c r="BL38" s="335">
        <f t="shared" si="6"/>
        <v>0</v>
      </c>
      <c r="BM38" s="454">
        <f t="shared" si="7"/>
        <v>0</v>
      </c>
      <c r="BN38" s="335" t="str">
        <f t="shared" si="8"/>
        <v xml:space="preserve"> -</v>
      </c>
      <c r="BO38" s="454" t="str">
        <f t="shared" si="9"/>
        <v xml:space="preserve"> -</v>
      </c>
      <c r="BP38" s="661">
        <f t="shared" ref="BP38:BP39" si="103">+SUM(BD38:BG38)/AU38</f>
        <v>0.5</v>
      </c>
      <c r="BQ38" s="656">
        <f t="shared" si="11"/>
        <v>0.5</v>
      </c>
      <c r="BR38" s="646">
        <f t="shared" si="12"/>
        <v>0.5</v>
      </c>
      <c r="BS38" s="55">
        <f>'[4]2016'!P45</f>
        <v>0</v>
      </c>
      <c r="BT38" s="60">
        <f>'[4]2016'!Q45</f>
        <v>0</v>
      </c>
      <c r="BU38" s="60">
        <f>'[4]2016'!R45</f>
        <v>0</v>
      </c>
      <c r="BV38" s="125" t="str">
        <f t="shared" si="18"/>
        <v xml:space="preserve"> -</v>
      </c>
      <c r="BW38" s="379" t="str">
        <f t="shared" si="19"/>
        <v xml:space="preserve"> -</v>
      </c>
      <c r="BX38" s="55">
        <f>'[4]2017'!P45</f>
        <v>0</v>
      </c>
      <c r="BY38" s="60">
        <f>'[4]2017'!Q45</f>
        <v>0</v>
      </c>
      <c r="BZ38" s="60">
        <f>'[4]2017'!R45</f>
        <v>0</v>
      </c>
      <c r="CA38" s="125" t="str">
        <f t="shared" si="20"/>
        <v xml:space="preserve"> -</v>
      </c>
      <c r="CB38" s="379" t="str">
        <f t="shared" si="21"/>
        <v xml:space="preserve"> -</v>
      </c>
      <c r="CC38" s="54">
        <f>'[4]2018'!P45</f>
        <v>125000</v>
      </c>
      <c r="CD38" s="60">
        <f>'[4]2018'!Q45</f>
        <v>0</v>
      </c>
      <c r="CE38" s="60">
        <f>'[4]2018'!R45</f>
        <v>0</v>
      </c>
      <c r="CF38" s="125">
        <f t="shared" si="22"/>
        <v>0</v>
      </c>
      <c r="CG38" s="379" t="str">
        <f t="shared" si="23"/>
        <v xml:space="preserve"> -</v>
      </c>
      <c r="CH38" s="55">
        <f>'[4]2019'!P45</f>
        <v>0</v>
      </c>
      <c r="CI38" s="60">
        <f>'[4]2019'!Q45</f>
        <v>0</v>
      </c>
      <c r="CJ38" s="60">
        <f>'[4]2019'!R45</f>
        <v>0</v>
      </c>
      <c r="CK38" s="125" t="str">
        <f t="shared" si="24"/>
        <v xml:space="preserve"> -</v>
      </c>
      <c r="CL38" s="379" t="str">
        <f t="shared" si="25"/>
        <v xml:space="preserve"> -</v>
      </c>
      <c r="CM38" s="327">
        <f t="shared" si="26"/>
        <v>125000</v>
      </c>
      <c r="CN38" s="323">
        <f t="shared" si="27"/>
        <v>0</v>
      </c>
      <c r="CO38" s="323">
        <f t="shared" si="28"/>
        <v>0</v>
      </c>
      <c r="CP38" s="505">
        <f t="shared" si="29"/>
        <v>0</v>
      </c>
      <c r="CQ38" s="379" t="str">
        <f t="shared" si="30"/>
        <v xml:space="preserve"> -</v>
      </c>
      <c r="CR38" s="592" t="s">
        <v>1500</v>
      </c>
      <c r="CS38" s="213" t="s">
        <v>1208</v>
      </c>
      <c r="CT38" s="102" t="str">
        <f>'[1]LÍNEA 4'!AQ38</f>
        <v>Sec. Educación</v>
      </c>
    </row>
    <row r="39" spans="2:98" ht="30" customHeight="1" thickBot="1" x14ac:dyDescent="0.25">
      <c r="B39" s="961"/>
      <c r="C39" s="957"/>
      <c r="D39" s="983"/>
      <c r="E39" s="912"/>
      <c r="F39" s="921"/>
      <c r="G39" s="970"/>
      <c r="H39" s="828"/>
      <c r="I39" s="1007"/>
      <c r="J39" s="970"/>
      <c r="K39" s="1007"/>
      <c r="L39" s="970"/>
      <c r="M39" s="970"/>
      <c r="N39" s="1039"/>
      <c r="O39" s="970"/>
      <c r="P39" s="970"/>
      <c r="Q39" s="1007"/>
      <c r="R39" s="970"/>
      <c r="S39" s="828"/>
      <c r="T39" s="1007"/>
      <c r="U39" s="877"/>
      <c r="V39" s="1042"/>
      <c r="W39" s="815"/>
      <c r="X39" s="828"/>
      <c r="Y39" s="815"/>
      <c r="Z39" s="828"/>
      <c r="AA39" s="815"/>
      <c r="AB39" s="1032"/>
      <c r="AC39" s="1034"/>
      <c r="AD39" s="988"/>
      <c r="AE39" s="762"/>
      <c r="AF39" s="770"/>
      <c r="AG39" s="762"/>
      <c r="AH39" s="770"/>
      <c r="AI39" s="762"/>
      <c r="AJ39" s="770"/>
      <c r="AK39" s="762"/>
      <c r="AL39" s="770"/>
      <c r="AM39" s="762"/>
      <c r="AN39" s="770"/>
      <c r="AO39" s="918"/>
      <c r="AP39" s="907"/>
      <c r="AQ39" s="123" t="s">
        <v>463</v>
      </c>
      <c r="AR39" s="10">
        <f>'[1]LÍNEA 4'!P39</f>
        <v>0</v>
      </c>
      <c r="AS39" s="123" t="s">
        <v>1662</v>
      </c>
      <c r="AT39" s="45">
        <v>0</v>
      </c>
      <c r="AU39" s="92">
        <f>'[1]LÍNEA 4'!S39</f>
        <v>10</v>
      </c>
      <c r="AV39" s="92">
        <f>'[1]LÍNEA 4'!T39</f>
        <v>0</v>
      </c>
      <c r="AW39" s="424">
        <f t="shared" si="13"/>
        <v>0</v>
      </c>
      <c r="AX39" s="92">
        <f>'[1]LÍNEA 4'!U39</f>
        <v>3</v>
      </c>
      <c r="AY39" s="424">
        <f t="shared" si="14"/>
        <v>0.3</v>
      </c>
      <c r="AZ39" s="92">
        <f>'[1]LÍNEA 4'!V39</f>
        <v>4</v>
      </c>
      <c r="BA39" s="425">
        <f t="shared" si="15"/>
        <v>0.4</v>
      </c>
      <c r="BB39" s="51">
        <f>'[1]LÍNEA 4'!W39</f>
        <v>3</v>
      </c>
      <c r="BC39" s="426">
        <f t="shared" si="16"/>
        <v>0.3</v>
      </c>
      <c r="BD39" s="62">
        <f>'[22]2016'!$K$17</f>
        <v>0</v>
      </c>
      <c r="BE39" s="92">
        <f>'[22]2017'!$K$17</f>
        <v>0</v>
      </c>
      <c r="BF39" s="92">
        <f>'[22]2018'!$K$17</f>
        <v>0</v>
      </c>
      <c r="BG39" s="70">
        <f>'[22]2019'!$K$17</f>
        <v>0</v>
      </c>
      <c r="BH39" s="332" t="str">
        <f t="shared" si="2"/>
        <v xml:space="preserve"> -</v>
      </c>
      <c r="BI39" s="458" t="str">
        <f t="shared" si="3"/>
        <v xml:space="preserve"> -</v>
      </c>
      <c r="BJ39" s="333">
        <f t="shared" si="4"/>
        <v>0</v>
      </c>
      <c r="BK39" s="458">
        <f t="shared" si="5"/>
        <v>0</v>
      </c>
      <c r="BL39" s="333">
        <f t="shared" si="6"/>
        <v>0</v>
      </c>
      <c r="BM39" s="458">
        <f t="shared" si="7"/>
        <v>0</v>
      </c>
      <c r="BN39" s="333">
        <f t="shared" si="8"/>
        <v>0</v>
      </c>
      <c r="BO39" s="458">
        <f t="shared" si="9"/>
        <v>0</v>
      </c>
      <c r="BP39" s="662">
        <f t="shared" si="103"/>
        <v>0</v>
      </c>
      <c r="BQ39" s="657">
        <f t="shared" si="11"/>
        <v>0</v>
      </c>
      <c r="BR39" s="647">
        <f t="shared" si="12"/>
        <v>0</v>
      </c>
      <c r="BS39" s="57">
        <f>'[22]2016'!P17</f>
        <v>0</v>
      </c>
      <c r="BT39" s="105">
        <f>'[22]2016'!Q17</f>
        <v>0</v>
      </c>
      <c r="BU39" s="105">
        <f>'[22]2016'!R17</f>
        <v>0</v>
      </c>
      <c r="BV39" s="147" t="str">
        <f t="shared" si="18"/>
        <v xml:space="preserve"> -</v>
      </c>
      <c r="BW39" s="382" t="str">
        <f t="shared" si="19"/>
        <v xml:space="preserve"> -</v>
      </c>
      <c r="BX39" s="57">
        <f>'[22]2017'!P17</f>
        <v>15000</v>
      </c>
      <c r="BY39" s="105">
        <f>'[22]2017'!Q17</f>
        <v>0</v>
      </c>
      <c r="BZ39" s="105">
        <f>'[22]2017'!R17</f>
        <v>0</v>
      </c>
      <c r="CA39" s="147">
        <f t="shared" si="20"/>
        <v>0</v>
      </c>
      <c r="CB39" s="382" t="str">
        <f t="shared" si="21"/>
        <v xml:space="preserve"> -</v>
      </c>
      <c r="CC39" s="56">
        <f>'[22]2018'!P17</f>
        <v>200000</v>
      </c>
      <c r="CD39" s="105">
        <f>'[22]2018'!Q17</f>
        <v>0</v>
      </c>
      <c r="CE39" s="105">
        <f>'[22]2018'!R17</f>
        <v>0</v>
      </c>
      <c r="CF39" s="147">
        <f t="shared" si="22"/>
        <v>0</v>
      </c>
      <c r="CG39" s="382" t="str">
        <f t="shared" si="23"/>
        <v xml:space="preserve"> -</v>
      </c>
      <c r="CH39" s="57">
        <f>'[22]2019'!P17</f>
        <v>150000</v>
      </c>
      <c r="CI39" s="105">
        <f>'[22]2019'!Q17</f>
        <v>0</v>
      </c>
      <c r="CJ39" s="105">
        <f>'[22]2019'!R17</f>
        <v>0</v>
      </c>
      <c r="CK39" s="147">
        <f t="shared" si="24"/>
        <v>0</v>
      </c>
      <c r="CL39" s="382" t="str">
        <f t="shared" si="25"/>
        <v xml:space="preserve"> -</v>
      </c>
      <c r="CM39" s="356">
        <f t="shared" si="26"/>
        <v>365000</v>
      </c>
      <c r="CN39" s="324">
        <f t="shared" si="27"/>
        <v>0</v>
      </c>
      <c r="CO39" s="324">
        <f t="shared" si="28"/>
        <v>0</v>
      </c>
      <c r="CP39" s="508">
        <f t="shared" si="29"/>
        <v>0</v>
      </c>
      <c r="CQ39" s="382" t="str">
        <f t="shared" si="30"/>
        <v xml:space="preserve"> -</v>
      </c>
      <c r="CR39" s="593" t="s">
        <v>1500</v>
      </c>
      <c r="CS39" s="106" t="s">
        <v>1208</v>
      </c>
      <c r="CT39" s="107" t="str">
        <f>'[1]LÍNEA 4'!AQ39</f>
        <v>IMEBU</v>
      </c>
    </row>
    <row r="40" spans="2:98" ht="30" customHeight="1" x14ac:dyDescent="0.2">
      <c r="B40" s="961"/>
      <c r="C40" s="957"/>
      <c r="D40" s="983"/>
      <c r="E40" s="912"/>
      <c r="F40" s="921"/>
      <c r="G40" s="970"/>
      <c r="H40" s="828"/>
      <c r="I40" s="1007"/>
      <c r="J40" s="970"/>
      <c r="K40" s="1007"/>
      <c r="L40" s="970"/>
      <c r="M40" s="970"/>
      <c r="N40" s="1166"/>
      <c r="O40" s="970"/>
      <c r="P40" s="970"/>
      <c r="Q40" s="1007"/>
      <c r="R40" s="970"/>
      <c r="S40" s="828"/>
      <c r="T40" s="1007"/>
      <c r="U40" s="877"/>
      <c r="V40" s="1042"/>
      <c r="W40" s="815"/>
      <c r="X40" s="828"/>
      <c r="Y40" s="815"/>
      <c r="Z40" s="828"/>
      <c r="AA40" s="815"/>
      <c r="AB40" s="1032"/>
      <c r="AC40" s="1034"/>
      <c r="AD40" s="988"/>
      <c r="AE40" s="762"/>
      <c r="AF40" s="770"/>
      <c r="AG40" s="762"/>
      <c r="AH40" s="770"/>
      <c r="AI40" s="762"/>
      <c r="AJ40" s="770"/>
      <c r="AK40" s="762"/>
      <c r="AL40" s="770"/>
      <c r="AM40" s="762"/>
      <c r="AN40" s="770"/>
      <c r="AO40" s="914">
        <f>+RESUMEN!J84</f>
        <v>0.25</v>
      </c>
      <c r="AP40" s="903" t="s">
        <v>501</v>
      </c>
      <c r="AQ40" s="252" t="s">
        <v>464</v>
      </c>
      <c r="AR40" s="286">
        <f>'[1]LÍNEA 4'!P40</f>
        <v>2210900</v>
      </c>
      <c r="AS40" s="252" t="s">
        <v>1663</v>
      </c>
      <c r="AT40" s="41">
        <v>47</v>
      </c>
      <c r="AU40" s="59">
        <f>'[1]LÍNEA 4'!S40</f>
        <v>47</v>
      </c>
      <c r="AV40" s="59">
        <f>'[1]LÍNEA 4'!T40</f>
        <v>47</v>
      </c>
      <c r="AW40" s="420">
        <v>0.25</v>
      </c>
      <c r="AX40" s="59">
        <f>'[1]LÍNEA 4'!U40</f>
        <v>47</v>
      </c>
      <c r="AY40" s="420">
        <v>0.25</v>
      </c>
      <c r="AZ40" s="59">
        <f>'[1]LÍNEA 4'!V40</f>
        <v>47</v>
      </c>
      <c r="BA40" s="421">
        <v>0.25</v>
      </c>
      <c r="BB40" s="48">
        <f>'[1]LÍNEA 4'!W40</f>
        <v>47</v>
      </c>
      <c r="BC40" s="421">
        <v>0.25</v>
      </c>
      <c r="BD40" s="52">
        <f>'[4]2016'!K46</f>
        <v>47</v>
      </c>
      <c r="BE40" s="90">
        <f>'[4]2017'!K46</f>
        <v>47</v>
      </c>
      <c r="BF40" s="90">
        <f>'[4]2018'!K46</f>
        <v>0</v>
      </c>
      <c r="BG40" s="69">
        <f>'[4]2019'!K46</f>
        <v>0</v>
      </c>
      <c r="BH40" s="459">
        <f t="shared" si="2"/>
        <v>1</v>
      </c>
      <c r="BI40" s="460">
        <f t="shared" si="3"/>
        <v>1</v>
      </c>
      <c r="BJ40" s="461">
        <f t="shared" si="4"/>
        <v>1</v>
      </c>
      <c r="BK40" s="460">
        <f t="shared" si="5"/>
        <v>1</v>
      </c>
      <c r="BL40" s="461">
        <f t="shared" si="6"/>
        <v>0</v>
      </c>
      <c r="BM40" s="460">
        <f t="shared" si="7"/>
        <v>0</v>
      </c>
      <c r="BN40" s="461">
        <f t="shared" si="8"/>
        <v>0</v>
      </c>
      <c r="BO40" s="460">
        <f t="shared" si="9"/>
        <v>0</v>
      </c>
      <c r="BP40" s="663">
        <f t="shared" si="10"/>
        <v>0.5</v>
      </c>
      <c r="BQ40" s="658">
        <f t="shared" si="11"/>
        <v>0.5</v>
      </c>
      <c r="BR40" s="648">
        <f t="shared" si="12"/>
        <v>0.5</v>
      </c>
      <c r="BS40" s="52">
        <f>'[4]2016'!P46</f>
        <v>0</v>
      </c>
      <c r="BT40" s="90">
        <f>'[4]2016'!Q46</f>
        <v>0</v>
      </c>
      <c r="BU40" s="90">
        <f>'[4]2016'!R46</f>
        <v>0</v>
      </c>
      <c r="BV40" s="146" t="str">
        <f t="shared" si="18"/>
        <v xml:space="preserve"> -</v>
      </c>
      <c r="BW40" s="385" t="str">
        <f t="shared" si="19"/>
        <v xml:space="preserve"> -</v>
      </c>
      <c r="BX40" s="53">
        <f>'[4]2017'!P46</f>
        <v>303050</v>
      </c>
      <c r="BY40" s="90">
        <f>'[4]2017'!Q46</f>
        <v>0</v>
      </c>
      <c r="BZ40" s="90">
        <f>'[4]2017'!R46</f>
        <v>0</v>
      </c>
      <c r="CA40" s="146">
        <f t="shared" si="20"/>
        <v>0</v>
      </c>
      <c r="CB40" s="385" t="str">
        <f t="shared" si="21"/>
        <v xml:space="preserve"> -</v>
      </c>
      <c r="CC40" s="52">
        <f>'[4]2018'!P46</f>
        <v>316687</v>
      </c>
      <c r="CD40" s="90">
        <f>'[4]2018'!Q46</f>
        <v>0</v>
      </c>
      <c r="CE40" s="90">
        <f>'[4]2018'!R46</f>
        <v>0</v>
      </c>
      <c r="CF40" s="146">
        <f t="shared" si="22"/>
        <v>0</v>
      </c>
      <c r="CG40" s="385" t="str">
        <f t="shared" si="23"/>
        <v xml:space="preserve"> -</v>
      </c>
      <c r="CH40" s="53">
        <f>'[4]2019'!P46</f>
        <v>330938</v>
      </c>
      <c r="CI40" s="90">
        <f>'[4]2019'!Q46</f>
        <v>0</v>
      </c>
      <c r="CJ40" s="90">
        <f>'[4]2019'!R46</f>
        <v>0</v>
      </c>
      <c r="CK40" s="146">
        <f t="shared" si="24"/>
        <v>0</v>
      </c>
      <c r="CL40" s="385" t="str">
        <f t="shared" si="25"/>
        <v xml:space="preserve"> -</v>
      </c>
      <c r="CM40" s="325">
        <f t="shared" si="26"/>
        <v>950675</v>
      </c>
      <c r="CN40" s="326">
        <f t="shared" si="27"/>
        <v>0</v>
      </c>
      <c r="CO40" s="326">
        <f t="shared" si="28"/>
        <v>0</v>
      </c>
      <c r="CP40" s="504">
        <f t="shared" si="29"/>
        <v>0</v>
      </c>
      <c r="CQ40" s="385" t="str">
        <f t="shared" si="30"/>
        <v xml:space="preserve"> -</v>
      </c>
      <c r="CR40" s="591" t="s">
        <v>1500</v>
      </c>
      <c r="CS40" s="212" t="s">
        <v>1208</v>
      </c>
      <c r="CT40" s="101" t="str">
        <f>'[1]LÍNEA 4'!AQ40</f>
        <v>Sec. Educación</v>
      </c>
    </row>
    <row r="41" spans="2:98" ht="30" customHeight="1" x14ac:dyDescent="0.2">
      <c r="B41" s="961"/>
      <c r="C41" s="957"/>
      <c r="D41" s="983"/>
      <c r="E41" s="912"/>
      <c r="F41" s="921" t="s">
        <v>493</v>
      </c>
      <c r="G41" s="970">
        <v>5.6000000000000001E-2</v>
      </c>
      <c r="H41" s="828">
        <v>0.05</v>
      </c>
      <c r="I41" s="1007">
        <f>+H41-G41</f>
        <v>-5.9999999999999984E-3</v>
      </c>
      <c r="J41" s="970">
        <v>5.5E-2</v>
      </c>
      <c r="K41" s="1007">
        <f>+J41-G41</f>
        <v>-1.0000000000000009E-3</v>
      </c>
      <c r="L41" s="970"/>
      <c r="M41" s="970">
        <v>5.2999999999999999E-2</v>
      </c>
      <c r="N41" s="1038">
        <f t="shared" ref="N41:N46" si="104">+M41-J41</f>
        <v>-2.0000000000000018E-3</v>
      </c>
      <c r="O41" s="970"/>
      <c r="P41" s="970">
        <v>5.0999999999999997E-2</v>
      </c>
      <c r="Q41" s="1007">
        <f t="shared" ref="Q41:Q46" si="105">+P41-M41</f>
        <v>-2.0000000000000018E-3</v>
      </c>
      <c r="R41" s="970"/>
      <c r="S41" s="828">
        <v>0.05</v>
      </c>
      <c r="T41" s="1007">
        <f t="shared" ref="T41" si="106">+S41-P41</f>
        <v>-9.9999999999999395E-4</v>
      </c>
      <c r="U41" s="877"/>
      <c r="V41" s="1042"/>
      <c r="W41" s="815">
        <f t="shared" si="89"/>
        <v>0</v>
      </c>
      <c r="X41" s="828"/>
      <c r="Y41" s="815">
        <f t="shared" ref="Y41" si="107">+IF(X41=0,0,X41-V41)</f>
        <v>0</v>
      </c>
      <c r="Z41" s="828"/>
      <c r="AA41" s="815">
        <f t="shared" ref="AA41" si="108">+IF(Z41=0,0,Z41-X41)</f>
        <v>0</v>
      </c>
      <c r="AB41" s="1032"/>
      <c r="AC41" s="1034">
        <f t="shared" ref="AC41" si="109">+IF(AB41=0,0,AB41-Z41)</f>
        <v>0</v>
      </c>
      <c r="AD41" s="988">
        <f t="shared" ref="AD41" si="110">+IF(K41=0," -",W41/K41)</f>
        <v>0</v>
      </c>
      <c r="AE41" s="762">
        <f t="shared" ref="AE41" si="111">+IF(K41=0," -",IF(AD41&gt;100%,100%,AD41))</f>
        <v>0</v>
      </c>
      <c r="AF41" s="770">
        <f t="shared" ref="AF41" si="112">+IF(N41=0," -",Y41/N41)</f>
        <v>0</v>
      </c>
      <c r="AG41" s="762">
        <f t="shared" ref="AG41" si="113">+IF(N41=0," -",IF(AF41&gt;100%,100%,AF41))</f>
        <v>0</v>
      </c>
      <c r="AH41" s="770">
        <f t="shared" ref="AH41:AH46" si="114">+IF(Q41=0," -",AA41/Q41)</f>
        <v>0</v>
      </c>
      <c r="AI41" s="762">
        <f t="shared" ref="AI41" si="115">+IF(Q41=0," -",IF(AH41&gt;100%,100%,AH41))</f>
        <v>0</v>
      </c>
      <c r="AJ41" s="770">
        <f t="shared" ref="AJ41" si="116">+IF(T41=0," -",AC41/T41)</f>
        <v>0</v>
      </c>
      <c r="AK41" s="762">
        <f t="shared" ref="AK41" si="117">+IF(T41=0," -",IF(AJ41&gt;100%,100%,AJ41))</f>
        <v>0</v>
      </c>
      <c r="AL41" s="770">
        <f t="shared" ref="AL41" si="118">+SUM(AC41,AA41,Y41,W41)/I41</f>
        <v>0</v>
      </c>
      <c r="AM41" s="762">
        <f t="shared" ref="AM41" si="119">+IF(AL41&gt;100%,100%,IF(AL41&lt;0%,0%,AL41))</f>
        <v>0</v>
      </c>
      <c r="AN41" s="770"/>
      <c r="AO41" s="915"/>
      <c r="AP41" s="904"/>
      <c r="AQ41" s="119" t="s">
        <v>465</v>
      </c>
      <c r="AR41" s="117" t="str">
        <f>'[1]LÍNEA 4'!P41</f>
        <v xml:space="preserve"> -</v>
      </c>
      <c r="AS41" s="119" t="s">
        <v>1664</v>
      </c>
      <c r="AT41" s="40">
        <v>9</v>
      </c>
      <c r="AU41" s="60">
        <f>'[1]LÍNEA 4'!S41</f>
        <v>188</v>
      </c>
      <c r="AV41" s="60">
        <f>'[1]LÍNEA 4'!T41</f>
        <v>0</v>
      </c>
      <c r="AW41" s="414">
        <f t="shared" si="13"/>
        <v>0</v>
      </c>
      <c r="AX41" s="60">
        <f>'[1]LÍNEA 4'!U41</f>
        <v>94</v>
      </c>
      <c r="AY41" s="414">
        <f t="shared" si="14"/>
        <v>0.5</v>
      </c>
      <c r="AZ41" s="60">
        <f>'[1]LÍNEA 4'!V41</f>
        <v>47</v>
      </c>
      <c r="BA41" s="416">
        <f t="shared" si="15"/>
        <v>0.25</v>
      </c>
      <c r="BB41" s="47">
        <f>'[1]LÍNEA 4'!W41</f>
        <v>47</v>
      </c>
      <c r="BC41" s="416">
        <f t="shared" si="16"/>
        <v>0.25</v>
      </c>
      <c r="BD41" s="54">
        <f>'[4]2016'!K47</f>
        <v>0</v>
      </c>
      <c r="BE41" s="60">
        <f>'[4]2017'!K47</f>
        <v>0</v>
      </c>
      <c r="BF41" s="60">
        <f>'[4]2018'!K47</f>
        <v>0</v>
      </c>
      <c r="BG41" s="49">
        <f>'[4]2019'!K47</f>
        <v>0</v>
      </c>
      <c r="BH41" s="334" t="str">
        <f t="shared" si="2"/>
        <v xml:space="preserve"> -</v>
      </c>
      <c r="BI41" s="454" t="str">
        <f t="shared" si="3"/>
        <v xml:space="preserve"> -</v>
      </c>
      <c r="BJ41" s="335">
        <f t="shared" si="4"/>
        <v>0</v>
      </c>
      <c r="BK41" s="454">
        <f t="shared" si="5"/>
        <v>0</v>
      </c>
      <c r="BL41" s="335">
        <f t="shared" si="6"/>
        <v>0</v>
      </c>
      <c r="BM41" s="454">
        <f t="shared" si="7"/>
        <v>0</v>
      </c>
      <c r="BN41" s="335">
        <f t="shared" si="8"/>
        <v>0</v>
      </c>
      <c r="BO41" s="454">
        <f t="shared" si="9"/>
        <v>0</v>
      </c>
      <c r="BP41" s="661">
        <f t="shared" ref="BP41" si="120">+SUM(BD41:BG41)/AU41</f>
        <v>0</v>
      </c>
      <c r="BQ41" s="656">
        <f t="shared" si="11"/>
        <v>0</v>
      </c>
      <c r="BR41" s="646">
        <f t="shared" si="12"/>
        <v>0</v>
      </c>
      <c r="BS41" s="54">
        <f>'[4]2016'!P47</f>
        <v>0</v>
      </c>
      <c r="BT41" s="60">
        <f>'[4]2016'!Q47</f>
        <v>0</v>
      </c>
      <c r="BU41" s="60">
        <f>'[4]2016'!R47</f>
        <v>0</v>
      </c>
      <c r="BV41" s="125" t="str">
        <f t="shared" si="18"/>
        <v xml:space="preserve"> -</v>
      </c>
      <c r="BW41" s="379" t="str">
        <f t="shared" si="19"/>
        <v xml:space="preserve"> -</v>
      </c>
      <c r="BX41" s="55">
        <f>'[4]2017'!P47</f>
        <v>0</v>
      </c>
      <c r="BY41" s="60">
        <f>'[4]2017'!Q47</f>
        <v>0</v>
      </c>
      <c r="BZ41" s="60">
        <f>'[4]2017'!R47</f>
        <v>0</v>
      </c>
      <c r="CA41" s="125" t="str">
        <f t="shared" si="20"/>
        <v xml:space="preserve"> -</v>
      </c>
      <c r="CB41" s="379" t="str">
        <f t="shared" si="21"/>
        <v xml:space="preserve"> -</v>
      </c>
      <c r="CC41" s="54">
        <f>'[4]2018'!P47</f>
        <v>0</v>
      </c>
      <c r="CD41" s="60">
        <f>'[4]2018'!Q47</f>
        <v>0</v>
      </c>
      <c r="CE41" s="60">
        <f>'[4]2018'!R47</f>
        <v>0</v>
      </c>
      <c r="CF41" s="125" t="str">
        <f t="shared" si="22"/>
        <v xml:space="preserve"> -</v>
      </c>
      <c r="CG41" s="379" t="str">
        <f t="shared" si="23"/>
        <v xml:space="preserve"> -</v>
      </c>
      <c r="CH41" s="55">
        <f>'[4]2019'!P47</f>
        <v>0</v>
      </c>
      <c r="CI41" s="60">
        <f>'[4]2019'!Q47</f>
        <v>0</v>
      </c>
      <c r="CJ41" s="60">
        <f>'[4]2019'!R47</f>
        <v>0</v>
      </c>
      <c r="CK41" s="125" t="str">
        <f t="shared" si="24"/>
        <v xml:space="preserve"> -</v>
      </c>
      <c r="CL41" s="379" t="str">
        <f t="shared" si="25"/>
        <v xml:space="preserve"> -</v>
      </c>
      <c r="CM41" s="327">
        <f t="shared" si="26"/>
        <v>0</v>
      </c>
      <c r="CN41" s="323">
        <f t="shared" si="27"/>
        <v>0</v>
      </c>
      <c r="CO41" s="323">
        <f t="shared" si="28"/>
        <v>0</v>
      </c>
      <c r="CP41" s="505" t="str">
        <f t="shared" si="29"/>
        <v xml:space="preserve"> -</v>
      </c>
      <c r="CQ41" s="379" t="str">
        <f t="shared" si="30"/>
        <v xml:space="preserve"> -</v>
      </c>
      <c r="CR41" s="592" t="s">
        <v>1500</v>
      </c>
      <c r="CS41" s="213" t="s">
        <v>1208</v>
      </c>
      <c r="CT41" s="102" t="str">
        <f>'[1]LÍNEA 4'!AQ41</f>
        <v>Sec. Educación</v>
      </c>
    </row>
    <row r="42" spans="2:98" ht="45.75" customHeight="1" x14ac:dyDescent="0.2">
      <c r="B42" s="961"/>
      <c r="C42" s="957"/>
      <c r="D42" s="983"/>
      <c r="E42" s="912"/>
      <c r="F42" s="921"/>
      <c r="G42" s="970"/>
      <c r="H42" s="828"/>
      <c r="I42" s="1007"/>
      <c r="J42" s="970"/>
      <c r="K42" s="1007"/>
      <c r="L42" s="970"/>
      <c r="M42" s="970"/>
      <c r="N42" s="1039"/>
      <c r="O42" s="970"/>
      <c r="P42" s="970"/>
      <c r="Q42" s="1007"/>
      <c r="R42" s="970"/>
      <c r="S42" s="828"/>
      <c r="T42" s="1007"/>
      <c r="U42" s="877"/>
      <c r="V42" s="1042"/>
      <c r="W42" s="815"/>
      <c r="X42" s="828"/>
      <c r="Y42" s="815"/>
      <c r="Z42" s="828"/>
      <c r="AA42" s="815"/>
      <c r="AB42" s="1032"/>
      <c r="AC42" s="1034"/>
      <c r="AD42" s="988"/>
      <c r="AE42" s="762"/>
      <c r="AF42" s="770"/>
      <c r="AG42" s="762"/>
      <c r="AH42" s="770"/>
      <c r="AI42" s="762"/>
      <c r="AJ42" s="770"/>
      <c r="AK42" s="762"/>
      <c r="AL42" s="770"/>
      <c r="AM42" s="762"/>
      <c r="AN42" s="770"/>
      <c r="AO42" s="915"/>
      <c r="AP42" s="904"/>
      <c r="AQ42" s="237" t="s">
        <v>466</v>
      </c>
      <c r="AR42" s="232">
        <f>'[1]LÍNEA 4'!P42</f>
        <v>2210257</v>
      </c>
      <c r="AS42" s="237" t="s">
        <v>1665</v>
      </c>
      <c r="AT42" s="43">
        <v>0</v>
      </c>
      <c r="AU42" s="85">
        <f>'[1]LÍNEA 4'!S42</f>
        <v>1</v>
      </c>
      <c r="AV42" s="85">
        <f>'[1]LÍNEA 4'!T42</f>
        <v>1</v>
      </c>
      <c r="AW42" s="414">
        <v>0.25</v>
      </c>
      <c r="AX42" s="85">
        <f>'[1]LÍNEA 4'!U42</f>
        <v>1</v>
      </c>
      <c r="AY42" s="414">
        <v>0.25</v>
      </c>
      <c r="AZ42" s="85">
        <f>'[1]LÍNEA 4'!V42</f>
        <v>1</v>
      </c>
      <c r="BA42" s="416">
        <v>0.25</v>
      </c>
      <c r="BB42" s="125">
        <f>'[1]LÍNEA 4'!W42</f>
        <v>1</v>
      </c>
      <c r="BC42" s="416">
        <v>0.25</v>
      </c>
      <c r="BD42" s="319">
        <f>'[4]2016'!K48</f>
        <v>1</v>
      </c>
      <c r="BE42" s="85">
        <f>'[4]2017'!K48</f>
        <v>1</v>
      </c>
      <c r="BF42" s="85">
        <f>'[4]2018'!K48</f>
        <v>0</v>
      </c>
      <c r="BG42" s="71">
        <f>'[4]2019'!K48</f>
        <v>0</v>
      </c>
      <c r="BH42" s="334">
        <f t="shared" si="2"/>
        <v>1</v>
      </c>
      <c r="BI42" s="454">
        <f t="shared" si="3"/>
        <v>1</v>
      </c>
      <c r="BJ42" s="335">
        <f t="shared" si="4"/>
        <v>1</v>
      </c>
      <c r="BK42" s="454">
        <f t="shared" si="5"/>
        <v>1</v>
      </c>
      <c r="BL42" s="335">
        <f t="shared" si="6"/>
        <v>0</v>
      </c>
      <c r="BM42" s="454">
        <f t="shared" si="7"/>
        <v>0</v>
      </c>
      <c r="BN42" s="335">
        <f t="shared" si="8"/>
        <v>0</v>
      </c>
      <c r="BO42" s="454">
        <f t="shared" si="9"/>
        <v>0</v>
      </c>
      <c r="BP42" s="661">
        <f t="shared" si="10"/>
        <v>0.5</v>
      </c>
      <c r="BQ42" s="656">
        <f t="shared" si="11"/>
        <v>0.5</v>
      </c>
      <c r="BR42" s="646">
        <f t="shared" si="12"/>
        <v>0.5</v>
      </c>
      <c r="BS42" s="54">
        <f>'[4]2016'!P48</f>
        <v>132496</v>
      </c>
      <c r="BT42" s="60">
        <f>'[4]2016'!Q48</f>
        <v>35550</v>
      </c>
      <c r="BU42" s="60">
        <f>'[4]2016'!R48</f>
        <v>0</v>
      </c>
      <c r="BV42" s="125">
        <f t="shared" si="18"/>
        <v>0.26830998671658013</v>
      </c>
      <c r="BW42" s="379" t="str">
        <f t="shared" si="19"/>
        <v xml:space="preserve"> -</v>
      </c>
      <c r="BX42" s="55">
        <f>'[4]2017'!P48</f>
        <v>189280</v>
      </c>
      <c r="BY42" s="60">
        <f>'[4]2017'!Q48</f>
        <v>45922</v>
      </c>
      <c r="BZ42" s="60">
        <f>'[4]2017'!R48</f>
        <v>0</v>
      </c>
      <c r="CA42" s="125">
        <f t="shared" si="20"/>
        <v>0.2426141166525782</v>
      </c>
      <c r="CB42" s="379" t="str">
        <f t="shared" si="21"/>
        <v xml:space="preserve"> -</v>
      </c>
      <c r="CC42" s="54">
        <f>'[4]2018'!P48</f>
        <v>189280</v>
      </c>
      <c r="CD42" s="60">
        <f>'[4]2018'!Q48</f>
        <v>0</v>
      </c>
      <c r="CE42" s="60">
        <f>'[4]2018'!R48</f>
        <v>0</v>
      </c>
      <c r="CF42" s="125">
        <f t="shared" si="22"/>
        <v>0</v>
      </c>
      <c r="CG42" s="379" t="str">
        <f t="shared" si="23"/>
        <v xml:space="preserve"> -</v>
      </c>
      <c r="CH42" s="55">
        <f>'[4]2019'!P48</f>
        <v>189280</v>
      </c>
      <c r="CI42" s="60">
        <f>'[4]2019'!Q48</f>
        <v>0</v>
      </c>
      <c r="CJ42" s="60">
        <f>'[4]2019'!R48</f>
        <v>0</v>
      </c>
      <c r="CK42" s="125">
        <f t="shared" si="24"/>
        <v>0</v>
      </c>
      <c r="CL42" s="379" t="str">
        <f t="shared" si="25"/>
        <v xml:space="preserve"> -</v>
      </c>
      <c r="CM42" s="327">
        <f t="shared" si="26"/>
        <v>700336</v>
      </c>
      <c r="CN42" s="323">
        <f t="shared" si="27"/>
        <v>81472</v>
      </c>
      <c r="CO42" s="323">
        <f t="shared" si="28"/>
        <v>0</v>
      </c>
      <c r="CP42" s="505">
        <f t="shared" si="29"/>
        <v>0.11633273171734711</v>
      </c>
      <c r="CQ42" s="379" t="str">
        <f t="shared" si="30"/>
        <v xml:space="preserve"> -</v>
      </c>
      <c r="CR42" s="592" t="s">
        <v>1500</v>
      </c>
      <c r="CS42" s="213" t="s">
        <v>1208</v>
      </c>
      <c r="CT42" s="102" t="str">
        <f>'[1]LÍNEA 4'!AQ42</f>
        <v>Sec. Educación</v>
      </c>
    </row>
    <row r="43" spans="2:98" ht="45.75" customHeight="1" thickBot="1" x14ac:dyDescent="0.25">
      <c r="B43" s="961"/>
      <c r="C43" s="957"/>
      <c r="D43" s="983"/>
      <c r="E43" s="912"/>
      <c r="F43" s="921"/>
      <c r="G43" s="970"/>
      <c r="H43" s="828"/>
      <c r="I43" s="1007"/>
      <c r="J43" s="970"/>
      <c r="K43" s="1007"/>
      <c r="L43" s="970"/>
      <c r="M43" s="970"/>
      <c r="N43" s="1039"/>
      <c r="O43" s="970"/>
      <c r="P43" s="970"/>
      <c r="Q43" s="1007"/>
      <c r="R43" s="970"/>
      <c r="S43" s="828"/>
      <c r="T43" s="1007"/>
      <c r="U43" s="877"/>
      <c r="V43" s="1042"/>
      <c r="W43" s="815"/>
      <c r="X43" s="828"/>
      <c r="Y43" s="815"/>
      <c r="Z43" s="828"/>
      <c r="AA43" s="815"/>
      <c r="AB43" s="1032"/>
      <c r="AC43" s="1034"/>
      <c r="AD43" s="988"/>
      <c r="AE43" s="762"/>
      <c r="AF43" s="770"/>
      <c r="AG43" s="762"/>
      <c r="AH43" s="770"/>
      <c r="AI43" s="762"/>
      <c r="AJ43" s="770"/>
      <c r="AK43" s="762"/>
      <c r="AL43" s="770"/>
      <c r="AM43" s="762"/>
      <c r="AN43" s="770"/>
      <c r="AO43" s="916"/>
      <c r="AP43" s="905"/>
      <c r="AQ43" s="240" t="s">
        <v>467</v>
      </c>
      <c r="AR43" s="278">
        <f>'[1]LÍNEA 4'!P43</f>
        <v>2210320</v>
      </c>
      <c r="AS43" s="240" t="s">
        <v>1666</v>
      </c>
      <c r="AT43" s="44">
        <v>0</v>
      </c>
      <c r="AU43" s="105">
        <f>'[1]LÍNEA 4'!S43</f>
        <v>15</v>
      </c>
      <c r="AV43" s="105">
        <f>'[1]LÍNEA 4'!T43</f>
        <v>0</v>
      </c>
      <c r="AW43" s="417">
        <f t="shared" si="13"/>
        <v>0</v>
      </c>
      <c r="AX43" s="105">
        <f>'[1]LÍNEA 4'!U43</f>
        <v>15</v>
      </c>
      <c r="AY43" s="417">
        <v>0.33</v>
      </c>
      <c r="AZ43" s="105">
        <f>'[1]LÍNEA 4'!V43</f>
        <v>15</v>
      </c>
      <c r="BA43" s="418">
        <v>0.33</v>
      </c>
      <c r="BB43" s="50">
        <f>'[1]LÍNEA 4'!W43</f>
        <v>15</v>
      </c>
      <c r="BC43" s="418">
        <v>0.34</v>
      </c>
      <c r="BD43" s="62">
        <f>'[4]2016'!K49</f>
        <v>0</v>
      </c>
      <c r="BE43" s="92">
        <f>'[4]2017'!K49</f>
        <v>0</v>
      </c>
      <c r="BF43" s="92">
        <f>'[4]2018'!K49</f>
        <v>0</v>
      </c>
      <c r="BG43" s="70">
        <f>'[4]2019'!K49</f>
        <v>0</v>
      </c>
      <c r="BH43" s="456" t="str">
        <f t="shared" si="2"/>
        <v xml:space="preserve"> -</v>
      </c>
      <c r="BI43" s="457" t="str">
        <f t="shared" si="3"/>
        <v xml:space="preserve"> -</v>
      </c>
      <c r="BJ43" s="366">
        <f t="shared" si="4"/>
        <v>0</v>
      </c>
      <c r="BK43" s="457">
        <f t="shared" si="5"/>
        <v>0</v>
      </c>
      <c r="BL43" s="366">
        <f t="shared" si="6"/>
        <v>0</v>
      </c>
      <c r="BM43" s="457">
        <f t="shared" si="7"/>
        <v>0</v>
      </c>
      <c r="BN43" s="366">
        <f t="shared" si="8"/>
        <v>0</v>
      </c>
      <c r="BO43" s="457">
        <f t="shared" si="9"/>
        <v>0</v>
      </c>
      <c r="BP43" s="664">
        <f>+AVERAGE(BE43:BG43)/AU43</f>
        <v>0</v>
      </c>
      <c r="BQ43" s="659">
        <f t="shared" si="11"/>
        <v>0</v>
      </c>
      <c r="BR43" s="649">
        <f t="shared" si="12"/>
        <v>0</v>
      </c>
      <c r="BS43" s="62">
        <f>'[4]2016'!P49</f>
        <v>0</v>
      </c>
      <c r="BT43" s="92">
        <f>'[4]2016'!Q49</f>
        <v>0</v>
      </c>
      <c r="BU43" s="92">
        <f>'[4]2016'!R49</f>
        <v>0</v>
      </c>
      <c r="BV43" s="148" t="str">
        <f t="shared" si="18"/>
        <v xml:space="preserve"> -</v>
      </c>
      <c r="BW43" s="386" t="str">
        <f t="shared" si="19"/>
        <v xml:space="preserve"> -</v>
      </c>
      <c r="BX43" s="63">
        <f>'[4]2017'!P49</f>
        <v>0</v>
      </c>
      <c r="BY43" s="92">
        <f>'[4]2017'!Q49</f>
        <v>0</v>
      </c>
      <c r="BZ43" s="92">
        <f>'[4]2017'!R49</f>
        <v>0</v>
      </c>
      <c r="CA43" s="148" t="str">
        <f t="shared" si="20"/>
        <v xml:space="preserve"> -</v>
      </c>
      <c r="CB43" s="386" t="str">
        <f t="shared" si="21"/>
        <v xml:space="preserve"> -</v>
      </c>
      <c r="CC43" s="62">
        <f>'[4]2018'!P49</f>
        <v>161453</v>
      </c>
      <c r="CD43" s="92">
        <f>'[4]2018'!Q49</f>
        <v>0</v>
      </c>
      <c r="CE43" s="92">
        <f>'[4]2018'!R49</f>
        <v>0</v>
      </c>
      <c r="CF43" s="148">
        <f t="shared" si="22"/>
        <v>0</v>
      </c>
      <c r="CG43" s="386" t="str">
        <f t="shared" si="23"/>
        <v xml:space="preserve"> -</v>
      </c>
      <c r="CH43" s="63">
        <f>'[4]2019'!P49</f>
        <v>168718</v>
      </c>
      <c r="CI43" s="92">
        <f>'[4]2019'!Q49</f>
        <v>0</v>
      </c>
      <c r="CJ43" s="92">
        <f>'[4]2019'!R49</f>
        <v>0</v>
      </c>
      <c r="CK43" s="148">
        <f t="shared" si="24"/>
        <v>0</v>
      </c>
      <c r="CL43" s="386" t="str">
        <f t="shared" si="25"/>
        <v xml:space="preserve"> -</v>
      </c>
      <c r="CM43" s="328">
        <f t="shared" si="26"/>
        <v>330171</v>
      </c>
      <c r="CN43" s="329">
        <f t="shared" si="27"/>
        <v>0</v>
      </c>
      <c r="CO43" s="329">
        <f t="shared" si="28"/>
        <v>0</v>
      </c>
      <c r="CP43" s="506">
        <f t="shared" si="29"/>
        <v>0</v>
      </c>
      <c r="CQ43" s="386" t="str">
        <f t="shared" si="30"/>
        <v xml:space="preserve"> -</v>
      </c>
      <c r="CR43" s="594" t="s">
        <v>1500</v>
      </c>
      <c r="CS43" s="214" t="s">
        <v>1208</v>
      </c>
      <c r="CT43" s="103" t="str">
        <f>'[1]LÍNEA 4'!AQ43</f>
        <v>Sec. Educación</v>
      </c>
    </row>
    <row r="44" spans="2:98" ht="30" customHeight="1" x14ac:dyDescent="0.2">
      <c r="B44" s="961"/>
      <c r="C44" s="957"/>
      <c r="D44" s="983"/>
      <c r="E44" s="912"/>
      <c r="F44" s="921"/>
      <c r="G44" s="970"/>
      <c r="H44" s="828"/>
      <c r="I44" s="1007"/>
      <c r="J44" s="970"/>
      <c r="K44" s="1007"/>
      <c r="L44" s="970"/>
      <c r="M44" s="970"/>
      <c r="N44" s="1039"/>
      <c r="O44" s="970"/>
      <c r="P44" s="970"/>
      <c r="Q44" s="1007"/>
      <c r="R44" s="970"/>
      <c r="S44" s="828"/>
      <c r="T44" s="1007"/>
      <c r="U44" s="877"/>
      <c r="V44" s="1042"/>
      <c r="W44" s="815"/>
      <c r="X44" s="828"/>
      <c r="Y44" s="815"/>
      <c r="Z44" s="828"/>
      <c r="AA44" s="815"/>
      <c r="AB44" s="1032"/>
      <c r="AC44" s="1034"/>
      <c r="AD44" s="988"/>
      <c r="AE44" s="762"/>
      <c r="AF44" s="770"/>
      <c r="AG44" s="762"/>
      <c r="AH44" s="770"/>
      <c r="AI44" s="762"/>
      <c r="AJ44" s="770"/>
      <c r="AK44" s="762"/>
      <c r="AL44" s="770"/>
      <c r="AM44" s="762"/>
      <c r="AN44" s="770"/>
      <c r="AO44" s="917">
        <f>+RESUMEN!J85</f>
        <v>0.12479976350926884</v>
      </c>
      <c r="AP44" s="906" t="s">
        <v>502</v>
      </c>
      <c r="AQ44" s="238" t="s">
        <v>468</v>
      </c>
      <c r="AR44" s="276" t="str">
        <f>'[1]LÍNEA 4'!P44</f>
        <v xml:space="preserve"> -</v>
      </c>
      <c r="AS44" s="238" t="s">
        <v>1667</v>
      </c>
      <c r="AT44" s="42">
        <v>0</v>
      </c>
      <c r="AU44" s="93">
        <f>'[1]LÍNEA 4'!S44</f>
        <v>1</v>
      </c>
      <c r="AV44" s="93">
        <f>'[1]LÍNEA 4'!T44</f>
        <v>1</v>
      </c>
      <c r="AW44" s="413">
        <v>0.25</v>
      </c>
      <c r="AX44" s="93">
        <f>'[1]LÍNEA 4'!U44</f>
        <v>1</v>
      </c>
      <c r="AY44" s="413">
        <v>0.25</v>
      </c>
      <c r="AZ44" s="93">
        <f>'[1]LÍNEA 4'!V44</f>
        <v>1</v>
      </c>
      <c r="BA44" s="415">
        <v>0.25</v>
      </c>
      <c r="BB44" s="146">
        <f>'[1]LÍNEA 4'!W44</f>
        <v>1</v>
      </c>
      <c r="BC44" s="422">
        <v>0.25</v>
      </c>
      <c r="BD44" s="315">
        <f>'[4]2016'!K50</f>
        <v>1</v>
      </c>
      <c r="BE44" s="93">
        <f>'[4]2017'!K50</f>
        <v>1</v>
      </c>
      <c r="BF44" s="93">
        <f>'[4]2018'!K50</f>
        <v>0</v>
      </c>
      <c r="BG44" s="74">
        <f>'[4]2019'!K50</f>
        <v>0</v>
      </c>
      <c r="BH44" s="330">
        <f t="shared" si="2"/>
        <v>1</v>
      </c>
      <c r="BI44" s="453">
        <f t="shared" si="3"/>
        <v>1</v>
      </c>
      <c r="BJ44" s="331">
        <f t="shared" si="4"/>
        <v>1</v>
      </c>
      <c r="BK44" s="453">
        <f t="shared" si="5"/>
        <v>1</v>
      </c>
      <c r="BL44" s="331">
        <f t="shared" si="6"/>
        <v>0</v>
      </c>
      <c r="BM44" s="453">
        <f t="shared" si="7"/>
        <v>0</v>
      </c>
      <c r="BN44" s="331">
        <f t="shared" si="8"/>
        <v>0</v>
      </c>
      <c r="BO44" s="453">
        <f t="shared" si="9"/>
        <v>0</v>
      </c>
      <c r="BP44" s="660">
        <f t="shared" si="10"/>
        <v>0.5</v>
      </c>
      <c r="BQ44" s="655">
        <f t="shared" si="11"/>
        <v>0.5</v>
      </c>
      <c r="BR44" s="645">
        <f t="shared" si="12"/>
        <v>0.5</v>
      </c>
      <c r="BS44" s="52">
        <f>'[4]2016'!P50</f>
        <v>0</v>
      </c>
      <c r="BT44" s="90">
        <f>'[4]2016'!Q50</f>
        <v>0</v>
      </c>
      <c r="BU44" s="90">
        <f>'[4]2016'!R50</f>
        <v>0</v>
      </c>
      <c r="BV44" s="146" t="str">
        <f t="shared" si="18"/>
        <v xml:space="preserve"> -</v>
      </c>
      <c r="BW44" s="385" t="str">
        <f t="shared" si="19"/>
        <v xml:space="preserve"> -</v>
      </c>
      <c r="BX44" s="53">
        <f>'[4]2017'!P50</f>
        <v>0</v>
      </c>
      <c r="BY44" s="90">
        <f>'[4]2017'!Q50</f>
        <v>0</v>
      </c>
      <c r="BZ44" s="90">
        <f>'[4]2017'!R50</f>
        <v>0</v>
      </c>
      <c r="CA44" s="146" t="str">
        <f t="shared" si="20"/>
        <v xml:space="preserve"> -</v>
      </c>
      <c r="CB44" s="385" t="str">
        <f t="shared" si="21"/>
        <v xml:space="preserve"> -</v>
      </c>
      <c r="CC44" s="52">
        <f>'[4]2018'!P50</f>
        <v>0</v>
      </c>
      <c r="CD44" s="90">
        <f>'[4]2018'!Q50</f>
        <v>0</v>
      </c>
      <c r="CE44" s="90">
        <f>'[4]2018'!R50</f>
        <v>0</v>
      </c>
      <c r="CF44" s="146" t="str">
        <f t="shared" si="22"/>
        <v xml:space="preserve"> -</v>
      </c>
      <c r="CG44" s="385" t="str">
        <f t="shared" si="23"/>
        <v xml:space="preserve"> -</v>
      </c>
      <c r="CH44" s="53">
        <f>'[4]2019'!P50</f>
        <v>0</v>
      </c>
      <c r="CI44" s="90">
        <f>'[4]2019'!Q50</f>
        <v>0</v>
      </c>
      <c r="CJ44" s="90">
        <f>'[4]2019'!R50</f>
        <v>0</v>
      </c>
      <c r="CK44" s="146" t="str">
        <f t="shared" si="24"/>
        <v xml:space="preserve"> -</v>
      </c>
      <c r="CL44" s="385" t="str">
        <f t="shared" si="25"/>
        <v xml:space="preserve"> -</v>
      </c>
      <c r="CM44" s="325">
        <f t="shared" si="26"/>
        <v>0</v>
      </c>
      <c r="CN44" s="326">
        <f t="shared" si="27"/>
        <v>0</v>
      </c>
      <c r="CO44" s="326">
        <f t="shared" si="28"/>
        <v>0</v>
      </c>
      <c r="CP44" s="504" t="str">
        <f t="shared" si="29"/>
        <v xml:space="preserve"> -</v>
      </c>
      <c r="CQ44" s="385" t="str">
        <f t="shared" si="30"/>
        <v xml:space="preserve"> -</v>
      </c>
      <c r="CR44" s="591" t="s">
        <v>1500</v>
      </c>
      <c r="CS44" s="212" t="s">
        <v>1208</v>
      </c>
      <c r="CT44" s="101" t="str">
        <f>'[1]LÍNEA 4'!AQ44</f>
        <v>Sec. Educación</v>
      </c>
    </row>
    <row r="45" spans="2:98" ht="30" customHeight="1" x14ac:dyDescent="0.2">
      <c r="B45" s="961"/>
      <c r="C45" s="957"/>
      <c r="D45" s="983"/>
      <c r="E45" s="912"/>
      <c r="F45" s="921"/>
      <c r="G45" s="970"/>
      <c r="H45" s="828"/>
      <c r="I45" s="1007"/>
      <c r="J45" s="970"/>
      <c r="K45" s="1007"/>
      <c r="L45" s="970"/>
      <c r="M45" s="970"/>
      <c r="N45" s="1166"/>
      <c r="O45" s="970"/>
      <c r="P45" s="970"/>
      <c r="Q45" s="1007"/>
      <c r="R45" s="970"/>
      <c r="S45" s="828"/>
      <c r="T45" s="1007"/>
      <c r="U45" s="877"/>
      <c r="V45" s="1042"/>
      <c r="W45" s="815"/>
      <c r="X45" s="828"/>
      <c r="Y45" s="815"/>
      <c r="Z45" s="828"/>
      <c r="AA45" s="815"/>
      <c r="AB45" s="1032"/>
      <c r="AC45" s="1034"/>
      <c r="AD45" s="988"/>
      <c r="AE45" s="762"/>
      <c r="AF45" s="770"/>
      <c r="AG45" s="762"/>
      <c r="AH45" s="770"/>
      <c r="AI45" s="762"/>
      <c r="AJ45" s="770"/>
      <c r="AK45" s="762"/>
      <c r="AL45" s="770"/>
      <c r="AM45" s="762"/>
      <c r="AN45" s="770"/>
      <c r="AO45" s="915"/>
      <c r="AP45" s="904"/>
      <c r="AQ45" s="119" t="s">
        <v>469</v>
      </c>
      <c r="AR45" s="367">
        <f>'[1]LÍNEA 4'!P45</f>
        <v>2210900</v>
      </c>
      <c r="AS45" s="119" t="s">
        <v>1668</v>
      </c>
      <c r="AT45" s="40">
        <v>725</v>
      </c>
      <c r="AU45" s="60">
        <f>'[1]LÍNEA 4'!S45</f>
        <v>480</v>
      </c>
      <c r="AV45" s="60">
        <f>'[1]LÍNEA 4'!T45</f>
        <v>0</v>
      </c>
      <c r="AW45" s="414">
        <f t="shared" si="13"/>
        <v>0</v>
      </c>
      <c r="AX45" s="60">
        <f>'[1]LÍNEA 4'!U45</f>
        <v>160</v>
      </c>
      <c r="AY45" s="414">
        <f t="shared" si="14"/>
        <v>0.33333333333333331</v>
      </c>
      <c r="AZ45" s="60">
        <f>'[1]LÍNEA 4'!V45</f>
        <v>160</v>
      </c>
      <c r="BA45" s="416">
        <f t="shared" si="15"/>
        <v>0.33333333333333331</v>
      </c>
      <c r="BB45" s="47">
        <f>'[1]LÍNEA 4'!W45</f>
        <v>160</v>
      </c>
      <c r="BC45" s="423">
        <f t="shared" si="16"/>
        <v>0.33333333333333331</v>
      </c>
      <c r="BD45" s="54">
        <f>'[4]2016'!K51</f>
        <v>0</v>
      </c>
      <c r="BE45" s="60">
        <f>'[4]2017'!K51</f>
        <v>0</v>
      </c>
      <c r="BF45" s="60">
        <f>'[4]2018'!K51</f>
        <v>0</v>
      </c>
      <c r="BG45" s="49">
        <f>'[4]2019'!K51</f>
        <v>0</v>
      </c>
      <c r="BH45" s="334" t="str">
        <f t="shared" si="2"/>
        <v xml:space="preserve"> -</v>
      </c>
      <c r="BI45" s="454" t="str">
        <f t="shared" si="3"/>
        <v xml:space="preserve"> -</v>
      </c>
      <c r="BJ45" s="335">
        <f t="shared" si="4"/>
        <v>0</v>
      </c>
      <c r="BK45" s="454">
        <f t="shared" si="5"/>
        <v>0</v>
      </c>
      <c r="BL45" s="335">
        <f t="shared" si="6"/>
        <v>0</v>
      </c>
      <c r="BM45" s="454">
        <f t="shared" si="7"/>
        <v>0</v>
      </c>
      <c r="BN45" s="335">
        <f t="shared" si="8"/>
        <v>0</v>
      </c>
      <c r="BO45" s="454">
        <f t="shared" si="9"/>
        <v>0</v>
      </c>
      <c r="BP45" s="661">
        <f t="shared" ref="BP45" si="121">+SUM(BD45:BG45)/AU45</f>
        <v>0</v>
      </c>
      <c r="BQ45" s="656">
        <f t="shared" si="11"/>
        <v>0</v>
      </c>
      <c r="BR45" s="646">
        <f t="shared" si="12"/>
        <v>0</v>
      </c>
      <c r="BS45" s="54">
        <f>'[4]2016'!P51</f>
        <v>70000</v>
      </c>
      <c r="BT45" s="60">
        <f>'[4]2016'!Q51</f>
        <v>0</v>
      </c>
      <c r="BU45" s="60">
        <f>'[4]2016'!R51</f>
        <v>0</v>
      </c>
      <c r="BV45" s="125">
        <f t="shared" si="18"/>
        <v>0</v>
      </c>
      <c r="BW45" s="379" t="str">
        <f t="shared" si="19"/>
        <v xml:space="preserve"> -</v>
      </c>
      <c r="BX45" s="55">
        <f>'[4]2017'!P51</f>
        <v>75000</v>
      </c>
      <c r="BY45" s="60">
        <f>'[4]2017'!Q51</f>
        <v>0</v>
      </c>
      <c r="BZ45" s="60">
        <f>'[4]2017'!R51</f>
        <v>0</v>
      </c>
      <c r="CA45" s="125">
        <f t="shared" si="20"/>
        <v>0</v>
      </c>
      <c r="CB45" s="379" t="str">
        <f t="shared" si="21"/>
        <v xml:space="preserve"> -</v>
      </c>
      <c r="CC45" s="54">
        <f>'[4]2018'!P51</f>
        <v>109202</v>
      </c>
      <c r="CD45" s="60">
        <f>'[4]2018'!Q51</f>
        <v>0</v>
      </c>
      <c r="CE45" s="60">
        <f>'[4]2018'!R51</f>
        <v>0</v>
      </c>
      <c r="CF45" s="125">
        <f t="shared" si="22"/>
        <v>0</v>
      </c>
      <c r="CG45" s="379" t="str">
        <f t="shared" si="23"/>
        <v xml:space="preserve"> -</v>
      </c>
      <c r="CH45" s="55">
        <f>'[4]2019'!P51</f>
        <v>114117</v>
      </c>
      <c r="CI45" s="60">
        <f>'[4]2019'!Q51</f>
        <v>0</v>
      </c>
      <c r="CJ45" s="60">
        <f>'[4]2019'!R51</f>
        <v>0</v>
      </c>
      <c r="CK45" s="125">
        <f t="shared" si="24"/>
        <v>0</v>
      </c>
      <c r="CL45" s="379" t="str">
        <f t="shared" si="25"/>
        <v xml:space="preserve"> -</v>
      </c>
      <c r="CM45" s="327">
        <f t="shared" si="26"/>
        <v>368319</v>
      </c>
      <c r="CN45" s="323">
        <f t="shared" si="27"/>
        <v>0</v>
      </c>
      <c r="CO45" s="323">
        <f t="shared" si="28"/>
        <v>0</v>
      </c>
      <c r="CP45" s="505">
        <f t="shared" si="29"/>
        <v>0</v>
      </c>
      <c r="CQ45" s="379" t="str">
        <f t="shared" si="30"/>
        <v xml:space="preserve"> -</v>
      </c>
      <c r="CR45" s="592" t="s">
        <v>1500</v>
      </c>
      <c r="CS45" s="213" t="s">
        <v>1208</v>
      </c>
      <c r="CT45" s="102" t="str">
        <f>'[1]LÍNEA 4'!AQ45</f>
        <v>Sec. Educación</v>
      </c>
    </row>
    <row r="46" spans="2:98" ht="45.75" customHeight="1" x14ac:dyDescent="0.2">
      <c r="B46" s="961"/>
      <c r="C46" s="957"/>
      <c r="D46" s="983"/>
      <c r="E46" s="912"/>
      <c r="F46" s="921" t="s">
        <v>494</v>
      </c>
      <c r="G46" s="970">
        <v>5.0999999999999997E-2</v>
      </c>
      <c r="H46" s="828">
        <v>0.04</v>
      </c>
      <c r="I46" s="1007">
        <f>+H46-G46</f>
        <v>-1.0999999999999996E-2</v>
      </c>
      <c r="J46" s="828">
        <v>0.05</v>
      </c>
      <c r="K46" s="1007">
        <f>+J46-G46</f>
        <v>-9.9999999999999395E-4</v>
      </c>
      <c r="L46" s="828"/>
      <c r="M46" s="970">
        <v>4.7E-2</v>
      </c>
      <c r="N46" s="1038">
        <f t="shared" si="104"/>
        <v>-3.0000000000000027E-3</v>
      </c>
      <c r="O46" s="970"/>
      <c r="P46" s="970">
        <v>4.2999999999999997E-2</v>
      </c>
      <c r="Q46" s="1007">
        <f t="shared" si="105"/>
        <v>-4.0000000000000036E-3</v>
      </c>
      <c r="R46" s="970"/>
      <c r="S46" s="828">
        <v>0.04</v>
      </c>
      <c r="T46" s="1007">
        <f t="shared" ref="T46" si="122">+S46-P46</f>
        <v>-2.9999999999999957E-3</v>
      </c>
      <c r="U46" s="877"/>
      <c r="V46" s="1042"/>
      <c r="W46" s="815">
        <f t="shared" si="89"/>
        <v>0</v>
      </c>
      <c r="X46" s="828"/>
      <c r="Y46" s="815">
        <f t="shared" ref="Y46" si="123">+IF(X46=0,0,X46-V46)</f>
        <v>0</v>
      </c>
      <c r="Z46" s="828"/>
      <c r="AA46" s="815">
        <f>+IF(Z46=0,0,Z46-X46)</f>
        <v>0</v>
      </c>
      <c r="AB46" s="1032"/>
      <c r="AC46" s="1034">
        <f>+IF(AB46=0,0,AB46-Z46)</f>
        <v>0</v>
      </c>
      <c r="AD46" s="988">
        <f t="shared" ref="AD46" si="124">+IF(K46=0," -",W46/K46)</f>
        <v>0</v>
      </c>
      <c r="AE46" s="762">
        <f t="shared" ref="AE46" si="125">+IF(K46=0," -",IF(AD46&gt;100%,100%,AD46))</f>
        <v>0</v>
      </c>
      <c r="AF46" s="770">
        <f t="shared" ref="AF46" si="126">+IF(N46=0," -",Y46/N46)</f>
        <v>0</v>
      </c>
      <c r="AG46" s="762">
        <f>+IF(N46=0," -",IF(AF46&gt;100%,100%,AF46))</f>
        <v>0</v>
      </c>
      <c r="AH46" s="770">
        <f t="shared" si="114"/>
        <v>0</v>
      </c>
      <c r="AI46" s="762">
        <f t="shared" ref="AI46" si="127">+IF(Q46=0," -",IF(AH46&gt;100%,100%,AH46))</f>
        <v>0</v>
      </c>
      <c r="AJ46" s="770">
        <f t="shared" ref="AJ46" si="128">+IF(T46=0," -",AC46/T46)</f>
        <v>0</v>
      </c>
      <c r="AK46" s="762">
        <f t="shared" ref="AK46" si="129">+IF(T46=0," -",IF(AJ46&gt;100%,100%,AJ46))</f>
        <v>0</v>
      </c>
      <c r="AL46" s="770">
        <f t="shared" ref="AL46" si="130">+SUM(AC46,AA46,Y46,W46)/I46</f>
        <v>0</v>
      </c>
      <c r="AM46" s="762">
        <f t="shared" ref="AM46" si="131">+IF(AL46&gt;100%,100%,IF(AL46&lt;0%,0%,AL46))</f>
        <v>0</v>
      </c>
      <c r="AN46" s="770"/>
      <c r="AO46" s="915"/>
      <c r="AP46" s="904"/>
      <c r="AQ46" s="301" t="s">
        <v>470</v>
      </c>
      <c r="AR46" s="302">
        <f>'[1]LÍNEA 4'!P46</f>
        <v>2210900</v>
      </c>
      <c r="AS46" s="301" t="s">
        <v>1669</v>
      </c>
      <c r="AT46" s="40">
        <v>8173</v>
      </c>
      <c r="AU46" s="60">
        <f>'[1]LÍNEA 4'!S46</f>
        <v>8173</v>
      </c>
      <c r="AV46" s="60">
        <f>'[1]LÍNEA 4'!T46</f>
        <v>8173</v>
      </c>
      <c r="AW46" s="414">
        <v>0.25</v>
      </c>
      <c r="AX46" s="60">
        <f>'[1]LÍNEA 4'!U46</f>
        <v>8173</v>
      </c>
      <c r="AY46" s="414">
        <v>0.25</v>
      </c>
      <c r="AZ46" s="60">
        <f>'[1]LÍNEA 4'!V46</f>
        <v>8173</v>
      </c>
      <c r="BA46" s="416">
        <v>0.25</v>
      </c>
      <c r="BB46" s="47">
        <f>'[1]LÍNEA 4'!W46</f>
        <v>8173</v>
      </c>
      <c r="BC46" s="423">
        <v>0.25</v>
      </c>
      <c r="BD46" s="54">
        <f>'[4]2016'!K52</f>
        <v>3461</v>
      </c>
      <c r="BE46" s="60">
        <f>'[4]2017'!K52</f>
        <v>7211</v>
      </c>
      <c r="BF46" s="60">
        <f>'[4]2018'!K52</f>
        <v>0</v>
      </c>
      <c r="BG46" s="49">
        <f>'[4]2019'!K52</f>
        <v>0</v>
      </c>
      <c r="BH46" s="334">
        <f t="shared" si="2"/>
        <v>0.42346751498837637</v>
      </c>
      <c r="BI46" s="454">
        <f t="shared" si="3"/>
        <v>0.42346751498837637</v>
      </c>
      <c r="BJ46" s="335">
        <f t="shared" si="4"/>
        <v>0.88229536277988496</v>
      </c>
      <c r="BK46" s="454">
        <f t="shared" si="5"/>
        <v>0.88229536277988496</v>
      </c>
      <c r="BL46" s="335">
        <f t="shared" si="6"/>
        <v>0</v>
      </c>
      <c r="BM46" s="454">
        <f t="shared" si="7"/>
        <v>0</v>
      </c>
      <c r="BN46" s="335">
        <f t="shared" si="8"/>
        <v>0</v>
      </c>
      <c r="BO46" s="454">
        <f t="shared" si="9"/>
        <v>0</v>
      </c>
      <c r="BP46" s="661">
        <f t="shared" si="10"/>
        <v>0.32644071944206532</v>
      </c>
      <c r="BQ46" s="656">
        <f t="shared" si="11"/>
        <v>0.32644071944206532</v>
      </c>
      <c r="BR46" s="646">
        <f t="shared" si="12"/>
        <v>0.32644071944206532</v>
      </c>
      <c r="BS46" s="54">
        <f>'[4]2016'!P52</f>
        <v>0</v>
      </c>
      <c r="BT46" s="60">
        <f>'[4]2016'!Q52</f>
        <v>0</v>
      </c>
      <c r="BU46" s="60">
        <f>'[4]2016'!R52</f>
        <v>385000</v>
      </c>
      <c r="BV46" s="125" t="str">
        <f t="shared" si="18"/>
        <v xml:space="preserve"> -</v>
      </c>
      <c r="BW46" s="379">
        <f t="shared" si="19"/>
        <v>1</v>
      </c>
      <c r="BX46" s="55">
        <f>'[4]2017'!P52</f>
        <v>75000</v>
      </c>
      <c r="BY46" s="60">
        <f>'[4]2017'!Q52</f>
        <v>0</v>
      </c>
      <c r="BZ46" s="60">
        <f>'[4]2017'!R52</f>
        <v>0</v>
      </c>
      <c r="CA46" s="125">
        <f t="shared" si="20"/>
        <v>0</v>
      </c>
      <c r="CB46" s="379" t="str">
        <f t="shared" si="21"/>
        <v xml:space="preserve"> -</v>
      </c>
      <c r="CC46" s="54">
        <f>'[4]2018'!P52</f>
        <v>131043</v>
      </c>
      <c r="CD46" s="60">
        <f>'[4]2018'!Q52</f>
        <v>0</v>
      </c>
      <c r="CE46" s="60">
        <f>'[4]2018'!R52</f>
        <v>0</v>
      </c>
      <c r="CF46" s="125">
        <f t="shared" si="22"/>
        <v>0</v>
      </c>
      <c r="CG46" s="379" t="str">
        <f t="shared" si="23"/>
        <v xml:space="preserve"> -</v>
      </c>
      <c r="CH46" s="55">
        <f>'[4]2019'!P52</f>
        <v>136940</v>
      </c>
      <c r="CI46" s="60">
        <f>'[4]2019'!Q52</f>
        <v>0</v>
      </c>
      <c r="CJ46" s="60">
        <f>'[4]2019'!R52</f>
        <v>0</v>
      </c>
      <c r="CK46" s="125">
        <f t="shared" si="24"/>
        <v>0</v>
      </c>
      <c r="CL46" s="379" t="str">
        <f t="shared" si="25"/>
        <v xml:space="preserve"> -</v>
      </c>
      <c r="CM46" s="327">
        <f t="shared" si="26"/>
        <v>342983</v>
      </c>
      <c r="CN46" s="323">
        <f t="shared" si="27"/>
        <v>0</v>
      </c>
      <c r="CO46" s="323">
        <f t="shared" si="28"/>
        <v>385000</v>
      </c>
      <c r="CP46" s="505">
        <f t="shared" si="29"/>
        <v>0</v>
      </c>
      <c r="CQ46" s="379">
        <f t="shared" si="30"/>
        <v>1</v>
      </c>
      <c r="CR46" s="592" t="s">
        <v>1500</v>
      </c>
      <c r="CS46" s="213" t="s">
        <v>1208</v>
      </c>
      <c r="CT46" s="102" t="str">
        <f>'[1]LÍNEA 4'!AQ46</f>
        <v>Sec. Educación</v>
      </c>
    </row>
    <row r="47" spans="2:98" ht="30" customHeight="1" x14ac:dyDescent="0.2">
      <c r="B47" s="961"/>
      <c r="C47" s="957"/>
      <c r="D47" s="983"/>
      <c r="E47" s="912"/>
      <c r="F47" s="921"/>
      <c r="G47" s="970"/>
      <c r="H47" s="828"/>
      <c r="I47" s="1007"/>
      <c r="J47" s="828"/>
      <c r="K47" s="1007"/>
      <c r="L47" s="828"/>
      <c r="M47" s="970"/>
      <c r="N47" s="1039"/>
      <c r="O47" s="970"/>
      <c r="P47" s="970"/>
      <c r="Q47" s="1007"/>
      <c r="R47" s="970"/>
      <c r="S47" s="828"/>
      <c r="T47" s="1007"/>
      <c r="U47" s="877"/>
      <c r="V47" s="1042"/>
      <c r="W47" s="815"/>
      <c r="X47" s="828"/>
      <c r="Y47" s="815"/>
      <c r="Z47" s="828"/>
      <c r="AA47" s="815"/>
      <c r="AB47" s="1032"/>
      <c r="AC47" s="1034"/>
      <c r="AD47" s="988"/>
      <c r="AE47" s="762"/>
      <c r="AF47" s="770"/>
      <c r="AG47" s="762"/>
      <c r="AH47" s="770"/>
      <c r="AI47" s="762"/>
      <c r="AJ47" s="770"/>
      <c r="AK47" s="762"/>
      <c r="AL47" s="770"/>
      <c r="AM47" s="762"/>
      <c r="AN47" s="770"/>
      <c r="AO47" s="915"/>
      <c r="AP47" s="904"/>
      <c r="AQ47" s="301" t="s">
        <v>471</v>
      </c>
      <c r="AR47" s="302">
        <f>'[1]LÍNEA 4'!P47</f>
        <v>2210900</v>
      </c>
      <c r="AS47" s="301" t="s">
        <v>1670</v>
      </c>
      <c r="AT47" s="40">
        <v>47</v>
      </c>
      <c r="AU47" s="60">
        <f>'[1]LÍNEA 4'!S47</f>
        <v>47</v>
      </c>
      <c r="AV47" s="60">
        <f>'[1]LÍNEA 4'!T47</f>
        <v>47</v>
      </c>
      <c r="AW47" s="414">
        <v>0.25</v>
      </c>
      <c r="AX47" s="60">
        <f>'[1]LÍNEA 4'!U47</f>
        <v>47</v>
      </c>
      <c r="AY47" s="414">
        <v>0.25</v>
      </c>
      <c r="AZ47" s="60">
        <f>'[1]LÍNEA 4'!V47</f>
        <v>47</v>
      </c>
      <c r="BA47" s="416">
        <v>0.25</v>
      </c>
      <c r="BB47" s="47">
        <f>'[1]LÍNEA 4'!W47</f>
        <v>47</v>
      </c>
      <c r="BC47" s="423">
        <v>0.25</v>
      </c>
      <c r="BD47" s="54">
        <f>'[4]2016'!K53</f>
        <v>47</v>
      </c>
      <c r="BE47" s="60">
        <f>'[4]2017'!K53</f>
        <v>0</v>
      </c>
      <c r="BF47" s="60">
        <f>'[4]2018'!K53</f>
        <v>0</v>
      </c>
      <c r="BG47" s="49">
        <f>'[4]2019'!K53</f>
        <v>0</v>
      </c>
      <c r="BH47" s="334">
        <f t="shared" si="2"/>
        <v>1</v>
      </c>
      <c r="BI47" s="454">
        <f t="shared" si="3"/>
        <v>1</v>
      </c>
      <c r="BJ47" s="335">
        <f t="shared" si="4"/>
        <v>0</v>
      </c>
      <c r="BK47" s="454">
        <f t="shared" si="5"/>
        <v>0</v>
      </c>
      <c r="BL47" s="335">
        <f t="shared" si="6"/>
        <v>0</v>
      </c>
      <c r="BM47" s="454">
        <f t="shared" si="7"/>
        <v>0</v>
      </c>
      <c r="BN47" s="335">
        <f t="shared" si="8"/>
        <v>0</v>
      </c>
      <c r="BO47" s="454">
        <f t="shared" si="9"/>
        <v>0</v>
      </c>
      <c r="BP47" s="661">
        <f t="shared" si="10"/>
        <v>0.25</v>
      </c>
      <c r="BQ47" s="656">
        <f t="shared" si="11"/>
        <v>0.25</v>
      </c>
      <c r="BR47" s="646">
        <f t="shared" si="12"/>
        <v>0.25</v>
      </c>
      <c r="BS47" s="54">
        <f>'[4]2016'!P53</f>
        <v>0</v>
      </c>
      <c r="BT47" s="60">
        <f>'[4]2016'!Q53</f>
        <v>0</v>
      </c>
      <c r="BU47" s="60">
        <f>'[4]2016'!R53</f>
        <v>0</v>
      </c>
      <c r="BV47" s="125" t="str">
        <f t="shared" si="18"/>
        <v xml:space="preserve"> -</v>
      </c>
      <c r="BW47" s="379" t="str">
        <f t="shared" si="19"/>
        <v xml:space="preserve"> -</v>
      </c>
      <c r="BX47" s="55">
        <f>'[4]2017'!P53</f>
        <v>50000</v>
      </c>
      <c r="BY47" s="60">
        <f>'[4]2017'!Q53</f>
        <v>0</v>
      </c>
      <c r="BZ47" s="60">
        <f>'[4]2017'!R53</f>
        <v>0</v>
      </c>
      <c r="CA47" s="125">
        <f t="shared" si="20"/>
        <v>0</v>
      </c>
      <c r="CB47" s="379" t="str">
        <f t="shared" si="21"/>
        <v xml:space="preserve"> -</v>
      </c>
      <c r="CC47" s="54">
        <f>'[4]2018'!P53</f>
        <v>109202</v>
      </c>
      <c r="CD47" s="60">
        <f>'[4]2018'!Q53</f>
        <v>0</v>
      </c>
      <c r="CE47" s="60">
        <f>'[4]2018'!R53</f>
        <v>0</v>
      </c>
      <c r="CF47" s="125">
        <f t="shared" si="22"/>
        <v>0</v>
      </c>
      <c r="CG47" s="379" t="str">
        <f t="shared" si="23"/>
        <v xml:space="preserve"> -</v>
      </c>
      <c r="CH47" s="55">
        <f>'[4]2019'!P53</f>
        <v>114117</v>
      </c>
      <c r="CI47" s="60">
        <f>'[4]2019'!Q53</f>
        <v>0</v>
      </c>
      <c r="CJ47" s="60">
        <f>'[4]2019'!R53</f>
        <v>0</v>
      </c>
      <c r="CK47" s="125">
        <f t="shared" si="24"/>
        <v>0</v>
      </c>
      <c r="CL47" s="379" t="str">
        <f t="shared" si="25"/>
        <v xml:space="preserve"> -</v>
      </c>
      <c r="CM47" s="327">
        <f t="shared" si="26"/>
        <v>273319</v>
      </c>
      <c r="CN47" s="323">
        <f t="shared" si="27"/>
        <v>0</v>
      </c>
      <c r="CO47" s="323">
        <f t="shared" si="28"/>
        <v>0</v>
      </c>
      <c r="CP47" s="505">
        <f t="shared" si="29"/>
        <v>0</v>
      </c>
      <c r="CQ47" s="379" t="str">
        <f t="shared" si="30"/>
        <v xml:space="preserve"> -</v>
      </c>
      <c r="CR47" s="592" t="s">
        <v>1500</v>
      </c>
      <c r="CS47" s="213" t="s">
        <v>1208</v>
      </c>
      <c r="CT47" s="102" t="str">
        <f>'[1]LÍNEA 4'!AQ47</f>
        <v>Sec. Educación</v>
      </c>
    </row>
    <row r="48" spans="2:98" ht="30" customHeight="1" x14ac:dyDescent="0.2">
      <c r="B48" s="961"/>
      <c r="C48" s="957"/>
      <c r="D48" s="983"/>
      <c r="E48" s="912"/>
      <c r="F48" s="921"/>
      <c r="G48" s="970"/>
      <c r="H48" s="828"/>
      <c r="I48" s="1007"/>
      <c r="J48" s="828"/>
      <c r="K48" s="1007"/>
      <c r="L48" s="828"/>
      <c r="M48" s="970"/>
      <c r="N48" s="1039"/>
      <c r="O48" s="970"/>
      <c r="P48" s="970"/>
      <c r="Q48" s="1007"/>
      <c r="R48" s="970"/>
      <c r="S48" s="828"/>
      <c r="T48" s="1007"/>
      <c r="U48" s="877"/>
      <c r="V48" s="1042"/>
      <c r="W48" s="815"/>
      <c r="X48" s="828"/>
      <c r="Y48" s="815"/>
      <c r="Z48" s="828"/>
      <c r="AA48" s="815"/>
      <c r="AB48" s="1032"/>
      <c r="AC48" s="1034"/>
      <c r="AD48" s="988"/>
      <c r="AE48" s="762"/>
      <c r="AF48" s="770"/>
      <c r="AG48" s="762"/>
      <c r="AH48" s="770"/>
      <c r="AI48" s="762"/>
      <c r="AJ48" s="770"/>
      <c r="AK48" s="762"/>
      <c r="AL48" s="770"/>
      <c r="AM48" s="762"/>
      <c r="AN48" s="770"/>
      <c r="AO48" s="915"/>
      <c r="AP48" s="904"/>
      <c r="AQ48" s="301" t="s">
        <v>472</v>
      </c>
      <c r="AR48" s="302">
        <f>'[1]LÍNEA 4'!P48</f>
        <v>2210900</v>
      </c>
      <c r="AS48" s="301" t="s">
        <v>1671</v>
      </c>
      <c r="AT48" s="43">
        <v>0</v>
      </c>
      <c r="AU48" s="85">
        <f>'[1]LÍNEA 4'!S48</f>
        <v>1</v>
      </c>
      <c r="AV48" s="85">
        <f>'[1]LÍNEA 4'!T48</f>
        <v>1</v>
      </c>
      <c r="AW48" s="414">
        <v>0.25</v>
      </c>
      <c r="AX48" s="85">
        <f>'[1]LÍNEA 4'!U48</f>
        <v>1</v>
      </c>
      <c r="AY48" s="414">
        <v>0.25</v>
      </c>
      <c r="AZ48" s="85">
        <f>'[1]LÍNEA 4'!V48</f>
        <v>1</v>
      </c>
      <c r="BA48" s="416">
        <v>0.25</v>
      </c>
      <c r="BB48" s="125">
        <f>'[1]LÍNEA 4'!W48</f>
        <v>1</v>
      </c>
      <c r="BC48" s="423">
        <v>0.25</v>
      </c>
      <c r="BD48" s="319">
        <f>'[4]2016'!K54</f>
        <v>0.1333</v>
      </c>
      <c r="BE48" s="85">
        <f>'[4]2017'!K54</f>
        <v>0</v>
      </c>
      <c r="BF48" s="85">
        <f>'[4]2018'!K54</f>
        <v>0</v>
      </c>
      <c r="BG48" s="71">
        <f>'[4]2019'!K54</f>
        <v>0</v>
      </c>
      <c r="BH48" s="334">
        <f t="shared" si="2"/>
        <v>0.1333</v>
      </c>
      <c r="BI48" s="454">
        <f t="shared" si="3"/>
        <v>0.1333</v>
      </c>
      <c r="BJ48" s="335">
        <f t="shared" si="4"/>
        <v>0</v>
      </c>
      <c r="BK48" s="454">
        <f t="shared" si="5"/>
        <v>0</v>
      </c>
      <c r="BL48" s="335">
        <f t="shared" si="6"/>
        <v>0</v>
      </c>
      <c r="BM48" s="454">
        <f t="shared" si="7"/>
        <v>0</v>
      </c>
      <c r="BN48" s="335">
        <f t="shared" si="8"/>
        <v>0</v>
      </c>
      <c r="BO48" s="454">
        <f t="shared" si="9"/>
        <v>0</v>
      </c>
      <c r="BP48" s="661">
        <f t="shared" si="10"/>
        <v>3.3325E-2</v>
      </c>
      <c r="BQ48" s="656">
        <f t="shared" si="11"/>
        <v>3.3325E-2</v>
      </c>
      <c r="BR48" s="646">
        <f t="shared" si="12"/>
        <v>3.3325E-2</v>
      </c>
      <c r="BS48" s="54">
        <f>'[4]2016'!P54</f>
        <v>0</v>
      </c>
      <c r="BT48" s="60">
        <f>'[4]2016'!Q54</f>
        <v>0</v>
      </c>
      <c r="BU48" s="60">
        <f>'[4]2016'!R54</f>
        <v>0</v>
      </c>
      <c r="BV48" s="125" t="str">
        <f t="shared" si="18"/>
        <v xml:space="preserve"> -</v>
      </c>
      <c r="BW48" s="379" t="str">
        <f t="shared" si="19"/>
        <v xml:space="preserve"> -</v>
      </c>
      <c r="BX48" s="55">
        <f>'[4]2017'!P54</f>
        <v>100000</v>
      </c>
      <c r="BY48" s="60">
        <f>'[4]2017'!Q54</f>
        <v>0</v>
      </c>
      <c r="BZ48" s="60">
        <f>'[4]2017'!R54</f>
        <v>0</v>
      </c>
      <c r="CA48" s="125">
        <f t="shared" si="20"/>
        <v>0</v>
      </c>
      <c r="CB48" s="379" t="str">
        <f t="shared" si="21"/>
        <v xml:space="preserve"> -</v>
      </c>
      <c r="CC48" s="54">
        <f>'[4]2018'!P54</f>
        <v>273006</v>
      </c>
      <c r="CD48" s="60">
        <f>'[4]2018'!Q54</f>
        <v>0</v>
      </c>
      <c r="CE48" s="60">
        <f>'[4]2018'!R54</f>
        <v>0</v>
      </c>
      <c r="CF48" s="125">
        <f t="shared" si="22"/>
        <v>0</v>
      </c>
      <c r="CG48" s="379" t="str">
        <f t="shared" si="23"/>
        <v xml:space="preserve"> -</v>
      </c>
      <c r="CH48" s="55">
        <f>'[4]2019'!P54</f>
        <v>285292</v>
      </c>
      <c r="CI48" s="60">
        <f>'[4]2019'!Q54</f>
        <v>0</v>
      </c>
      <c r="CJ48" s="60">
        <f>'[4]2019'!R54</f>
        <v>0</v>
      </c>
      <c r="CK48" s="125">
        <f t="shared" si="24"/>
        <v>0</v>
      </c>
      <c r="CL48" s="379" t="str">
        <f t="shared" si="25"/>
        <v xml:space="preserve"> -</v>
      </c>
      <c r="CM48" s="327">
        <f t="shared" si="26"/>
        <v>658298</v>
      </c>
      <c r="CN48" s="323">
        <f t="shared" si="27"/>
        <v>0</v>
      </c>
      <c r="CO48" s="323">
        <f t="shared" si="28"/>
        <v>0</v>
      </c>
      <c r="CP48" s="505">
        <f t="shared" si="29"/>
        <v>0</v>
      </c>
      <c r="CQ48" s="379" t="str">
        <f t="shared" si="30"/>
        <v xml:space="preserve"> -</v>
      </c>
      <c r="CR48" s="592" t="s">
        <v>1500</v>
      </c>
      <c r="CS48" s="213" t="s">
        <v>1208</v>
      </c>
      <c r="CT48" s="102" t="str">
        <f>'[1]LÍNEA 4'!AQ48</f>
        <v>Sec. Educación</v>
      </c>
    </row>
    <row r="49" spans="2:98" ht="30" customHeight="1" x14ac:dyDescent="0.2">
      <c r="B49" s="961"/>
      <c r="C49" s="957"/>
      <c r="D49" s="983"/>
      <c r="E49" s="912"/>
      <c r="F49" s="921"/>
      <c r="G49" s="970"/>
      <c r="H49" s="828"/>
      <c r="I49" s="1007"/>
      <c r="J49" s="828"/>
      <c r="K49" s="1007"/>
      <c r="L49" s="828"/>
      <c r="M49" s="970"/>
      <c r="N49" s="1039"/>
      <c r="O49" s="970"/>
      <c r="P49" s="970"/>
      <c r="Q49" s="1007"/>
      <c r="R49" s="970"/>
      <c r="S49" s="828"/>
      <c r="T49" s="1007"/>
      <c r="U49" s="877"/>
      <c r="V49" s="1042"/>
      <c r="W49" s="815"/>
      <c r="X49" s="828"/>
      <c r="Y49" s="815"/>
      <c r="Z49" s="828"/>
      <c r="AA49" s="815"/>
      <c r="AB49" s="1032"/>
      <c r="AC49" s="1034"/>
      <c r="AD49" s="988"/>
      <c r="AE49" s="762"/>
      <c r="AF49" s="770"/>
      <c r="AG49" s="762"/>
      <c r="AH49" s="770"/>
      <c r="AI49" s="762"/>
      <c r="AJ49" s="770"/>
      <c r="AK49" s="762"/>
      <c r="AL49" s="770"/>
      <c r="AM49" s="762"/>
      <c r="AN49" s="770"/>
      <c r="AO49" s="915"/>
      <c r="AP49" s="904"/>
      <c r="AQ49" s="301" t="s">
        <v>473</v>
      </c>
      <c r="AR49" s="302">
        <f>'[1]LÍNEA 4'!P49</f>
        <v>2210320</v>
      </c>
      <c r="AS49" s="301" t="s">
        <v>1672</v>
      </c>
      <c r="AT49" s="43">
        <v>0</v>
      </c>
      <c r="AU49" s="85">
        <f>'[1]LÍNEA 4'!S49</f>
        <v>1</v>
      </c>
      <c r="AV49" s="85">
        <f>'[1]LÍNEA 4'!T49</f>
        <v>1</v>
      </c>
      <c r="AW49" s="414">
        <v>0.25</v>
      </c>
      <c r="AX49" s="85">
        <f>'[1]LÍNEA 4'!U49</f>
        <v>1</v>
      </c>
      <c r="AY49" s="414">
        <v>0.25</v>
      </c>
      <c r="AZ49" s="85">
        <f>'[1]LÍNEA 4'!V49</f>
        <v>1</v>
      </c>
      <c r="BA49" s="416">
        <v>0.25</v>
      </c>
      <c r="BB49" s="125">
        <f>'[1]LÍNEA 4'!W49</f>
        <v>1</v>
      </c>
      <c r="BC49" s="423">
        <v>0.25</v>
      </c>
      <c r="BD49" s="319">
        <f>'[4]2016'!K55</f>
        <v>0</v>
      </c>
      <c r="BE49" s="85">
        <f>'[4]2017'!K55</f>
        <v>0</v>
      </c>
      <c r="BF49" s="85">
        <f>'[4]2018'!K55</f>
        <v>0</v>
      </c>
      <c r="BG49" s="71">
        <f>'[4]2019'!K55</f>
        <v>0</v>
      </c>
      <c r="BH49" s="334">
        <f t="shared" si="2"/>
        <v>0</v>
      </c>
      <c r="BI49" s="454">
        <f t="shared" si="3"/>
        <v>0</v>
      </c>
      <c r="BJ49" s="335">
        <f t="shared" si="4"/>
        <v>0</v>
      </c>
      <c r="BK49" s="454">
        <f t="shared" si="5"/>
        <v>0</v>
      </c>
      <c r="BL49" s="335">
        <f t="shared" si="6"/>
        <v>0</v>
      </c>
      <c r="BM49" s="454">
        <f t="shared" si="7"/>
        <v>0</v>
      </c>
      <c r="BN49" s="335">
        <f t="shared" si="8"/>
        <v>0</v>
      </c>
      <c r="BO49" s="454">
        <f t="shared" si="9"/>
        <v>0</v>
      </c>
      <c r="BP49" s="661">
        <f t="shared" si="10"/>
        <v>0</v>
      </c>
      <c r="BQ49" s="656">
        <f t="shared" si="11"/>
        <v>0</v>
      </c>
      <c r="BR49" s="646">
        <f t="shared" si="12"/>
        <v>0</v>
      </c>
      <c r="BS49" s="54">
        <f>'[4]2016'!P55</f>
        <v>0</v>
      </c>
      <c r="BT49" s="60">
        <f>'[4]2016'!Q55</f>
        <v>0</v>
      </c>
      <c r="BU49" s="60">
        <f>'[4]2016'!R55</f>
        <v>0</v>
      </c>
      <c r="BV49" s="125" t="str">
        <f t="shared" si="18"/>
        <v xml:space="preserve"> -</v>
      </c>
      <c r="BW49" s="379" t="str">
        <f t="shared" si="19"/>
        <v xml:space="preserve"> -</v>
      </c>
      <c r="BX49" s="55">
        <f>'[4]2017'!P55</f>
        <v>0</v>
      </c>
      <c r="BY49" s="60">
        <f>'[4]2017'!Q55</f>
        <v>0</v>
      </c>
      <c r="BZ49" s="60">
        <f>'[4]2017'!R55</f>
        <v>0</v>
      </c>
      <c r="CA49" s="125" t="str">
        <f t="shared" si="20"/>
        <v xml:space="preserve"> -</v>
      </c>
      <c r="CB49" s="379" t="str">
        <f t="shared" si="21"/>
        <v xml:space="preserve"> -</v>
      </c>
      <c r="CC49" s="54">
        <f>'[4]2018'!P55</f>
        <v>131043</v>
      </c>
      <c r="CD49" s="60">
        <f>'[4]2018'!Q55</f>
        <v>0</v>
      </c>
      <c r="CE49" s="60">
        <f>'[4]2018'!R55</f>
        <v>0</v>
      </c>
      <c r="CF49" s="125">
        <f t="shared" si="22"/>
        <v>0</v>
      </c>
      <c r="CG49" s="379" t="str">
        <f t="shared" si="23"/>
        <v xml:space="preserve"> -</v>
      </c>
      <c r="CH49" s="55">
        <f>'[4]2019'!P55</f>
        <v>136940</v>
      </c>
      <c r="CI49" s="60">
        <f>'[4]2019'!Q55</f>
        <v>0</v>
      </c>
      <c r="CJ49" s="60">
        <f>'[4]2019'!R55</f>
        <v>0</v>
      </c>
      <c r="CK49" s="125">
        <f t="shared" si="24"/>
        <v>0</v>
      </c>
      <c r="CL49" s="379" t="str">
        <f t="shared" si="25"/>
        <v xml:space="preserve"> -</v>
      </c>
      <c r="CM49" s="327">
        <f t="shared" si="26"/>
        <v>267983</v>
      </c>
      <c r="CN49" s="323">
        <f t="shared" si="27"/>
        <v>0</v>
      </c>
      <c r="CO49" s="323">
        <f t="shared" si="28"/>
        <v>0</v>
      </c>
      <c r="CP49" s="505">
        <f t="shared" si="29"/>
        <v>0</v>
      </c>
      <c r="CQ49" s="379" t="str">
        <f t="shared" si="30"/>
        <v xml:space="preserve"> -</v>
      </c>
      <c r="CR49" s="592" t="s">
        <v>1500</v>
      </c>
      <c r="CS49" s="213" t="s">
        <v>1208</v>
      </c>
      <c r="CT49" s="102" t="str">
        <f>'[1]LÍNEA 4'!AQ49</f>
        <v>Sec. Educación</v>
      </c>
    </row>
    <row r="50" spans="2:98" ht="45.75" customHeight="1" x14ac:dyDescent="0.2">
      <c r="B50" s="961"/>
      <c r="C50" s="957"/>
      <c r="D50" s="983"/>
      <c r="E50" s="912"/>
      <c r="F50" s="921"/>
      <c r="G50" s="970"/>
      <c r="H50" s="828"/>
      <c r="I50" s="1007"/>
      <c r="J50" s="828"/>
      <c r="K50" s="1007"/>
      <c r="L50" s="828"/>
      <c r="M50" s="970"/>
      <c r="N50" s="1166"/>
      <c r="O50" s="970"/>
      <c r="P50" s="970"/>
      <c r="Q50" s="1007"/>
      <c r="R50" s="970"/>
      <c r="S50" s="828"/>
      <c r="T50" s="1007"/>
      <c r="U50" s="877"/>
      <c r="V50" s="1042"/>
      <c r="W50" s="815"/>
      <c r="X50" s="828"/>
      <c r="Y50" s="815"/>
      <c r="Z50" s="828"/>
      <c r="AA50" s="815"/>
      <c r="AB50" s="1032"/>
      <c r="AC50" s="1034"/>
      <c r="AD50" s="988"/>
      <c r="AE50" s="762"/>
      <c r="AF50" s="770"/>
      <c r="AG50" s="762"/>
      <c r="AH50" s="770"/>
      <c r="AI50" s="762"/>
      <c r="AJ50" s="770"/>
      <c r="AK50" s="762"/>
      <c r="AL50" s="770"/>
      <c r="AM50" s="762"/>
      <c r="AN50" s="770"/>
      <c r="AO50" s="915"/>
      <c r="AP50" s="904"/>
      <c r="AQ50" s="119" t="s">
        <v>474</v>
      </c>
      <c r="AR50" s="367" t="str">
        <f>'[1]LÍNEA 4'!P50</f>
        <v>2210331 2210900</v>
      </c>
      <c r="AS50" s="119" t="s">
        <v>1673</v>
      </c>
      <c r="AT50" s="40">
        <v>8</v>
      </c>
      <c r="AU50" s="60">
        <f>'[1]LÍNEA 4'!S50</f>
        <v>12</v>
      </c>
      <c r="AV50" s="60">
        <f>'[1]LÍNEA 4'!T50</f>
        <v>0</v>
      </c>
      <c r="AW50" s="414">
        <f t="shared" si="13"/>
        <v>0</v>
      </c>
      <c r="AX50" s="60">
        <f>'[1]LÍNEA 4'!U50</f>
        <v>4</v>
      </c>
      <c r="AY50" s="414">
        <f t="shared" si="14"/>
        <v>0.33333333333333331</v>
      </c>
      <c r="AZ50" s="60">
        <f>'[1]LÍNEA 4'!V50</f>
        <v>4</v>
      </c>
      <c r="BA50" s="416">
        <f t="shared" si="15"/>
        <v>0.33333333333333331</v>
      </c>
      <c r="BB50" s="47">
        <f>'[1]LÍNEA 4'!W50</f>
        <v>4</v>
      </c>
      <c r="BC50" s="423">
        <f t="shared" si="16"/>
        <v>0.33333333333333331</v>
      </c>
      <c r="BD50" s="54">
        <f>'[4]2016'!K56</f>
        <v>0</v>
      </c>
      <c r="BE50" s="60">
        <f>'[4]2017'!K56</f>
        <v>0</v>
      </c>
      <c r="BF50" s="60">
        <f>'[4]2018'!K56</f>
        <v>0</v>
      </c>
      <c r="BG50" s="49">
        <f>'[4]2019'!K56</f>
        <v>0</v>
      </c>
      <c r="BH50" s="334" t="str">
        <f t="shared" si="2"/>
        <v xml:space="preserve"> -</v>
      </c>
      <c r="BI50" s="454" t="str">
        <f t="shared" si="3"/>
        <v xml:space="preserve"> -</v>
      </c>
      <c r="BJ50" s="335">
        <f t="shared" si="4"/>
        <v>0</v>
      </c>
      <c r="BK50" s="454">
        <f t="shared" si="5"/>
        <v>0</v>
      </c>
      <c r="BL50" s="335">
        <f t="shared" si="6"/>
        <v>0</v>
      </c>
      <c r="BM50" s="454">
        <f t="shared" si="7"/>
        <v>0</v>
      </c>
      <c r="BN50" s="335">
        <f t="shared" si="8"/>
        <v>0</v>
      </c>
      <c r="BO50" s="454">
        <f t="shared" si="9"/>
        <v>0</v>
      </c>
      <c r="BP50" s="661">
        <f t="shared" ref="BP50" si="132">+SUM(BD50:BG50)/AU50</f>
        <v>0</v>
      </c>
      <c r="BQ50" s="656">
        <f t="shared" si="11"/>
        <v>0</v>
      </c>
      <c r="BR50" s="646">
        <f t="shared" si="12"/>
        <v>0</v>
      </c>
      <c r="BS50" s="54">
        <f>'[4]2016'!P56</f>
        <v>0</v>
      </c>
      <c r="BT50" s="60">
        <f>'[4]2016'!Q56</f>
        <v>0</v>
      </c>
      <c r="BU50" s="60">
        <f>'[4]2016'!R56</f>
        <v>0</v>
      </c>
      <c r="BV50" s="125" t="str">
        <f t="shared" si="18"/>
        <v xml:space="preserve"> -</v>
      </c>
      <c r="BW50" s="379" t="str">
        <f t="shared" si="19"/>
        <v xml:space="preserve"> -</v>
      </c>
      <c r="BX50" s="55">
        <f>'[4]2017'!P56</f>
        <v>130000</v>
      </c>
      <c r="BY50" s="60">
        <f>'[4]2017'!Q56</f>
        <v>0</v>
      </c>
      <c r="BZ50" s="60">
        <f>'[4]2017'!R56</f>
        <v>0</v>
      </c>
      <c r="CA50" s="125">
        <f t="shared" si="20"/>
        <v>0</v>
      </c>
      <c r="CB50" s="379" t="str">
        <f t="shared" si="21"/>
        <v xml:space="preserve"> -</v>
      </c>
      <c r="CC50" s="54">
        <f>'[4]2018'!P56</f>
        <v>622454</v>
      </c>
      <c r="CD50" s="60">
        <f>'[4]2018'!Q56</f>
        <v>0</v>
      </c>
      <c r="CE50" s="60">
        <f>'[4]2018'!R56</f>
        <v>0</v>
      </c>
      <c r="CF50" s="125">
        <f t="shared" si="22"/>
        <v>0</v>
      </c>
      <c r="CG50" s="379" t="str">
        <f t="shared" si="23"/>
        <v xml:space="preserve"> -</v>
      </c>
      <c r="CH50" s="55">
        <f>'[4]2019'!P56</f>
        <v>650465</v>
      </c>
      <c r="CI50" s="60">
        <f>'[4]2019'!Q56</f>
        <v>0</v>
      </c>
      <c r="CJ50" s="60">
        <f>'[4]2019'!R56</f>
        <v>0</v>
      </c>
      <c r="CK50" s="125">
        <f t="shared" si="24"/>
        <v>0</v>
      </c>
      <c r="CL50" s="379" t="str">
        <f t="shared" si="25"/>
        <v xml:space="preserve"> -</v>
      </c>
      <c r="CM50" s="327">
        <f t="shared" si="26"/>
        <v>1402919</v>
      </c>
      <c r="CN50" s="323">
        <f t="shared" si="27"/>
        <v>0</v>
      </c>
      <c r="CO50" s="323">
        <f t="shared" si="28"/>
        <v>0</v>
      </c>
      <c r="CP50" s="505">
        <f t="shared" si="29"/>
        <v>0</v>
      </c>
      <c r="CQ50" s="379" t="str">
        <f t="shared" si="30"/>
        <v xml:space="preserve"> -</v>
      </c>
      <c r="CR50" s="592" t="s">
        <v>1500</v>
      </c>
      <c r="CS50" s="213" t="s">
        <v>1208</v>
      </c>
      <c r="CT50" s="102" t="str">
        <f>'[1]LÍNEA 4'!AQ50</f>
        <v>Sec. Educación</v>
      </c>
    </row>
    <row r="51" spans="2:98" ht="45.75" customHeight="1" x14ac:dyDescent="0.2">
      <c r="B51" s="961"/>
      <c r="C51" s="957"/>
      <c r="D51" s="983"/>
      <c r="E51" s="912"/>
      <c r="F51" s="921" t="s">
        <v>495</v>
      </c>
      <c r="G51" s="970">
        <v>0.123</v>
      </c>
      <c r="H51" s="828">
        <v>0.1</v>
      </c>
      <c r="I51" s="1007">
        <f>+H51-G51</f>
        <v>-2.2999999999999993E-2</v>
      </c>
      <c r="J51" s="828">
        <v>0.12</v>
      </c>
      <c r="K51" s="1007">
        <f>+J51-G51</f>
        <v>-3.0000000000000027E-3</v>
      </c>
      <c r="L51" s="828"/>
      <c r="M51" s="970">
        <v>0.115</v>
      </c>
      <c r="N51" s="1007">
        <f>+M51-J51</f>
        <v>-4.9999999999999906E-3</v>
      </c>
      <c r="O51" s="970"/>
      <c r="P51" s="828">
        <v>0.106</v>
      </c>
      <c r="Q51" s="1007">
        <f>+P51-M51</f>
        <v>-9.000000000000008E-3</v>
      </c>
      <c r="R51" s="828"/>
      <c r="S51" s="828">
        <v>0.1</v>
      </c>
      <c r="T51" s="1007">
        <f>+S51-P51</f>
        <v>-5.9999999999999915E-3</v>
      </c>
      <c r="U51" s="877"/>
      <c r="V51" s="1042"/>
      <c r="W51" s="815">
        <f>+IF(V51=0,0,V51-G51)</f>
        <v>0</v>
      </c>
      <c r="X51" s="828"/>
      <c r="Y51" s="815">
        <f>+IF(X51=0,0,X51-V51)</f>
        <v>0</v>
      </c>
      <c r="Z51" s="828"/>
      <c r="AA51" s="815">
        <f>+IF(Z51=0,0,Z51-X51)</f>
        <v>0</v>
      </c>
      <c r="AB51" s="1032"/>
      <c r="AC51" s="1034">
        <f>+IF(AB51=0,0,AB51-Z51)</f>
        <v>0</v>
      </c>
      <c r="AD51" s="988">
        <f>+IF(K51=0," -",W51/K51)</f>
        <v>0</v>
      </c>
      <c r="AE51" s="762">
        <f>+IF(K51=0," -",IF(AD51&gt;100%,100%,AD51))</f>
        <v>0</v>
      </c>
      <c r="AF51" s="770">
        <f>+IF(N51=0," -",Y51/N51)</f>
        <v>0</v>
      </c>
      <c r="AG51" s="762">
        <f>+IF(N51=0," -",IF(AF51&gt;100%,100%,AF51))</f>
        <v>0</v>
      </c>
      <c r="AH51" s="770">
        <f>+IF(Q51=0," -",AA51/Q51)</f>
        <v>0</v>
      </c>
      <c r="AI51" s="762">
        <f>+IF(Q51=0," -",IF(AH51&gt;100%,100%,AH51))</f>
        <v>0</v>
      </c>
      <c r="AJ51" s="770">
        <f>+IF(T51=0," -",AC51/T51)</f>
        <v>0</v>
      </c>
      <c r="AK51" s="762">
        <f>+IF(T51=0," -",IF(AJ51&gt;100%,100%,AJ51))</f>
        <v>0</v>
      </c>
      <c r="AL51" s="770">
        <f>+SUM(AC51,AA51,Y51,W51)/I51</f>
        <v>0</v>
      </c>
      <c r="AM51" s="762">
        <f>+IF(AL51&gt;100%,100%,IF(AL51&lt;0%,0%,AL51))</f>
        <v>0</v>
      </c>
      <c r="AN51" s="770"/>
      <c r="AO51" s="915"/>
      <c r="AP51" s="904"/>
      <c r="AQ51" s="255" t="s">
        <v>475</v>
      </c>
      <c r="AR51" s="277">
        <f>'[1]LÍNEA 4'!P51</f>
        <v>2210900</v>
      </c>
      <c r="AS51" s="255" t="s">
        <v>1674</v>
      </c>
      <c r="AT51" s="40">
        <v>4</v>
      </c>
      <c r="AU51" s="60">
        <f>'[1]LÍNEA 4'!S51</f>
        <v>4</v>
      </c>
      <c r="AV51" s="60">
        <f>'[1]LÍNEA 4'!T51</f>
        <v>4</v>
      </c>
      <c r="AW51" s="414">
        <v>0.25</v>
      </c>
      <c r="AX51" s="60">
        <f>'[1]LÍNEA 4'!U51</f>
        <v>4</v>
      </c>
      <c r="AY51" s="414">
        <v>0.25</v>
      </c>
      <c r="AZ51" s="60">
        <f>'[1]LÍNEA 4'!V51</f>
        <v>4</v>
      </c>
      <c r="BA51" s="416">
        <v>0.25</v>
      </c>
      <c r="BB51" s="47">
        <f>'[1]LÍNEA 4'!W51</f>
        <v>4</v>
      </c>
      <c r="BC51" s="423">
        <v>0.25</v>
      </c>
      <c r="BD51" s="54">
        <f>'[4]2016'!K57</f>
        <v>0</v>
      </c>
      <c r="BE51" s="60">
        <f>'[4]2017'!K57</f>
        <v>0</v>
      </c>
      <c r="BF51" s="60">
        <f>'[4]2018'!K57</f>
        <v>0</v>
      </c>
      <c r="BG51" s="49">
        <f>'[4]2019'!K57</f>
        <v>0</v>
      </c>
      <c r="BH51" s="334">
        <f t="shared" si="2"/>
        <v>0</v>
      </c>
      <c r="BI51" s="454">
        <f t="shared" si="3"/>
        <v>0</v>
      </c>
      <c r="BJ51" s="335">
        <f t="shared" si="4"/>
        <v>0</v>
      </c>
      <c r="BK51" s="454">
        <f t="shared" si="5"/>
        <v>0</v>
      </c>
      <c r="BL51" s="335">
        <f t="shared" si="6"/>
        <v>0</v>
      </c>
      <c r="BM51" s="454">
        <f t="shared" si="7"/>
        <v>0</v>
      </c>
      <c r="BN51" s="335">
        <f t="shared" si="8"/>
        <v>0</v>
      </c>
      <c r="BO51" s="454">
        <f t="shared" si="9"/>
        <v>0</v>
      </c>
      <c r="BP51" s="661">
        <f t="shared" si="10"/>
        <v>0</v>
      </c>
      <c r="BQ51" s="656">
        <f t="shared" si="11"/>
        <v>0</v>
      </c>
      <c r="BR51" s="646">
        <f t="shared" si="12"/>
        <v>0</v>
      </c>
      <c r="BS51" s="54">
        <f>'[4]2016'!P57</f>
        <v>70000</v>
      </c>
      <c r="BT51" s="60">
        <f>'[4]2016'!Q57</f>
        <v>0</v>
      </c>
      <c r="BU51" s="60">
        <f>'[4]2016'!R57</f>
        <v>0</v>
      </c>
      <c r="BV51" s="125">
        <f t="shared" si="18"/>
        <v>0</v>
      </c>
      <c r="BW51" s="379" t="str">
        <f t="shared" si="19"/>
        <v xml:space="preserve"> -</v>
      </c>
      <c r="BX51" s="55">
        <f>'[4]2017'!P57</f>
        <v>75264</v>
      </c>
      <c r="BY51" s="60">
        <f>'[4]2017'!Q57</f>
        <v>0</v>
      </c>
      <c r="BZ51" s="60">
        <f>'[4]2017'!R57</f>
        <v>0</v>
      </c>
      <c r="CA51" s="125">
        <f t="shared" si="20"/>
        <v>0</v>
      </c>
      <c r="CB51" s="379" t="str">
        <f t="shared" si="21"/>
        <v xml:space="preserve"> -</v>
      </c>
      <c r="CC51" s="54">
        <f>'[4]2018'!P57</f>
        <v>81300</v>
      </c>
      <c r="CD51" s="60">
        <f>'[4]2018'!Q57</f>
        <v>0</v>
      </c>
      <c r="CE51" s="60">
        <f>'[4]2018'!R57</f>
        <v>0</v>
      </c>
      <c r="CF51" s="125">
        <f t="shared" si="22"/>
        <v>0</v>
      </c>
      <c r="CG51" s="379" t="str">
        <f t="shared" si="23"/>
        <v xml:space="preserve"> -</v>
      </c>
      <c r="CH51" s="55">
        <f>'[4]2019'!P57</f>
        <v>88528</v>
      </c>
      <c r="CI51" s="60">
        <f>'[4]2019'!Q57</f>
        <v>0</v>
      </c>
      <c r="CJ51" s="60">
        <f>'[4]2019'!R57</f>
        <v>0</v>
      </c>
      <c r="CK51" s="125">
        <f t="shared" si="24"/>
        <v>0</v>
      </c>
      <c r="CL51" s="379" t="str">
        <f t="shared" si="25"/>
        <v xml:space="preserve"> -</v>
      </c>
      <c r="CM51" s="327">
        <f t="shared" si="26"/>
        <v>315092</v>
      </c>
      <c r="CN51" s="323">
        <f t="shared" si="27"/>
        <v>0</v>
      </c>
      <c r="CO51" s="323">
        <f t="shared" si="28"/>
        <v>0</v>
      </c>
      <c r="CP51" s="505">
        <f t="shared" si="29"/>
        <v>0</v>
      </c>
      <c r="CQ51" s="379" t="str">
        <f t="shared" si="30"/>
        <v xml:space="preserve"> -</v>
      </c>
      <c r="CR51" s="592" t="s">
        <v>1500</v>
      </c>
      <c r="CS51" s="213" t="s">
        <v>1208</v>
      </c>
      <c r="CT51" s="102" t="str">
        <f>'[1]LÍNEA 4'!AQ51</f>
        <v>Sec. Educación</v>
      </c>
    </row>
    <row r="52" spans="2:98" ht="30" customHeight="1" x14ac:dyDescent="0.2">
      <c r="B52" s="961"/>
      <c r="C52" s="957"/>
      <c r="D52" s="983"/>
      <c r="E52" s="912"/>
      <c r="F52" s="921"/>
      <c r="G52" s="970"/>
      <c r="H52" s="828"/>
      <c r="I52" s="1007"/>
      <c r="J52" s="828"/>
      <c r="K52" s="1007"/>
      <c r="L52" s="828"/>
      <c r="M52" s="970"/>
      <c r="N52" s="1007"/>
      <c r="O52" s="970"/>
      <c r="P52" s="828"/>
      <c r="Q52" s="1007"/>
      <c r="R52" s="828"/>
      <c r="S52" s="828"/>
      <c r="T52" s="1007"/>
      <c r="U52" s="877"/>
      <c r="V52" s="1042"/>
      <c r="W52" s="815"/>
      <c r="X52" s="828"/>
      <c r="Y52" s="815"/>
      <c r="Z52" s="828"/>
      <c r="AA52" s="815"/>
      <c r="AB52" s="1032"/>
      <c r="AC52" s="1034"/>
      <c r="AD52" s="988"/>
      <c r="AE52" s="762"/>
      <c r="AF52" s="770"/>
      <c r="AG52" s="762"/>
      <c r="AH52" s="770"/>
      <c r="AI52" s="762"/>
      <c r="AJ52" s="770"/>
      <c r="AK52" s="762"/>
      <c r="AL52" s="770"/>
      <c r="AM52" s="762"/>
      <c r="AN52" s="770"/>
      <c r="AO52" s="915"/>
      <c r="AP52" s="904"/>
      <c r="AQ52" s="119" t="s">
        <v>476</v>
      </c>
      <c r="AR52" s="367">
        <f>'[1]LÍNEA 4'!P52</f>
        <v>2210900</v>
      </c>
      <c r="AS52" s="119" t="s">
        <v>1675</v>
      </c>
      <c r="AT52" s="40">
        <v>6</v>
      </c>
      <c r="AU52" s="60">
        <f>'[1]LÍNEA 4'!S52</f>
        <v>8</v>
      </c>
      <c r="AV52" s="60">
        <f>'[1]LÍNEA 4'!T52</f>
        <v>0</v>
      </c>
      <c r="AW52" s="414">
        <f t="shared" si="13"/>
        <v>0</v>
      </c>
      <c r="AX52" s="60">
        <f>'[1]LÍNEA 4'!U52</f>
        <v>4</v>
      </c>
      <c r="AY52" s="414">
        <f t="shared" si="14"/>
        <v>0.5</v>
      </c>
      <c r="AZ52" s="60">
        <f>'[1]LÍNEA 4'!V52</f>
        <v>2</v>
      </c>
      <c r="BA52" s="416">
        <f t="shared" si="15"/>
        <v>0.25</v>
      </c>
      <c r="BB52" s="47">
        <f>'[1]LÍNEA 4'!W52</f>
        <v>2</v>
      </c>
      <c r="BC52" s="423">
        <f t="shared" si="16"/>
        <v>0.25</v>
      </c>
      <c r="BD52" s="54">
        <f>'[4]2016'!K58</f>
        <v>0</v>
      </c>
      <c r="BE52" s="60">
        <f>'[4]2017'!K58</f>
        <v>0</v>
      </c>
      <c r="BF52" s="60">
        <f>'[4]2018'!K58</f>
        <v>0</v>
      </c>
      <c r="BG52" s="49">
        <f>'[4]2019'!K58</f>
        <v>0</v>
      </c>
      <c r="BH52" s="334" t="str">
        <f t="shared" si="2"/>
        <v xml:space="preserve"> -</v>
      </c>
      <c r="BI52" s="454" t="str">
        <f t="shared" si="3"/>
        <v xml:space="preserve"> -</v>
      </c>
      <c r="BJ52" s="335">
        <f t="shared" si="4"/>
        <v>0</v>
      </c>
      <c r="BK52" s="454">
        <f t="shared" si="5"/>
        <v>0</v>
      </c>
      <c r="BL52" s="335">
        <f t="shared" si="6"/>
        <v>0</v>
      </c>
      <c r="BM52" s="454">
        <f t="shared" si="7"/>
        <v>0</v>
      </c>
      <c r="BN52" s="335">
        <f t="shared" si="8"/>
        <v>0</v>
      </c>
      <c r="BO52" s="454">
        <f t="shared" si="9"/>
        <v>0</v>
      </c>
      <c r="BP52" s="661">
        <f t="shared" ref="BP52:BP55" si="133">+SUM(BD52:BG52)/AU52</f>
        <v>0</v>
      </c>
      <c r="BQ52" s="656">
        <f t="shared" si="11"/>
        <v>0</v>
      </c>
      <c r="BR52" s="646">
        <f t="shared" si="12"/>
        <v>0</v>
      </c>
      <c r="BS52" s="54">
        <f>'[4]2016'!P58</f>
        <v>0</v>
      </c>
      <c r="BT52" s="60">
        <f>'[4]2016'!Q58</f>
        <v>0</v>
      </c>
      <c r="BU52" s="60">
        <f>'[4]2016'!R58</f>
        <v>0</v>
      </c>
      <c r="BV52" s="125" t="str">
        <f t="shared" si="18"/>
        <v xml:space="preserve"> -</v>
      </c>
      <c r="BW52" s="379" t="str">
        <f t="shared" si="19"/>
        <v xml:space="preserve"> -</v>
      </c>
      <c r="BX52" s="55">
        <f>'[4]2017'!P58</f>
        <v>49000</v>
      </c>
      <c r="BY52" s="60">
        <f>'[4]2017'!Q58</f>
        <v>0</v>
      </c>
      <c r="BZ52" s="60">
        <f>'[4]2017'!R58</f>
        <v>0</v>
      </c>
      <c r="CA52" s="125">
        <f t="shared" si="20"/>
        <v>0</v>
      </c>
      <c r="CB52" s="379" t="str">
        <f t="shared" si="21"/>
        <v xml:space="preserve"> -</v>
      </c>
      <c r="CC52" s="54">
        <f>'[4]2018'!P58</f>
        <v>51205</v>
      </c>
      <c r="CD52" s="60">
        <f>'[4]2018'!Q58</f>
        <v>0</v>
      </c>
      <c r="CE52" s="60">
        <f>'[4]2018'!R58</f>
        <v>0</v>
      </c>
      <c r="CF52" s="125">
        <f t="shared" si="22"/>
        <v>0</v>
      </c>
      <c r="CG52" s="379" t="str">
        <f t="shared" si="23"/>
        <v xml:space="preserve"> -</v>
      </c>
      <c r="CH52" s="55">
        <f>'[4]2019'!P58</f>
        <v>53509</v>
      </c>
      <c r="CI52" s="60">
        <f>'[4]2019'!Q58</f>
        <v>0</v>
      </c>
      <c r="CJ52" s="60">
        <f>'[4]2019'!R58</f>
        <v>0</v>
      </c>
      <c r="CK52" s="125">
        <f t="shared" si="24"/>
        <v>0</v>
      </c>
      <c r="CL52" s="379" t="str">
        <f t="shared" si="25"/>
        <v xml:space="preserve"> -</v>
      </c>
      <c r="CM52" s="327">
        <f t="shared" si="26"/>
        <v>153714</v>
      </c>
      <c r="CN52" s="323">
        <f t="shared" si="27"/>
        <v>0</v>
      </c>
      <c r="CO52" s="323">
        <f t="shared" si="28"/>
        <v>0</v>
      </c>
      <c r="CP52" s="505">
        <f t="shared" si="29"/>
        <v>0</v>
      </c>
      <c r="CQ52" s="379" t="str">
        <f t="shared" si="30"/>
        <v xml:space="preserve"> -</v>
      </c>
      <c r="CR52" s="592" t="s">
        <v>1500</v>
      </c>
      <c r="CS52" s="213" t="s">
        <v>1208</v>
      </c>
      <c r="CT52" s="102" t="str">
        <f>'[1]LÍNEA 4'!AQ52</f>
        <v>Sec. Educación</v>
      </c>
    </row>
    <row r="53" spans="2:98" ht="30" customHeight="1" x14ac:dyDescent="0.2">
      <c r="B53" s="961"/>
      <c r="C53" s="957"/>
      <c r="D53" s="983"/>
      <c r="E53" s="912"/>
      <c r="F53" s="921"/>
      <c r="G53" s="970"/>
      <c r="H53" s="828"/>
      <c r="I53" s="1007"/>
      <c r="J53" s="828"/>
      <c r="K53" s="1007"/>
      <c r="L53" s="828"/>
      <c r="M53" s="970"/>
      <c r="N53" s="1007"/>
      <c r="O53" s="970"/>
      <c r="P53" s="828"/>
      <c r="Q53" s="1007"/>
      <c r="R53" s="828"/>
      <c r="S53" s="828"/>
      <c r="T53" s="1007"/>
      <c r="U53" s="877"/>
      <c r="V53" s="1042"/>
      <c r="W53" s="815"/>
      <c r="X53" s="828"/>
      <c r="Y53" s="815"/>
      <c r="Z53" s="828"/>
      <c r="AA53" s="815"/>
      <c r="AB53" s="1032"/>
      <c r="AC53" s="1034"/>
      <c r="AD53" s="988"/>
      <c r="AE53" s="762"/>
      <c r="AF53" s="770"/>
      <c r="AG53" s="762"/>
      <c r="AH53" s="770"/>
      <c r="AI53" s="762"/>
      <c r="AJ53" s="770"/>
      <c r="AK53" s="762"/>
      <c r="AL53" s="770"/>
      <c r="AM53" s="762"/>
      <c r="AN53" s="770"/>
      <c r="AO53" s="915"/>
      <c r="AP53" s="904"/>
      <c r="AQ53" s="119" t="s">
        <v>477</v>
      </c>
      <c r="AR53" s="367">
        <f>'[1]LÍNEA 4'!P53</f>
        <v>0</v>
      </c>
      <c r="AS53" s="119" t="s">
        <v>1676</v>
      </c>
      <c r="AT53" s="40">
        <v>0</v>
      </c>
      <c r="AU53" s="60">
        <f>'[1]LÍNEA 4'!S53</f>
        <v>340</v>
      </c>
      <c r="AV53" s="60">
        <f>'[1]LÍNEA 4'!T53</f>
        <v>0</v>
      </c>
      <c r="AW53" s="414">
        <f t="shared" si="13"/>
        <v>0</v>
      </c>
      <c r="AX53" s="60">
        <f>'[1]LÍNEA 4'!U53</f>
        <v>110</v>
      </c>
      <c r="AY53" s="414">
        <f t="shared" si="14"/>
        <v>0.3235294117647059</v>
      </c>
      <c r="AZ53" s="60">
        <f>'[1]LÍNEA 4'!V53</f>
        <v>115</v>
      </c>
      <c r="BA53" s="416">
        <f t="shared" si="15"/>
        <v>0.33823529411764708</v>
      </c>
      <c r="BB53" s="47">
        <f>'[1]LÍNEA 4'!W53</f>
        <v>115</v>
      </c>
      <c r="BC53" s="423">
        <f t="shared" si="16"/>
        <v>0.33823529411764708</v>
      </c>
      <c r="BD53" s="54">
        <f>'[4]2016'!K59</f>
        <v>51</v>
      </c>
      <c r="BE53" s="60">
        <f>'[4]2017'!K59</f>
        <v>0</v>
      </c>
      <c r="BF53" s="60">
        <f>'[4]2018'!K59</f>
        <v>0</v>
      </c>
      <c r="BG53" s="49">
        <f>'[4]2019'!K59</f>
        <v>0</v>
      </c>
      <c r="BH53" s="334" t="str">
        <f t="shared" si="2"/>
        <v xml:space="preserve"> -</v>
      </c>
      <c r="BI53" s="454" t="str">
        <f t="shared" si="3"/>
        <v xml:space="preserve"> -</v>
      </c>
      <c r="BJ53" s="335">
        <f t="shared" si="4"/>
        <v>0</v>
      </c>
      <c r="BK53" s="454">
        <f t="shared" si="5"/>
        <v>0</v>
      </c>
      <c r="BL53" s="335">
        <f t="shared" si="6"/>
        <v>0</v>
      </c>
      <c r="BM53" s="454">
        <f t="shared" si="7"/>
        <v>0</v>
      </c>
      <c r="BN53" s="335">
        <f t="shared" si="8"/>
        <v>0</v>
      </c>
      <c r="BO53" s="454">
        <f t="shared" si="9"/>
        <v>0</v>
      </c>
      <c r="BP53" s="661">
        <f t="shared" si="133"/>
        <v>0.15</v>
      </c>
      <c r="BQ53" s="656">
        <f t="shared" si="11"/>
        <v>0.15</v>
      </c>
      <c r="BR53" s="646">
        <f t="shared" si="12"/>
        <v>0.15</v>
      </c>
      <c r="BS53" s="54">
        <f>'[4]2016'!P59</f>
        <v>0</v>
      </c>
      <c r="BT53" s="60">
        <f>'[4]2016'!Q59</f>
        <v>0</v>
      </c>
      <c r="BU53" s="60">
        <f>'[4]2016'!R59</f>
        <v>462000</v>
      </c>
      <c r="BV53" s="125" t="str">
        <f t="shared" si="18"/>
        <v xml:space="preserve"> -</v>
      </c>
      <c r="BW53" s="379">
        <f t="shared" si="19"/>
        <v>1</v>
      </c>
      <c r="BX53" s="55">
        <f>'[4]2017'!P59</f>
        <v>0</v>
      </c>
      <c r="BY53" s="60">
        <f>'[4]2017'!Q59</f>
        <v>0</v>
      </c>
      <c r="BZ53" s="60">
        <f>'[4]2017'!R59</f>
        <v>0</v>
      </c>
      <c r="CA53" s="125" t="str">
        <f t="shared" si="20"/>
        <v xml:space="preserve"> -</v>
      </c>
      <c r="CB53" s="379" t="str">
        <f t="shared" si="21"/>
        <v xml:space="preserve"> -</v>
      </c>
      <c r="CC53" s="54">
        <f>'[4]2018'!P59</f>
        <v>2150000</v>
      </c>
      <c r="CD53" s="60">
        <f>'[4]2018'!Q59</f>
        <v>0</v>
      </c>
      <c r="CE53" s="60">
        <f>'[4]2018'!R59</f>
        <v>0</v>
      </c>
      <c r="CF53" s="125">
        <f t="shared" si="22"/>
        <v>0</v>
      </c>
      <c r="CG53" s="379" t="str">
        <f t="shared" si="23"/>
        <v xml:space="preserve"> -</v>
      </c>
      <c r="CH53" s="55">
        <f>'[4]2019'!P59</f>
        <v>2125000</v>
      </c>
      <c r="CI53" s="60">
        <f>'[4]2019'!Q59</f>
        <v>0</v>
      </c>
      <c r="CJ53" s="60">
        <f>'[4]2019'!R59</f>
        <v>0</v>
      </c>
      <c r="CK53" s="125">
        <f t="shared" si="24"/>
        <v>0</v>
      </c>
      <c r="CL53" s="379" t="str">
        <f t="shared" si="25"/>
        <v xml:space="preserve"> -</v>
      </c>
      <c r="CM53" s="327">
        <f t="shared" si="26"/>
        <v>4275000</v>
      </c>
      <c r="CN53" s="323">
        <f t="shared" si="27"/>
        <v>0</v>
      </c>
      <c r="CO53" s="323">
        <f t="shared" si="28"/>
        <v>462000</v>
      </c>
      <c r="CP53" s="505">
        <f t="shared" si="29"/>
        <v>0</v>
      </c>
      <c r="CQ53" s="379">
        <f t="shared" si="30"/>
        <v>1</v>
      </c>
      <c r="CR53" s="592" t="s">
        <v>1500</v>
      </c>
      <c r="CS53" s="213" t="s">
        <v>1208</v>
      </c>
      <c r="CT53" s="102" t="str">
        <f>'[1]LÍNEA 4'!AQ53</f>
        <v>Sec. Educación</v>
      </c>
    </row>
    <row r="54" spans="2:98" ht="45.75" customHeight="1" x14ac:dyDescent="0.2">
      <c r="B54" s="961"/>
      <c r="C54" s="957"/>
      <c r="D54" s="983"/>
      <c r="E54" s="912"/>
      <c r="F54" s="921"/>
      <c r="G54" s="970"/>
      <c r="H54" s="828"/>
      <c r="I54" s="1007"/>
      <c r="J54" s="828"/>
      <c r="K54" s="1007"/>
      <c r="L54" s="828"/>
      <c r="M54" s="970"/>
      <c r="N54" s="1007"/>
      <c r="O54" s="970"/>
      <c r="P54" s="828"/>
      <c r="Q54" s="1007"/>
      <c r="R54" s="828"/>
      <c r="S54" s="828"/>
      <c r="T54" s="1007"/>
      <c r="U54" s="877"/>
      <c r="V54" s="1042"/>
      <c r="W54" s="815"/>
      <c r="X54" s="828"/>
      <c r="Y54" s="815"/>
      <c r="Z54" s="828"/>
      <c r="AA54" s="815"/>
      <c r="AB54" s="1032"/>
      <c r="AC54" s="1034"/>
      <c r="AD54" s="988"/>
      <c r="AE54" s="762"/>
      <c r="AF54" s="770"/>
      <c r="AG54" s="762"/>
      <c r="AH54" s="770"/>
      <c r="AI54" s="762"/>
      <c r="AJ54" s="770"/>
      <c r="AK54" s="762"/>
      <c r="AL54" s="770"/>
      <c r="AM54" s="762"/>
      <c r="AN54" s="770"/>
      <c r="AO54" s="915"/>
      <c r="AP54" s="904"/>
      <c r="AQ54" s="119" t="s">
        <v>478</v>
      </c>
      <c r="AR54" s="367">
        <f>'[1]LÍNEA 4'!P54</f>
        <v>2210900</v>
      </c>
      <c r="AS54" s="119" t="s">
        <v>1677</v>
      </c>
      <c r="AT54" s="40">
        <v>5268</v>
      </c>
      <c r="AU54" s="60">
        <f>'[1]LÍNEA 4'!S54</f>
        <v>2500</v>
      </c>
      <c r="AV54" s="60">
        <f>'[1]LÍNEA 4'!T54</f>
        <v>725</v>
      </c>
      <c r="AW54" s="414">
        <f t="shared" si="13"/>
        <v>0.28999999999999998</v>
      </c>
      <c r="AX54" s="60">
        <f>'[1]LÍNEA 4'!U54</f>
        <v>625</v>
      </c>
      <c r="AY54" s="414">
        <f t="shared" si="14"/>
        <v>0.25</v>
      </c>
      <c r="AZ54" s="60">
        <f>'[1]LÍNEA 4'!V54</f>
        <v>625</v>
      </c>
      <c r="BA54" s="416">
        <f t="shared" si="15"/>
        <v>0.25</v>
      </c>
      <c r="BB54" s="47">
        <f>'[1]LÍNEA 4'!W54</f>
        <v>525</v>
      </c>
      <c r="BC54" s="423">
        <f t="shared" si="16"/>
        <v>0.21</v>
      </c>
      <c r="BD54" s="54">
        <f>'[4]2016'!K60</f>
        <v>767</v>
      </c>
      <c r="BE54" s="60">
        <f>'[4]2017'!K60</f>
        <v>227</v>
      </c>
      <c r="BF54" s="60">
        <f>'[4]2018'!K60</f>
        <v>0</v>
      </c>
      <c r="BG54" s="49">
        <f>'[4]2019'!K60</f>
        <v>0</v>
      </c>
      <c r="BH54" s="334">
        <f t="shared" si="2"/>
        <v>1.0579310344827586</v>
      </c>
      <c r="BI54" s="454">
        <f t="shared" si="3"/>
        <v>1</v>
      </c>
      <c r="BJ54" s="335">
        <f t="shared" si="4"/>
        <v>0.36320000000000002</v>
      </c>
      <c r="BK54" s="454">
        <f t="shared" si="5"/>
        <v>0.36320000000000002</v>
      </c>
      <c r="BL54" s="335">
        <f t="shared" si="6"/>
        <v>0</v>
      </c>
      <c r="BM54" s="454">
        <f t="shared" si="7"/>
        <v>0</v>
      </c>
      <c r="BN54" s="335">
        <f t="shared" si="8"/>
        <v>0</v>
      </c>
      <c r="BO54" s="454">
        <f t="shared" si="9"/>
        <v>0</v>
      </c>
      <c r="BP54" s="661">
        <f t="shared" si="133"/>
        <v>0.39760000000000001</v>
      </c>
      <c r="BQ54" s="656">
        <f t="shared" si="11"/>
        <v>0.39760000000000001</v>
      </c>
      <c r="BR54" s="646">
        <f t="shared" si="12"/>
        <v>0.39760000000000001</v>
      </c>
      <c r="BS54" s="54">
        <f>'[4]2016'!P60</f>
        <v>160000</v>
      </c>
      <c r="BT54" s="60">
        <f>'[4]2016'!Q60</f>
        <v>0</v>
      </c>
      <c r="BU54" s="60">
        <f>'[4]2016'!R60</f>
        <v>0</v>
      </c>
      <c r="BV54" s="125">
        <f t="shared" si="18"/>
        <v>0</v>
      </c>
      <c r="BW54" s="379" t="str">
        <f t="shared" si="19"/>
        <v xml:space="preserve"> -</v>
      </c>
      <c r="BX54" s="55">
        <f>'[4]2017'!P60</f>
        <v>100000</v>
      </c>
      <c r="BY54" s="60">
        <f>'[4]2017'!Q60</f>
        <v>0</v>
      </c>
      <c r="BZ54" s="60">
        <f>'[4]2017'!R60</f>
        <v>0</v>
      </c>
      <c r="CA54" s="125">
        <f t="shared" si="20"/>
        <v>0</v>
      </c>
      <c r="CB54" s="379" t="str">
        <f t="shared" si="21"/>
        <v xml:space="preserve"> -</v>
      </c>
      <c r="CC54" s="54">
        <f>'[4]2018'!P60</f>
        <v>174215</v>
      </c>
      <c r="CD54" s="60">
        <f>'[4]2018'!Q60</f>
        <v>0</v>
      </c>
      <c r="CE54" s="60">
        <f>'[4]2018'!R60</f>
        <v>0</v>
      </c>
      <c r="CF54" s="125">
        <f t="shared" si="22"/>
        <v>0</v>
      </c>
      <c r="CG54" s="379" t="str">
        <f t="shared" si="23"/>
        <v xml:space="preserve"> -</v>
      </c>
      <c r="CH54" s="55">
        <f>'[4]2019'!P60</f>
        <v>189702</v>
      </c>
      <c r="CI54" s="60">
        <f>'[4]2019'!Q60</f>
        <v>0</v>
      </c>
      <c r="CJ54" s="60">
        <f>'[4]2019'!R60</f>
        <v>0</v>
      </c>
      <c r="CK54" s="125">
        <f t="shared" si="24"/>
        <v>0</v>
      </c>
      <c r="CL54" s="379" t="str">
        <f t="shared" si="25"/>
        <v xml:space="preserve"> -</v>
      </c>
      <c r="CM54" s="327">
        <f t="shared" si="26"/>
        <v>623917</v>
      </c>
      <c r="CN54" s="323">
        <f t="shared" si="27"/>
        <v>0</v>
      </c>
      <c r="CO54" s="323">
        <f t="shared" si="28"/>
        <v>0</v>
      </c>
      <c r="CP54" s="505">
        <f t="shared" si="29"/>
        <v>0</v>
      </c>
      <c r="CQ54" s="379" t="str">
        <f t="shared" si="30"/>
        <v xml:space="preserve"> -</v>
      </c>
      <c r="CR54" s="592" t="s">
        <v>1500</v>
      </c>
      <c r="CS54" s="213" t="s">
        <v>1208</v>
      </c>
      <c r="CT54" s="102" t="str">
        <f>'[1]LÍNEA 4'!AQ54</f>
        <v>Sec. Educación</v>
      </c>
    </row>
    <row r="55" spans="2:98" ht="30" customHeight="1" x14ac:dyDescent="0.2">
      <c r="B55" s="961"/>
      <c r="C55" s="957"/>
      <c r="D55" s="983"/>
      <c r="E55" s="912"/>
      <c r="F55" s="921" t="s">
        <v>496</v>
      </c>
      <c r="G55" s="970">
        <v>7.8E-2</v>
      </c>
      <c r="H55" s="828">
        <v>0.05</v>
      </c>
      <c r="I55" s="1007">
        <f>+H55-G55</f>
        <v>-2.7999999999999997E-2</v>
      </c>
      <c r="J55" s="972">
        <v>7.4999999999999997E-2</v>
      </c>
      <c r="K55" s="1038">
        <f>+J55-G55</f>
        <v>-3.0000000000000027E-3</v>
      </c>
      <c r="L55" s="972"/>
      <c r="M55" s="972">
        <v>6.5000000000000002E-2</v>
      </c>
      <c r="N55" s="1038">
        <f>+M55-J55</f>
        <v>-9.999999999999995E-3</v>
      </c>
      <c r="O55" s="972"/>
      <c r="P55" s="972">
        <v>5.5E-2</v>
      </c>
      <c r="Q55" s="1038">
        <f>+P55-M55</f>
        <v>-1.0000000000000002E-2</v>
      </c>
      <c r="R55" s="972"/>
      <c r="S55" s="1167">
        <v>0.05</v>
      </c>
      <c r="T55" s="1038">
        <f>+S55-P55</f>
        <v>-4.9999999999999975E-3</v>
      </c>
      <c r="U55" s="1167"/>
      <c r="V55" s="1029"/>
      <c r="W55" s="815">
        <f t="shared" ref="W55" si="134">+IF(V55=0,0,V55-G55)</f>
        <v>0</v>
      </c>
      <c r="X55" s="834"/>
      <c r="Y55" s="835">
        <f>+IF(X55=0,0,X55-V55)</f>
        <v>0</v>
      </c>
      <c r="Z55" s="834"/>
      <c r="AA55" s="815">
        <f t="shared" ref="AA55" si="135">+IF(Z55=0,0,Z55-X55)</f>
        <v>0</v>
      </c>
      <c r="AB55" s="858"/>
      <c r="AC55" s="1034">
        <f t="shared" ref="AC55" si="136">+IF(AB55=0,0,AB55-Z55)</f>
        <v>0</v>
      </c>
      <c r="AD55" s="988">
        <f t="shared" ref="AD55" si="137">+IF(K55=0," -",W55/K55)</f>
        <v>0</v>
      </c>
      <c r="AE55" s="762">
        <f t="shared" ref="AE55" si="138">+IF(K55=0," -",IF(AD55&gt;100%,100%,AD55))</f>
        <v>0</v>
      </c>
      <c r="AF55" s="770">
        <f t="shared" ref="AF55" si="139">+IF(N55=0," -",Y55/N55)</f>
        <v>0</v>
      </c>
      <c r="AG55" s="762">
        <f t="shared" ref="AG55" si="140">+IF(N55=0," -",IF(AF55&gt;100%,100%,AF55))</f>
        <v>0</v>
      </c>
      <c r="AH55" s="770">
        <f t="shared" ref="AH55" si="141">+IF(Q55=0," -",AA55/Q55)</f>
        <v>0</v>
      </c>
      <c r="AI55" s="762">
        <f t="shared" ref="AI55" si="142">+IF(Q55=0," -",IF(AH55&gt;100%,100%,AH55))</f>
        <v>0</v>
      </c>
      <c r="AJ55" s="770">
        <f t="shared" ref="AJ55" si="143">+IF(T55=0," -",AC55/T55)</f>
        <v>0</v>
      </c>
      <c r="AK55" s="762">
        <f t="shared" ref="AK55" si="144">+IF(T55=0," -",IF(AJ55&gt;100%,100%,AJ55))</f>
        <v>0</v>
      </c>
      <c r="AL55" s="770">
        <f t="shared" ref="AL55" si="145">+SUM(AC55,AA55,Y55,W55)/I55</f>
        <v>0</v>
      </c>
      <c r="AM55" s="762">
        <f t="shared" ref="AM55" si="146">+IF(AL55&gt;100%,100%,IF(AL55&lt;0%,0%,AL55))</f>
        <v>0</v>
      </c>
      <c r="AN55" s="759"/>
      <c r="AO55" s="915"/>
      <c r="AP55" s="904"/>
      <c r="AQ55" s="119" t="s">
        <v>479</v>
      </c>
      <c r="AR55" s="367">
        <f>'[1]LÍNEA 4'!P55</f>
        <v>2210902</v>
      </c>
      <c r="AS55" s="119" t="s">
        <v>1678</v>
      </c>
      <c r="AT55" s="40">
        <v>4</v>
      </c>
      <c r="AU55" s="60">
        <f>'[1]LÍNEA 4'!S55</f>
        <v>4</v>
      </c>
      <c r="AV55" s="60">
        <f>'[1]LÍNEA 4'!T55</f>
        <v>1</v>
      </c>
      <c r="AW55" s="414">
        <f t="shared" si="13"/>
        <v>0.25</v>
      </c>
      <c r="AX55" s="60">
        <f>'[1]LÍNEA 4'!U55</f>
        <v>1</v>
      </c>
      <c r="AY55" s="414">
        <f t="shared" si="14"/>
        <v>0.25</v>
      </c>
      <c r="AZ55" s="60">
        <f>'[1]LÍNEA 4'!V55</f>
        <v>1</v>
      </c>
      <c r="BA55" s="416">
        <f t="shared" si="15"/>
        <v>0.25</v>
      </c>
      <c r="BB55" s="47">
        <f>'[1]LÍNEA 4'!W55</f>
        <v>1</v>
      </c>
      <c r="BC55" s="423">
        <f t="shared" si="16"/>
        <v>0.25</v>
      </c>
      <c r="BD55" s="54">
        <f>'[4]2016'!K61</f>
        <v>0</v>
      </c>
      <c r="BE55" s="60">
        <f>'[4]2017'!K61</f>
        <v>0</v>
      </c>
      <c r="BF55" s="60">
        <f>'[4]2018'!K61</f>
        <v>0</v>
      </c>
      <c r="BG55" s="49">
        <f>'[4]2019'!K61</f>
        <v>0</v>
      </c>
      <c r="BH55" s="334">
        <f t="shared" si="2"/>
        <v>0</v>
      </c>
      <c r="BI55" s="454">
        <f t="shared" si="3"/>
        <v>0</v>
      </c>
      <c r="BJ55" s="335">
        <f t="shared" si="4"/>
        <v>0</v>
      </c>
      <c r="BK55" s="454">
        <f t="shared" si="5"/>
        <v>0</v>
      </c>
      <c r="BL55" s="335">
        <f t="shared" si="6"/>
        <v>0</v>
      </c>
      <c r="BM55" s="454">
        <f t="shared" si="7"/>
        <v>0</v>
      </c>
      <c r="BN55" s="335">
        <f t="shared" si="8"/>
        <v>0</v>
      </c>
      <c r="BO55" s="454">
        <f t="shared" si="9"/>
        <v>0</v>
      </c>
      <c r="BP55" s="661">
        <f t="shared" si="133"/>
        <v>0</v>
      </c>
      <c r="BQ55" s="656">
        <f t="shared" si="11"/>
        <v>0</v>
      </c>
      <c r="BR55" s="646">
        <f t="shared" si="12"/>
        <v>0</v>
      </c>
      <c r="BS55" s="54">
        <f>'[4]2016'!P61</f>
        <v>80000</v>
      </c>
      <c r="BT55" s="60">
        <f>'[4]2016'!Q61</f>
        <v>0</v>
      </c>
      <c r="BU55" s="60">
        <f>'[4]2016'!R61</f>
        <v>0</v>
      </c>
      <c r="BV55" s="125">
        <f t="shared" si="18"/>
        <v>0</v>
      </c>
      <c r="BW55" s="379" t="str">
        <f t="shared" si="19"/>
        <v xml:space="preserve"> -</v>
      </c>
      <c r="BX55" s="55">
        <f>'[4]2017'!P61</f>
        <v>65000</v>
      </c>
      <c r="BY55" s="60">
        <f>'[4]2017'!Q61</f>
        <v>0</v>
      </c>
      <c r="BZ55" s="60">
        <f>'[4]2017'!R61</f>
        <v>0</v>
      </c>
      <c r="CA55" s="125">
        <f t="shared" si="20"/>
        <v>0</v>
      </c>
      <c r="CB55" s="379" t="str">
        <f t="shared" si="21"/>
        <v xml:space="preserve"> -</v>
      </c>
      <c r="CC55" s="54">
        <f>'[4]2018'!P61</f>
        <v>69686</v>
      </c>
      <c r="CD55" s="60">
        <f>'[4]2018'!Q61</f>
        <v>0</v>
      </c>
      <c r="CE55" s="60">
        <f>'[4]2018'!R61</f>
        <v>0</v>
      </c>
      <c r="CF55" s="125">
        <f t="shared" si="22"/>
        <v>0</v>
      </c>
      <c r="CG55" s="379" t="str">
        <f t="shared" si="23"/>
        <v xml:space="preserve"> -</v>
      </c>
      <c r="CH55" s="55">
        <f>'[4]2019'!P61</f>
        <v>75881</v>
      </c>
      <c r="CI55" s="60">
        <f>'[4]2019'!Q61</f>
        <v>0</v>
      </c>
      <c r="CJ55" s="60">
        <f>'[4]2019'!R61</f>
        <v>0</v>
      </c>
      <c r="CK55" s="125">
        <f t="shared" si="24"/>
        <v>0</v>
      </c>
      <c r="CL55" s="379" t="str">
        <f t="shared" si="25"/>
        <v xml:space="preserve"> -</v>
      </c>
      <c r="CM55" s="327">
        <f t="shared" si="26"/>
        <v>290567</v>
      </c>
      <c r="CN55" s="323">
        <f t="shared" si="27"/>
        <v>0</v>
      </c>
      <c r="CO55" s="323">
        <f t="shared" si="28"/>
        <v>0</v>
      </c>
      <c r="CP55" s="505">
        <f t="shared" si="29"/>
        <v>0</v>
      </c>
      <c r="CQ55" s="379" t="str">
        <f t="shared" si="30"/>
        <v xml:space="preserve"> -</v>
      </c>
      <c r="CR55" s="592" t="s">
        <v>1500</v>
      </c>
      <c r="CS55" s="213" t="s">
        <v>1208</v>
      </c>
      <c r="CT55" s="102" t="str">
        <f>'[1]LÍNEA 4'!AQ55</f>
        <v>Sec. Educación</v>
      </c>
    </row>
    <row r="56" spans="2:98" ht="30" customHeight="1" x14ac:dyDescent="0.2">
      <c r="B56" s="961"/>
      <c r="C56" s="957"/>
      <c r="D56" s="983"/>
      <c r="E56" s="912"/>
      <c r="F56" s="921"/>
      <c r="G56" s="970"/>
      <c r="H56" s="828"/>
      <c r="I56" s="1007"/>
      <c r="J56" s="973"/>
      <c r="K56" s="1039"/>
      <c r="L56" s="973"/>
      <c r="M56" s="973"/>
      <c r="N56" s="1039"/>
      <c r="O56" s="973"/>
      <c r="P56" s="973"/>
      <c r="Q56" s="1039"/>
      <c r="R56" s="973"/>
      <c r="S56" s="1168"/>
      <c r="T56" s="1039"/>
      <c r="U56" s="1168"/>
      <c r="V56" s="1030"/>
      <c r="W56" s="815"/>
      <c r="X56" s="864"/>
      <c r="Y56" s="863"/>
      <c r="Z56" s="864"/>
      <c r="AA56" s="815"/>
      <c r="AB56" s="859"/>
      <c r="AC56" s="1034"/>
      <c r="AD56" s="988"/>
      <c r="AE56" s="762"/>
      <c r="AF56" s="770"/>
      <c r="AG56" s="762"/>
      <c r="AH56" s="770"/>
      <c r="AI56" s="762"/>
      <c r="AJ56" s="770"/>
      <c r="AK56" s="762"/>
      <c r="AL56" s="770"/>
      <c r="AM56" s="762"/>
      <c r="AN56" s="760"/>
      <c r="AO56" s="915"/>
      <c r="AP56" s="904"/>
      <c r="AQ56" s="255" t="s">
        <v>480</v>
      </c>
      <c r="AR56" s="277">
        <f>'[1]LÍNEA 4'!P56</f>
        <v>2210900</v>
      </c>
      <c r="AS56" s="255" t="s">
        <v>1679</v>
      </c>
      <c r="AT56" s="40">
        <v>47</v>
      </c>
      <c r="AU56" s="60">
        <f>'[1]LÍNEA 4'!S56</f>
        <v>47</v>
      </c>
      <c r="AV56" s="60">
        <f>'[1]LÍNEA 4'!T56</f>
        <v>47</v>
      </c>
      <c r="AW56" s="414">
        <v>0.25</v>
      </c>
      <c r="AX56" s="60">
        <f>'[1]LÍNEA 4'!U56</f>
        <v>47</v>
      </c>
      <c r="AY56" s="414">
        <v>0.25</v>
      </c>
      <c r="AZ56" s="60">
        <f>'[1]LÍNEA 4'!V56</f>
        <v>47</v>
      </c>
      <c r="BA56" s="416">
        <v>0.25</v>
      </c>
      <c r="BB56" s="47">
        <f>'[1]LÍNEA 4'!W56</f>
        <v>47</v>
      </c>
      <c r="BC56" s="423">
        <v>0.25</v>
      </c>
      <c r="BD56" s="54">
        <f>'[4]2016'!K62</f>
        <v>12</v>
      </c>
      <c r="BE56" s="60">
        <f>'[4]2017'!K62</f>
        <v>0</v>
      </c>
      <c r="BF56" s="60">
        <f>'[4]2018'!K62</f>
        <v>0</v>
      </c>
      <c r="BG56" s="49">
        <f>'[4]2019'!K62</f>
        <v>0</v>
      </c>
      <c r="BH56" s="334">
        <f t="shared" si="2"/>
        <v>0.25531914893617019</v>
      </c>
      <c r="BI56" s="454">
        <f t="shared" si="3"/>
        <v>0.25531914893617019</v>
      </c>
      <c r="BJ56" s="335">
        <f t="shared" si="4"/>
        <v>0</v>
      </c>
      <c r="BK56" s="454">
        <f t="shared" si="5"/>
        <v>0</v>
      </c>
      <c r="BL56" s="335">
        <f t="shared" si="6"/>
        <v>0</v>
      </c>
      <c r="BM56" s="454">
        <f t="shared" si="7"/>
        <v>0</v>
      </c>
      <c r="BN56" s="335">
        <f t="shared" si="8"/>
        <v>0</v>
      </c>
      <c r="BO56" s="454">
        <f t="shared" si="9"/>
        <v>0</v>
      </c>
      <c r="BP56" s="661">
        <f t="shared" si="10"/>
        <v>6.3829787234042548E-2</v>
      </c>
      <c r="BQ56" s="656">
        <f t="shared" si="11"/>
        <v>6.3829787234042548E-2</v>
      </c>
      <c r="BR56" s="646">
        <f t="shared" si="12"/>
        <v>6.3829787234042548E-2</v>
      </c>
      <c r="BS56" s="54">
        <f>'[4]2016'!P62</f>
        <v>0</v>
      </c>
      <c r="BT56" s="60">
        <f>'[4]2016'!Q62</f>
        <v>0</v>
      </c>
      <c r="BU56" s="60">
        <f>'[4]2016'!R62</f>
        <v>0</v>
      </c>
      <c r="BV56" s="125" t="str">
        <f t="shared" si="18"/>
        <v xml:space="preserve"> -</v>
      </c>
      <c r="BW56" s="379" t="str">
        <f t="shared" si="19"/>
        <v xml:space="preserve"> -</v>
      </c>
      <c r="BX56" s="55">
        <f>'[4]2017'!P62</f>
        <v>120000</v>
      </c>
      <c r="BY56" s="60">
        <f>'[4]2017'!Q62</f>
        <v>0</v>
      </c>
      <c r="BZ56" s="60">
        <f>'[4]2017'!R62</f>
        <v>0</v>
      </c>
      <c r="CA56" s="125">
        <f t="shared" si="20"/>
        <v>0</v>
      </c>
      <c r="CB56" s="379" t="str">
        <f t="shared" si="21"/>
        <v xml:space="preserve"> -</v>
      </c>
      <c r="CC56" s="54">
        <f>'[4]2018'!P62</f>
        <v>546012</v>
      </c>
      <c r="CD56" s="60">
        <f>'[4]2018'!Q62</f>
        <v>0</v>
      </c>
      <c r="CE56" s="60">
        <f>'[4]2018'!R62</f>
        <v>0</v>
      </c>
      <c r="CF56" s="125">
        <f t="shared" si="22"/>
        <v>0</v>
      </c>
      <c r="CG56" s="379" t="str">
        <f t="shared" si="23"/>
        <v xml:space="preserve"> -</v>
      </c>
      <c r="CH56" s="55">
        <f>'[4]2019'!P62</f>
        <v>570583</v>
      </c>
      <c r="CI56" s="60">
        <f>'[4]2019'!Q62</f>
        <v>0</v>
      </c>
      <c r="CJ56" s="60">
        <f>'[4]2019'!R62</f>
        <v>0</v>
      </c>
      <c r="CK56" s="125">
        <f t="shared" si="24"/>
        <v>0</v>
      </c>
      <c r="CL56" s="379" t="str">
        <f t="shared" si="25"/>
        <v xml:space="preserve"> -</v>
      </c>
      <c r="CM56" s="327">
        <f t="shared" si="26"/>
        <v>1236595</v>
      </c>
      <c r="CN56" s="323">
        <f t="shared" si="27"/>
        <v>0</v>
      </c>
      <c r="CO56" s="323">
        <f t="shared" si="28"/>
        <v>0</v>
      </c>
      <c r="CP56" s="505">
        <f t="shared" si="29"/>
        <v>0</v>
      </c>
      <c r="CQ56" s="379" t="str">
        <f t="shared" si="30"/>
        <v xml:space="preserve"> -</v>
      </c>
      <c r="CR56" s="592" t="s">
        <v>1500</v>
      </c>
      <c r="CS56" s="213" t="s">
        <v>1208</v>
      </c>
      <c r="CT56" s="102" t="str">
        <f>'[1]LÍNEA 4'!AQ56</f>
        <v>Sec. Educación</v>
      </c>
    </row>
    <row r="57" spans="2:98" ht="30" customHeight="1" x14ac:dyDescent="0.2">
      <c r="B57" s="961"/>
      <c r="C57" s="957"/>
      <c r="D57" s="983"/>
      <c r="E57" s="912"/>
      <c r="F57" s="921"/>
      <c r="G57" s="970"/>
      <c r="H57" s="828"/>
      <c r="I57" s="1007"/>
      <c r="J57" s="973"/>
      <c r="K57" s="1039"/>
      <c r="L57" s="973"/>
      <c r="M57" s="973"/>
      <c r="N57" s="1039"/>
      <c r="O57" s="973"/>
      <c r="P57" s="973"/>
      <c r="Q57" s="1039"/>
      <c r="R57" s="973"/>
      <c r="S57" s="1168"/>
      <c r="T57" s="1039"/>
      <c r="U57" s="1168"/>
      <c r="V57" s="1030"/>
      <c r="W57" s="815"/>
      <c r="X57" s="864"/>
      <c r="Y57" s="863"/>
      <c r="Z57" s="864"/>
      <c r="AA57" s="815"/>
      <c r="AB57" s="859"/>
      <c r="AC57" s="1034"/>
      <c r="AD57" s="988"/>
      <c r="AE57" s="762"/>
      <c r="AF57" s="770"/>
      <c r="AG57" s="762"/>
      <c r="AH57" s="770"/>
      <c r="AI57" s="762"/>
      <c r="AJ57" s="770"/>
      <c r="AK57" s="762"/>
      <c r="AL57" s="770"/>
      <c r="AM57" s="762"/>
      <c r="AN57" s="760"/>
      <c r="AO57" s="915"/>
      <c r="AP57" s="904"/>
      <c r="AQ57" s="119" t="s">
        <v>481</v>
      </c>
      <c r="AR57" s="367">
        <f>'[1]LÍNEA 4'!P57</f>
        <v>2210900</v>
      </c>
      <c r="AS57" s="119" t="s">
        <v>1680</v>
      </c>
      <c r="AT57" s="40">
        <v>0</v>
      </c>
      <c r="AU57" s="60">
        <f>'[1]LÍNEA 4'!S57</f>
        <v>20</v>
      </c>
      <c r="AV57" s="60">
        <f>'[1]LÍNEA 4'!T57</f>
        <v>0</v>
      </c>
      <c r="AW57" s="414">
        <f t="shared" si="13"/>
        <v>0</v>
      </c>
      <c r="AX57" s="60">
        <f>'[1]LÍNEA 4'!U57</f>
        <v>7</v>
      </c>
      <c r="AY57" s="414">
        <f t="shared" si="14"/>
        <v>0.35</v>
      </c>
      <c r="AZ57" s="60">
        <f>'[1]LÍNEA 4'!V57</f>
        <v>7</v>
      </c>
      <c r="BA57" s="416">
        <f t="shared" si="15"/>
        <v>0.35</v>
      </c>
      <c r="BB57" s="47">
        <f>'[1]LÍNEA 4'!W57</f>
        <v>6</v>
      </c>
      <c r="BC57" s="423">
        <f t="shared" si="16"/>
        <v>0.3</v>
      </c>
      <c r="BD57" s="54">
        <f>'[4]2016'!K63</f>
        <v>0</v>
      </c>
      <c r="BE57" s="60">
        <f>'[4]2017'!K63</f>
        <v>0</v>
      </c>
      <c r="BF57" s="60">
        <f>'[4]2018'!K63</f>
        <v>0</v>
      </c>
      <c r="BG57" s="49">
        <f>'[4]2019'!K63</f>
        <v>0</v>
      </c>
      <c r="BH57" s="334" t="str">
        <f t="shared" si="2"/>
        <v xml:space="preserve"> -</v>
      </c>
      <c r="BI57" s="454" t="str">
        <f t="shared" si="3"/>
        <v xml:space="preserve"> -</v>
      </c>
      <c r="BJ57" s="335">
        <f t="shared" si="4"/>
        <v>0</v>
      </c>
      <c r="BK57" s="454">
        <f t="shared" si="5"/>
        <v>0</v>
      </c>
      <c r="BL57" s="335">
        <f t="shared" si="6"/>
        <v>0</v>
      </c>
      <c r="BM57" s="454">
        <f t="shared" si="7"/>
        <v>0</v>
      </c>
      <c r="BN57" s="335">
        <f t="shared" si="8"/>
        <v>0</v>
      </c>
      <c r="BO57" s="454">
        <f t="shared" si="9"/>
        <v>0</v>
      </c>
      <c r="BP57" s="661">
        <f t="shared" ref="BP57:BP58" si="147">+SUM(BD57:BG57)/AU57</f>
        <v>0</v>
      </c>
      <c r="BQ57" s="656">
        <f t="shared" si="11"/>
        <v>0</v>
      </c>
      <c r="BR57" s="646">
        <f t="shared" si="12"/>
        <v>0</v>
      </c>
      <c r="BS57" s="54">
        <f>'[4]2016'!P63</f>
        <v>0</v>
      </c>
      <c r="BT57" s="60">
        <f>'[4]2016'!Q63</f>
        <v>0</v>
      </c>
      <c r="BU57" s="60">
        <f>'[4]2016'!R63</f>
        <v>0</v>
      </c>
      <c r="BV57" s="125" t="str">
        <f t="shared" si="18"/>
        <v xml:space="preserve"> -</v>
      </c>
      <c r="BW57" s="379" t="str">
        <f t="shared" si="19"/>
        <v xml:space="preserve"> -</v>
      </c>
      <c r="BX57" s="55">
        <f>'[4]2017'!P63</f>
        <v>0</v>
      </c>
      <c r="BY57" s="60">
        <f>'[4]2017'!Q63</f>
        <v>0</v>
      </c>
      <c r="BZ57" s="60">
        <f>'[4]2017'!R63</f>
        <v>0</v>
      </c>
      <c r="CA57" s="125" t="str">
        <f t="shared" si="20"/>
        <v xml:space="preserve"> -</v>
      </c>
      <c r="CB57" s="379" t="str">
        <f t="shared" si="21"/>
        <v xml:space="preserve"> -</v>
      </c>
      <c r="CC57" s="54">
        <f>'[4]2018'!P63</f>
        <v>98282</v>
      </c>
      <c r="CD57" s="60">
        <f>'[4]2018'!Q63</f>
        <v>0</v>
      </c>
      <c r="CE57" s="60">
        <f>'[4]2018'!R63</f>
        <v>0</v>
      </c>
      <c r="CF57" s="125">
        <f t="shared" si="22"/>
        <v>0</v>
      </c>
      <c r="CG57" s="379" t="str">
        <f t="shared" si="23"/>
        <v xml:space="preserve"> -</v>
      </c>
      <c r="CH57" s="55">
        <f>'[4]2019'!P63</f>
        <v>102705</v>
      </c>
      <c r="CI57" s="60">
        <f>'[4]2019'!Q63</f>
        <v>0</v>
      </c>
      <c r="CJ57" s="60">
        <f>'[4]2019'!R63</f>
        <v>0</v>
      </c>
      <c r="CK57" s="125">
        <f t="shared" si="24"/>
        <v>0</v>
      </c>
      <c r="CL57" s="379" t="str">
        <f t="shared" si="25"/>
        <v xml:space="preserve"> -</v>
      </c>
      <c r="CM57" s="327">
        <f t="shared" si="26"/>
        <v>200987</v>
      </c>
      <c r="CN57" s="323">
        <f t="shared" si="27"/>
        <v>0</v>
      </c>
      <c r="CO57" s="323">
        <f t="shared" si="28"/>
        <v>0</v>
      </c>
      <c r="CP57" s="505">
        <f t="shared" si="29"/>
        <v>0</v>
      </c>
      <c r="CQ57" s="379" t="str">
        <f t="shared" si="30"/>
        <v xml:space="preserve"> -</v>
      </c>
      <c r="CR57" s="592" t="s">
        <v>1500</v>
      </c>
      <c r="CS57" s="213" t="s">
        <v>1208</v>
      </c>
      <c r="CT57" s="102" t="str">
        <f>'[1]LÍNEA 4'!AQ57</f>
        <v>Sec. Educación</v>
      </c>
    </row>
    <row r="58" spans="2:98" ht="30" customHeight="1" x14ac:dyDescent="0.2">
      <c r="B58" s="961"/>
      <c r="C58" s="957"/>
      <c r="D58" s="983"/>
      <c r="E58" s="912"/>
      <c r="F58" s="921"/>
      <c r="G58" s="970"/>
      <c r="H58" s="828"/>
      <c r="I58" s="1007"/>
      <c r="J58" s="1173"/>
      <c r="K58" s="1166"/>
      <c r="L58" s="1173"/>
      <c r="M58" s="1173"/>
      <c r="N58" s="1166"/>
      <c r="O58" s="1173"/>
      <c r="P58" s="1173"/>
      <c r="Q58" s="1166"/>
      <c r="R58" s="1173"/>
      <c r="S58" s="1169"/>
      <c r="T58" s="1166"/>
      <c r="U58" s="1169"/>
      <c r="V58" s="1102"/>
      <c r="W58" s="815"/>
      <c r="X58" s="840"/>
      <c r="Y58" s="814"/>
      <c r="Z58" s="840"/>
      <c r="AA58" s="815"/>
      <c r="AB58" s="862"/>
      <c r="AC58" s="1034"/>
      <c r="AD58" s="988"/>
      <c r="AE58" s="762"/>
      <c r="AF58" s="770"/>
      <c r="AG58" s="762"/>
      <c r="AH58" s="770"/>
      <c r="AI58" s="762"/>
      <c r="AJ58" s="770"/>
      <c r="AK58" s="762"/>
      <c r="AL58" s="770"/>
      <c r="AM58" s="762"/>
      <c r="AN58" s="761"/>
      <c r="AO58" s="915"/>
      <c r="AP58" s="904"/>
      <c r="AQ58" s="119" t="s">
        <v>482</v>
      </c>
      <c r="AR58" s="367" t="str">
        <f>'[1]LÍNEA 4'!P58</f>
        <v xml:space="preserve"> -</v>
      </c>
      <c r="AS58" s="119" t="s">
        <v>1681</v>
      </c>
      <c r="AT58" s="40">
        <v>1</v>
      </c>
      <c r="AU58" s="60">
        <f>'[1]LÍNEA 4'!S58</f>
        <v>1</v>
      </c>
      <c r="AV58" s="60">
        <f>'[1]LÍNEA 4'!T58</f>
        <v>0</v>
      </c>
      <c r="AW58" s="414">
        <f t="shared" si="13"/>
        <v>0</v>
      </c>
      <c r="AX58" s="60">
        <f>'[1]LÍNEA 4'!U58</f>
        <v>1</v>
      </c>
      <c r="AY58" s="414">
        <f t="shared" si="14"/>
        <v>1</v>
      </c>
      <c r="AZ58" s="60">
        <f>'[1]LÍNEA 4'!V58</f>
        <v>0</v>
      </c>
      <c r="BA58" s="416">
        <f t="shared" si="15"/>
        <v>0</v>
      </c>
      <c r="BB58" s="47">
        <f>'[1]LÍNEA 4'!W58</f>
        <v>0</v>
      </c>
      <c r="BC58" s="423">
        <f t="shared" si="16"/>
        <v>0</v>
      </c>
      <c r="BD58" s="54">
        <f>'[4]2016'!K64</f>
        <v>0</v>
      </c>
      <c r="BE58" s="60">
        <f>'[4]2017'!K64</f>
        <v>0</v>
      </c>
      <c r="BF58" s="60">
        <f>'[4]2018'!K64</f>
        <v>0</v>
      </c>
      <c r="BG58" s="49">
        <f>'[4]2019'!K64</f>
        <v>0</v>
      </c>
      <c r="BH58" s="334" t="str">
        <f t="shared" si="2"/>
        <v xml:space="preserve"> -</v>
      </c>
      <c r="BI58" s="454" t="str">
        <f t="shared" si="3"/>
        <v xml:space="preserve"> -</v>
      </c>
      <c r="BJ58" s="335">
        <f t="shared" si="4"/>
        <v>0</v>
      </c>
      <c r="BK58" s="454">
        <f t="shared" si="5"/>
        <v>0</v>
      </c>
      <c r="BL58" s="335" t="str">
        <f t="shared" si="6"/>
        <v xml:space="preserve"> -</v>
      </c>
      <c r="BM58" s="454" t="str">
        <f t="shared" si="7"/>
        <v xml:space="preserve"> -</v>
      </c>
      <c r="BN58" s="335" t="str">
        <f t="shared" si="8"/>
        <v xml:space="preserve"> -</v>
      </c>
      <c r="BO58" s="454" t="str">
        <f t="shared" si="9"/>
        <v xml:space="preserve"> -</v>
      </c>
      <c r="BP58" s="661">
        <f t="shared" si="147"/>
        <v>0</v>
      </c>
      <c r="BQ58" s="656">
        <f t="shared" si="11"/>
        <v>0</v>
      </c>
      <c r="BR58" s="646">
        <f t="shared" si="12"/>
        <v>0</v>
      </c>
      <c r="BS58" s="54">
        <f>'[4]2016'!P64</f>
        <v>0</v>
      </c>
      <c r="BT58" s="60">
        <f>'[4]2016'!Q64</f>
        <v>0</v>
      </c>
      <c r="BU58" s="60">
        <f>'[4]2016'!R64</f>
        <v>0</v>
      </c>
      <c r="BV58" s="125" t="str">
        <f t="shared" si="18"/>
        <v xml:space="preserve"> -</v>
      </c>
      <c r="BW58" s="379" t="str">
        <f t="shared" si="19"/>
        <v xml:space="preserve"> -</v>
      </c>
      <c r="BX58" s="55">
        <f>'[4]2017'!P64</f>
        <v>170000</v>
      </c>
      <c r="BY58" s="60">
        <f>'[4]2017'!Q64</f>
        <v>0</v>
      </c>
      <c r="BZ58" s="60">
        <f>'[4]2017'!R64</f>
        <v>0</v>
      </c>
      <c r="CA58" s="125">
        <f t="shared" si="20"/>
        <v>0</v>
      </c>
      <c r="CB58" s="379" t="str">
        <f t="shared" si="21"/>
        <v xml:space="preserve"> -</v>
      </c>
      <c r="CC58" s="54">
        <f>'[4]2018'!P64</f>
        <v>0</v>
      </c>
      <c r="CD58" s="60">
        <f>'[4]2018'!Q64</f>
        <v>0</v>
      </c>
      <c r="CE58" s="60">
        <f>'[4]2018'!R64</f>
        <v>0</v>
      </c>
      <c r="CF58" s="125" t="str">
        <f t="shared" si="22"/>
        <v xml:space="preserve"> -</v>
      </c>
      <c r="CG58" s="379" t="str">
        <f t="shared" si="23"/>
        <v xml:space="preserve"> -</v>
      </c>
      <c r="CH58" s="55">
        <f>'[4]2019'!P64</f>
        <v>0</v>
      </c>
      <c r="CI58" s="60">
        <f>'[4]2019'!Q64</f>
        <v>0</v>
      </c>
      <c r="CJ58" s="60">
        <f>'[4]2019'!R64</f>
        <v>0</v>
      </c>
      <c r="CK58" s="125" t="str">
        <f t="shared" si="24"/>
        <v xml:space="preserve"> -</v>
      </c>
      <c r="CL58" s="379" t="str">
        <f t="shared" si="25"/>
        <v xml:space="preserve"> -</v>
      </c>
      <c r="CM58" s="327">
        <f t="shared" si="26"/>
        <v>170000</v>
      </c>
      <c r="CN58" s="323">
        <f t="shared" si="27"/>
        <v>0</v>
      </c>
      <c r="CO58" s="323">
        <f t="shared" si="28"/>
        <v>0</v>
      </c>
      <c r="CP58" s="505">
        <f t="shared" si="29"/>
        <v>0</v>
      </c>
      <c r="CQ58" s="379" t="str">
        <f t="shared" si="30"/>
        <v xml:space="preserve"> -</v>
      </c>
      <c r="CR58" s="592" t="s">
        <v>1500</v>
      </c>
      <c r="CS58" s="213" t="s">
        <v>1208</v>
      </c>
      <c r="CT58" s="102" t="str">
        <f>'[1]LÍNEA 4'!AQ58</f>
        <v>Sec. Educación</v>
      </c>
    </row>
    <row r="59" spans="2:98" ht="45.75" customHeight="1" x14ac:dyDescent="0.2">
      <c r="B59" s="961"/>
      <c r="C59" s="957"/>
      <c r="D59" s="983"/>
      <c r="E59" s="912"/>
      <c r="F59" s="921" t="s">
        <v>497</v>
      </c>
      <c r="G59" s="809">
        <v>15</v>
      </c>
      <c r="H59" s="809">
        <v>4</v>
      </c>
      <c r="I59" s="797">
        <f>+H59-G59</f>
        <v>-11</v>
      </c>
      <c r="J59" s="809">
        <v>10</v>
      </c>
      <c r="K59" s="797">
        <f>+J59-G59</f>
        <v>-5</v>
      </c>
      <c r="L59" s="809"/>
      <c r="M59" s="809">
        <v>6</v>
      </c>
      <c r="N59" s="797">
        <f>+M59-J59</f>
        <v>-4</v>
      </c>
      <c r="O59" s="809"/>
      <c r="P59" s="809">
        <v>5</v>
      </c>
      <c r="Q59" s="797">
        <f>+P59-M59</f>
        <v>-1</v>
      </c>
      <c r="R59" s="809"/>
      <c r="S59" s="809">
        <v>4</v>
      </c>
      <c r="T59" s="797">
        <f>+S59-P59</f>
        <v>-1</v>
      </c>
      <c r="U59" s="937"/>
      <c r="V59" s="823"/>
      <c r="W59" s="815">
        <f t="shared" ref="W59" si="148">+IF(V59=0,0,V59-G59)</f>
        <v>0</v>
      </c>
      <c r="X59" s="809"/>
      <c r="Y59" s="797">
        <f>+IF(X59=0,0,X59-V59)</f>
        <v>0</v>
      </c>
      <c r="Z59" s="809"/>
      <c r="AA59" s="815">
        <f t="shared" ref="AA59" si="149">+IF(Z59=0,0,Z59-X59)</f>
        <v>0</v>
      </c>
      <c r="AB59" s="991"/>
      <c r="AC59" s="1034">
        <f t="shared" ref="AC59" si="150">+IF(AB59=0,0,AB59-Z59)</f>
        <v>0</v>
      </c>
      <c r="AD59" s="988">
        <f t="shared" ref="AD59" si="151">+IF(K59=0," -",W59/K59)</f>
        <v>0</v>
      </c>
      <c r="AE59" s="762">
        <f t="shared" ref="AE59" si="152">+IF(K59=0," -",IF(AD59&gt;100%,100%,AD59))</f>
        <v>0</v>
      </c>
      <c r="AF59" s="770">
        <f t="shared" ref="AF59" si="153">+IF(N59=0," -",Y59/N59)</f>
        <v>0</v>
      </c>
      <c r="AG59" s="762">
        <f t="shared" ref="AG59" si="154">+IF(N59=0," -",IF(AF59&gt;100%,100%,AF59))</f>
        <v>0</v>
      </c>
      <c r="AH59" s="770">
        <f t="shared" ref="AH59" si="155">+IF(Q59=0," -",AA59/Q59)</f>
        <v>0</v>
      </c>
      <c r="AI59" s="762">
        <f t="shared" ref="AI59" si="156">+IF(Q59=0," -",IF(AH59&gt;100%,100%,AH59))</f>
        <v>0</v>
      </c>
      <c r="AJ59" s="770">
        <f t="shared" ref="AJ59" si="157">+IF(T59=0," -",AC59/T59)</f>
        <v>0</v>
      </c>
      <c r="AK59" s="762">
        <f t="shared" ref="AK59" si="158">+IF(T59=0," -",IF(AJ59&gt;100%,100%,AJ59))</f>
        <v>0</v>
      </c>
      <c r="AL59" s="770">
        <f t="shared" ref="AL59" si="159">+SUM(AC59,AA59,Y59,W59)/I59</f>
        <v>0</v>
      </c>
      <c r="AM59" s="762">
        <f t="shared" ref="AM59" si="160">+IF(AL59&gt;100%,100%,IF(AL59&lt;0%,0%,AL59))</f>
        <v>0</v>
      </c>
      <c r="AN59" s="1129"/>
      <c r="AO59" s="915"/>
      <c r="AP59" s="904"/>
      <c r="AQ59" s="255" t="s">
        <v>483</v>
      </c>
      <c r="AR59" s="277">
        <f>'[1]LÍNEA 4'!P59</f>
        <v>2210326</v>
      </c>
      <c r="AS59" s="255" t="s">
        <v>1682</v>
      </c>
      <c r="AT59" s="43">
        <v>0</v>
      </c>
      <c r="AU59" s="85">
        <f>'[1]LÍNEA 4'!S59</f>
        <v>1</v>
      </c>
      <c r="AV59" s="85">
        <f>'[1]LÍNEA 4'!T59</f>
        <v>1</v>
      </c>
      <c r="AW59" s="414">
        <v>0.25</v>
      </c>
      <c r="AX59" s="85">
        <f>'[1]LÍNEA 4'!U59</f>
        <v>1</v>
      </c>
      <c r="AY59" s="414">
        <v>0.25</v>
      </c>
      <c r="AZ59" s="85">
        <f>'[1]LÍNEA 4'!V59</f>
        <v>1</v>
      </c>
      <c r="BA59" s="416">
        <v>0.25</v>
      </c>
      <c r="BB59" s="125">
        <f>'[1]LÍNEA 4'!W59</f>
        <v>1</v>
      </c>
      <c r="BC59" s="423">
        <v>0.25</v>
      </c>
      <c r="BD59" s="319">
        <f>'[4]2016'!K65</f>
        <v>0</v>
      </c>
      <c r="BE59" s="85">
        <f>'[4]2017'!K65</f>
        <v>0</v>
      </c>
      <c r="BF59" s="85">
        <f>'[4]2018'!K65</f>
        <v>0</v>
      </c>
      <c r="BG59" s="71">
        <f>'[4]2019'!K65</f>
        <v>0</v>
      </c>
      <c r="BH59" s="334">
        <f t="shared" si="2"/>
        <v>0</v>
      </c>
      <c r="BI59" s="454">
        <f t="shared" si="3"/>
        <v>0</v>
      </c>
      <c r="BJ59" s="335">
        <f t="shared" si="4"/>
        <v>0</v>
      </c>
      <c r="BK59" s="454">
        <f t="shared" si="5"/>
        <v>0</v>
      </c>
      <c r="BL59" s="335">
        <f t="shared" si="6"/>
        <v>0</v>
      </c>
      <c r="BM59" s="454">
        <f t="shared" si="7"/>
        <v>0</v>
      </c>
      <c r="BN59" s="335">
        <f t="shared" si="8"/>
        <v>0</v>
      </c>
      <c r="BO59" s="454">
        <f t="shared" si="9"/>
        <v>0</v>
      </c>
      <c r="BP59" s="661">
        <f t="shared" si="10"/>
        <v>0</v>
      </c>
      <c r="BQ59" s="656">
        <f t="shared" si="11"/>
        <v>0</v>
      </c>
      <c r="BR59" s="646">
        <f t="shared" si="12"/>
        <v>0</v>
      </c>
      <c r="BS59" s="54">
        <f>'[4]2016'!P65</f>
        <v>273292</v>
      </c>
      <c r="BT59" s="60">
        <f>'[4]2016'!Q65</f>
        <v>0</v>
      </c>
      <c r="BU59" s="60">
        <f>'[4]2016'!R65</f>
        <v>0</v>
      </c>
      <c r="BV59" s="125">
        <f t="shared" si="18"/>
        <v>0</v>
      </c>
      <c r="BW59" s="379" t="str">
        <f t="shared" si="19"/>
        <v xml:space="preserve"> -</v>
      </c>
      <c r="BX59" s="55">
        <f>'[4]2017'!P65</f>
        <v>5000</v>
      </c>
      <c r="BY59" s="60">
        <f>'[4]2017'!Q65</f>
        <v>0</v>
      </c>
      <c r="BZ59" s="60">
        <f>'[4]2017'!R65</f>
        <v>0</v>
      </c>
      <c r="CA59" s="125">
        <f t="shared" si="20"/>
        <v>0</v>
      </c>
      <c r="CB59" s="379" t="str">
        <f t="shared" si="21"/>
        <v xml:space="preserve"> -</v>
      </c>
      <c r="CC59" s="54">
        <f>'[4]2018'!P65</f>
        <v>10920</v>
      </c>
      <c r="CD59" s="60">
        <f>'[4]2018'!Q65</f>
        <v>0</v>
      </c>
      <c r="CE59" s="60">
        <f>'[4]2018'!R65</f>
        <v>0</v>
      </c>
      <c r="CF59" s="125">
        <f t="shared" si="22"/>
        <v>0</v>
      </c>
      <c r="CG59" s="379" t="str">
        <f t="shared" si="23"/>
        <v xml:space="preserve"> -</v>
      </c>
      <c r="CH59" s="55">
        <f>'[4]2019'!P65</f>
        <v>11412</v>
      </c>
      <c r="CI59" s="60">
        <f>'[4]2019'!Q65</f>
        <v>0</v>
      </c>
      <c r="CJ59" s="60">
        <f>'[4]2019'!R65</f>
        <v>0</v>
      </c>
      <c r="CK59" s="125">
        <f t="shared" si="24"/>
        <v>0</v>
      </c>
      <c r="CL59" s="379" t="str">
        <f t="shared" si="25"/>
        <v xml:space="preserve"> -</v>
      </c>
      <c r="CM59" s="327">
        <f t="shared" si="26"/>
        <v>300624</v>
      </c>
      <c r="CN59" s="323">
        <f t="shared" si="27"/>
        <v>0</v>
      </c>
      <c r="CO59" s="323">
        <f t="shared" si="28"/>
        <v>0</v>
      </c>
      <c r="CP59" s="505">
        <f t="shared" si="29"/>
        <v>0</v>
      </c>
      <c r="CQ59" s="379" t="str">
        <f t="shared" si="30"/>
        <v xml:space="preserve"> -</v>
      </c>
      <c r="CR59" s="592" t="s">
        <v>1500</v>
      </c>
      <c r="CS59" s="213" t="s">
        <v>1208</v>
      </c>
      <c r="CT59" s="102" t="str">
        <f>'[1]LÍNEA 4'!AQ59</f>
        <v>Sec. Educación</v>
      </c>
    </row>
    <row r="60" spans="2:98" ht="30" customHeight="1" x14ac:dyDescent="0.2">
      <c r="B60" s="961"/>
      <c r="C60" s="957"/>
      <c r="D60" s="983"/>
      <c r="E60" s="912"/>
      <c r="F60" s="921"/>
      <c r="G60" s="809"/>
      <c r="H60" s="809"/>
      <c r="I60" s="797"/>
      <c r="J60" s="809"/>
      <c r="K60" s="797"/>
      <c r="L60" s="809"/>
      <c r="M60" s="809"/>
      <c r="N60" s="797"/>
      <c r="O60" s="809"/>
      <c r="P60" s="809"/>
      <c r="Q60" s="797"/>
      <c r="R60" s="809"/>
      <c r="S60" s="809"/>
      <c r="T60" s="797"/>
      <c r="U60" s="937"/>
      <c r="V60" s="823"/>
      <c r="W60" s="815"/>
      <c r="X60" s="809"/>
      <c r="Y60" s="797"/>
      <c r="Z60" s="809"/>
      <c r="AA60" s="815"/>
      <c r="AB60" s="991"/>
      <c r="AC60" s="1034"/>
      <c r="AD60" s="988"/>
      <c r="AE60" s="762"/>
      <c r="AF60" s="770"/>
      <c r="AG60" s="762"/>
      <c r="AH60" s="770"/>
      <c r="AI60" s="762"/>
      <c r="AJ60" s="770"/>
      <c r="AK60" s="762"/>
      <c r="AL60" s="770"/>
      <c r="AM60" s="762"/>
      <c r="AN60" s="1129"/>
      <c r="AO60" s="915"/>
      <c r="AP60" s="904"/>
      <c r="AQ60" s="255" t="s">
        <v>484</v>
      </c>
      <c r="AR60" s="277">
        <f>'[1]LÍNEA 4'!P60</f>
        <v>2210899</v>
      </c>
      <c r="AS60" s="255" t="s">
        <v>1683</v>
      </c>
      <c r="AT60" s="43">
        <v>1</v>
      </c>
      <c r="AU60" s="85">
        <f>'[1]LÍNEA 4'!S60</f>
        <v>1</v>
      </c>
      <c r="AV60" s="85">
        <f>'[1]LÍNEA 4'!T60</f>
        <v>1</v>
      </c>
      <c r="AW60" s="414">
        <v>0.25</v>
      </c>
      <c r="AX60" s="85">
        <f>'[1]LÍNEA 4'!U60</f>
        <v>1</v>
      </c>
      <c r="AY60" s="414">
        <v>0.25</v>
      </c>
      <c r="AZ60" s="85">
        <f>'[1]LÍNEA 4'!V60</f>
        <v>1</v>
      </c>
      <c r="BA60" s="416">
        <v>0.25</v>
      </c>
      <c r="BB60" s="125">
        <f>'[1]LÍNEA 4'!W60</f>
        <v>1</v>
      </c>
      <c r="BC60" s="423">
        <v>0.25</v>
      </c>
      <c r="BD60" s="319">
        <f>'[4]2016'!K66</f>
        <v>1</v>
      </c>
      <c r="BE60" s="85">
        <f>'[4]2017'!K66</f>
        <v>0.7</v>
      </c>
      <c r="BF60" s="85">
        <f>'[4]2018'!K66</f>
        <v>0</v>
      </c>
      <c r="BG60" s="71">
        <f>'[4]2019'!K66</f>
        <v>0</v>
      </c>
      <c r="BH60" s="334">
        <f t="shared" si="2"/>
        <v>1</v>
      </c>
      <c r="BI60" s="454">
        <f t="shared" si="3"/>
        <v>1</v>
      </c>
      <c r="BJ60" s="335">
        <f t="shared" si="4"/>
        <v>0.7</v>
      </c>
      <c r="BK60" s="454">
        <f t="shared" si="5"/>
        <v>0.7</v>
      </c>
      <c r="BL60" s="335">
        <f t="shared" si="6"/>
        <v>0</v>
      </c>
      <c r="BM60" s="454">
        <f t="shared" si="7"/>
        <v>0</v>
      </c>
      <c r="BN60" s="335">
        <f t="shared" si="8"/>
        <v>0</v>
      </c>
      <c r="BO60" s="454">
        <f t="shared" si="9"/>
        <v>0</v>
      </c>
      <c r="BP60" s="661">
        <f t="shared" si="10"/>
        <v>0.42499999999999999</v>
      </c>
      <c r="BQ60" s="656">
        <f t="shared" si="11"/>
        <v>0.42499999999999999</v>
      </c>
      <c r="BR60" s="646">
        <f t="shared" si="12"/>
        <v>0.42499999999999999</v>
      </c>
      <c r="BS60" s="54">
        <f>'[4]2016'!P66</f>
        <v>741905</v>
      </c>
      <c r="BT60" s="60">
        <f>'[4]2016'!Q66</f>
        <v>693313</v>
      </c>
      <c r="BU60" s="60">
        <f>'[4]2016'!R66</f>
        <v>0</v>
      </c>
      <c r="BV60" s="125">
        <f t="shared" si="18"/>
        <v>0.93450374374077538</v>
      </c>
      <c r="BW60" s="379" t="str">
        <f t="shared" si="19"/>
        <v xml:space="preserve"> -</v>
      </c>
      <c r="BX60" s="55">
        <f>'[4]2017'!P66</f>
        <v>1115000</v>
      </c>
      <c r="BY60" s="60">
        <f>'[4]2017'!Q66</f>
        <v>1005206</v>
      </c>
      <c r="BZ60" s="60">
        <f>'[4]2017'!R66</f>
        <v>0</v>
      </c>
      <c r="CA60" s="125">
        <f t="shared" si="20"/>
        <v>0.90153004484304933</v>
      </c>
      <c r="CB60" s="379" t="str">
        <f t="shared" si="21"/>
        <v xml:space="preserve"> -</v>
      </c>
      <c r="CC60" s="54">
        <f>'[4]2018'!P66</f>
        <v>0</v>
      </c>
      <c r="CD60" s="60">
        <f>'[4]2018'!Q66</f>
        <v>0</v>
      </c>
      <c r="CE60" s="60">
        <f>'[4]2018'!R66</f>
        <v>0</v>
      </c>
      <c r="CF60" s="125" t="str">
        <f t="shared" si="22"/>
        <v xml:space="preserve"> -</v>
      </c>
      <c r="CG60" s="379" t="str">
        <f t="shared" si="23"/>
        <v xml:space="preserve"> -</v>
      </c>
      <c r="CH60" s="55">
        <f>'[4]2019'!P66</f>
        <v>0</v>
      </c>
      <c r="CI60" s="60">
        <f>'[4]2019'!Q66</f>
        <v>0</v>
      </c>
      <c r="CJ60" s="60">
        <f>'[4]2019'!R66</f>
        <v>0</v>
      </c>
      <c r="CK60" s="125" t="str">
        <f t="shared" si="24"/>
        <v xml:space="preserve"> -</v>
      </c>
      <c r="CL60" s="379" t="str">
        <f t="shared" si="25"/>
        <v xml:space="preserve"> -</v>
      </c>
      <c r="CM60" s="327">
        <f t="shared" si="26"/>
        <v>1856905</v>
      </c>
      <c r="CN60" s="323">
        <f t="shared" si="27"/>
        <v>1698519</v>
      </c>
      <c r="CO60" s="323">
        <f t="shared" si="28"/>
        <v>0</v>
      </c>
      <c r="CP60" s="505">
        <f t="shared" si="29"/>
        <v>0.9147043063592375</v>
      </c>
      <c r="CQ60" s="379" t="str">
        <f t="shared" si="30"/>
        <v xml:space="preserve"> -</v>
      </c>
      <c r="CR60" s="592" t="s">
        <v>1500</v>
      </c>
      <c r="CS60" s="213" t="s">
        <v>1208</v>
      </c>
      <c r="CT60" s="102" t="str">
        <f>'[1]LÍNEA 4'!AQ60</f>
        <v>Sec. Educación</v>
      </c>
    </row>
    <row r="61" spans="2:98" ht="45.75" customHeight="1" x14ac:dyDescent="0.2">
      <c r="B61" s="961"/>
      <c r="C61" s="957"/>
      <c r="D61" s="983"/>
      <c r="E61" s="912"/>
      <c r="F61" s="921"/>
      <c r="G61" s="809"/>
      <c r="H61" s="809"/>
      <c r="I61" s="797"/>
      <c r="J61" s="809"/>
      <c r="K61" s="797"/>
      <c r="L61" s="809"/>
      <c r="M61" s="809"/>
      <c r="N61" s="797"/>
      <c r="O61" s="809"/>
      <c r="P61" s="809"/>
      <c r="Q61" s="797"/>
      <c r="R61" s="809"/>
      <c r="S61" s="809"/>
      <c r="T61" s="797"/>
      <c r="U61" s="937"/>
      <c r="V61" s="823"/>
      <c r="W61" s="815"/>
      <c r="X61" s="809"/>
      <c r="Y61" s="797"/>
      <c r="Z61" s="809"/>
      <c r="AA61" s="815"/>
      <c r="AB61" s="991"/>
      <c r="AC61" s="1034"/>
      <c r="AD61" s="988"/>
      <c r="AE61" s="762"/>
      <c r="AF61" s="770"/>
      <c r="AG61" s="762"/>
      <c r="AH61" s="770"/>
      <c r="AI61" s="762"/>
      <c r="AJ61" s="770"/>
      <c r="AK61" s="762"/>
      <c r="AL61" s="770"/>
      <c r="AM61" s="762"/>
      <c r="AN61" s="1129"/>
      <c r="AO61" s="915"/>
      <c r="AP61" s="904"/>
      <c r="AQ61" s="255" t="s">
        <v>485</v>
      </c>
      <c r="AR61" s="277">
        <f>'[1]LÍNEA 4'!P61</f>
        <v>2210013</v>
      </c>
      <c r="AS61" s="255" t="s">
        <v>1684</v>
      </c>
      <c r="AT61" s="40">
        <v>1</v>
      </c>
      <c r="AU61" s="60">
        <f>'[1]LÍNEA 4'!S61</f>
        <v>1</v>
      </c>
      <c r="AV61" s="60">
        <f>'[1]LÍNEA 4'!T61</f>
        <v>1</v>
      </c>
      <c r="AW61" s="414">
        <v>0.25</v>
      </c>
      <c r="AX61" s="60">
        <f>'[1]LÍNEA 4'!U61</f>
        <v>1</v>
      </c>
      <c r="AY61" s="414">
        <v>0.25</v>
      </c>
      <c r="AZ61" s="60">
        <f>'[1]LÍNEA 4'!V61</f>
        <v>1</v>
      </c>
      <c r="BA61" s="416">
        <v>0.25</v>
      </c>
      <c r="BB61" s="47">
        <f>'[1]LÍNEA 4'!W61</f>
        <v>1</v>
      </c>
      <c r="BC61" s="423">
        <v>0.25</v>
      </c>
      <c r="BD61" s="54">
        <f>'[4]2016'!K67</f>
        <v>0.7</v>
      </c>
      <c r="BE61" s="60">
        <f>'[4]2017'!K67</f>
        <v>0.2</v>
      </c>
      <c r="BF61" s="60">
        <f>'[4]2018'!K67</f>
        <v>0</v>
      </c>
      <c r="BG61" s="49">
        <f>'[4]2019'!K67</f>
        <v>0</v>
      </c>
      <c r="BH61" s="334">
        <f t="shared" si="2"/>
        <v>0.7</v>
      </c>
      <c r="BI61" s="454">
        <f t="shared" si="3"/>
        <v>0.7</v>
      </c>
      <c r="BJ61" s="335">
        <f t="shared" si="4"/>
        <v>0.2</v>
      </c>
      <c r="BK61" s="454">
        <f t="shared" si="5"/>
        <v>0.2</v>
      </c>
      <c r="BL61" s="335">
        <f t="shared" si="6"/>
        <v>0</v>
      </c>
      <c r="BM61" s="454">
        <f t="shared" si="7"/>
        <v>0</v>
      </c>
      <c r="BN61" s="335">
        <f t="shared" si="8"/>
        <v>0</v>
      </c>
      <c r="BO61" s="454">
        <f t="shared" si="9"/>
        <v>0</v>
      </c>
      <c r="BP61" s="661">
        <f t="shared" si="10"/>
        <v>0.22499999999999998</v>
      </c>
      <c r="BQ61" s="656">
        <f t="shared" si="11"/>
        <v>0.22499999999999998</v>
      </c>
      <c r="BR61" s="646">
        <f t="shared" si="12"/>
        <v>0.22499999999999998</v>
      </c>
      <c r="BS61" s="54">
        <f>'[4]2016'!P67</f>
        <v>42687</v>
      </c>
      <c r="BT61" s="60">
        <f>'[4]2016'!Q67</f>
        <v>42687</v>
      </c>
      <c r="BU61" s="60">
        <f>'[4]2016'!R67</f>
        <v>0</v>
      </c>
      <c r="BV61" s="125">
        <f t="shared" si="18"/>
        <v>1</v>
      </c>
      <c r="BW61" s="379" t="str">
        <f t="shared" si="19"/>
        <v xml:space="preserve"> -</v>
      </c>
      <c r="BX61" s="55">
        <f>'[4]2017'!P67</f>
        <v>60000</v>
      </c>
      <c r="BY61" s="60">
        <f>'[4]2017'!Q67</f>
        <v>0</v>
      </c>
      <c r="BZ61" s="60">
        <f>'[4]2017'!R67</f>
        <v>0</v>
      </c>
      <c r="CA61" s="125">
        <f t="shared" si="20"/>
        <v>0</v>
      </c>
      <c r="CB61" s="379" t="str">
        <f t="shared" si="21"/>
        <v xml:space="preserve"> -</v>
      </c>
      <c r="CC61" s="54">
        <f>'[4]2018'!P67</f>
        <v>559893</v>
      </c>
      <c r="CD61" s="60">
        <f>'[4]2018'!Q67</f>
        <v>0</v>
      </c>
      <c r="CE61" s="60">
        <f>'[4]2018'!R67</f>
        <v>0</v>
      </c>
      <c r="CF61" s="125">
        <f t="shared" si="22"/>
        <v>0</v>
      </c>
      <c r="CG61" s="379" t="str">
        <f t="shared" si="23"/>
        <v xml:space="preserve"> -</v>
      </c>
      <c r="CH61" s="55">
        <f>'[4]2019'!P67</f>
        <v>595286</v>
      </c>
      <c r="CI61" s="60">
        <f>'[4]2019'!Q67</f>
        <v>0</v>
      </c>
      <c r="CJ61" s="60">
        <f>'[4]2019'!R67</f>
        <v>0</v>
      </c>
      <c r="CK61" s="125">
        <f t="shared" si="24"/>
        <v>0</v>
      </c>
      <c r="CL61" s="379" t="str">
        <f t="shared" si="25"/>
        <v xml:space="preserve"> -</v>
      </c>
      <c r="CM61" s="327">
        <f t="shared" si="26"/>
        <v>1257866</v>
      </c>
      <c r="CN61" s="323">
        <f t="shared" si="27"/>
        <v>42687</v>
      </c>
      <c r="CO61" s="323">
        <f t="shared" si="28"/>
        <v>0</v>
      </c>
      <c r="CP61" s="505">
        <f t="shared" si="29"/>
        <v>3.3936047241916067E-2</v>
      </c>
      <c r="CQ61" s="379" t="str">
        <f t="shared" si="30"/>
        <v xml:space="preserve"> -</v>
      </c>
      <c r="CR61" s="592" t="s">
        <v>1500</v>
      </c>
      <c r="CS61" s="213" t="s">
        <v>1208</v>
      </c>
      <c r="CT61" s="102" t="str">
        <f>'[1]LÍNEA 4'!AQ61</f>
        <v>Sec. Educación</v>
      </c>
    </row>
    <row r="62" spans="2:98" ht="30" customHeight="1" thickBot="1" x14ac:dyDescent="0.25">
      <c r="B62" s="961"/>
      <c r="C62" s="957"/>
      <c r="D62" s="984"/>
      <c r="E62" s="913"/>
      <c r="F62" s="922"/>
      <c r="G62" s="819"/>
      <c r="H62" s="819"/>
      <c r="I62" s="805"/>
      <c r="J62" s="819"/>
      <c r="K62" s="805"/>
      <c r="L62" s="819"/>
      <c r="M62" s="819"/>
      <c r="N62" s="805"/>
      <c r="O62" s="819"/>
      <c r="P62" s="819"/>
      <c r="Q62" s="805"/>
      <c r="R62" s="819"/>
      <c r="S62" s="819"/>
      <c r="T62" s="805"/>
      <c r="U62" s="1054"/>
      <c r="V62" s="824"/>
      <c r="W62" s="1027"/>
      <c r="X62" s="819"/>
      <c r="Y62" s="805"/>
      <c r="Z62" s="819"/>
      <c r="AA62" s="1027"/>
      <c r="AB62" s="992"/>
      <c r="AC62" s="1034"/>
      <c r="AD62" s="988"/>
      <c r="AE62" s="762"/>
      <c r="AF62" s="770"/>
      <c r="AG62" s="762"/>
      <c r="AH62" s="770"/>
      <c r="AI62" s="762"/>
      <c r="AJ62" s="770"/>
      <c r="AK62" s="762"/>
      <c r="AL62" s="770"/>
      <c r="AM62" s="762"/>
      <c r="AN62" s="1130"/>
      <c r="AO62" s="918"/>
      <c r="AP62" s="907"/>
      <c r="AQ62" s="123" t="s">
        <v>486</v>
      </c>
      <c r="AR62" s="10">
        <f>'[1]LÍNEA 4'!P62</f>
        <v>2210900</v>
      </c>
      <c r="AS62" s="123" t="s">
        <v>1685</v>
      </c>
      <c r="AT62" s="45">
        <v>20</v>
      </c>
      <c r="AU62" s="92">
        <f>'[1]LÍNEA 4'!S62</f>
        <v>20</v>
      </c>
      <c r="AV62" s="92">
        <f>'[1]LÍNEA 4'!T62</f>
        <v>0</v>
      </c>
      <c r="AW62" s="424">
        <f t="shared" si="13"/>
        <v>0</v>
      </c>
      <c r="AX62" s="92">
        <f>'[1]LÍNEA 4'!U62</f>
        <v>7</v>
      </c>
      <c r="AY62" s="424">
        <f t="shared" si="14"/>
        <v>0.35</v>
      </c>
      <c r="AZ62" s="92">
        <f>'[1]LÍNEA 4'!V62</f>
        <v>7</v>
      </c>
      <c r="BA62" s="425">
        <f t="shared" si="15"/>
        <v>0.35</v>
      </c>
      <c r="BB62" s="51">
        <f>'[1]LÍNEA 4'!W62</f>
        <v>6</v>
      </c>
      <c r="BC62" s="426">
        <f t="shared" si="16"/>
        <v>0.3</v>
      </c>
      <c r="BD62" s="62">
        <f>'[4]2016'!K68</f>
        <v>0</v>
      </c>
      <c r="BE62" s="92">
        <f>'[4]2017'!K68</f>
        <v>0</v>
      </c>
      <c r="BF62" s="92">
        <f>'[4]2018'!K68</f>
        <v>0</v>
      </c>
      <c r="BG62" s="70">
        <f>'[4]2019'!K68</f>
        <v>0</v>
      </c>
      <c r="BH62" s="332" t="str">
        <f t="shared" si="2"/>
        <v xml:space="preserve"> -</v>
      </c>
      <c r="BI62" s="458" t="str">
        <f t="shared" si="3"/>
        <v xml:space="preserve"> -</v>
      </c>
      <c r="BJ62" s="333">
        <f t="shared" si="4"/>
        <v>0</v>
      </c>
      <c r="BK62" s="458">
        <f t="shared" si="5"/>
        <v>0</v>
      </c>
      <c r="BL62" s="333">
        <f t="shared" si="6"/>
        <v>0</v>
      </c>
      <c r="BM62" s="458">
        <f t="shared" si="7"/>
        <v>0</v>
      </c>
      <c r="BN62" s="333">
        <f t="shared" si="8"/>
        <v>0</v>
      </c>
      <c r="BO62" s="458">
        <f t="shared" si="9"/>
        <v>0</v>
      </c>
      <c r="BP62" s="662">
        <f t="shared" ref="BP62" si="161">+SUM(BD62:BG62)/AU62</f>
        <v>0</v>
      </c>
      <c r="BQ62" s="657">
        <f t="shared" si="11"/>
        <v>0</v>
      </c>
      <c r="BR62" s="647">
        <f t="shared" si="12"/>
        <v>0</v>
      </c>
      <c r="BS62" s="62">
        <f>'[4]2016'!P68</f>
        <v>0</v>
      </c>
      <c r="BT62" s="92">
        <f>'[4]2016'!Q68</f>
        <v>0</v>
      </c>
      <c r="BU62" s="92">
        <f>'[4]2016'!R68</f>
        <v>0</v>
      </c>
      <c r="BV62" s="148" t="str">
        <f t="shared" si="18"/>
        <v xml:space="preserve"> -</v>
      </c>
      <c r="BW62" s="386" t="str">
        <f t="shared" si="19"/>
        <v xml:space="preserve"> -</v>
      </c>
      <c r="BX62" s="63">
        <f>'[4]2017'!P68</f>
        <v>0</v>
      </c>
      <c r="BY62" s="92">
        <f>'[4]2017'!Q68</f>
        <v>0</v>
      </c>
      <c r="BZ62" s="92">
        <f>'[4]2017'!R68</f>
        <v>0</v>
      </c>
      <c r="CA62" s="148" t="str">
        <f t="shared" si="20"/>
        <v xml:space="preserve"> -</v>
      </c>
      <c r="CB62" s="386" t="str">
        <f t="shared" si="21"/>
        <v xml:space="preserve"> -</v>
      </c>
      <c r="CC62" s="62">
        <f>'[4]2018'!P68</f>
        <v>70981</v>
      </c>
      <c r="CD62" s="92">
        <f>'[4]2018'!Q68</f>
        <v>0</v>
      </c>
      <c r="CE62" s="92">
        <f>'[4]2018'!R68</f>
        <v>0</v>
      </c>
      <c r="CF62" s="148">
        <f t="shared" si="22"/>
        <v>0</v>
      </c>
      <c r="CG62" s="386" t="str">
        <f t="shared" si="23"/>
        <v xml:space="preserve"> -</v>
      </c>
      <c r="CH62" s="63">
        <f>'[4]2019'!P68</f>
        <v>74175</v>
      </c>
      <c r="CI62" s="92">
        <f>'[4]2019'!Q68</f>
        <v>0</v>
      </c>
      <c r="CJ62" s="92">
        <f>'[4]2019'!R68</f>
        <v>0</v>
      </c>
      <c r="CK62" s="148">
        <f t="shared" si="24"/>
        <v>0</v>
      </c>
      <c r="CL62" s="386" t="str">
        <f t="shared" si="25"/>
        <v xml:space="preserve"> -</v>
      </c>
      <c r="CM62" s="328">
        <f t="shared" si="26"/>
        <v>145156</v>
      </c>
      <c r="CN62" s="329">
        <f t="shared" si="27"/>
        <v>0</v>
      </c>
      <c r="CO62" s="329">
        <f t="shared" si="28"/>
        <v>0</v>
      </c>
      <c r="CP62" s="506">
        <f t="shared" si="29"/>
        <v>0</v>
      </c>
      <c r="CQ62" s="386" t="str">
        <f t="shared" si="30"/>
        <v xml:space="preserve"> -</v>
      </c>
      <c r="CR62" s="594" t="s">
        <v>1500</v>
      </c>
      <c r="CS62" s="214" t="s">
        <v>1208</v>
      </c>
      <c r="CT62" s="103" t="str">
        <f>'[1]LÍNEA 4'!AQ62</f>
        <v>Sec. Educación</v>
      </c>
    </row>
    <row r="63" spans="2:98" ht="15" customHeight="1" thickBot="1" x14ac:dyDescent="0.25">
      <c r="B63" s="961"/>
      <c r="C63" s="958"/>
      <c r="D63" s="182"/>
      <c r="E63" s="14"/>
      <c r="F63" s="15"/>
      <c r="G63" s="13"/>
      <c r="H63" s="13"/>
      <c r="I63" s="624"/>
      <c r="J63" s="13"/>
      <c r="K63" s="624"/>
      <c r="L63" s="13"/>
      <c r="M63" s="13"/>
      <c r="N63" s="624"/>
      <c r="O63" s="13"/>
      <c r="P63" s="13"/>
      <c r="Q63" s="624"/>
      <c r="R63" s="13"/>
      <c r="S63" s="13"/>
      <c r="T63" s="624"/>
      <c r="U63" s="13"/>
      <c r="V63" s="13"/>
      <c r="W63" s="624"/>
      <c r="X63" s="13"/>
      <c r="Y63" s="624"/>
      <c r="Z63" s="13"/>
      <c r="AA63" s="624"/>
      <c r="AB63" s="13"/>
      <c r="AC63" s="624"/>
      <c r="AD63" s="723"/>
      <c r="AE63" s="724"/>
      <c r="AF63" s="723"/>
      <c r="AG63" s="724"/>
      <c r="AH63" s="723"/>
      <c r="AI63" s="724"/>
      <c r="AJ63" s="723"/>
      <c r="AK63" s="724"/>
      <c r="AL63" s="723"/>
      <c r="AM63" s="724"/>
      <c r="AN63" s="13"/>
      <c r="AO63" s="81"/>
      <c r="AP63" s="80"/>
      <c r="AQ63" s="82"/>
      <c r="AR63" s="80"/>
      <c r="AS63" s="82"/>
      <c r="AT63" s="81"/>
      <c r="AU63" s="307">
        <f>'[1]LÍNEA 4'!S63</f>
        <v>0</v>
      </c>
      <c r="AV63" s="307">
        <f>'[1]LÍNEA 4'!T63</f>
        <v>0</v>
      </c>
      <c r="AW63" s="359">
        <f>+AVERAGE(AW11:AW62)</f>
        <v>0.19529848101534195</v>
      </c>
      <c r="AX63" s="307">
        <f>'[1]LÍNEA 4'!U63</f>
        <v>0</v>
      </c>
      <c r="AY63" s="359">
        <f t="shared" ref="AY63:BC63" si="162">+AVERAGE(AY11:AY62)</f>
        <v>0.28529521547193493</v>
      </c>
      <c r="AZ63" s="307">
        <f>'[1]LÍNEA 4'!V63</f>
        <v>0</v>
      </c>
      <c r="BA63" s="359">
        <f t="shared" si="162"/>
        <v>0.27223985632391468</v>
      </c>
      <c r="BB63" s="307">
        <f>'[1]LÍNEA 4'!W63</f>
        <v>0</v>
      </c>
      <c r="BC63" s="359">
        <f t="shared" si="162"/>
        <v>0.24716644718880848</v>
      </c>
      <c r="BD63" s="307"/>
      <c r="BE63" s="307"/>
      <c r="BF63" s="307"/>
      <c r="BG63" s="307"/>
      <c r="BH63" s="80"/>
      <c r="BI63" s="556">
        <f t="shared" ref="BI63:BO63" si="163">+AVERAGE(BI11:BI62)</f>
        <v>0.77423177806794397</v>
      </c>
      <c r="BJ63" s="556"/>
      <c r="BK63" s="556">
        <f t="shared" si="163"/>
        <v>0.43188784609973824</v>
      </c>
      <c r="BL63" s="556"/>
      <c r="BM63" s="556">
        <f t="shared" si="163"/>
        <v>0</v>
      </c>
      <c r="BN63" s="556"/>
      <c r="BO63" s="556">
        <f t="shared" si="163"/>
        <v>0</v>
      </c>
      <c r="BP63" s="665"/>
      <c r="BQ63" s="556">
        <f>+AVERAGE(BQ11:BQ62)</f>
        <v>0.27286712199038188</v>
      </c>
      <c r="BR63" s="641"/>
      <c r="BS63" s="83"/>
      <c r="BT63" s="83"/>
      <c r="BU63" s="83"/>
      <c r="BV63" s="83"/>
      <c r="BW63" s="83"/>
      <c r="BX63" s="83"/>
      <c r="BY63" s="83"/>
      <c r="BZ63" s="83"/>
      <c r="CA63" s="83"/>
      <c r="CB63" s="83"/>
      <c r="CC63" s="83"/>
      <c r="CD63" s="83"/>
      <c r="CE63" s="83"/>
      <c r="CF63" s="83"/>
      <c r="CG63" s="83"/>
      <c r="CH63" s="83"/>
      <c r="CI63" s="83"/>
      <c r="CJ63" s="83"/>
      <c r="CK63" s="83"/>
      <c r="CL63" s="83"/>
      <c r="CM63" s="84"/>
      <c r="CN63" s="84"/>
      <c r="CO63" s="84"/>
      <c r="CP63" s="84"/>
      <c r="CQ63" s="84"/>
      <c r="CR63" s="600"/>
      <c r="CS63" s="14"/>
      <c r="CT63" s="18"/>
    </row>
    <row r="64" spans="2:98" ht="30" customHeight="1" x14ac:dyDescent="0.2">
      <c r="B64" s="961"/>
      <c r="C64" s="958"/>
      <c r="D64" s="1174">
        <f>+RESUMEN!J86</f>
        <v>0.37251137253485661</v>
      </c>
      <c r="E64" s="911" t="s">
        <v>549</v>
      </c>
      <c r="F64" s="938" t="s">
        <v>542</v>
      </c>
      <c r="G64" s="940">
        <v>0.98</v>
      </c>
      <c r="H64" s="940">
        <v>1</v>
      </c>
      <c r="I64" s="1113">
        <f>+H64-G64</f>
        <v>2.0000000000000018E-2</v>
      </c>
      <c r="J64" s="940">
        <v>1</v>
      </c>
      <c r="K64" s="1113">
        <f>+J64-G64</f>
        <v>2.0000000000000018E-2</v>
      </c>
      <c r="L64" s="940"/>
      <c r="M64" s="940">
        <v>1</v>
      </c>
      <c r="N64" s="1113">
        <f>+M64-J64</f>
        <v>0</v>
      </c>
      <c r="O64" s="940"/>
      <c r="P64" s="940">
        <v>1</v>
      </c>
      <c r="Q64" s="1113">
        <f>+P64-M64</f>
        <v>0</v>
      </c>
      <c r="R64" s="940"/>
      <c r="S64" s="940">
        <v>1</v>
      </c>
      <c r="T64" s="1113">
        <f>+S64-P64</f>
        <v>0</v>
      </c>
      <c r="U64" s="1114"/>
      <c r="V64" s="1162"/>
      <c r="W64" s="1113">
        <f>+IF(V64=0,0,V64-G64)</f>
        <v>0</v>
      </c>
      <c r="X64" s="940"/>
      <c r="Y64" s="1113">
        <f>+IF(X64=0,0,X64-V64)</f>
        <v>0</v>
      </c>
      <c r="Z64" s="940"/>
      <c r="AA64" s="1113">
        <f>+IF(Z64=0,0,Z64-X64)</f>
        <v>0</v>
      </c>
      <c r="AB64" s="1163"/>
      <c r="AC64" s="1164">
        <f>+IF(AB64=0,0,AB64-Z64)</f>
        <v>0</v>
      </c>
      <c r="AD64" s="987">
        <f>+IF(K64=0," -",W64/K64)</f>
        <v>0</v>
      </c>
      <c r="AE64" s="986">
        <f>+IF(K64=0," -",IF(AD64&gt;100%,100%,AD64))</f>
        <v>0</v>
      </c>
      <c r="AF64" s="985" t="str">
        <f>+IF(N64=0," -",Y64/N64)</f>
        <v xml:space="preserve"> -</v>
      </c>
      <c r="AG64" s="986" t="str">
        <f>+IF(N64=0," -",IF(AF64&gt;100%,100%,AF64))</f>
        <v xml:space="preserve"> -</v>
      </c>
      <c r="AH64" s="985" t="str">
        <f>+IF(Q64=0," -",AA64/Q64)</f>
        <v xml:space="preserve"> -</v>
      </c>
      <c r="AI64" s="986" t="str">
        <f>+IF(Q64=0," -",IF(AH64&gt;100%,100%,AH64))</f>
        <v xml:space="preserve"> -</v>
      </c>
      <c r="AJ64" s="985" t="str">
        <f>+IF(T64=0," -",AC64/T64)</f>
        <v xml:space="preserve"> -</v>
      </c>
      <c r="AK64" s="986" t="str">
        <f>+IF(T64=0," -",IF(AJ64&gt;100%,100%,AJ64))</f>
        <v xml:space="preserve"> -</v>
      </c>
      <c r="AL64" s="985">
        <f>+SUM(AC64,AA64,Y64,W64)/I64</f>
        <v>0</v>
      </c>
      <c r="AM64" s="986">
        <f>+IF(AL64&gt;100%,100%,IF(AL64&lt;0%,0%,AL64))</f>
        <v>0</v>
      </c>
      <c r="AN64" s="985"/>
      <c r="AO64" s="917">
        <f>+RESUMEN!J87</f>
        <v>0.49912500000000004</v>
      </c>
      <c r="AP64" s="906" t="s">
        <v>550</v>
      </c>
      <c r="AQ64" s="238" t="s">
        <v>503</v>
      </c>
      <c r="AR64" s="276" t="str">
        <f>'[1]LÍNEA 4'!P64</f>
        <v>2210544 2210545</v>
      </c>
      <c r="AS64" s="238" t="s">
        <v>1686</v>
      </c>
      <c r="AT64" s="42">
        <v>0.98</v>
      </c>
      <c r="AU64" s="93">
        <f>'[1]LÍNEA 4'!S64</f>
        <v>1</v>
      </c>
      <c r="AV64" s="93">
        <f>'[1]LÍNEA 4'!T64</f>
        <v>1</v>
      </c>
      <c r="AW64" s="413">
        <v>0.25</v>
      </c>
      <c r="AX64" s="93">
        <f>'[1]LÍNEA 4'!U64</f>
        <v>1</v>
      </c>
      <c r="AY64" s="413">
        <v>0.25</v>
      </c>
      <c r="AZ64" s="93">
        <f>'[1]LÍNEA 4'!V64</f>
        <v>1</v>
      </c>
      <c r="BA64" s="415">
        <v>0.25</v>
      </c>
      <c r="BB64" s="146">
        <f>'[1]LÍNEA 4'!W64</f>
        <v>1</v>
      </c>
      <c r="BC64" s="422">
        <v>0.25</v>
      </c>
      <c r="BD64" s="315">
        <f>'[17]2016'!K42</f>
        <v>0.997</v>
      </c>
      <c r="BE64" s="93">
        <f>'[17]2017'!K42</f>
        <v>0.99</v>
      </c>
      <c r="BF64" s="93">
        <f>'[17]2018'!K42</f>
        <v>0</v>
      </c>
      <c r="BG64" s="74">
        <f>'[17]2019'!K42</f>
        <v>0</v>
      </c>
      <c r="BH64" s="330">
        <f t="shared" si="2"/>
        <v>0.997</v>
      </c>
      <c r="BI64" s="453">
        <f t="shared" si="3"/>
        <v>0.997</v>
      </c>
      <c r="BJ64" s="331">
        <f t="shared" si="4"/>
        <v>0.99</v>
      </c>
      <c r="BK64" s="453">
        <f t="shared" si="5"/>
        <v>0.99</v>
      </c>
      <c r="BL64" s="331">
        <f t="shared" si="6"/>
        <v>0</v>
      </c>
      <c r="BM64" s="453">
        <f t="shared" si="7"/>
        <v>0</v>
      </c>
      <c r="BN64" s="331">
        <f t="shared" si="8"/>
        <v>0</v>
      </c>
      <c r="BO64" s="453">
        <f t="shared" si="9"/>
        <v>0</v>
      </c>
      <c r="BP64" s="660">
        <f t="shared" si="10"/>
        <v>0.49675000000000002</v>
      </c>
      <c r="BQ64" s="655">
        <f t="shared" si="11"/>
        <v>0.49675000000000002</v>
      </c>
      <c r="BR64" s="645">
        <f t="shared" si="12"/>
        <v>0.49675000000000002</v>
      </c>
      <c r="BS64" s="398">
        <f>'[17]2016'!P42</f>
        <v>127990553</v>
      </c>
      <c r="BT64" s="269">
        <f>'[17]2016'!Q42</f>
        <v>115609299</v>
      </c>
      <c r="BU64" s="269">
        <f>'[17]2016'!R42</f>
        <v>0</v>
      </c>
      <c r="BV64" s="146">
        <f t="shared" si="18"/>
        <v>0.9032643135778935</v>
      </c>
      <c r="BW64" s="385" t="str">
        <f t="shared" si="19"/>
        <v xml:space="preserve"> -</v>
      </c>
      <c r="BX64" s="53">
        <f>'[17]2017'!P42</f>
        <v>140354080</v>
      </c>
      <c r="BY64" s="90">
        <f>'[17]2017'!Q42</f>
        <v>51012570</v>
      </c>
      <c r="BZ64" s="90">
        <f>'[17]2017'!R42</f>
        <v>0</v>
      </c>
      <c r="CA64" s="146">
        <f t="shared" si="20"/>
        <v>0.36345626717798302</v>
      </c>
      <c r="CB64" s="385" t="str">
        <f t="shared" si="21"/>
        <v xml:space="preserve"> -</v>
      </c>
      <c r="CC64" s="52">
        <f>'[17]2018'!P42</f>
        <v>128644999</v>
      </c>
      <c r="CD64" s="90">
        <f>'[17]2018'!Q42</f>
        <v>0</v>
      </c>
      <c r="CE64" s="90">
        <f>'[17]2018'!R42</f>
        <v>0</v>
      </c>
      <c r="CF64" s="146">
        <f t="shared" si="22"/>
        <v>0</v>
      </c>
      <c r="CG64" s="385" t="str">
        <f t="shared" si="23"/>
        <v xml:space="preserve"> -</v>
      </c>
      <c r="CH64" s="53">
        <f>'[17]2019'!P42</f>
        <v>134434023</v>
      </c>
      <c r="CI64" s="90">
        <f>'[17]2019'!Q42</f>
        <v>0</v>
      </c>
      <c r="CJ64" s="90">
        <f>'[17]2019'!R42</f>
        <v>0</v>
      </c>
      <c r="CK64" s="146">
        <f t="shared" si="24"/>
        <v>0</v>
      </c>
      <c r="CL64" s="385" t="str">
        <f t="shared" si="25"/>
        <v xml:space="preserve"> -</v>
      </c>
      <c r="CM64" s="325">
        <f t="shared" si="26"/>
        <v>531423655</v>
      </c>
      <c r="CN64" s="326">
        <f t="shared" si="27"/>
        <v>166621869</v>
      </c>
      <c r="CO64" s="326">
        <f t="shared" si="28"/>
        <v>0</v>
      </c>
      <c r="CP64" s="504">
        <f t="shared" si="29"/>
        <v>0.31353867565417276</v>
      </c>
      <c r="CQ64" s="385" t="str">
        <f t="shared" si="30"/>
        <v xml:space="preserve"> -</v>
      </c>
      <c r="CR64" s="591" t="s">
        <v>1436</v>
      </c>
      <c r="CS64" s="212" t="s">
        <v>1322</v>
      </c>
      <c r="CT64" s="101" t="str">
        <f>'[1]LÍNEA 4'!AQ64</f>
        <v>Sec. Salud y Ambiente</v>
      </c>
    </row>
    <row r="65" spans="2:98" ht="30" customHeight="1" x14ac:dyDescent="0.2">
      <c r="B65" s="961"/>
      <c r="C65" s="958"/>
      <c r="D65" s="1175"/>
      <c r="E65" s="912"/>
      <c r="F65" s="921"/>
      <c r="G65" s="828"/>
      <c r="H65" s="828"/>
      <c r="I65" s="815"/>
      <c r="J65" s="828"/>
      <c r="K65" s="815"/>
      <c r="L65" s="828"/>
      <c r="M65" s="828"/>
      <c r="N65" s="815"/>
      <c r="O65" s="828"/>
      <c r="P65" s="828"/>
      <c r="Q65" s="815"/>
      <c r="R65" s="828"/>
      <c r="S65" s="828"/>
      <c r="T65" s="815"/>
      <c r="U65" s="877"/>
      <c r="V65" s="1042"/>
      <c r="W65" s="815"/>
      <c r="X65" s="828"/>
      <c r="Y65" s="815"/>
      <c r="Z65" s="828"/>
      <c r="AA65" s="815"/>
      <c r="AB65" s="1032"/>
      <c r="AC65" s="1034"/>
      <c r="AD65" s="988"/>
      <c r="AE65" s="762"/>
      <c r="AF65" s="770"/>
      <c r="AG65" s="762"/>
      <c r="AH65" s="770"/>
      <c r="AI65" s="762"/>
      <c r="AJ65" s="770"/>
      <c r="AK65" s="762"/>
      <c r="AL65" s="770"/>
      <c r="AM65" s="762"/>
      <c r="AN65" s="770"/>
      <c r="AO65" s="915"/>
      <c r="AP65" s="904"/>
      <c r="AQ65" s="255" t="s">
        <v>504</v>
      </c>
      <c r="AR65" s="277">
        <f>'[1]LÍNEA 4'!P65</f>
        <v>2210543</v>
      </c>
      <c r="AS65" s="255" t="s">
        <v>1687</v>
      </c>
      <c r="AT65" s="43">
        <v>1</v>
      </c>
      <c r="AU65" s="85">
        <f>'[1]LÍNEA 4'!S65</f>
        <v>1</v>
      </c>
      <c r="AV65" s="85">
        <f>'[1]LÍNEA 4'!T65</f>
        <v>1</v>
      </c>
      <c r="AW65" s="414">
        <v>0.25</v>
      </c>
      <c r="AX65" s="85">
        <f>'[1]LÍNEA 4'!U65</f>
        <v>1</v>
      </c>
      <c r="AY65" s="414">
        <v>0.25</v>
      </c>
      <c r="AZ65" s="85">
        <f>'[1]LÍNEA 4'!V65</f>
        <v>1</v>
      </c>
      <c r="BA65" s="416">
        <v>0.25</v>
      </c>
      <c r="BB65" s="125">
        <f>'[1]LÍNEA 4'!W65</f>
        <v>1</v>
      </c>
      <c r="BC65" s="423">
        <v>0.25</v>
      </c>
      <c r="BD65" s="319">
        <f>'[17]2016'!K43</f>
        <v>1</v>
      </c>
      <c r="BE65" s="85">
        <f>'[17]2017'!K43</f>
        <v>0.999</v>
      </c>
      <c r="BF65" s="85">
        <f>'[17]2018'!K43</f>
        <v>0</v>
      </c>
      <c r="BG65" s="71">
        <f>'[17]2019'!K43</f>
        <v>0</v>
      </c>
      <c r="BH65" s="334">
        <f t="shared" si="2"/>
        <v>1</v>
      </c>
      <c r="BI65" s="454">
        <f t="shared" si="3"/>
        <v>1</v>
      </c>
      <c r="BJ65" s="335">
        <f t="shared" si="4"/>
        <v>0.999</v>
      </c>
      <c r="BK65" s="454">
        <f t="shared" si="5"/>
        <v>0.999</v>
      </c>
      <c r="BL65" s="335">
        <f t="shared" si="6"/>
        <v>0</v>
      </c>
      <c r="BM65" s="454">
        <f t="shared" si="7"/>
        <v>0</v>
      </c>
      <c r="BN65" s="335">
        <f t="shared" si="8"/>
        <v>0</v>
      </c>
      <c r="BO65" s="454">
        <f t="shared" si="9"/>
        <v>0</v>
      </c>
      <c r="BP65" s="661">
        <f t="shared" si="10"/>
        <v>0.49975000000000003</v>
      </c>
      <c r="BQ65" s="656">
        <f t="shared" si="11"/>
        <v>0.49975000000000003</v>
      </c>
      <c r="BR65" s="646">
        <f t="shared" si="12"/>
        <v>0.49975000000000003</v>
      </c>
      <c r="BS65" s="399">
        <f>'[17]2016'!P43</f>
        <v>3046295</v>
      </c>
      <c r="BT65" s="271">
        <f>'[17]2016'!Q43</f>
        <v>796590</v>
      </c>
      <c r="BU65" s="271">
        <f>'[17]2016'!R43</f>
        <v>0</v>
      </c>
      <c r="BV65" s="125">
        <f t="shared" si="18"/>
        <v>0.26149470093999433</v>
      </c>
      <c r="BW65" s="379" t="str">
        <f t="shared" si="19"/>
        <v xml:space="preserve"> -</v>
      </c>
      <c r="BX65" s="55">
        <f>'[17]2017'!P43</f>
        <v>4255064</v>
      </c>
      <c r="BY65" s="60">
        <f>'[17]2017'!Q43</f>
        <v>980155</v>
      </c>
      <c r="BZ65" s="60">
        <f>'[17]2017'!R43</f>
        <v>0</v>
      </c>
      <c r="CA65" s="125">
        <f t="shared" si="20"/>
        <v>0.23035023680019853</v>
      </c>
      <c r="CB65" s="379" t="str">
        <f t="shared" si="21"/>
        <v xml:space="preserve"> -</v>
      </c>
      <c r="CC65" s="54">
        <f>'[17]2018'!P43</f>
        <v>1004363</v>
      </c>
      <c r="CD65" s="60">
        <f>'[17]2018'!Q43</f>
        <v>0</v>
      </c>
      <c r="CE65" s="60">
        <f>'[17]2018'!R43</f>
        <v>0</v>
      </c>
      <c r="CF65" s="125">
        <f t="shared" si="22"/>
        <v>0</v>
      </c>
      <c r="CG65" s="379" t="str">
        <f t="shared" si="23"/>
        <v xml:space="preserve"> -</v>
      </c>
      <c r="CH65" s="55">
        <f>'[17]2019'!P43</f>
        <v>1049559</v>
      </c>
      <c r="CI65" s="60">
        <f>'[17]2019'!Q43</f>
        <v>0</v>
      </c>
      <c r="CJ65" s="60">
        <f>'[17]2019'!R43</f>
        <v>0</v>
      </c>
      <c r="CK65" s="125">
        <f t="shared" si="24"/>
        <v>0</v>
      </c>
      <c r="CL65" s="379" t="str">
        <f t="shared" si="25"/>
        <v xml:space="preserve"> -</v>
      </c>
      <c r="CM65" s="327">
        <f t="shared" si="26"/>
        <v>9355281</v>
      </c>
      <c r="CN65" s="323">
        <f t="shared" si="27"/>
        <v>1776745</v>
      </c>
      <c r="CO65" s="323">
        <f t="shared" si="28"/>
        <v>0</v>
      </c>
      <c r="CP65" s="505">
        <f t="shared" si="29"/>
        <v>0.18991893455685618</v>
      </c>
      <c r="CQ65" s="379" t="str">
        <f t="shared" si="30"/>
        <v xml:space="preserve"> -</v>
      </c>
      <c r="CR65" s="592" t="s">
        <v>1436</v>
      </c>
      <c r="CS65" s="213" t="s">
        <v>1322</v>
      </c>
      <c r="CT65" s="102" t="str">
        <f>'[1]LÍNEA 4'!AQ65</f>
        <v>Sec. Salud y Ambiente</v>
      </c>
    </row>
    <row r="66" spans="2:98" ht="30" customHeight="1" x14ac:dyDescent="0.2">
      <c r="B66" s="961"/>
      <c r="C66" s="958"/>
      <c r="D66" s="1175"/>
      <c r="E66" s="912"/>
      <c r="F66" s="921"/>
      <c r="G66" s="828"/>
      <c r="H66" s="828"/>
      <c r="I66" s="815"/>
      <c r="J66" s="828"/>
      <c r="K66" s="815"/>
      <c r="L66" s="828"/>
      <c r="M66" s="828"/>
      <c r="N66" s="815"/>
      <c r="O66" s="828"/>
      <c r="P66" s="828"/>
      <c r="Q66" s="815"/>
      <c r="R66" s="828"/>
      <c r="S66" s="828"/>
      <c r="T66" s="815"/>
      <c r="U66" s="877"/>
      <c r="V66" s="1042"/>
      <c r="W66" s="815"/>
      <c r="X66" s="828"/>
      <c r="Y66" s="815"/>
      <c r="Z66" s="828"/>
      <c r="AA66" s="815"/>
      <c r="AB66" s="1032"/>
      <c r="AC66" s="1034"/>
      <c r="AD66" s="988"/>
      <c r="AE66" s="762"/>
      <c r="AF66" s="770"/>
      <c r="AG66" s="762"/>
      <c r="AH66" s="770"/>
      <c r="AI66" s="762"/>
      <c r="AJ66" s="770"/>
      <c r="AK66" s="762"/>
      <c r="AL66" s="770"/>
      <c r="AM66" s="762"/>
      <c r="AN66" s="770"/>
      <c r="AO66" s="915"/>
      <c r="AP66" s="904"/>
      <c r="AQ66" s="255" t="s">
        <v>505</v>
      </c>
      <c r="AR66" s="277" t="str">
        <f>'[1]LÍNEA 4'!P66</f>
        <v>2210544 2210289</v>
      </c>
      <c r="AS66" s="255" t="s">
        <v>1688</v>
      </c>
      <c r="AT66" s="43">
        <v>1</v>
      </c>
      <c r="AU66" s="85">
        <f>'[1]LÍNEA 4'!S66</f>
        <v>1</v>
      </c>
      <c r="AV66" s="85">
        <f>'[1]LÍNEA 4'!T66</f>
        <v>1</v>
      </c>
      <c r="AW66" s="414">
        <v>0.25</v>
      </c>
      <c r="AX66" s="85">
        <f>'[1]LÍNEA 4'!U66</f>
        <v>1</v>
      </c>
      <c r="AY66" s="414">
        <v>0.25</v>
      </c>
      <c r="AZ66" s="85">
        <f>'[1]LÍNEA 4'!V66</f>
        <v>1</v>
      </c>
      <c r="BA66" s="416">
        <v>0.25</v>
      </c>
      <c r="BB66" s="125">
        <f>'[1]LÍNEA 4'!W66</f>
        <v>1</v>
      </c>
      <c r="BC66" s="423">
        <v>0.25</v>
      </c>
      <c r="BD66" s="319">
        <f>'[17]2016'!K44</f>
        <v>1</v>
      </c>
      <c r="BE66" s="85">
        <f>'[17]2017'!K44</f>
        <v>1</v>
      </c>
      <c r="BF66" s="85">
        <f>'[17]2018'!K44</f>
        <v>0</v>
      </c>
      <c r="BG66" s="71">
        <f>'[17]2019'!K44</f>
        <v>0</v>
      </c>
      <c r="BH66" s="334">
        <f t="shared" si="2"/>
        <v>1</v>
      </c>
      <c r="BI66" s="454">
        <f t="shared" si="3"/>
        <v>1</v>
      </c>
      <c r="BJ66" s="335">
        <f t="shared" si="4"/>
        <v>1</v>
      </c>
      <c r="BK66" s="454">
        <f t="shared" si="5"/>
        <v>1</v>
      </c>
      <c r="BL66" s="335">
        <f t="shared" si="6"/>
        <v>0</v>
      </c>
      <c r="BM66" s="454">
        <f t="shared" si="7"/>
        <v>0</v>
      </c>
      <c r="BN66" s="335">
        <f t="shared" si="8"/>
        <v>0</v>
      </c>
      <c r="BO66" s="454">
        <f t="shared" si="9"/>
        <v>0</v>
      </c>
      <c r="BP66" s="661">
        <f t="shared" si="10"/>
        <v>0.5</v>
      </c>
      <c r="BQ66" s="656">
        <f t="shared" si="11"/>
        <v>0.5</v>
      </c>
      <c r="BR66" s="646">
        <f t="shared" si="12"/>
        <v>0.5</v>
      </c>
      <c r="BS66" s="399">
        <f>'[17]2016'!P44</f>
        <v>749379</v>
      </c>
      <c r="BT66" s="271">
        <f>'[17]2016'!Q44</f>
        <v>669950</v>
      </c>
      <c r="BU66" s="271">
        <f>'[17]2016'!R44</f>
        <v>0</v>
      </c>
      <c r="BV66" s="125">
        <f t="shared" si="18"/>
        <v>0.89400690438349617</v>
      </c>
      <c r="BW66" s="379" t="str">
        <f t="shared" si="19"/>
        <v xml:space="preserve"> -</v>
      </c>
      <c r="BX66" s="55">
        <f>'[17]2017'!P44</f>
        <v>878898</v>
      </c>
      <c r="BY66" s="60">
        <f>'[17]2017'!Q44</f>
        <v>475901</v>
      </c>
      <c r="BZ66" s="60">
        <f>'[17]2017'!R44</f>
        <v>0</v>
      </c>
      <c r="CA66" s="125">
        <f t="shared" si="20"/>
        <v>0.54147466486440976</v>
      </c>
      <c r="CB66" s="379" t="str">
        <f t="shared" si="21"/>
        <v xml:space="preserve"> -</v>
      </c>
      <c r="CC66" s="54">
        <f>'[17]2018'!P44</f>
        <v>349448</v>
      </c>
      <c r="CD66" s="60">
        <f>'[17]2018'!Q44</f>
        <v>0</v>
      </c>
      <c r="CE66" s="60">
        <f>'[17]2018'!R44</f>
        <v>0</v>
      </c>
      <c r="CF66" s="125">
        <f t="shared" si="22"/>
        <v>0</v>
      </c>
      <c r="CG66" s="379" t="str">
        <f t="shared" si="23"/>
        <v xml:space="preserve"> -</v>
      </c>
      <c r="CH66" s="55">
        <f>'[17]2019'!P44</f>
        <v>365173</v>
      </c>
      <c r="CI66" s="60">
        <f>'[17]2019'!Q44</f>
        <v>0</v>
      </c>
      <c r="CJ66" s="60">
        <f>'[17]2019'!R44</f>
        <v>0</v>
      </c>
      <c r="CK66" s="125">
        <f t="shared" si="24"/>
        <v>0</v>
      </c>
      <c r="CL66" s="379" t="str">
        <f t="shared" si="25"/>
        <v xml:space="preserve"> -</v>
      </c>
      <c r="CM66" s="327">
        <f t="shared" si="26"/>
        <v>2342898</v>
      </c>
      <c r="CN66" s="323">
        <f t="shared" si="27"/>
        <v>1145851</v>
      </c>
      <c r="CO66" s="323">
        <f t="shared" si="28"/>
        <v>0</v>
      </c>
      <c r="CP66" s="505">
        <f t="shared" si="29"/>
        <v>0.48907421492527631</v>
      </c>
      <c r="CQ66" s="379" t="str">
        <f t="shared" si="30"/>
        <v xml:space="preserve"> -</v>
      </c>
      <c r="CR66" s="592" t="s">
        <v>1436</v>
      </c>
      <c r="CS66" s="213" t="s">
        <v>1322</v>
      </c>
      <c r="CT66" s="102" t="str">
        <f>'[1]LÍNEA 4'!AQ66</f>
        <v>Sec. Salud y Ambiente</v>
      </c>
    </row>
    <row r="67" spans="2:98" ht="30" customHeight="1" thickBot="1" x14ac:dyDescent="0.25">
      <c r="B67" s="961"/>
      <c r="C67" s="958"/>
      <c r="D67" s="1175"/>
      <c r="E67" s="912"/>
      <c r="F67" s="921"/>
      <c r="G67" s="828"/>
      <c r="H67" s="828"/>
      <c r="I67" s="815"/>
      <c r="J67" s="828"/>
      <c r="K67" s="815"/>
      <c r="L67" s="828"/>
      <c r="M67" s="828"/>
      <c r="N67" s="815"/>
      <c r="O67" s="828"/>
      <c r="P67" s="828"/>
      <c r="Q67" s="815"/>
      <c r="R67" s="828"/>
      <c r="S67" s="828"/>
      <c r="T67" s="815"/>
      <c r="U67" s="877"/>
      <c r="V67" s="1042"/>
      <c r="W67" s="815"/>
      <c r="X67" s="828"/>
      <c r="Y67" s="815"/>
      <c r="Z67" s="828"/>
      <c r="AA67" s="815"/>
      <c r="AB67" s="1032"/>
      <c r="AC67" s="1034"/>
      <c r="AD67" s="988"/>
      <c r="AE67" s="762"/>
      <c r="AF67" s="770"/>
      <c r="AG67" s="762"/>
      <c r="AH67" s="770"/>
      <c r="AI67" s="762"/>
      <c r="AJ67" s="770"/>
      <c r="AK67" s="762"/>
      <c r="AL67" s="770"/>
      <c r="AM67" s="762"/>
      <c r="AN67" s="770"/>
      <c r="AO67" s="918"/>
      <c r="AP67" s="907"/>
      <c r="AQ67" s="253" t="s">
        <v>506</v>
      </c>
      <c r="AR67" s="254">
        <f>'[1]LÍNEA 4'!P67</f>
        <v>2210289</v>
      </c>
      <c r="AS67" s="253" t="s">
        <v>1689</v>
      </c>
      <c r="AT67" s="68">
        <v>1</v>
      </c>
      <c r="AU67" s="109">
        <f>'[1]LÍNEA 4'!S67</f>
        <v>1</v>
      </c>
      <c r="AV67" s="109">
        <f>'[1]LÍNEA 4'!T67</f>
        <v>1</v>
      </c>
      <c r="AW67" s="424">
        <v>0.25</v>
      </c>
      <c r="AX67" s="109">
        <f>'[1]LÍNEA 4'!U67</f>
        <v>1</v>
      </c>
      <c r="AY67" s="424">
        <v>0.25</v>
      </c>
      <c r="AZ67" s="109">
        <f>'[1]LÍNEA 4'!V67</f>
        <v>1</v>
      </c>
      <c r="BA67" s="425">
        <v>0.25</v>
      </c>
      <c r="BB67" s="148">
        <f>'[1]LÍNEA 4'!W67</f>
        <v>1</v>
      </c>
      <c r="BC67" s="426">
        <v>0.25</v>
      </c>
      <c r="BD67" s="316">
        <f>'[17]2016'!K45</f>
        <v>1</v>
      </c>
      <c r="BE67" s="109">
        <f>'[17]2017'!K45</f>
        <v>1</v>
      </c>
      <c r="BF67" s="109">
        <f>'[17]2018'!K45</f>
        <v>0</v>
      </c>
      <c r="BG67" s="73">
        <f>'[17]2019'!K45</f>
        <v>0</v>
      </c>
      <c r="BH67" s="332">
        <f t="shared" si="2"/>
        <v>1</v>
      </c>
      <c r="BI67" s="458">
        <f t="shared" si="3"/>
        <v>1</v>
      </c>
      <c r="BJ67" s="333">
        <f t="shared" si="4"/>
        <v>1</v>
      </c>
      <c r="BK67" s="458">
        <f t="shared" si="5"/>
        <v>1</v>
      </c>
      <c r="BL67" s="333">
        <f t="shared" si="6"/>
        <v>0</v>
      </c>
      <c r="BM67" s="458">
        <f t="shared" si="7"/>
        <v>0</v>
      </c>
      <c r="BN67" s="333">
        <f t="shared" si="8"/>
        <v>0</v>
      </c>
      <c r="BO67" s="458">
        <f t="shared" si="9"/>
        <v>0</v>
      </c>
      <c r="BP67" s="662">
        <f t="shared" si="10"/>
        <v>0.5</v>
      </c>
      <c r="BQ67" s="657">
        <f t="shared" si="11"/>
        <v>0.5</v>
      </c>
      <c r="BR67" s="647">
        <f t="shared" si="12"/>
        <v>0.5</v>
      </c>
      <c r="BS67" s="400">
        <f>'[17]2016'!P45</f>
        <v>238060</v>
      </c>
      <c r="BT67" s="274">
        <f>'[17]2016'!Q45</f>
        <v>159909</v>
      </c>
      <c r="BU67" s="274">
        <f>'[17]2016'!R45</f>
        <v>0</v>
      </c>
      <c r="BV67" s="148">
        <f t="shared" si="18"/>
        <v>0.67171721414769381</v>
      </c>
      <c r="BW67" s="386" t="str">
        <f t="shared" si="19"/>
        <v xml:space="preserve"> -</v>
      </c>
      <c r="BX67" s="63">
        <f>'[17]2017'!P45</f>
        <v>387200</v>
      </c>
      <c r="BY67" s="92">
        <f>'[17]2017'!Q45</f>
        <v>294790</v>
      </c>
      <c r="BZ67" s="92">
        <f>'[17]2017'!R45</f>
        <v>0</v>
      </c>
      <c r="CA67" s="148">
        <f t="shared" si="20"/>
        <v>0.76133780991735533</v>
      </c>
      <c r="CB67" s="386" t="str">
        <f t="shared" si="21"/>
        <v xml:space="preserve"> -</v>
      </c>
      <c r="CC67" s="62">
        <f>'[17]2018'!P45</f>
        <v>382209</v>
      </c>
      <c r="CD67" s="92">
        <f>'[17]2018'!Q45</f>
        <v>0</v>
      </c>
      <c r="CE67" s="92">
        <f>'[17]2018'!R45</f>
        <v>0</v>
      </c>
      <c r="CF67" s="148">
        <f t="shared" si="22"/>
        <v>0</v>
      </c>
      <c r="CG67" s="386" t="str">
        <f t="shared" si="23"/>
        <v xml:space="preserve"> -</v>
      </c>
      <c r="CH67" s="63">
        <f>'[17]2019'!P45</f>
        <v>399408</v>
      </c>
      <c r="CI67" s="92">
        <f>'[17]2019'!Q45</f>
        <v>0</v>
      </c>
      <c r="CJ67" s="92">
        <f>'[17]2019'!R45</f>
        <v>0</v>
      </c>
      <c r="CK67" s="148">
        <f t="shared" si="24"/>
        <v>0</v>
      </c>
      <c r="CL67" s="386" t="str">
        <f t="shared" si="25"/>
        <v xml:space="preserve"> -</v>
      </c>
      <c r="CM67" s="328">
        <f t="shared" si="26"/>
        <v>1406877</v>
      </c>
      <c r="CN67" s="329">
        <f t="shared" si="27"/>
        <v>454699</v>
      </c>
      <c r="CO67" s="329">
        <f t="shared" si="28"/>
        <v>0</v>
      </c>
      <c r="CP67" s="506">
        <f t="shared" si="29"/>
        <v>0.32319740816005949</v>
      </c>
      <c r="CQ67" s="386" t="str">
        <f t="shared" si="30"/>
        <v xml:space="preserve"> -</v>
      </c>
      <c r="CR67" s="593" t="s">
        <v>1436</v>
      </c>
      <c r="CS67" s="216" t="s">
        <v>1322</v>
      </c>
      <c r="CT67" s="107" t="str">
        <f>'[1]LÍNEA 4'!AQ67</f>
        <v>Sec. Salud y Ambiente</v>
      </c>
    </row>
    <row r="68" spans="2:98" ht="30" customHeight="1" x14ac:dyDescent="0.2">
      <c r="B68" s="961"/>
      <c r="C68" s="958"/>
      <c r="D68" s="1175"/>
      <c r="E68" s="912"/>
      <c r="F68" s="921"/>
      <c r="G68" s="828"/>
      <c r="H68" s="828"/>
      <c r="I68" s="815"/>
      <c r="J68" s="828"/>
      <c r="K68" s="815"/>
      <c r="L68" s="828"/>
      <c r="M68" s="828"/>
      <c r="N68" s="815"/>
      <c r="O68" s="828"/>
      <c r="P68" s="828"/>
      <c r="Q68" s="815"/>
      <c r="R68" s="828"/>
      <c r="S68" s="828"/>
      <c r="T68" s="815"/>
      <c r="U68" s="877"/>
      <c r="V68" s="1042"/>
      <c r="W68" s="815"/>
      <c r="X68" s="828"/>
      <c r="Y68" s="815"/>
      <c r="Z68" s="828"/>
      <c r="AA68" s="815"/>
      <c r="AB68" s="1032"/>
      <c r="AC68" s="1034"/>
      <c r="AD68" s="988"/>
      <c r="AE68" s="762"/>
      <c r="AF68" s="770"/>
      <c r="AG68" s="762"/>
      <c r="AH68" s="770"/>
      <c r="AI68" s="762"/>
      <c r="AJ68" s="770"/>
      <c r="AK68" s="762"/>
      <c r="AL68" s="770"/>
      <c r="AM68" s="762"/>
      <c r="AN68" s="770"/>
      <c r="AO68" s="914">
        <f>+RESUMEN!J88</f>
        <v>0.20316661497105043</v>
      </c>
      <c r="AP68" s="903" t="s">
        <v>551</v>
      </c>
      <c r="AQ68" s="129" t="s">
        <v>507</v>
      </c>
      <c r="AR68" s="370">
        <f>'[1]LÍNEA 4'!P68</f>
        <v>0</v>
      </c>
      <c r="AS68" s="129" t="s">
        <v>1690</v>
      </c>
      <c r="AT68" s="41">
        <v>0</v>
      </c>
      <c r="AU68" s="59">
        <f>'[1]LÍNEA 4'!S68</f>
        <v>1</v>
      </c>
      <c r="AV68" s="59">
        <f>'[1]LÍNEA 4'!T68</f>
        <v>0</v>
      </c>
      <c r="AW68" s="420">
        <f t="shared" si="13"/>
        <v>0</v>
      </c>
      <c r="AX68" s="59">
        <f>'[1]LÍNEA 4'!U68</f>
        <v>1</v>
      </c>
      <c r="AY68" s="420">
        <f t="shared" si="14"/>
        <v>1</v>
      </c>
      <c r="AZ68" s="59">
        <f>'[1]LÍNEA 4'!V68</f>
        <v>0</v>
      </c>
      <c r="BA68" s="421">
        <f t="shared" si="15"/>
        <v>0</v>
      </c>
      <c r="BB68" s="48">
        <f>'[1]LÍNEA 4'!W68</f>
        <v>0</v>
      </c>
      <c r="BC68" s="421">
        <f t="shared" si="16"/>
        <v>0</v>
      </c>
      <c r="BD68" s="52">
        <f>'[17]2016'!K46</f>
        <v>0</v>
      </c>
      <c r="BE68" s="90">
        <f>'[17]2017'!K46</f>
        <v>0</v>
      </c>
      <c r="BF68" s="90">
        <f>'[17]2018'!K46</f>
        <v>0</v>
      </c>
      <c r="BG68" s="69">
        <f>'[17]2019'!K46</f>
        <v>0</v>
      </c>
      <c r="BH68" s="459" t="str">
        <f t="shared" si="2"/>
        <v xml:space="preserve"> -</v>
      </c>
      <c r="BI68" s="460" t="str">
        <f t="shared" si="3"/>
        <v xml:space="preserve"> -</v>
      </c>
      <c r="BJ68" s="461">
        <f t="shared" si="4"/>
        <v>0</v>
      </c>
      <c r="BK68" s="460">
        <f t="shared" si="5"/>
        <v>0</v>
      </c>
      <c r="BL68" s="461" t="str">
        <f t="shared" si="6"/>
        <v xml:space="preserve"> -</v>
      </c>
      <c r="BM68" s="460" t="str">
        <f t="shared" si="7"/>
        <v xml:space="preserve"> -</v>
      </c>
      <c r="BN68" s="461" t="str">
        <f t="shared" si="8"/>
        <v xml:space="preserve"> -</v>
      </c>
      <c r="BO68" s="460" t="str">
        <f t="shared" si="9"/>
        <v xml:space="preserve"> -</v>
      </c>
      <c r="BP68" s="663">
        <f t="shared" ref="BP68:BP78" si="164">+SUM(BD68:BG68)/AU68</f>
        <v>0</v>
      </c>
      <c r="BQ68" s="658">
        <f t="shared" si="11"/>
        <v>0</v>
      </c>
      <c r="BR68" s="648">
        <f t="shared" si="12"/>
        <v>0</v>
      </c>
      <c r="BS68" s="272">
        <f>'[17]2016'!P46</f>
        <v>0</v>
      </c>
      <c r="BT68" s="273">
        <f>'[17]2016'!Q46</f>
        <v>0</v>
      </c>
      <c r="BU68" s="273">
        <f>'[17]2016'!R46</f>
        <v>0</v>
      </c>
      <c r="BV68" s="145" t="str">
        <f t="shared" si="18"/>
        <v xml:space="preserve"> -</v>
      </c>
      <c r="BW68" s="378" t="str">
        <f t="shared" si="19"/>
        <v xml:space="preserve"> -</v>
      </c>
      <c r="BX68" s="61">
        <f>'[17]2017'!P46</f>
        <v>0</v>
      </c>
      <c r="BY68" s="59">
        <f>'[17]2017'!Q46</f>
        <v>0</v>
      </c>
      <c r="BZ68" s="59">
        <f>'[17]2017'!R46</f>
        <v>0</v>
      </c>
      <c r="CA68" s="145" t="str">
        <f t="shared" si="20"/>
        <v xml:space="preserve"> -</v>
      </c>
      <c r="CB68" s="378" t="str">
        <f t="shared" si="21"/>
        <v xml:space="preserve"> -</v>
      </c>
      <c r="CC68" s="58">
        <f>'[17]2018'!P46</f>
        <v>0</v>
      </c>
      <c r="CD68" s="59">
        <f>'[17]2018'!Q46</f>
        <v>0</v>
      </c>
      <c r="CE68" s="59">
        <f>'[17]2018'!R46</f>
        <v>0</v>
      </c>
      <c r="CF68" s="145" t="str">
        <f t="shared" si="22"/>
        <v xml:space="preserve"> -</v>
      </c>
      <c r="CG68" s="378" t="str">
        <f t="shared" si="23"/>
        <v xml:space="preserve"> -</v>
      </c>
      <c r="CH68" s="61">
        <f>'[17]2019'!P46</f>
        <v>0</v>
      </c>
      <c r="CI68" s="59">
        <f>'[17]2019'!Q46</f>
        <v>0</v>
      </c>
      <c r="CJ68" s="59">
        <f>'[17]2019'!R46</f>
        <v>0</v>
      </c>
      <c r="CK68" s="145" t="str">
        <f t="shared" si="24"/>
        <v xml:space="preserve"> -</v>
      </c>
      <c r="CL68" s="378" t="str">
        <f t="shared" si="25"/>
        <v xml:space="preserve"> -</v>
      </c>
      <c r="CM68" s="380">
        <f t="shared" si="26"/>
        <v>0</v>
      </c>
      <c r="CN68" s="381">
        <f t="shared" si="27"/>
        <v>0</v>
      </c>
      <c r="CO68" s="381">
        <f t="shared" si="28"/>
        <v>0</v>
      </c>
      <c r="CP68" s="507" t="str">
        <f t="shared" si="29"/>
        <v xml:space="preserve"> -</v>
      </c>
      <c r="CQ68" s="378" t="str">
        <f t="shared" si="30"/>
        <v xml:space="preserve"> -</v>
      </c>
      <c r="CR68" s="591" t="s">
        <v>1436</v>
      </c>
      <c r="CS68" s="212" t="s">
        <v>1322</v>
      </c>
      <c r="CT68" s="101" t="str">
        <f>'[1]LÍNEA 4'!AQ68</f>
        <v>Sec. Salud y Ambiente</v>
      </c>
    </row>
    <row r="69" spans="2:98" ht="30" customHeight="1" x14ac:dyDescent="0.2">
      <c r="B69" s="961"/>
      <c r="C69" s="958"/>
      <c r="D69" s="1175"/>
      <c r="E69" s="912"/>
      <c r="F69" s="921"/>
      <c r="G69" s="828"/>
      <c r="H69" s="828"/>
      <c r="I69" s="815"/>
      <c r="J69" s="828"/>
      <c r="K69" s="815"/>
      <c r="L69" s="828"/>
      <c r="M69" s="828"/>
      <c r="N69" s="815"/>
      <c r="O69" s="828"/>
      <c r="P69" s="828"/>
      <c r="Q69" s="815"/>
      <c r="R69" s="828"/>
      <c r="S69" s="828"/>
      <c r="T69" s="815"/>
      <c r="U69" s="877"/>
      <c r="V69" s="1042"/>
      <c r="W69" s="815"/>
      <c r="X69" s="828"/>
      <c r="Y69" s="815"/>
      <c r="Z69" s="828"/>
      <c r="AA69" s="815"/>
      <c r="AB69" s="1032"/>
      <c r="AC69" s="1034"/>
      <c r="AD69" s="988"/>
      <c r="AE69" s="762"/>
      <c r="AF69" s="770"/>
      <c r="AG69" s="762"/>
      <c r="AH69" s="770"/>
      <c r="AI69" s="762"/>
      <c r="AJ69" s="770"/>
      <c r="AK69" s="762"/>
      <c r="AL69" s="770"/>
      <c r="AM69" s="762"/>
      <c r="AN69" s="770"/>
      <c r="AO69" s="915"/>
      <c r="AP69" s="904"/>
      <c r="AQ69" s="119" t="s">
        <v>508</v>
      </c>
      <c r="AR69" s="268" t="str">
        <f>'[1]LÍNEA 4'!P69</f>
        <v>2210206 2210289</v>
      </c>
      <c r="AS69" s="119" t="s">
        <v>1691</v>
      </c>
      <c r="AT69" s="40">
        <v>18158</v>
      </c>
      <c r="AU69" s="60">
        <f>'[1]LÍNEA 4'!S69</f>
        <v>12000</v>
      </c>
      <c r="AV69" s="60">
        <f>'[1]LÍNEA 4'!T69</f>
        <v>3000</v>
      </c>
      <c r="AW69" s="414">
        <f t="shared" si="13"/>
        <v>0.25</v>
      </c>
      <c r="AX69" s="60">
        <f>'[1]LÍNEA 4'!U69</f>
        <v>3000</v>
      </c>
      <c r="AY69" s="414">
        <f t="shared" si="14"/>
        <v>0.25</v>
      </c>
      <c r="AZ69" s="60">
        <f>'[1]LÍNEA 4'!V69</f>
        <v>3000</v>
      </c>
      <c r="BA69" s="416">
        <f t="shared" si="15"/>
        <v>0.25</v>
      </c>
      <c r="BB69" s="47">
        <f>'[1]LÍNEA 4'!W69</f>
        <v>3000</v>
      </c>
      <c r="BC69" s="416">
        <f t="shared" si="16"/>
        <v>0.25</v>
      </c>
      <c r="BD69" s="54">
        <f>'[17]2016'!K47</f>
        <v>5687</v>
      </c>
      <c r="BE69" s="60">
        <f>'[17]2017'!K47</f>
        <v>1589</v>
      </c>
      <c r="BF69" s="60">
        <f>'[17]2018'!K47</f>
        <v>0</v>
      </c>
      <c r="BG69" s="49">
        <f>'[17]2019'!K47</f>
        <v>0</v>
      </c>
      <c r="BH69" s="334">
        <f t="shared" si="2"/>
        <v>1.8956666666666666</v>
      </c>
      <c r="BI69" s="454">
        <f t="shared" si="3"/>
        <v>1</v>
      </c>
      <c r="BJ69" s="335">
        <f t="shared" si="4"/>
        <v>0.52966666666666662</v>
      </c>
      <c r="BK69" s="454">
        <f t="shared" si="5"/>
        <v>0.52966666666666662</v>
      </c>
      <c r="BL69" s="335">
        <f t="shared" si="6"/>
        <v>0</v>
      </c>
      <c r="BM69" s="454">
        <f t="shared" si="7"/>
        <v>0</v>
      </c>
      <c r="BN69" s="335">
        <f t="shared" si="8"/>
        <v>0</v>
      </c>
      <c r="BO69" s="454">
        <f t="shared" si="9"/>
        <v>0</v>
      </c>
      <c r="BP69" s="661">
        <f t="shared" si="164"/>
        <v>0.60633333333333328</v>
      </c>
      <c r="BQ69" s="656">
        <f t="shared" si="11"/>
        <v>0.60633333333333328</v>
      </c>
      <c r="BR69" s="646">
        <f t="shared" si="12"/>
        <v>0.60633333333333328</v>
      </c>
      <c r="BS69" s="270">
        <f>'[17]2016'!P47</f>
        <v>308476</v>
      </c>
      <c r="BT69" s="271">
        <f>'[17]2016'!Q47</f>
        <v>41450</v>
      </c>
      <c r="BU69" s="271">
        <f>'[17]2016'!R47</f>
        <v>0</v>
      </c>
      <c r="BV69" s="125">
        <f t="shared" si="18"/>
        <v>0.13437025895045321</v>
      </c>
      <c r="BW69" s="379" t="str">
        <f t="shared" si="19"/>
        <v xml:space="preserve"> -</v>
      </c>
      <c r="BX69" s="55">
        <f>'[17]2017'!P47</f>
        <v>440891</v>
      </c>
      <c r="BY69" s="60">
        <f>'[17]2017'!Q47</f>
        <v>93100</v>
      </c>
      <c r="BZ69" s="60">
        <f>'[17]2017'!R47</f>
        <v>0</v>
      </c>
      <c r="CA69" s="125">
        <f t="shared" si="20"/>
        <v>0.21116330340152101</v>
      </c>
      <c r="CB69" s="379" t="str">
        <f t="shared" si="21"/>
        <v xml:space="preserve"> -</v>
      </c>
      <c r="CC69" s="54">
        <f>'[17]2018'!P47</f>
        <v>141964</v>
      </c>
      <c r="CD69" s="60">
        <f>'[17]2018'!Q47</f>
        <v>0</v>
      </c>
      <c r="CE69" s="60">
        <f>'[17]2018'!R47</f>
        <v>0</v>
      </c>
      <c r="CF69" s="125">
        <f t="shared" si="22"/>
        <v>0</v>
      </c>
      <c r="CG69" s="379" t="str">
        <f t="shared" si="23"/>
        <v xml:space="preserve"> -</v>
      </c>
      <c r="CH69" s="55">
        <f>'[17]2019'!P47</f>
        <v>148352</v>
      </c>
      <c r="CI69" s="60">
        <f>'[17]2019'!Q47</f>
        <v>0</v>
      </c>
      <c r="CJ69" s="60">
        <f>'[17]2019'!R47</f>
        <v>0</v>
      </c>
      <c r="CK69" s="125">
        <f t="shared" si="24"/>
        <v>0</v>
      </c>
      <c r="CL69" s="379" t="str">
        <f t="shared" si="25"/>
        <v xml:space="preserve"> -</v>
      </c>
      <c r="CM69" s="327">
        <f t="shared" si="26"/>
        <v>1039683</v>
      </c>
      <c r="CN69" s="323">
        <f t="shared" si="27"/>
        <v>134550</v>
      </c>
      <c r="CO69" s="323">
        <f t="shared" si="28"/>
        <v>0</v>
      </c>
      <c r="CP69" s="505">
        <f t="shared" si="29"/>
        <v>0.12941444651879466</v>
      </c>
      <c r="CQ69" s="379" t="str">
        <f t="shared" si="30"/>
        <v xml:space="preserve"> -</v>
      </c>
      <c r="CR69" s="592" t="s">
        <v>1436</v>
      </c>
      <c r="CS69" s="213" t="s">
        <v>1322</v>
      </c>
      <c r="CT69" s="102" t="str">
        <f>'[1]LÍNEA 4'!AQ69</f>
        <v>Sec. Salud y Ambiente</v>
      </c>
    </row>
    <row r="70" spans="2:98" ht="30" customHeight="1" x14ac:dyDescent="0.2">
      <c r="B70" s="961"/>
      <c r="C70" s="958"/>
      <c r="D70" s="1175"/>
      <c r="E70" s="912"/>
      <c r="F70" s="996" t="s">
        <v>543</v>
      </c>
      <c r="G70" s="936">
        <v>0.6</v>
      </c>
      <c r="H70" s="936">
        <v>0.6</v>
      </c>
      <c r="I70" s="980">
        <f>+H70</f>
        <v>0.6</v>
      </c>
      <c r="J70" s="936">
        <v>0.6</v>
      </c>
      <c r="K70" s="797">
        <f>+J70-G70</f>
        <v>0</v>
      </c>
      <c r="L70" s="936"/>
      <c r="M70" s="936">
        <v>0.6</v>
      </c>
      <c r="N70" s="797">
        <f>+M70-J70</f>
        <v>0</v>
      </c>
      <c r="O70" s="936"/>
      <c r="P70" s="936">
        <v>0.6</v>
      </c>
      <c r="Q70" s="797">
        <f>+P70-M70</f>
        <v>0</v>
      </c>
      <c r="R70" s="936"/>
      <c r="S70" s="936">
        <v>0.6</v>
      </c>
      <c r="T70" s="797">
        <f>+S70-P70</f>
        <v>0</v>
      </c>
      <c r="U70" s="1165"/>
      <c r="V70" s="1159"/>
      <c r="W70" s="1149">
        <f>+V70</f>
        <v>0</v>
      </c>
      <c r="X70" s="1160"/>
      <c r="Y70" s="1152">
        <f>+X70</f>
        <v>0</v>
      </c>
      <c r="Z70" s="1160"/>
      <c r="AA70" s="1152">
        <f>+Z70</f>
        <v>0</v>
      </c>
      <c r="AB70" s="1161"/>
      <c r="AC70" s="1153">
        <f>+AB70</f>
        <v>0</v>
      </c>
      <c r="AD70" s="988"/>
      <c r="AE70" s="762">
        <f>+AD70</f>
        <v>0</v>
      </c>
      <c r="AF70" s="770"/>
      <c r="AG70" s="762">
        <f>+AF70</f>
        <v>0</v>
      </c>
      <c r="AH70" s="770"/>
      <c r="AI70" s="762">
        <f>+AH70</f>
        <v>0</v>
      </c>
      <c r="AJ70" s="770"/>
      <c r="AK70" s="762">
        <f>+AJ70</f>
        <v>0</v>
      </c>
      <c r="AL70" s="770"/>
      <c r="AM70" s="762">
        <f>+AL70</f>
        <v>0</v>
      </c>
      <c r="AN70" s="1132"/>
      <c r="AO70" s="915"/>
      <c r="AP70" s="904"/>
      <c r="AQ70" s="119" t="s">
        <v>509</v>
      </c>
      <c r="AR70" s="268" t="str">
        <f>'[1]LÍNEA 4'!P70</f>
        <v>2210206 2210289</v>
      </c>
      <c r="AS70" s="119" t="s">
        <v>1692</v>
      </c>
      <c r="AT70" s="40">
        <v>5695</v>
      </c>
      <c r="AU70" s="60">
        <f>'[1]LÍNEA 4'!S70</f>
        <v>6000</v>
      </c>
      <c r="AV70" s="60">
        <f>'[1]LÍNEA 4'!T70</f>
        <v>1500</v>
      </c>
      <c r="AW70" s="414">
        <f t="shared" si="13"/>
        <v>0.25</v>
      </c>
      <c r="AX70" s="60">
        <f>'[1]LÍNEA 4'!U70</f>
        <v>1500</v>
      </c>
      <c r="AY70" s="414">
        <f t="shared" si="14"/>
        <v>0.25</v>
      </c>
      <c r="AZ70" s="60">
        <f>'[1]LÍNEA 4'!V70</f>
        <v>1500</v>
      </c>
      <c r="BA70" s="416">
        <f t="shared" si="15"/>
        <v>0.25</v>
      </c>
      <c r="BB70" s="47">
        <f>'[1]LÍNEA 4'!W70</f>
        <v>1500</v>
      </c>
      <c r="BC70" s="416">
        <f t="shared" si="16"/>
        <v>0.25</v>
      </c>
      <c r="BD70" s="54">
        <f>'[17]2016'!K48</f>
        <v>3655</v>
      </c>
      <c r="BE70" s="60">
        <f>'[17]2017'!K48</f>
        <v>745</v>
      </c>
      <c r="BF70" s="60">
        <f>'[17]2018'!K48</f>
        <v>0</v>
      </c>
      <c r="BG70" s="49">
        <f>'[17]2019'!K48</f>
        <v>0</v>
      </c>
      <c r="BH70" s="334">
        <f t="shared" si="2"/>
        <v>2.4366666666666665</v>
      </c>
      <c r="BI70" s="454">
        <f t="shared" si="3"/>
        <v>1</v>
      </c>
      <c r="BJ70" s="335">
        <f t="shared" si="4"/>
        <v>0.49666666666666665</v>
      </c>
      <c r="BK70" s="454">
        <f t="shared" si="5"/>
        <v>0.49666666666666665</v>
      </c>
      <c r="BL70" s="335">
        <f t="shared" si="6"/>
        <v>0</v>
      </c>
      <c r="BM70" s="454">
        <f t="shared" si="7"/>
        <v>0</v>
      </c>
      <c r="BN70" s="335">
        <f t="shared" si="8"/>
        <v>0</v>
      </c>
      <c r="BO70" s="454">
        <f t="shared" si="9"/>
        <v>0</v>
      </c>
      <c r="BP70" s="661">
        <f t="shared" si="164"/>
        <v>0.73333333333333328</v>
      </c>
      <c r="BQ70" s="656">
        <f t="shared" si="11"/>
        <v>0.73333333333333328</v>
      </c>
      <c r="BR70" s="646">
        <f t="shared" si="12"/>
        <v>0.73333333333333328</v>
      </c>
      <c r="BS70" s="270">
        <f>'[17]2016'!P48</f>
        <v>299751</v>
      </c>
      <c r="BT70" s="271">
        <f>'[17]2016'!Q48</f>
        <v>207124</v>
      </c>
      <c r="BU70" s="271">
        <f>'[17]2016'!R48</f>
        <v>0</v>
      </c>
      <c r="BV70" s="125">
        <f t="shared" si="18"/>
        <v>0.69098685242084268</v>
      </c>
      <c r="BW70" s="379" t="str">
        <f t="shared" si="19"/>
        <v xml:space="preserve"> -</v>
      </c>
      <c r="BX70" s="55">
        <f>'[17]2017'!P48</f>
        <v>127443</v>
      </c>
      <c r="BY70" s="60">
        <f>'[17]2017'!Q48</f>
        <v>52400</v>
      </c>
      <c r="BZ70" s="60">
        <f>'[17]2017'!R48</f>
        <v>0</v>
      </c>
      <c r="CA70" s="125">
        <f t="shared" si="20"/>
        <v>0.41116420674340687</v>
      </c>
      <c r="CB70" s="379" t="str">
        <f t="shared" si="21"/>
        <v xml:space="preserve"> -</v>
      </c>
      <c r="CC70" s="54">
        <f>'[17]2018'!P48</f>
        <v>54601</v>
      </c>
      <c r="CD70" s="60">
        <f>'[17]2018'!Q48</f>
        <v>0</v>
      </c>
      <c r="CE70" s="60">
        <f>'[17]2018'!R48</f>
        <v>0</v>
      </c>
      <c r="CF70" s="125">
        <f t="shared" si="22"/>
        <v>0</v>
      </c>
      <c r="CG70" s="379" t="str">
        <f t="shared" si="23"/>
        <v xml:space="preserve"> -</v>
      </c>
      <c r="CH70" s="55">
        <f>'[17]2019'!P48</f>
        <v>57059</v>
      </c>
      <c r="CI70" s="60">
        <f>'[17]2019'!Q48</f>
        <v>0</v>
      </c>
      <c r="CJ70" s="60">
        <f>'[17]2019'!R48</f>
        <v>0</v>
      </c>
      <c r="CK70" s="125">
        <f t="shared" si="24"/>
        <v>0</v>
      </c>
      <c r="CL70" s="379" t="str">
        <f t="shared" si="25"/>
        <v xml:space="preserve"> -</v>
      </c>
      <c r="CM70" s="327">
        <f t="shared" si="26"/>
        <v>538854</v>
      </c>
      <c r="CN70" s="323">
        <f t="shared" si="27"/>
        <v>259524</v>
      </c>
      <c r="CO70" s="323">
        <f t="shared" si="28"/>
        <v>0</v>
      </c>
      <c r="CP70" s="505">
        <f t="shared" si="29"/>
        <v>0.48162210914273623</v>
      </c>
      <c r="CQ70" s="379" t="str">
        <f t="shared" si="30"/>
        <v xml:space="preserve"> -</v>
      </c>
      <c r="CR70" s="592" t="s">
        <v>1436</v>
      </c>
      <c r="CS70" s="213" t="s">
        <v>1322</v>
      </c>
      <c r="CT70" s="102" t="str">
        <f>'[1]LÍNEA 4'!AQ70</f>
        <v>Sec. Salud y Ambiente</v>
      </c>
    </row>
    <row r="71" spans="2:98" ht="30" customHeight="1" x14ac:dyDescent="0.2">
      <c r="B71" s="961"/>
      <c r="C71" s="958"/>
      <c r="D71" s="1175"/>
      <c r="E71" s="912"/>
      <c r="F71" s="996"/>
      <c r="G71" s="936"/>
      <c r="H71" s="936"/>
      <c r="I71" s="980"/>
      <c r="J71" s="936"/>
      <c r="K71" s="797"/>
      <c r="L71" s="936"/>
      <c r="M71" s="936"/>
      <c r="N71" s="797"/>
      <c r="O71" s="936"/>
      <c r="P71" s="936"/>
      <c r="Q71" s="797"/>
      <c r="R71" s="936"/>
      <c r="S71" s="936"/>
      <c r="T71" s="797"/>
      <c r="U71" s="1165"/>
      <c r="V71" s="1159"/>
      <c r="W71" s="1150"/>
      <c r="X71" s="1160"/>
      <c r="Y71" s="1152"/>
      <c r="Z71" s="1160"/>
      <c r="AA71" s="1152"/>
      <c r="AB71" s="1161"/>
      <c r="AC71" s="1153"/>
      <c r="AD71" s="988"/>
      <c r="AE71" s="762"/>
      <c r="AF71" s="770"/>
      <c r="AG71" s="762"/>
      <c r="AH71" s="770"/>
      <c r="AI71" s="762"/>
      <c r="AJ71" s="770"/>
      <c r="AK71" s="762"/>
      <c r="AL71" s="770"/>
      <c r="AM71" s="762"/>
      <c r="AN71" s="1132"/>
      <c r="AO71" s="915"/>
      <c r="AP71" s="904"/>
      <c r="AQ71" s="119" t="s">
        <v>510</v>
      </c>
      <c r="AR71" s="132">
        <f>'[1]LÍNEA 4'!P71</f>
        <v>2210289</v>
      </c>
      <c r="AS71" s="119" t="s">
        <v>1693</v>
      </c>
      <c r="AT71" s="40">
        <v>0</v>
      </c>
      <c r="AU71" s="60">
        <f>'[1]LÍNEA 4'!S71</f>
        <v>1</v>
      </c>
      <c r="AV71" s="60">
        <f>'[1]LÍNEA 4'!T71</f>
        <v>1</v>
      </c>
      <c r="AW71" s="414">
        <f t="shared" si="13"/>
        <v>1</v>
      </c>
      <c r="AX71" s="60">
        <f>'[1]LÍNEA 4'!U71</f>
        <v>0</v>
      </c>
      <c r="AY71" s="414">
        <f t="shared" si="14"/>
        <v>0</v>
      </c>
      <c r="AZ71" s="60">
        <f>'[1]LÍNEA 4'!V71</f>
        <v>0</v>
      </c>
      <c r="BA71" s="416">
        <f t="shared" si="15"/>
        <v>0</v>
      </c>
      <c r="BB71" s="47">
        <f>'[1]LÍNEA 4'!W71</f>
        <v>0</v>
      </c>
      <c r="BC71" s="416">
        <f t="shared" si="16"/>
        <v>0</v>
      </c>
      <c r="BD71" s="54">
        <f>'[17]2016'!K49</f>
        <v>0</v>
      </c>
      <c r="BE71" s="60">
        <f>'[17]2017'!K49</f>
        <v>0</v>
      </c>
      <c r="BF71" s="60">
        <f>'[17]2018'!K49</f>
        <v>0</v>
      </c>
      <c r="BG71" s="49">
        <f>'[17]2019'!K49</f>
        <v>0</v>
      </c>
      <c r="BH71" s="334">
        <f t="shared" si="2"/>
        <v>0</v>
      </c>
      <c r="BI71" s="454">
        <f t="shared" si="3"/>
        <v>0</v>
      </c>
      <c r="BJ71" s="335" t="str">
        <f t="shared" si="4"/>
        <v xml:space="preserve"> -</v>
      </c>
      <c r="BK71" s="454" t="str">
        <f t="shared" si="5"/>
        <v xml:space="preserve"> -</v>
      </c>
      <c r="BL71" s="335" t="str">
        <f t="shared" si="6"/>
        <v xml:space="preserve"> -</v>
      </c>
      <c r="BM71" s="454" t="str">
        <f t="shared" si="7"/>
        <v xml:space="preserve"> -</v>
      </c>
      <c r="BN71" s="335" t="str">
        <f t="shared" si="8"/>
        <v xml:space="preserve"> -</v>
      </c>
      <c r="BO71" s="454" t="str">
        <f t="shared" si="9"/>
        <v xml:space="preserve"> -</v>
      </c>
      <c r="BP71" s="661">
        <f t="shared" si="164"/>
        <v>0</v>
      </c>
      <c r="BQ71" s="656">
        <f t="shared" si="11"/>
        <v>0</v>
      </c>
      <c r="BR71" s="646">
        <f t="shared" si="12"/>
        <v>0</v>
      </c>
      <c r="BS71" s="270">
        <f>'[17]2016'!P49</f>
        <v>74147</v>
      </c>
      <c r="BT71" s="271">
        <f>'[17]2016'!Q49</f>
        <v>0</v>
      </c>
      <c r="BU71" s="271">
        <f>'[17]2016'!R49</f>
        <v>0</v>
      </c>
      <c r="BV71" s="125">
        <f t="shared" si="18"/>
        <v>0</v>
      </c>
      <c r="BW71" s="379" t="str">
        <f t="shared" si="19"/>
        <v xml:space="preserve"> -</v>
      </c>
      <c r="BX71" s="55">
        <f>'[17]2017'!P49</f>
        <v>70000</v>
      </c>
      <c r="BY71" s="60">
        <f>'[17]2017'!Q49</f>
        <v>0</v>
      </c>
      <c r="BZ71" s="60">
        <f>'[17]2017'!R49</f>
        <v>0</v>
      </c>
      <c r="CA71" s="125">
        <f t="shared" si="20"/>
        <v>0</v>
      </c>
      <c r="CB71" s="379" t="str">
        <f t="shared" si="21"/>
        <v xml:space="preserve"> -</v>
      </c>
      <c r="CC71" s="54">
        <f>'[17]2018'!P49</f>
        <v>0</v>
      </c>
      <c r="CD71" s="60">
        <f>'[17]2018'!Q49</f>
        <v>0</v>
      </c>
      <c r="CE71" s="60">
        <f>'[17]2018'!R49</f>
        <v>0</v>
      </c>
      <c r="CF71" s="125" t="str">
        <f t="shared" si="22"/>
        <v xml:space="preserve"> -</v>
      </c>
      <c r="CG71" s="379" t="str">
        <f t="shared" si="23"/>
        <v xml:space="preserve"> -</v>
      </c>
      <c r="CH71" s="55">
        <f>'[17]2019'!P49</f>
        <v>0</v>
      </c>
      <c r="CI71" s="60">
        <f>'[17]2019'!Q49</f>
        <v>0</v>
      </c>
      <c r="CJ71" s="60">
        <f>'[17]2019'!R49</f>
        <v>0</v>
      </c>
      <c r="CK71" s="125" t="str">
        <f t="shared" si="24"/>
        <v xml:space="preserve"> -</v>
      </c>
      <c r="CL71" s="379" t="str">
        <f t="shared" si="25"/>
        <v xml:space="preserve"> -</v>
      </c>
      <c r="CM71" s="327">
        <f t="shared" si="26"/>
        <v>144147</v>
      </c>
      <c r="CN71" s="323">
        <f t="shared" si="27"/>
        <v>0</v>
      </c>
      <c r="CO71" s="323">
        <f t="shared" si="28"/>
        <v>0</v>
      </c>
      <c r="CP71" s="505">
        <f t="shared" si="29"/>
        <v>0</v>
      </c>
      <c r="CQ71" s="379" t="str">
        <f t="shared" si="30"/>
        <v xml:space="preserve"> -</v>
      </c>
      <c r="CR71" s="592" t="s">
        <v>1436</v>
      </c>
      <c r="CS71" s="213" t="s">
        <v>1322</v>
      </c>
      <c r="CT71" s="102" t="str">
        <f>'[1]LÍNEA 4'!AQ71</f>
        <v>Sec. Salud y Ambiente</v>
      </c>
    </row>
    <row r="72" spans="2:98" ht="30" customHeight="1" x14ac:dyDescent="0.2">
      <c r="B72" s="961"/>
      <c r="C72" s="958"/>
      <c r="D72" s="1175"/>
      <c r="E72" s="912"/>
      <c r="F72" s="996"/>
      <c r="G72" s="936"/>
      <c r="H72" s="936"/>
      <c r="I72" s="980"/>
      <c r="J72" s="936"/>
      <c r="K72" s="797"/>
      <c r="L72" s="936"/>
      <c r="M72" s="936"/>
      <c r="N72" s="797"/>
      <c r="O72" s="936"/>
      <c r="P72" s="936"/>
      <c r="Q72" s="797"/>
      <c r="R72" s="936"/>
      <c r="S72" s="936"/>
      <c r="T72" s="797"/>
      <c r="U72" s="1165"/>
      <c r="V72" s="1159"/>
      <c r="W72" s="1150"/>
      <c r="X72" s="1160"/>
      <c r="Y72" s="1152"/>
      <c r="Z72" s="1160"/>
      <c r="AA72" s="1152"/>
      <c r="AB72" s="1161"/>
      <c r="AC72" s="1153"/>
      <c r="AD72" s="988"/>
      <c r="AE72" s="762"/>
      <c r="AF72" s="770"/>
      <c r="AG72" s="762"/>
      <c r="AH72" s="770"/>
      <c r="AI72" s="762"/>
      <c r="AJ72" s="770"/>
      <c r="AK72" s="762"/>
      <c r="AL72" s="770"/>
      <c r="AM72" s="762"/>
      <c r="AN72" s="1132"/>
      <c r="AO72" s="915"/>
      <c r="AP72" s="904"/>
      <c r="AQ72" s="119" t="s">
        <v>511</v>
      </c>
      <c r="AR72" s="268">
        <f>'[1]LÍNEA 4'!P72</f>
        <v>2210206</v>
      </c>
      <c r="AS72" s="119" t="s">
        <v>1694</v>
      </c>
      <c r="AT72" s="40">
        <v>80</v>
      </c>
      <c r="AU72" s="60">
        <f>'[1]LÍNEA 4'!S72</f>
        <v>62</v>
      </c>
      <c r="AV72" s="60">
        <f>'[1]LÍNEA 4'!T72</f>
        <v>2</v>
      </c>
      <c r="AW72" s="414">
        <f t="shared" si="13"/>
        <v>3.2258064516129031E-2</v>
      </c>
      <c r="AX72" s="60">
        <f>'[1]LÍNEA 4'!U72</f>
        <v>20</v>
      </c>
      <c r="AY72" s="414">
        <f t="shared" si="14"/>
        <v>0.32258064516129031</v>
      </c>
      <c r="AZ72" s="60">
        <f>'[1]LÍNEA 4'!V72</f>
        <v>20</v>
      </c>
      <c r="BA72" s="416">
        <f t="shared" si="15"/>
        <v>0.32258064516129031</v>
      </c>
      <c r="BB72" s="47">
        <f>'[1]LÍNEA 4'!W72</f>
        <v>20</v>
      </c>
      <c r="BC72" s="416">
        <f t="shared" si="16"/>
        <v>0.32258064516129031</v>
      </c>
      <c r="BD72" s="54">
        <f>'[17]2016'!K50</f>
        <v>2</v>
      </c>
      <c r="BE72" s="60">
        <f>'[17]2017'!K50</f>
        <v>13</v>
      </c>
      <c r="BF72" s="60">
        <f>'[17]2018'!K50</f>
        <v>0</v>
      </c>
      <c r="BG72" s="49">
        <f>'[17]2019'!K50</f>
        <v>0</v>
      </c>
      <c r="BH72" s="334">
        <f t="shared" si="2"/>
        <v>1</v>
      </c>
      <c r="BI72" s="454">
        <f t="shared" si="3"/>
        <v>1</v>
      </c>
      <c r="BJ72" s="335">
        <f t="shared" si="4"/>
        <v>0.65</v>
      </c>
      <c r="BK72" s="454">
        <f t="shared" si="5"/>
        <v>0.65</v>
      </c>
      <c r="BL72" s="335">
        <f t="shared" si="6"/>
        <v>0</v>
      </c>
      <c r="BM72" s="454">
        <f t="shared" si="7"/>
        <v>0</v>
      </c>
      <c r="BN72" s="335">
        <f t="shared" si="8"/>
        <v>0</v>
      </c>
      <c r="BO72" s="454">
        <f t="shared" si="9"/>
        <v>0</v>
      </c>
      <c r="BP72" s="661">
        <f t="shared" si="164"/>
        <v>0.24193548387096775</v>
      </c>
      <c r="BQ72" s="656">
        <f t="shared" si="11"/>
        <v>0.24193548387096775</v>
      </c>
      <c r="BR72" s="646">
        <f t="shared" si="12"/>
        <v>0.24193548387096775</v>
      </c>
      <c r="BS72" s="270">
        <f>'[17]2016'!P50</f>
        <v>196947</v>
      </c>
      <c r="BT72" s="271">
        <f>'[17]2016'!Q50</f>
        <v>94483</v>
      </c>
      <c r="BU72" s="271">
        <f>'[17]2016'!R50</f>
        <v>0</v>
      </c>
      <c r="BV72" s="125">
        <f t="shared" si="18"/>
        <v>0.47973820367916242</v>
      </c>
      <c r="BW72" s="379" t="str">
        <f t="shared" si="19"/>
        <v xml:space="preserve"> -</v>
      </c>
      <c r="BX72" s="55">
        <f>'[17]2017'!P50</f>
        <v>212867</v>
      </c>
      <c r="BY72" s="60">
        <f>'[17]2017'!Q50</f>
        <v>211407</v>
      </c>
      <c r="BZ72" s="60">
        <f>'[17]2017'!R50</f>
        <v>0</v>
      </c>
      <c r="CA72" s="125">
        <f t="shared" si="20"/>
        <v>0.99314125721694768</v>
      </c>
      <c r="CB72" s="379" t="str">
        <f t="shared" si="21"/>
        <v xml:space="preserve"> -</v>
      </c>
      <c r="CC72" s="54">
        <f>'[17]2018'!P50</f>
        <v>65522</v>
      </c>
      <c r="CD72" s="60">
        <f>'[17]2018'!Q50</f>
        <v>0</v>
      </c>
      <c r="CE72" s="60">
        <f>'[17]2018'!R50</f>
        <v>0</v>
      </c>
      <c r="CF72" s="125">
        <f t="shared" si="22"/>
        <v>0</v>
      </c>
      <c r="CG72" s="379" t="str">
        <f t="shared" si="23"/>
        <v xml:space="preserve"> -</v>
      </c>
      <c r="CH72" s="55">
        <f>'[17]2019'!P50</f>
        <v>68470</v>
      </c>
      <c r="CI72" s="60">
        <f>'[17]2019'!Q50</f>
        <v>0</v>
      </c>
      <c r="CJ72" s="60">
        <f>'[17]2019'!R50</f>
        <v>0</v>
      </c>
      <c r="CK72" s="125">
        <f t="shared" si="24"/>
        <v>0</v>
      </c>
      <c r="CL72" s="379" t="str">
        <f t="shared" si="25"/>
        <v xml:space="preserve"> -</v>
      </c>
      <c r="CM72" s="327">
        <f t="shared" si="26"/>
        <v>543806</v>
      </c>
      <c r="CN72" s="323">
        <f t="shared" si="27"/>
        <v>305890</v>
      </c>
      <c r="CO72" s="323">
        <f t="shared" si="28"/>
        <v>0</v>
      </c>
      <c r="CP72" s="505">
        <f t="shared" si="29"/>
        <v>0.56249839097030929</v>
      </c>
      <c r="CQ72" s="379" t="str">
        <f t="shared" si="30"/>
        <v xml:space="preserve"> -</v>
      </c>
      <c r="CR72" s="592" t="s">
        <v>1436</v>
      </c>
      <c r="CS72" s="213" t="s">
        <v>1322</v>
      </c>
      <c r="CT72" s="102" t="str">
        <f>'[1]LÍNEA 4'!AQ72</f>
        <v>Sec. Salud y Ambiente</v>
      </c>
    </row>
    <row r="73" spans="2:98" ht="30" customHeight="1" x14ac:dyDescent="0.2">
      <c r="B73" s="961"/>
      <c r="C73" s="958"/>
      <c r="D73" s="1175"/>
      <c r="E73" s="912"/>
      <c r="F73" s="996"/>
      <c r="G73" s="936"/>
      <c r="H73" s="936"/>
      <c r="I73" s="980"/>
      <c r="J73" s="936"/>
      <c r="K73" s="797"/>
      <c r="L73" s="936"/>
      <c r="M73" s="936"/>
      <c r="N73" s="797"/>
      <c r="O73" s="936"/>
      <c r="P73" s="936"/>
      <c r="Q73" s="797"/>
      <c r="R73" s="936"/>
      <c r="S73" s="936"/>
      <c r="T73" s="797"/>
      <c r="U73" s="1165"/>
      <c r="V73" s="1159"/>
      <c r="W73" s="1150"/>
      <c r="X73" s="1160"/>
      <c r="Y73" s="1152"/>
      <c r="Z73" s="1160"/>
      <c r="AA73" s="1152"/>
      <c r="AB73" s="1161"/>
      <c r="AC73" s="1153"/>
      <c r="AD73" s="988"/>
      <c r="AE73" s="762"/>
      <c r="AF73" s="770"/>
      <c r="AG73" s="762"/>
      <c r="AH73" s="770"/>
      <c r="AI73" s="762"/>
      <c r="AJ73" s="770"/>
      <c r="AK73" s="762"/>
      <c r="AL73" s="770"/>
      <c r="AM73" s="762"/>
      <c r="AN73" s="1132"/>
      <c r="AO73" s="915"/>
      <c r="AP73" s="904"/>
      <c r="AQ73" s="119" t="s">
        <v>512</v>
      </c>
      <c r="AR73" s="268">
        <f>'[1]LÍNEA 4'!P73</f>
        <v>2210206</v>
      </c>
      <c r="AS73" s="119" t="s">
        <v>1695</v>
      </c>
      <c r="AT73" s="40">
        <v>6700</v>
      </c>
      <c r="AU73" s="60">
        <f>'[1]LÍNEA 4'!S73</f>
        <v>26000</v>
      </c>
      <c r="AV73" s="60">
        <f>'[1]LÍNEA 4'!T73</f>
        <v>3000</v>
      </c>
      <c r="AW73" s="414">
        <f t="shared" si="13"/>
        <v>0.11538461538461539</v>
      </c>
      <c r="AX73" s="60">
        <f>'[1]LÍNEA 4'!U73</f>
        <v>8000</v>
      </c>
      <c r="AY73" s="414">
        <f t="shared" si="14"/>
        <v>0.30769230769230771</v>
      </c>
      <c r="AZ73" s="60">
        <f>'[1]LÍNEA 4'!V73</f>
        <v>8000</v>
      </c>
      <c r="BA73" s="416">
        <f t="shared" si="15"/>
        <v>0.30769230769230771</v>
      </c>
      <c r="BB73" s="47">
        <f>'[1]LÍNEA 4'!W73</f>
        <v>7000</v>
      </c>
      <c r="BC73" s="416">
        <f t="shared" si="16"/>
        <v>0.26923076923076922</v>
      </c>
      <c r="BD73" s="54">
        <f>'[17]2016'!K51</f>
        <v>1111</v>
      </c>
      <c r="BE73" s="60">
        <f>'[17]2017'!K51</f>
        <v>26</v>
      </c>
      <c r="BF73" s="60">
        <f>'[17]2018'!K51</f>
        <v>0</v>
      </c>
      <c r="BG73" s="49">
        <f>'[17]2019'!K51</f>
        <v>0</v>
      </c>
      <c r="BH73" s="334">
        <f t="shared" si="2"/>
        <v>0.37033333333333335</v>
      </c>
      <c r="BI73" s="454">
        <f t="shared" si="3"/>
        <v>0.37033333333333335</v>
      </c>
      <c r="BJ73" s="335">
        <f t="shared" si="4"/>
        <v>3.2499999999999999E-3</v>
      </c>
      <c r="BK73" s="454">
        <f t="shared" si="5"/>
        <v>3.2499999999999999E-3</v>
      </c>
      <c r="BL73" s="335">
        <f t="shared" si="6"/>
        <v>0</v>
      </c>
      <c r="BM73" s="454">
        <f t="shared" si="7"/>
        <v>0</v>
      </c>
      <c r="BN73" s="335">
        <f t="shared" si="8"/>
        <v>0</v>
      </c>
      <c r="BO73" s="454">
        <f t="shared" si="9"/>
        <v>0</v>
      </c>
      <c r="BP73" s="661">
        <f t="shared" si="164"/>
        <v>4.3730769230769233E-2</v>
      </c>
      <c r="BQ73" s="656">
        <f t="shared" si="11"/>
        <v>4.3730769230769233E-2</v>
      </c>
      <c r="BR73" s="646">
        <f t="shared" si="12"/>
        <v>4.3730769230769233E-2</v>
      </c>
      <c r="BS73" s="270">
        <f>'[17]2016'!P51</f>
        <v>148293</v>
      </c>
      <c r="BT73" s="271">
        <f>'[17]2016'!Q51</f>
        <v>51772</v>
      </c>
      <c r="BU73" s="271">
        <f>'[17]2016'!R51</f>
        <v>0</v>
      </c>
      <c r="BV73" s="125">
        <f t="shared" si="18"/>
        <v>0.34911964826390995</v>
      </c>
      <c r="BW73" s="379" t="str">
        <f t="shared" si="19"/>
        <v xml:space="preserve"> -</v>
      </c>
      <c r="BX73" s="55">
        <f>'[17]2017'!P51</f>
        <v>511573</v>
      </c>
      <c r="BY73" s="60">
        <f>'[17]2017'!Q51</f>
        <v>125940</v>
      </c>
      <c r="BZ73" s="60">
        <f>'[17]2017'!R51</f>
        <v>0</v>
      </c>
      <c r="CA73" s="125">
        <f t="shared" si="20"/>
        <v>0.24618187433660493</v>
      </c>
      <c r="CB73" s="379" t="str">
        <f t="shared" si="21"/>
        <v xml:space="preserve"> -</v>
      </c>
      <c r="CC73" s="54">
        <f>'[17]2018'!P51</f>
        <v>245271</v>
      </c>
      <c r="CD73" s="60">
        <f>'[17]2018'!Q51</f>
        <v>0</v>
      </c>
      <c r="CE73" s="60">
        <f>'[17]2018'!R51</f>
        <v>0</v>
      </c>
      <c r="CF73" s="125">
        <f t="shared" si="22"/>
        <v>0</v>
      </c>
      <c r="CG73" s="379" t="str">
        <f t="shared" si="23"/>
        <v xml:space="preserve"> -</v>
      </c>
      <c r="CH73" s="55">
        <f>'[17]2019'!P51</f>
        <v>256308</v>
      </c>
      <c r="CI73" s="60">
        <f>'[17]2019'!Q51</f>
        <v>0</v>
      </c>
      <c r="CJ73" s="60">
        <f>'[17]2019'!R51</f>
        <v>0</v>
      </c>
      <c r="CK73" s="125">
        <f t="shared" si="24"/>
        <v>0</v>
      </c>
      <c r="CL73" s="379" t="str">
        <f t="shared" si="25"/>
        <v xml:space="preserve"> -</v>
      </c>
      <c r="CM73" s="327">
        <f t="shared" si="26"/>
        <v>1161445</v>
      </c>
      <c r="CN73" s="323">
        <f t="shared" si="27"/>
        <v>177712</v>
      </c>
      <c r="CO73" s="323">
        <f t="shared" si="28"/>
        <v>0</v>
      </c>
      <c r="CP73" s="505">
        <f t="shared" si="29"/>
        <v>0.15300939777604622</v>
      </c>
      <c r="CQ73" s="379" t="str">
        <f t="shared" si="30"/>
        <v xml:space="preserve"> -</v>
      </c>
      <c r="CR73" s="592" t="s">
        <v>1436</v>
      </c>
      <c r="CS73" s="213" t="s">
        <v>1322</v>
      </c>
      <c r="CT73" s="102" t="str">
        <f>'[1]LÍNEA 4'!AQ73</f>
        <v>Sec. Salud y Ambiente</v>
      </c>
    </row>
    <row r="74" spans="2:98" ht="30" customHeight="1" x14ac:dyDescent="0.2">
      <c r="B74" s="961"/>
      <c r="C74" s="958"/>
      <c r="D74" s="1175"/>
      <c r="E74" s="912"/>
      <c r="F74" s="996"/>
      <c r="G74" s="936"/>
      <c r="H74" s="936"/>
      <c r="I74" s="980"/>
      <c r="J74" s="936"/>
      <c r="K74" s="797"/>
      <c r="L74" s="936"/>
      <c r="M74" s="936"/>
      <c r="N74" s="797"/>
      <c r="O74" s="936"/>
      <c r="P74" s="936"/>
      <c r="Q74" s="797"/>
      <c r="R74" s="936"/>
      <c r="S74" s="936"/>
      <c r="T74" s="797"/>
      <c r="U74" s="1165"/>
      <c r="V74" s="1159"/>
      <c r="W74" s="1151"/>
      <c r="X74" s="1160"/>
      <c r="Y74" s="1152"/>
      <c r="Z74" s="1160"/>
      <c r="AA74" s="1152"/>
      <c r="AB74" s="1161"/>
      <c r="AC74" s="1153"/>
      <c r="AD74" s="988"/>
      <c r="AE74" s="762"/>
      <c r="AF74" s="770"/>
      <c r="AG74" s="762"/>
      <c r="AH74" s="770"/>
      <c r="AI74" s="762"/>
      <c r="AJ74" s="770"/>
      <c r="AK74" s="762"/>
      <c r="AL74" s="770"/>
      <c r="AM74" s="762"/>
      <c r="AN74" s="1132"/>
      <c r="AO74" s="915"/>
      <c r="AP74" s="904"/>
      <c r="AQ74" s="119" t="s">
        <v>513</v>
      </c>
      <c r="AR74" s="132">
        <f>'[1]LÍNEA 4'!P74</f>
        <v>0</v>
      </c>
      <c r="AS74" s="119" t="s">
        <v>1696</v>
      </c>
      <c r="AT74" s="43">
        <v>0</v>
      </c>
      <c r="AU74" s="85">
        <f>'[1]LÍNEA 4'!S74</f>
        <v>1</v>
      </c>
      <c r="AV74" s="85">
        <f>'[1]LÍNEA 4'!T74</f>
        <v>0</v>
      </c>
      <c r="AW74" s="414">
        <f t="shared" si="13"/>
        <v>0</v>
      </c>
      <c r="AX74" s="85">
        <f>'[1]LÍNEA 4'!U74</f>
        <v>0.1</v>
      </c>
      <c r="AY74" s="414">
        <f t="shared" si="14"/>
        <v>0.1</v>
      </c>
      <c r="AZ74" s="85">
        <f>'[1]LÍNEA 4'!V74</f>
        <v>0.4</v>
      </c>
      <c r="BA74" s="416">
        <f t="shared" si="15"/>
        <v>0.4</v>
      </c>
      <c r="BB74" s="125">
        <f>'[1]LÍNEA 4'!W74</f>
        <v>0.5</v>
      </c>
      <c r="BC74" s="416">
        <f t="shared" si="16"/>
        <v>0.5</v>
      </c>
      <c r="BD74" s="319">
        <f>'[7]2016'!K28</f>
        <v>0</v>
      </c>
      <c r="BE74" s="85">
        <f>'[7]2017'!K32</f>
        <v>0</v>
      </c>
      <c r="BF74" s="85">
        <f>'[7]2018'!K32</f>
        <v>0</v>
      </c>
      <c r="BG74" s="71">
        <f>'[7]2019'!K32</f>
        <v>0</v>
      </c>
      <c r="BH74" s="334" t="str">
        <f t="shared" si="2"/>
        <v xml:space="preserve"> -</v>
      </c>
      <c r="BI74" s="454" t="str">
        <f t="shared" si="3"/>
        <v xml:space="preserve"> -</v>
      </c>
      <c r="BJ74" s="335">
        <f t="shared" si="4"/>
        <v>0</v>
      </c>
      <c r="BK74" s="454">
        <f t="shared" si="5"/>
        <v>0</v>
      </c>
      <c r="BL74" s="335">
        <f t="shared" si="6"/>
        <v>0</v>
      </c>
      <c r="BM74" s="454">
        <f t="shared" si="7"/>
        <v>0</v>
      </c>
      <c r="BN74" s="335">
        <f t="shared" si="8"/>
        <v>0</v>
      </c>
      <c r="BO74" s="454">
        <f t="shared" si="9"/>
        <v>0</v>
      </c>
      <c r="BP74" s="661">
        <f t="shared" si="164"/>
        <v>0</v>
      </c>
      <c r="BQ74" s="656">
        <f t="shared" si="11"/>
        <v>0</v>
      </c>
      <c r="BR74" s="646">
        <f t="shared" si="12"/>
        <v>0</v>
      </c>
      <c r="BS74" s="55">
        <f>'[7]2016'!P28</f>
        <v>0</v>
      </c>
      <c r="BT74" s="60">
        <f>'[7]2016'!Q28</f>
        <v>0</v>
      </c>
      <c r="BU74" s="60">
        <f>'[7]2016'!R28</f>
        <v>0</v>
      </c>
      <c r="BV74" s="125" t="str">
        <f t="shared" si="18"/>
        <v xml:space="preserve"> -</v>
      </c>
      <c r="BW74" s="379" t="str">
        <f t="shared" si="19"/>
        <v xml:space="preserve"> -</v>
      </c>
      <c r="BX74" s="55">
        <f>'[7]2017'!P32</f>
        <v>268181</v>
      </c>
      <c r="BY74" s="60">
        <f>'[7]2017'!Q32</f>
        <v>0</v>
      </c>
      <c r="BZ74" s="60">
        <f>'[7]2017'!R32</f>
        <v>0</v>
      </c>
      <c r="CA74" s="125">
        <f t="shared" si="20"/>
        <v>0</v>
      </c>
      <c r="CB74" s="379" t="str">
        <f t="shared" si="21"/>
        <v xml:space="preserve"> -</v>
      </c>
      <c r="CC74" s="54">
        <f>'[7]2018'!P32</f>
        <v>2500000</v>
      </c>
      <c r="CD74" s="60">
        <f>'[7]2018'!Q32</f>
        <v>0</v>
      </c>
      <c r="CE74" s="60">
        <f>'[7]2018'!R32</f>
        <v>0</v>
      </c>
      <c r="CF74" s="125">
        <f t="shared" si="22"/>
        <v>0</v>
      </c>
      <c r="CG74" s="379" t="str">
        <f t="shared" si="23"/>
        <v xml:space="preserve"> -</v>
      </c>
      <c r="CH74" s="55">
        <f>'[7]2019'!P32</f>
        <v>1500000</v>
      </c>
      <c r="CI74" s="60">
        <f>'[7]2019'!Q32</f>
        <v>0</v>
      </c>
      <c r="CJ74" s="60">
        <f>'[7]2019'!R32</f>
        <v>0</v>
      </c>
      <c r="CK74" s="125">
        <f t="shared" si="24"/>
        <v>0</v>
      </c>
      <c r="CL74" s="379" t="str">
        <f t="shared" si="25"/>
        <v xml:space="preserve"> -</v>
      </c>
      <c r="CM74" s="327">
        <f t="shared" si="26"/>
        <v>4268181</v>
      </c>
      <c r="CN74" s="323">
        <f t="shared" si="27"/>
        <v>0</v>
      </c>
      <c r="CO74" s="323">
        <f t="shared" si="28"/>
        <v>0</v>
      </c>
      <c r="CP74" s="505">
        <f t="shared" si="29"/>
        <v>0</v>
      </c>
      <c r="CQ74" s="379" t="str">
        <f t="shared" si="30"/>
        <v xml:space="preserve"> -</v>
      </c>
      <c r="CR74" s="592" t="s">
        <v>1436</v>
      </c>
      <c r="CS74" s="99" t="s">
        <v>1341</v>
      </c>
      <c r="CT74" s="102" t="str">
        <f>'[1]LÍNEA 4'!AQ74</f>
        <v>Sec. Infraestructura</v>
      </c>
    </row>
    <row r="75" spans="2:98" ht="30" customHeight="1" thickBot="1" x14ac:dyDescent="0.25">
      <c r="B75" s="961"/>
      <c r="C75" s="958"/>
      <c r="D75" s="1175"/>
      <c r="E75" s="912"/>
      <c r="F75" s="945" t="s">
        <v>544</v>
      </c>
      <c r="G75" s="828">
        <v>0.67</v>
      </c>
      <c r="H75" s="828">
        <v>0.85</v>
      </c>
      <c r="I75" s="815">
        <f>+H75-G75</f>
        <v>0.17999999999999994</v>
      </c>
      <c r="J75" s="828">
        <v>0.67</v>
      </c>
      <c r="K75" s="797">
        <f>+J75-G75</f>
        <v>0</v>
      </c>
      <c r="L75" s="828"/>
      <c r="M75" s="828">
        <v>0.7</v>
      </c>
      <c r="N75" s="835">
        <f>+M75-J75</f>
        <v>2.9999999999999916E-2</v>
      </c>
      <c r="O75" s="828"/>
      <c r="P75" s="828">
        <v>0.78</v>
      </c>
      <c r="Q75" s="815">
        <f>+P75-M75</f>
        <v>8.0000000000000071E-2</v>
      </c>
      <c r="R75" s="828"/>
      <c r="S75" s="828">
        <v>0.85</v>
      </c>
      <c r="T75" s="815">
        <f>+S75-P75</f>
        <v>6.9999999999999951E-2</v>
      </c>
      <c r="U75" s="877"/>
      <c r="V75" s="1042"/>
      <c r="W75" s="1154">
        <f>+IF(V75=0,0,V75-G75)</f>
        <v>0</v>
      </c>
      <c r="X75" s="828"/>
      <c r="Y75" s="1157">
        <f>+IF(X75=0,0,X75-V75)</f>
        <v>0</v>
      </c>
      <c r="Z75" s="828"/>
      <c r="AA75" s="1157">
        <f>+IF(Z75=0,0,Z75-X75)</f>
        <v>0</v>
      </c>
      <c r="AB75" s="1032"/>
      <c r="AC75" s="1158">
        <f>+IF(AB75=0,0,AB75-Z75)</f>
        <v>0</v>
      </c>
      <c r="AD75" s="988" t="str">
        <f>+IF(K75=0," -",W75/K75)</f>
        <v xml:space="preserve"> -</v>
      </c>
      <c r="AE75" s="762" t="str">
        <f>+IF(K75=0," -",IF(AD75&gt;100%,100%,AD75))</f>
        <v xml:space="preserve"> -</v>
      </c>
      <c r="AF75" s="770">
        <f>+IF(N75=0," -",Y75/N75)</f>
        <v>0</v>
      </c>
      <c r="AG75" s="762">
        <f>+IF(N75=0," -",IF(AF75&gt;100%,100%,AF75))</f>
        <v>0</v>
      </c>
      <c r="AH75" s="770">
        <f>+IF(Q75=0," -",AA75/Q75)</f>
        <v>0</v>
      </c>
      <c r="AI75" s="762">
        <f>+IF(Q75=0," -",IF(AH75&gt;100%,100%,AH75))</f>
        <v>0</v>
      </c>
      <c r="AJ75" s="770">
        <f>+IF(T75=0," -",AC75/T75)</f>
        <v>0</v>
      </c>
      <c r="AK75" s="762">
        <f>+IF(T75=0," -",IF(AJ75&gt;100%,100%,AJ75))</f>
        <v>0</v>
      </c>
      <c r="AL75" s="770">
        <f>+SUM(AC75,AA75,Y75,W75)/I75</f>
        <v>0</v>
      </c>
      <c r="AM75" s="762">
        <f>+IF(AL75&gt;100%,100%,IF(AL75&lt;0%,0%,AL75))</f>
        <v>0</v>
      </c>
      <c r="AN75" s="770"/>
      <c r="AO75" s="916"/>
      <c r="AP75" s="905"/>
      <c r="AQ75" s="121" t="s">
        <v>514</v>
      </c>
      <c r="AR75" s="368">
        <f>'[1]LÍNEA 4'!P75</f>
        <v>0</v>
      </c>
      <c r="AS75" s="121" t="s">
        <v>1697</v>
      </c>
      <c r="AT75" s="77">
        <v>0</v>
      </c>
      <c r="AU75" s="115">
        <f>'[1]LÍNEA 4'!S75</f>
        <v>1</v>
      </c>
      <c r="AV75" s="115">
        <f>'[1]LÍNEA 4'!T75</f>
        <v>0</v>
      </c>
      <c r="AW75" s="417">
        <f t="shared" si="13"/>
        <v>0</v>
      </c>
      <c r="AX75" s="115">
        <f>'[1]LÍNEA 4'!U75</f>
        <v>0.1</v>
      </c>
      <c r="AY75" s="417">
        <f t="shared" si="14"/>
        <v>0.1</v>
      </c>
      <c r="AZ75" s="115">
        <f>'[1]LÍNEA 4'!V75</f>
        <v>0.4</v>
      </c>
      <c r="BA75" s="418">
        <f t="shared" si="15"/>
        <v>0.4</v>
      </c>
      <c r="BB75" s="147">
        <f>'[1]LÍNEA 4'!W75</f>
        <v>0.5</v>
      </c>
      <c r="BC75" s="418">
        <f t="shared" si="16"/>
        <v>0.5</v>
      </c>
      <c r="BD75" s="316">
        <f>'[7]2016'!K29</f>
        <v>0</v>
      </c>
      <c r="BE75" s="109">
        <f>'[7]2017'!K33</f>
        <v>0</v>
      </c>
      <c r="BF75" s="109">
        <f>'[7]2018'!K33</f>
        <v>0</v>
      </c>
      <c r="BG75" s="73">
        <f>'[7]2019'!K33</f>
        <v>0</v>
      </c>
      <c r="BH75" s="456" t="str">
        <f t="shared" si="2"/>
        <v xml:space="preserve"> -</v>
      </c>
      <c r="BI75" s="457" t="str">
        <f t="shared" si="3"/>
        <v xml:space="preserve"> -</v>
      </c>
      <c r="BJ75" s="366">
        <f t="shared" si="4"/>
        <v>0</v>
      </c>
      <c r="BK75" s="457">
        <f t="shared" si="5"/>
        <v>0</v>
      </c>
      <c r="BL75" s="366">
        <f t="shared" si="6"/>
        <v>0</v>
      </c>
      <c r="BM75" s="457">
        <f t="shared" si="7"/>
        <v>0</v>
      </c>
      <c r="BN75" s="366">
        <f t="shared" si="8"/>
        <v>0</v>
      </c>
      <c r="BO75" s="457">
        <f t="shared" si="9"/>
        <v>0</v>
      </c>
      <c r="BP75" s="664">
        <f t="shared" si="164"/>
        <v>0</v>
      </c>
      <c r="BQ75" s="659">
        <f t="shared" si="11"/>
        <v>0</v>
      </c>
      <c r="BR75" s="649">
        <f t="shared" si="12"/>
        <v>0</v>
      </c>
      <c r="BS75" s="57">
        <f>'[7]2016'!P29</f>
        <v>0</v>
      </c>
      <c r="BT75" s="105">
        <f>'[7]2016'!Q29</f>
        <v>0</v>
      </c>
      <c r="BU75" s="105">
        <f>'[7]2016'!R29</f>
        <v>0</v>
      </c>
      <c r="BV75" s="147" t="str">
        <f t="shared" si="18"/>
        <v xml:space="preserve"> -</v>
      </c>
      <c r="BW75" s="382" t="str">
        <f t="shared" si="19"/>
        <v xml:space="preserve"> -</v>
      </c>
      <c r="BX75" s="57">
        <f>'[7]2017'!P33</f>
        <v>268181</v>
      </c>
      <c r="BY75" s="105">
        <f>'[7]2017'!Q33</f>
        <v>0</v>
      </c>
      <c r="BZ75" s="105">
        <f>'[7]2017'!R33</f>
        <v>0</v>
      </c>
      <c r="CA75" s="147">
        <f t="shared" si="20"/>
        <v>0</v>
      </c>
      <c r="CB75" s="382" t="str">
        <f t="shared" si="21"/>
        <v xml:space="preserve"> -</v>
      </c>
      <c r="CC75" s="56">
        <f>'[7]2018'!P33</f>
        <v>1500000</v>
      </c>
      <c r="CD75" s="105">
        <f>'[7]2018'!Q33</f>
        <v>0</v>
      </c>
      <c r="CE75" s="105">
        <f>'[7]2018'!R33</f>
        <v>0</v>
      </c>
      <c r="CF75" s="147">
        <f t="shared" si="22"/>
        <v>0</v>
      </c>
      <c r="CG75" s="382" t="str">
        <f t="shared" si="23"/>
        <v xml:space="preserve"> -</v>
      </c>
      <c r="CH75" s="57">
        <f>'[7]2019'!P33</f>
        <v>1000000</v>
      </c>
      <c r="CI75" s="105">
        <f>'[7]2019'!Q33</f>
        <v>0</v>
      </c>
      <c r="CJ75" s="105">
        <f>'[7]2019'!R33</f>
        <v>0</v>
      </c>
      <c r="CK75" s="147">
        <f t="shared" si="24"/>
        <v>0</v>
      </c>
      <c r="CL75" s="382" t="str">
        <f t="shared" si="25"/>
        <v xml:space="preserve"> -</v>
      </c>
      <c r="CM75" s="356">
        <f t="shared" si="26"/>
        <v>2768181</v>
      </c>
      <c r="CN75" s="324">
        <f t="shared" si="27"/>
        <v>0</v>
      </c>
      <c r="CO75" s="324">
        <f t="shared" si="28"/>
        <v>0</v>
      </c>
      <c r="CP75" s="508">
        <f t="shared" si="29"/>
        <v>0</v>
      </c>
      <c r="CQ75" s="382" t="str">
        <f t="shared" si="30"/>
        <v xml:space="preserve"> -</v>
      </c>
      <c r="CR75" s="594" t="s">
        <v>1436</v>
      </c>
      <c r="CS75" s="100" t="s">
        <v>1341</v>
      </c>
      <c r="CT75" s="103" t="str">
        <f>'[1]LÍNEA 4'!AQ75</f>
        <v>Sec. Infraestructura</v>
      </c>
    </row>
    <row r="76" spans="2:98" s="171" customFormat="1" ht="45.75" customHeight="1" thickBot="1" x14ac:dyDescent="0.25">
      <c r="B76" s="961"/>
      <c r="C76" s="958"/>
      <c r="D76" s="1175"/>
      <c r="E76" s="912"/>
      <c r="F76" s="945"/>
      <c r="G76" s="828"/>
      <c r="H76" s="828"/>
      <c r="I76" s="815"/>
      <c r="J76" s="828"/>
      <c r="K76" s="797"/>
      <c r="L76" s="828"/>
      <c r="M76" s="828"/>
      <c r="N76" s="863"/>
      <c r="O76" s="828"/>
      <c r="P76" s="828"/>
      <c r="Q76" s="815"/>
      <c r="R76" s="828"/>
      <c r="S76" s="828"/>
      <c r="T76" s="815"/>
      <c r="U76" s="877"/>
      <c r="V76" s="1042"/>
      <c r="W76" s="1155"/>
      <c r="X76" s="828"/>
      <c r="Y76" s="1157"/>
      <c r="Z76" s="828"/>
      <c r="AA76" s="1157"/>
      <c r="AB76" s="1032"/>
      <c r="AC76" s="1158"/>
      <c r="AD76" s="988"/>
      <c r="AE76" s="762"/>
      <c r="AF76" s="770"/>
      <c r="AG76" s="762"/>
      <c r="AH76" s="770"/>
      <c r="AI76" s="762"/>
      <c r="AJ76" s="770"/>
      <c r="AK76" s="762"/>
      <c r="AL76" s="770"/>
      <c r="AM76" s="762"/>
      <c r="AN76" s="770"/>
      <c r="AO76" s="227">
        <f>+RESUMEN!J89</f>
        <v>0.375</v>
      </c>
      <c r="AP76" s="172" t="s">
        <v>552</v>
      </c>
      <c r="AQ76" s="434" t="s">
        <v>515</v>
      </c>
      <c r="AR76" s="435">
        <f>'[1]LÍNEA 4'!P76</f>
        <v>2210241</v>
      </c>
      <c r="AS76" s="434" t="s">
        <v>1698</v>
      </c>
      <c r="AT76" s="174">
        <v>0</v>
      </c>
      <c r="AU76" s="190">
        <f>'[1]LÍNEA 4'!S76</f>
        <v>1</v>
      </c>
      <c r="AV76" s="190">
        <f>'[1]LÍNEA 4'!T76</f>
        <v>1</v>
      </c>
      <c r="AW76" s="436">
        <v>0.25</v>
      </c>
      <c r="AX76" s="190">
        <f>'[1]LÍNEA 4'!U76</f>
        <v>1</v>
      </c>
      <c r="AY76" s="436">
        <v>0.25</v>
      </c>
      <c r="AZ76" s="190">
        <f>'[1]LÍNEA 4'!V76</f>
        <v>1</v>
      </c>
      <c r="BA76" s="437">
        <v>0.25</v>
      </c>
      <c r="BB76" s="358">
        <f>'[1]LÍNEA 4'!W76</f>
        <v>1</v>
      </c>
      <c r="BC76" s="438">
        <v>0.25</v>
      </c>
      <c r="BD76" s="192">
        <f>'[17]2016'!K52</f>
        <v>1</v>
      </c>
      <c r="BE76" s="190">
        <f>'[17]2017'!K52</f>
        <v>0.5</v>
      </c>
      <c r="BF76" s="190">
        <f>'[17]2018'!K52</f>
        <v>0</v>
      </c>
      <c r="BG76" s="185">
        <f>'[17]2019'!K52</f>
        <v>0</v>
      </c>
      <c r="BH76" s="471">
        <f t="shared" ref="BH76:BH139" si="165">IF(AV76=0," -",BD76/AV76)</f>
        <v>1</v>
      </c>
      <c r="BI76" s="472">
        <f t="shared" ref="BI76:BI139" si="166">IF(AV76=0," -",IF(BH76&gt;100%,100%,BH76))</f>
        <v>1</v>
      </c>
      <c r="BJ76" s="473">
        <f t="shared" ref="BJ76:BJ139" si="167">IF(AX76=0," -",BE76/AX76)</f>
        <v>0.5</v>
      </c>
      <c r="BK76" s="472">
        <f t="shared" ref="BK76:BK139" si="168">IF(AX76=0," -",IF(BJ76&gt;100%,100%,BJ76))</f>
        <v>0.5</v>
      </c>
      <c r="BL76" s="473">
        <f t="shared" ref="BL76:BL139" si="169">IF(AZ76=0," -",BF76/AZ76)</f>
        <v>0</v>
      </c>
      <c r="BM76" s="472">
        <f t="shared" ref="BM76:BM139" si="170">IF(AZ76=0," -",IF(BL76&gt;100%,100%,BL76))</f>
        <v>0</v>
      </c>
      <c r="BN76" s="473">
        <f t="shared" ref="BN76:BN139" si="171">IF(BB76=0," -",BG76/BB76)</f>
        <v>0</v>
      </c>
      <c r="BO76" s="472">
        <f t="shared" ref="BO76:BO139" si="172">IF(BB76=0," -",IF(BN76&gt;100%,100%,BN76))</f>
        <v>0</v>
      </c>
      <c r="BP76" s="668">
        <f t="shared" ref="BP76:BP136" si="173">+AVERAGE(BD76:BG76)/AU76</f>
        <v>0.375</v>
      </c>
      <c r="BQ76" s="666">
        <f t="shared" ref="BQ76:BQ139" si="174">+IF(BP76&gt;100%,100%,BP76)</f>
        <v>0.375</v>
      </c>
      <c r="BR76" s="667">
        <f t="shared" ref="BR76:BR139" si="175">+BQ76</f>
        <v>0.375</v>
      </c>
      <c r="BS76" s="401">
        <f>'[17]2016'!P52</f>
        <v>338666</v>
      </c>
      <c r="BT76" s="402">
        <f>'[17]2016'!Q52</f>
        <v>308255</v>
      </c>
      <c r="BU76" s="402">
        <f>'[17]2016'!R52</f>
        <v>0</v>
      </c>
      <c r="BV76" s="403">
        <f t="shared" si="18"/>
        <v>0.91020356339284136</v>
      </c>
      <c r="BW76" s="404" t="str">
        <f t="shared" si="19"/>
        <v xml:space="preserve"> -</v>
      </c>
      <c r="BX76" s="191">
        <f>'[17]2017'!P52</f>
        <v>1017328</v>
      </c>
      <c r="BY76" s="190">
        <f>'[17]2017'!Q52</f>
        <v>313824</v>
      </c>
      <c r="BZ76" s="190">
        <f>'[17]2017'!R52</f>
        <v>0</v>
      </c>
      <c r="CA76" s="403">
        <f t="shared" si="20"/>
        <v>0.30847868140855261</v>
      </c>
      <c r="CB76" s="404" t="str">
        <f t="shared" si="21"/>
        <v xml:space="preserve"> -</v>
      </c>
      <c r="CC76" s="192">
        <f>'[17]2018'!P52</f>
        <v>544375</v>
      </c>
      <c r="CD76" s="190">
        <f>'[17]2018'!Q52</f>
        <v>0</v>
      </c>
      <c r="CE76" s="190">
        <f>'[17]2018'!R52</f>
        <v>0</v>
      </c>
      <c r="CF76" s="403">
        <f t="shared" si="22"/>
        <v>0</v>
      </c>
      <c r="CG76" s="404" t="str">
        <f t="shared" si="23"/>
        <v xml:space="preserve"> -</v>
      </c>
      <c r="CH76" s="191">
        <f>'[17]2019'!P52</f>
        <v>568871</v>
      </c>
      <c r="CI76" s="190">
        <f>'[17]2019'!Q52</f>
        <v>0</v>
      </c>
      <c r="CJ76" s="190">
        <f>'[17]2019'!R52</f>
        <v>0</v>
      </c>
      <c r="CK76" s="403">
        <f t="shared" si="24"/>
        <v>0</v>
      </c>
      <c r="CL76" s="404" t="str">
        <f t="shared" si="25"/>
        <v xml:space="preserve"> -</v>
      </c>
      <c r="CM76" s="509">
        <f t="shared" si="26"/>
        <v>2469240</v>
      </c>
      <c r="CN76" s="510">
        <f t="shared" si="27"/>
        <v>622079</v>
      </c>
      <c r="CO76" s="510">
        <f t="shared" si="28"/>
        <v>0</v>
      </c>
      <c r="CP76" s="511">
        <f t="shared" si="29"/>
        <v>0.25193136349646045</v>
      </c>
      <c r="CQ76" s="404" t="str">
        <f t="shared" si="30"/>
        <v xml:space="preserve"> -</v>
      </c>
      <c r="CR76" s="606" t="s">
        <v>1436</v>
      </c>
      <c r="CS76" s="218" t="s">
        <v>1322</v>
      </c>
      <c r="CT76" s="170" t="str">
        <f>'[1]LÍNEA 4'!AQ76</f>
        <v>Sec. Salud y Ambiente</v>
      </c>
    </row>
    <row r="77" spans="2:98" ht="30" customHeight="1" x14ac:dyDescent="0.2">
      <c r="B77" s="961"/>
      <c r="C77" s="958"/>
      <c r="D77" s="1175"/>
      <c r="E77" s="912"/>
      <c r="F77" s="945"/>
      <c r="G77" s="828"/>
      <c r="H77" s="828"/>
      <c r="I77" s="815"/>
      <c r="J77" s="828"/>
      <c r="K77" s="797"/>
      <c r="L77" s="828"/>
      <c r="M77" s="828"/>
      <c r="N77" s="863"/>
      <c r="O77" s="828"/>
      <c r="P77" s="828"/>
      <c r="Q77" s="815"/>
      <c r="R77" s="828"/>
      <c r="S77" s="828"/>
      <c r="T77" s="815"/>
      <c r="U77" s="877"/>
      <c r="V77" s="1042"/>
      <c r="W77" s="1155"/>
      <c r="X77" s="828"/>
      <c r="Y77" s="1157"/>
      <c r="Z77" s="828"/>
      <c r="AA77" s="1157"/>
      <c r="AB77" s="1032"/>
      <c r="AC77" s="1158"/>
      <c r="AD77" s="988"/>
      <c r="AE77" s="762"/>
      <c r="AF77" s="770"/>
      <c r="AG77" s="762"/>
      <c r="AH77" s="770"/>
      <c r="AI77" s="762"/>
      <c r="AJ77" s="770"/>
      <c r="AK77" s="762"/>
      <c r="AL77" s="770"/>
      <c r="AM77" s="762"/>
      <c r="AN77" s="770"/>
      <c r="AO77" s="914">
        <f>+RESUMEN!J90</f>
        <v>0.20291666666666663</v>
      </c>
      <c r="AP77" s="903" t="s">
        <v>553</v>
      </c>
      <c r="AQ77" s="129" t="s">
        <v>516</v>
      </c>
      <c r="AR77" s="370">
        <f>'[1]LÍNEA 4'!P77</f>
        <v>2210220</v>
      </c>
      <c r="AS77" s="129" t="s">
        <v>1699</v>
      </c>
      <c r="AT77" s="41">
        <v>0</v>
      </c>
      <c r="AU77" s="59">
        <f>'[1]LÍNEA 4'!S77</f>
        <v>1</v>
      </c>
      <c r="AV77" s="59">
        <f>'[1]LÍNEA 4'!T77</f>
        <v>1</v>
      </c>
      <c r="AW77" s="420">
        <f t="shared" ref="AW77:AW138" si="176">+AV77/AU77</f>
        <v>1</v>
      </c>
      <c r="AX77" s="59">
        <f>'[1]LÍNEA 4'!U77</f>
        <v>0</v>
      </c>
      <c r="AY77" s="420">
        <f t="shared" ref="AY77:AY126" si="177">+AX77/AU77</f>
        <v>0</v>
      </c>
      <c r="AZ77" s="59">
        <f>'[1]LÍNEA 4'!V77</f>
        <v>0</v>
      </c>
      <c r="BA77" s="421">
        <f t="shared" ref="BA77:BA126" si="178">+AZ77/AU77</f>
        <v>0</v>
      </c>
      <c r="BB77" s="48">
        <f>'[1]LÍNEA 4'!W77</f>
        <v>0</v>
      </c>
      <c r="BC77" s="421">
        <f t="shared" ref="BC77:BC138" si="179">+BB77/AU77</f>
        <v>0</v>
      </c>
      <c r="BD77" s="52">
        <f>'[17]2016'!K53</f>
        <v>0</v>
      </c>
      <c r="BE77" s="90">
        <f>'[17]2017'!K53</f>
        <v>0.1</v>
      </c>
      <c r="BF77" s="90">
        <f>'[17]2018'!K53</f>
        <v>0</v>
      </c>
      <c r="BG77" s="69">
        <f>'[17]2019'!K53</f>
        <v>0</v>
      </c>
      <c r="BH77" s="459">
        <f t="shared" si="165"/>
        <v>0</v>
      </c>
      <c r="BI77" s="460">
        <f t="shared" si="166"/>
        <v>0</v>
      </c>
      <c r="BJ77" s="461" t="str">
        <f t="shared" si="167"/>
        <v xml:space="preserve"> -</v>
      </c>
      <c r="BK77" s="460" t="str">
        <f t="shared" si="168"/>
        <v xml:space="preserve"> -</v>
      </c>
      <c r="BL77" s="461" t="str">
        <f t="shared" si="169"/>
        <v xml:space="preserve"> -</v>
      </c>
      <c r="BM77" s="460" t="str">
        <f t="shared" si="170"/>
        <v xml:space="preserve"> -</v>
      </c>
      <c r="BN77" s="461" t="str">
        <f t="shared" si="171"/>
        <v xml:space="preserve"> -</v>
      </c>
      <c r="BO77" s="460" t="str">
        <f t="shared" si="172"/>
        <v xml:space="preserve"> -</v>
      </c>
      <c r="BP77" s="663">
        <f t="shared" si="164"/>
        <v>0.1</v>
      </c>
      <c r="BQ77" s="658">
        <f t="shared" si="174"/>
        <v>0.1</v>
      </c>
      <c r="BR77" s="648">
        <f t="shared" si="175"/>
        <v>0.1</v>
      </c>
      <c r="BS77" s="272">
        <f>'[17]2016'!P53</f>
        <v>0</v>
      </c>
      <c r="BT77" s="273">
        <f>'[17]2016'!Q53</f>
        <v>0</v>
      </c>
      <c r="BU77" s="273">
        <f>'[17]2016'!R53</f>
        <v>0</v>
      </c>
      <c r="BV77" s="145" t="str">
        <f t="shared" ref="BV77:BV140" si="180">IF(BS77=0," -",BT77/BS77)</f>
        <v xml:space="preserve"> -</v>
      </c>
      <c r="BW77" s="378" t="str">
        <f t="shared" ref="BW77:BW140" si="181">IF(BU77=0," -",IF(BT77=0,100%,BU77/BT77))</f>
        <v xml:space="preserve"> -</v>
      </c>
      <c r="BX77" s="61">
        <f>'[17]2017'!P53</f>
        <v>5318</v>
      </c>
      <c r="BY77" s="59">
        <f>'[17]2017'!Q53</f>
        <v>5318</v>
      </c>
      <c r="BZ77" s="59">
        <f>'[17]2017'!R53</f>
        <v>0</v>
      </c>
      <c r="CA77" s="145">
        <f t="shared" ref="CA77:CA140" si="182">IF(BX77=0," -",BY77/BX77)</f>
        <v>1</v>
      </c>
      <c r="CB77" s="378" t="str">
        <f t="shared" ref="CB77:CB140" si="183">IF(BZ77=0," -",IF(BY77=0,100%,BZ77/BY77))</f>
        <v xml:space="preserve"> -</v>
      </c>
      <c r="CC77" s="58">
        <f>'[17]2018'!P53</f>
        <v>0</v>
      </c>
      <c r="CD77" s="59">
        <f>'[17]2018'!Q53</f>
        <v>0</v>
      </c>
      <c r="CE77" s="59">
        <f>'[17]2018'!R53</f>
        <v>0</v>
      </c>
      <c r="CF77" s="145" t="str">
        <f t="shared" ref="CF77:CF140" si="184">IF(CC77=0," -",CD77/CC77)</f>
        <v xml:space="preserve"> -</v>
      </c>
      <c r="CG77" s="378" t="str">
        <f t="shared" ref="CG77:CG140" si="185">IF(CE77=0," -",IF(CD77=0,100%,CE77/CD77))</f>
        <v xml:space="preserve"> -</v>
      </c>
      <c r="CH77" s="61">
        <f>'[17]2019'!P53</f>
        <v>0</v>
      </c>
      <c r="CI77" s="59">
        <f>'[17]2019'!Q53</f>
        <v>0</v>
      </c>
      <c r="CJ77" s="59">
        <f>'[17]2019'!R53</f>
        <v>0</v>
      </c>
      <c r="CK77" s="145" t="str">
        <f t="shared" ref="CK77:CK140" si="186">IF(CH77=0," -",CI77/CH77)</f>
        <v xml:space="preserve"> -</v>
      </c>
      <c r="CL77" s="378" t="str">
        <f t="shared" ref="CL77:CL140" si="187">IF(CJ77=0," -",IF(CI77=0,100%,CJ77/CI77))</f>
        <v xml:space="preserve"> -</v>
      </c>
      <c r="CM77" s="380">
        <f t="shared" ref="CM77:CM140" si="188">+BS77+BX77+CC77+CH77</f>
        <v>5318</v>
      </c>
      <c r="CN77" s="381">
        <f t="shared" ref="CN77:CN140" si="189">+BT77+BY77+CD77+CI77</f>
        <v>5318</v>
      </c>
      <c r="CO77" s="381">
        <f t="shared" ref="CO77:CO140" si="190">+BU77+BZ77+CE77+CJ77</f>
        <v>0</v>
      </c>
      <c r="CP77" s="507">
        <f t="shared" ref="CP77:CP140" si="191">IF(CM77=0," -",CN77/CM77)</f>
        <v>1</v>
      </c>
      <c r="CQ77" s="378" t="str">
        <f t="shared" ref="CQ77:CQ140" si="192">IF(CO77=0," -",IF(CN77=0,100%,CO77/CN77))</f>
        <v xml:space="preserve"> -</v>
      </c>
      <c r="CR77" s="591" t="s">
        <v>1436</v>
      </c>
      <c r="CS77" s="212" t="s">
        <v>1322</v>
      </c>
      <c r="CT77" s="101" t="str">
        <f>'[1]LÍNEA 4'!AQ77</f>
        <v>Sec. Salud y Ambiente</v>
      </c>
    </row>
    <row r="78" spans="2:98" ht="30" customHeight="1" x14ac:dyDescent="0.2">
      <c r="B78" s="961"/>
      <c r="C78" s="958"/>
      <c r="D78" s="1175"/>
      <c r="E78" s="912"/>
      <c r="F78" s="945"/>
      <c r="G78" s="828"/>
      <c r="H78" s="828"/>
      <c r="I78" s="815"/>
      <c r="J78" s="828"/>
      <c r="K78" s="797"/>
      <c r="L78" s="828"/>
      <c r="M78" s="828"/>
      <c r="N78" s="863"/>
      <c r="O78" s="828"/>
      <c r="P78" s="828"/>
      <c r="Q78" s="815"/>
      <c r="R78" s="828"/>
      <c r="S78" s="828"/>
      <c r="T78" s="815"/>
      <c r="U78" s="877"/>
      <c r="V78" s="1042"/>
      <c r="W78" s="1155"/>
      <c r="X78" s="828"/>
      <c r="Y78" s="1157"/>
      <c r="Z78" s="828"/>
      <c r="AA78" s="1157"/>
      <c r="AB78" s="1032"/>
      <c r="AC78" s="1158"/>
      <c r="AD78" s="988"/>
      <c r="AE78" s="762"/>
      <c r="AF78" s="770"/>
      <c r="AG78" s="762"/>
      <c r="AH78" s="770"/>
      <c r="AI78" s="762"/>
      <c r="AJ78" s="770"/>
      <c r="AK78" s="762"/>
      <c r="AL78" s="770"/>
      <c r="AM78" s="762"/>
      <c r="AN78" s="770"/>
      <c r="AO78" s="915"/>
      <c r="AP78" s="904"/>
      <c r="AQ78" s="119" t="s">
        <v>517</v>
      </c>
      <c r="AR78" s="268">
        <f>'[1]LÍNEA 4'!P78</f>
        <v>2210220</v>
      </c>
      <c r="AS78" s="119" t="s">
        <v>1700</v>
      </c>
      <c r="AT78" s="40">
        <v>0</v>
      </c>
      <c r="AU78" s="60">
        <f>'[1]LÍNEA 4'!S78</f>
        <v>1</v>
      </c>
      <c r="AV78" s="60">
        <f>'[1]LÍNEA 4'!T78</f>
        <v>0</v>
      </c>
      <c r="AW78" s="414">
        <f t="shared" si="176"/>
        <v>0</v>
      </c>
      <c r="AX78" s="60">
        <f>'[1]LÍNEA 4'!U78</f>
        <v>1</v>
      </c>
      <c r="AY78" s="414">
        <f t="shared" si="177"/>
        <v>1</v>
      </c>
      <c r="AZ78" s="60">
        <f>'[1]LÍNEA 4'!V78</f>
        <v>0</v>
      </c>
      <c r="BA78" s="416">
        <f t="shared" si="178"/>
        <v>0</v>
      </c>
      <c r="BB78" s="47">
        <f>'[1]LÍNEA 4'!W78</f>
        <v>0</v>
      </c>
      <c r="BC78" s="416">
        <f t="shared" si="179"/>
        <v>0</v>
      </c>
      <c r="BD78" s="54">
        <f>'[17]2016'!K54</f>
        <v>0</v>
      </c>
      <c r="BE78" s="60">
        <f>'[17]2017'!K54</f>
        <v>0</v>
      </c>
      <c r="BF78" s="60">
        <f>'[17]2018'!K54</f>
        <v>0</v>
      </c>
      <c r="BG78" s="49">
        <f>'[17]2019'!K54</f>
        <v>0</v>
      </c>
      <c r="BH78" s="334" t="str">
        <f t="shared" si="165"/>
        <v xml:space="preserve"> -</v>
      </c>
      <c r="BI78" s="454" t="str">
        <f t="shared" si="166"/>
        <v xml:space="preserve"> -</v>
      </c>
      <c r="BJ78" s="335">
        <f t="shared" si="167"/>
        <v>0</v>
      </c>
      <c r="BK78" s="454">
        <f t="shared" si="168"/>
        <v>0</v>
      </c>
      <c r="BL78" s="335" t="str">
        <f t="shared" si="169"/>
        <v xml:space="preserve"> -</v>
      </c>
      <c r="BM78" s="454" t="str">
        <f t="shared" si="170"/>
        <v xml:space="preserve"> -</v>
      </c>
      <c r="BN78" s="335" t="str">
        <f t="shared" si="171"/>
        <v xml:space="preserve"> -</v>
      </c>
      <c r="BO78" s="454" t="str">
        <f t="shared" si="172"/>
        <v xml:space="preserve"> -</v>
      </c>
      <c r="BP78" s="661">
        <f t="shared" si="164"/>
        <v>0</v>
      </c>
      <c r="BQ78" s="656">
        <f t="shared" si="174"/>
        <v>0</v>
      </c>
      <c r="BR78" s="646">
        <f t="shared" si="175"/>
        <v>0</v>
      </c>
      <c r="BS78" s="270">
        <f>'[17]2016'!P54</f>
        <v>50000</v>
      </c>
      <c r="BT78" s="271">
        <f>'[17]2016'!Q54</f>
        <v>0</v>
      </c>
      <c r="BU78" s="271">
        <f>'[17]2016'!R54</f>
        <v>0</v>
      </c>
      <c r="BV78" s="125">
        <f t="shared" si="180"/>
        <v>0</v>
      </c>
      <c r="BW78" s="379" t="str">
        <f t="shared" si="181"/>
        <v xml:space="preserve"> -</v>
      </c>
      <c r="BX78" s="55">
        <f>'[17]2017'!P54</f>
        <v>42000</v>
      </c>
      <c r="BY78" s="60">
        <f>'[17]2017'!Q54</f>
        <v>0</v>
      </c>
      <c r="BZ78" s="60">
        <f>'[17]2017'!R54</f>
        <v>0</v>
      </c>
      <c r="CA78" s="125">
        <f t="shared" si="182"/>
        <v>0</v>
      </c>
      <c r="CB78" s="379" t="str">
        <f t="shared" si="183"/>
        <v xml:space="preserve"> -</v>
      </c>
      <c r="CC78" s="54">
        <f>'[17]2018'!P54</f>
        <v>0</v>
      </c>
      <c r="CD78" s="60">
        <f>'[17]2018'!Q54</f>
        <v>0</v>
      </c>
      <c r="CE78" s="60">
        <f>'[17]2018'!R54</f>
        <v>0</v>
      </c>
      <c r="CF78" s="125" t="str">
        <f t="shared" si="184"/>
        <v xml:space="preserve"> -</v>
      </c>
      <c r="CG78" s="379" t="str">
        <f t="shared" si="185"/>
        <v xml:space="preserve"> -</v>
      </c>
      <c r="CH78" s="55">
        <f>'[17]2019'!P54</f>
        <v>0</v>
      </c>
      <c r="CI78" s="60">
        <f>'[17]2019'!Q54</f>
        <v>0</v>
      </c>
      <c r="CJ78" s="60">
        <f>'[17]2019'!R54</f>
        <v>0</v>
      </c>
      <c r="CK78" s="125" t="str">
        <f t="shared" si="186"/>
        <v xml:space="preserve"> -</v>
      </c>
      <c r="CL78" s="379" t="str">
        <f t="shared" si="187"/>
        <v xml:space="preserve"> -</v>
      </c>
      <c r="CM78" s="327">
        <f t="shared" si="188"/>
        <v>92000</v>
      </c>
      <c r="CN78" s="323">
        <f t="shared" si="189"/>
        <v>0</v>
      </c>
      <c r="CO78" s="323">
        <f t="shared" si="190"/>
        <v>0</v>
      </c>
      <c r="CP78" s="505">
        <f t="shared" si="191"/>
        <v>0</v>
      </c>
      <c r="CQ78" s="379" t="str">
        <f t="shared" si="192"/>
        <v xml:space="preserve"> -</v>
      </c>
      <c r="CR78" s="592" t="s">
        <v>1436</v>
      </c>
      <c r="CS78" s="213" t="s">
        <v>1322</v>
      </c>
      <c r="CT78" s="102" t="str">
        <f>'[1]LÍNEA 4'!AQ78</f>
        <v>Sec. Salud y Ambiente</v>
      </c>
    </row>
    <row r="79" spans="2:98" ht="30" customHeight="1" x14ac:dyDescent="0.2">
      <c r="B79" s="961"/>
      <c r="C79" s="958"/>
      <c r="D79" s="1175"/>
      <c r="E79" s="912"/>
      <c r="F79" s="945"/>
      <c r="G79" s="828"/>
      <c r="H79" s="828"/>
      <c r="I79" s="815"/>
      <c r="J79" s="828"/>
      <c r="K79" s="797"/>
      <c r="L79" s="828"/>
      <c r="M79" s="828"/>
      <c r="N79" s="814"/>
      <c r="O79" s="828"/>
      <c r="P79" s="828"/>
      <c r="Q79" s="815"/>
      <c r="R79" s="828"/>
      <c r="S79" s="828"/>
      <c r="T79" s="815"/>
      <c r="U79" s="877"/>
      <c r="V79" s="1042"/>
      <c r="W79" s="1156"/>
      <c r="X79" s="828"/>
      <c r="Y79" s="1157"/>
      <c r="Z79" s="828"/>
      <c r="AA79" s="1157"/>
      <c r="AB79" s="1032"/>
      <c r="AC79" s="1158"/>
      <c r="AD79" s="988"/>
      <c r="AE79" s="762"/>
      <c r="AF79" s="770"/>
      <c r="AG79" s="762"/>
      <c r="AH79" s="770"/>
      <c r="AI79" s="762"/>
      <c r="AJ79" s="770"/>
      <c r="AK79" s="762"/>
      <c r="AL79" s="770"/>
      <c r="AM79" s="762"/>
      <c r="AN79" s="770"/>
      <c r="AO79" s="915"/>
      <c r="AP79" s="904"/>
      <c r="AQ79" s="231" t="s">
        <v>692</v>
      </c>
      <c r="AR79" s="279">
        <f>'[1]LÍNEA 4'!P79</f>
        <v>2210220</v>
      </c>
      <c r="AS79" s="231" t="s">
        <v>1701</v>
      </c>
      <c r="AT79" s="40">
        <v>0</v>
      </c>
      <c r="AU79" s="60">
        <f>'[1]LÍNEA 4'!S79</f>
        <v>1</v>
      </c>
      <c r="AV79" s="60">
        <f>'[1]LÍNEA 4'!T79</f>
        <v>1</v>
      </c>
      <c r="AW79" s="414">
        <v>0.25</v>
      </c>
      <c r="AX79" s="60">
        <f>'[1]LÍNEA 4'!U79</f>
        <v>1</v>
      </c>
      <c r="AY79" s="414">
        <v>0.25</v>
      </c>
      <c r="AZ79" s="60">
        <f>'[1]LÍNEA 4'!V79</f>
        <v>1</v>
      </c>
      <c r="BA79" s="416">
        <v>0.25</v>
      </c>
      <c r="BB79" s="47">
        <f>'[1]LÍNEA 4'!W79</f>
        <v>1</v>
      </c>
      <c r="BC79" s="416">
        <v>0.25</v>
      </c>
      <c r="BD79" s="54">
        <f>'[17]2016'!K55</f>
        <v>0.6</v>
      </c>
      <c r="BE79" s="60">
        <f>'[17]2017'!K55</f>
        <v>0.4</v>
      </c>
      <c r="BF79" s="60">
        <f>'[17]2018'!K55</f>
        <v>0</v>
      </c>
      <c r="BG79" s="49">
        <f>'[17]2019'!K55</f>
        <v>0</v>
      </c>
      <c r="BH79" s="334">
        <f t="shared" si="165"/>
        <v>0.6</v>
      </c>
      <c r="BI79" s="454">
        <f t="shared" si="166"/>
        <v>0.6</v>
      </c>
      <c r="BJ79" s="335">
        <f t="shared" si="167"/>
        <v>0.4</v>
      </c>
      <c r="BK79" s="454">
        <f t="shared" si="168"/>
        <v>0.4</v>
      </c>
      <c r="BL79" s="335">
        <f t="shared" si="169"/>
        <v>0</v>
      </c>
      <c r="BM79" s="454">
        <f t="shared" si="170"/>
        <v>0</v>
      </c>
      <c r="BN79" s="335">
        <f t="shared" si="171"/>
        <v>0</v>
      </c>
      <c r="BO79" s="454">
        <f t="shared" si="172"/>
        <v>0</v>
      </c>
      <c r="BP79" s="661">
        <f t="shared" si="173"/>
        <v>0.25</v>
      </c>
      <c r="BQ79" s="656">
        <f t="shared" si="174"/>
        <v>0.25</v>
      </c>
      <c r="BR79" s="646">
        <f t="shared" si="175"/>
        <v>0.25</v>
      </c>
      <c r="BS79" s="270">
        <f>'[17]2016'!P55</f>
        <v>165600</v>
      </c>
      <c r="BT79" s="271">
        <f>'[17]2016'!Q55</f>
        <v>126669</v>
      </c>
      <c r="BU79" s="271">
        <f>'[17]2016'!R55</f>
        <v>0</v>
      </c>
      <c r="BV79" s="125">
        <f t="shared" si="180"/>
        <v>0.76490942028985509</v>
      </c>
      <c r="BW79" s="379" t="str">
        <f t="shared" si="181"/>
        <v xml:space="preserve"> -</v>
      </c>
      <c r="BX79" s="55">
        <f>'[17]2017'!P55</f>
        <v>701909</v>
      </c>
      <c r="BY79" s="60">
        <f>'[17]2017'!Q55</f>
        <v>201909</v>
      </c>
      <c r="BZ79" s="60">
        <f>'[17]2017'!R55</f>
        <v>0</v>
      </c>
      <c r="CA79" s="125">
        <f t="shared" si="182"/>
        <v>0.28765694698315591</v>
      </c>
      <c r="CB79" s="379" t="str">
        <f t="shared" si="183"/>
        <v xml:space="preserve"> -</v>
      </c>
      <c r="CC79" s="54">
        <f>'[17]2018'!P55</f>
        <v>0</v>
      </c>
      <c r="CD79" s="60">
        <f>'[17]2018'!Q55</f>
        <v>0</v>
      </c>
      <c r="CE79" s="60">
        <f>'[17]2018'!R55</f>
        <v>0</v>
      </c>
      <c r="CF79" s="125" t="str">
        <f t="shared" si="184"/>
        <v xml:space="preserve"> -</v>
      </c>
      <c r="CG79" s="379" t="str">
        <f t="shared" si="185"/>
        <v xml:space="preserve"> -</v>
      </c>
      <c r="CH79" s="55">
        <f>'[17]2019'!P55</f>
        <v>0</v>
      </c>
      <c r="CI79" s="60">
        <f>'[17]2019'!Q55</f>
        <v>0</v>
      </c>
      <c r="CJ79" s="60">
        <f>'[17]2019'!R55</f>
        <v>0</v>
      </c>
      <c r="CK79" s="125" t="str">
        <f t="shared" si="186"/>
        <v xml:space="preserve"> -</v>
      </c>
      <c r="CL79" s="379" t="str">
        <f t="shared" si="187"/>
        <v xml:space="preserve"> -</v>
      </c>
      <c r="CM79" s="327">
        <f t="shared" si="188"/>
        <v>867509</v>
      </c>
      <c r="CN79" s="323">
        <f t="shared" si="189"/>
        <v>328578</v>
      </c>
      <c r="CO79" s="323">
        <f t="shared" si="190"/>
        <v>0</v>
      </c>
      <c r="CP79" s="505">
        <f t="shared" si="191"/>
        <v>0.37876033562764189</v>
      </c>
      <c r="CQ79" s="379" t="str">
        <f t="shared" si="192"/>
        <v xml:space="preserve"> -</v>
      </c>
      <c r="CR79" s="592" t="s">
        <v>1436</v>
      </c>
      <c r="CS79" s="213" t="s">
        <v>1322</v>
      </c>
      <c r="CT79" s="102" t="str">
        <f>'[1]LÍNEA 4'!AQ79</f>
        <v>Sec. Salud y Ambiente</v>
      </c>
    </row>
    <row r="80" spans="2:98" ht="30" customHeight="1" x14ac:dyDescent="0.2">
      <c r="B80" s="961"/>
      <c r="C80" s="958"/>
      <c r="D80" s="1175"/>
      <c r="E80" s="912"/>
      <c r="F80" s="996" t="s">
        <v>545</v>
      </c>
      <c r="G80" s="809">
        <v>0</v>
      </c>
      <c r="H80" s="809">
        <v>0</v>
      </c>
      <c r="I80" s="797">
        <v>1E-3</v>
      </c>
      <c r="J80" s="809">
        <v>0</v>
      </c>
      <c r="K80" s="797">
        <f>+J80-G80</f>
        <v>0</v>
      </c>
      <c r="L80" s="809"/>
      <c r="M80" s="809">
        <v>0</v>
      </c>
      <c r="N80" s="811">
        <f>+M80-J80</f>
        <v>0</v>
      </c>
      <c r="O80" s="809"/>
      <c r="P80" s="809">
        <v>0</v>
      </c>
      <c r="Q80" s="797">
        <f>+P80-M80</f>
        <v>0</v>
      </c>
      <c r="R80" s="809"/>
      <c r="S80" s="809">
        <v>0</v>
      </c>
      <c r="T80" s="797">
        <f>+S80-P80</f>
        <v>0</v>
      </c>
      <c r="U80" s="937"/>
      <c r="V80" s="1134"/>
      <c r="W80" s="1149">
        <f t="shared" ref="W80" si="193">+V80</f>
        <v>0</v>
      </c>
      <c r="X80" s="1140"/>
      <c r="Y80" s="1152">
        <f t="shared" ref="Y80" si="194">+X80</f>
        <v>0</v>
      </c>
      <c r="Z80" s="1140"/>
      <c r="AA80" s="1152">
        <f t="shared" ref="AA80" si="195">+Z80</f>
        <v>0</v>
      </c>
      <c r="AB80" s="1143"/>
      <c r="AC80" s="1153">
        <f t="shared" ref="AC80" si="196">+AB80</f>
        <v>0</v>
      </c>
      <c r="AD80" s="988"/>
      <c r="AE80" s="762">
        <f t="shared" ref="AE80" si="197">+AD80</f>
        <v>0</v>
      </c>
      <c r="AF80" s="770"/>
      <c r="AG80" s="762">
        <f t="shared" ref="AG80" si="198">+AF80</f>
        <v>0</v>
      </c>
      <c r="AH80" s="770"/>
      <c r="AI80" s="762">
        <f t="shared" ref="AI80" si="199">+AH80</f>
        <v>0</v>
      </c>
      <c r="AJ80" s="770"/>
      <c r="AK80" s="762">
        <f t="shared" ref="AK80" si="200">+AJ80</f>
        <v>0</v>
      </c>
      <c r="AL80" s="770"/>
      <c r="AM80" s="762">
        <f t="shared" ref="AM80" si="201">+AL80</f>
        <v>0</v>
      </c>
      <c r="AN80" s="1129"/>
      <c r="AO80" s="915"/>
      <c r="AP80" s="904"/>
      <c r="AQ80" s="237" t="s">
        <v>518</v>
      </c>
      <c r="AR80" s="277">
        <f>'[1]LÍNEA 4'!P80</f>
        <v>2210220</v>
      </c>
      <c r="AS80" s="237" t="s">
        <v>1702</v>
      </c>
      <c r="AT80" s="43">
        <v>1</v>
      </c>
      <c r="AU80" s="85">
        <f>'[1]LÍNEA 4'!S80</f>
        <v>1</v>
      </c>
      <c r="AV80" s="85">
        <f>'[1]LÍNEA 4'!T80</f>
        <v>1</v>
      </c>
      <c r="AW80" s="414">
        <v>0.25</v>
      </c>
      <c r="AX80" s="85">
        <f>'[1]LÍNEA 4'!U80</f>
        <v>1</v>
      </c>
      <c r="AY80" s="414">
        <v>0.25</v>
      </c>
      <c r="AZ80" s="85">
        <f>'[1]LÍNEA 4'!V80</f>
        <v>1</v>
      </c>
      <c r="BA80" s="416">
        <v>0.25</v>
      </c>
      <c r="BB80" s="125">
        <f>'[1]LÍNEA 4'!W80</f>
        <v>1</v>
      </c>
      <c r="BC80" s="416">
        <v>0.25</v>
      </c>
      <c r="BD80" s="319">
        <f>'[17]2016'!K56</f>
        <v>0.02</v>
      </c>
      <c r="BE80" s="85">
        <f>'[17]2017'!K56</f>
        <v>0.3</v>
      </c>
      <c r="BF80" s="85">
        <f>'[17]2018'!K56</f>
        <v>0</v>
      </c>
      <c r="BG80" s="71">
        <f>'[17]2019'!K56</f>
        <v>0</v>
      </c>
      <c r="BH80" s="334">
        <f t="shared" si="165"/>
        <v>0.02</v>
      </c>
      <c r="BI80" s="454">
        <f t="shared" si="166"/>
        <v>0.02</v>
      </c>
      <c r="BJ80" s="335">
        <f t="shared" si="167"/>
        <v>0.3</v>
      </c>
      <c r="BK80" s="454">
        <f t="shared" si="168"/>
        <v>0.3</v>
      </c>
      <c r="BL80" s="335">
        <f t="shared" si="169"/>
        <v>0</v>
      </c>
      <c r="BM80" s="454">
        <f t="shared" si="170"/>
        <v>0</v>
      </c>
      <c r="BN80" s="335">
        <f t="shared" si="171"/>
        <v>0</v>
      </c>
      <c r="BO80" s="454">
        <f t="shared" si="172"/>
        <v>0</v>
      </c>
      <c r="BP80" s="661">
        <f t="shared" si="173"/>
        <v>0.08</v>
      </c>
      <c r="BQ80" s="656">
        <f t="shared" si="174"/>
        <v>0.08</v>
      </c>
      <c r="BR80" s="646">
        <f t="shared" si="175"/>
        <v>0.08</v>
      </c>
      <c r="BS80" s="270">
        <f>'[17]2016'!P56</f>
        <v>59742</v>
      </c>
      <c r="BT80" s="271">
        <f>'[17]2016'!Q56</f>
        <v>45115</v>
      </c>
      <c r="BU80" s="271">
        <f>'[17]2016'!R56</f>
        <v>0</v>
      </c>
      <c r="BV80" s="125">
        <f t="shared" si="180"/>
        <v>0.75516387131331386</v>
      </c>
      <c r="BW80" s="379" t="str">
        <f t="shared" si="181"/>
        <v xml:space="preserve"> -</v>
      </c>
      <c r="BX80" s="55">
        <f>'[17]2017'!P56</f>
        <v>15954</v>
      </c>
      <c r="BY80" s="60">
        <f>'[17]2017'!Q56</f>
        <v>15954</v>
      </c>
      <c r="BZ80" s="60">
        <f>'[17]2017'!R56</f>
        <v>0</v>
      </c>
      <c r="CA80" s="125">
        <f t="shared" si="182"/>
        <v>1</v>
      </c>
      <c r="CB80" s="379" t="str">
        <f t="shared" si="183"/>
        <v xml:space="preserve"> -</v>
      </c>
      <c r="CC80" s="54">
        <f>'[17]2018'!P56</f>
        <v>264209</v>
      </c>
      <c r="CD80" s="60">
        <f>'[17]2018'!Q56</f>
        <v>0</v>
      </c>
      <c r="CE80" s="60">
        <f>'[17]2018'!R56</f>
        <v>0</v>
      </c>
      <c r="CF80" s="125">
        <f t="shared" si="184"/>
        <v>0</v>
      </c>
      <c r="CG80" s="379" t="str">
        <f t="shared" si="185"/>
        <v xml:space="preserve"> -</v>
      </c>
      <c r="CH80" s="55">
        <f>'[17]2019'!P56</f>
        <v>296398</v>
      </c>
      <c r="CI80" s="60">
        <f>'[17]2019'!Q56</f>
        <v>0</v>
      </c>
      <c r="CJ80" s="60">
        <f>'[17]2019'!R56</f>
        <v>0</v>
      </c>
      <c r="CK80" s="125">
        <f t="shared" si="186"/>
        <v>0</v>
      </c>
      <c r="CL80" s="379" t="str">
        <f t="shared" si="187"/>
        <v xml:space="preserve"> -</v>
      </c>
      <c r="CM80" s="327">
        <f t="shared" si="188"/>
        <v>636303</v>
      </c>
      <c r="CN80" s="323">
        <f t="shared" si="189"/>
        <v>61069</v>
      </c>
      <c r="CO80" s="323">
        <f t="shared" si="190"/>
        <v>0</v>
      </c>
      <c r="CP80" s="505">
        <f t="shared" si="191"/>
        <v>9.5974716447981542E-2</v>
      </c>
      <c r="CQ80" s="379" t="str">
        <f t="shared" si="192"/>
        <v xml:space="preserve"> -</v>
      </c>
      <c r="CR80" s="592" t="s">
        <v>1436</v>
      </c>
      <c r="CS80" s="213" t="s">
        <v>1322</v>
      </c>
      <c r="CT80" s="102" t="str">
        <f>'[1]LÍNEA 4'!AQ80</f>
        <v>Sec. Salud y Ambiente</v>
      </c>
    </row>
    <row r="81" spans="2:98" ht="45.75" customHeight="1" x14ac:dyDescent="0.2">
      <c r="B81" s="961"/>
      <c r="C81" s="958"/>
      <c r="D81" s="1175"/>
      <c r="E81" s="912"/>
      <c r="F81" s="996"/>
      <c r="G81" s="809"/>
      <c r="H81" s="809"/>
      <c r="I81" s="797"/>
      <c r="J81" s="809"/>
      <c r="K81" s="797"/>
      <c r="L81" s="809"/>
      <c r="M81" s="809"/>
      <c r="N81" s="851"/>
      <c r="O81" s="809"/>
      <c r="P81" s="809"/>
      <c r="Q81" s="797"/>
      <c r="R81" s="809"/>
      <c r="S81" s="809"/>
      <c r="T81" s="797"/>
      <c r="U81" s="937"/>
      <c r="V81" s="1134"/>
      <c r="W81" s="1150"/>
      <c r="X81" s="1140"/>
      <c r="Y81" s="1152"/>
      <c r="Z81" s="1140"/>
      <c r="AA81" s="1152"/>
      <c r="AB81" s="1143"/>
      <c r="AC81" s="1153"/>
      <c r="AD81" s="988"/>
      <c r="AE81" s="762"/>
      <c r="AF81" s="770"/>
      <c r="AG81" s="762"/>
      <c r="AH81" s="770"/>
      <c r="AI81" s="762"/>
      <c r="AJ81" s="770"/>
      <c r="AK81" s="762"/>
      <c r="AL81" s="770"/>
      <c r="AM81" s="762"/>
      <c r="AN81" s="1129"/>
      <c r="AO81" s="915"/>
      <c r="AP81" s="904"/>
      <c r="AQ81" s="119" t="s">
        <v>519</v>
      </c>
      <c r="AR81" s="268">
        <f>'[1]LÍNEA 4'!P81</f>
        <v>2210220</v>
      </c>
      <c r="AS81" s="119" t="s">
        <v>1703</v>
      </c>
      <c r="AT81" s="40">
        <v>0</v>
      </c>
      <c r="AU81" s="60">
        <f>'[1]LÍNEA 4'!S81</f>
        <v>1</v>
      </c>
      <c r="AV81" s="60">
        <f>'[1]LÍNEA 4'!T81</f>
        <v>0</v>
      </c>
      <c r="AW81" s="414">
        <f t="shared" si="176"/>
        <v>0</v>
      </c>
      <c r="AX81" s="60">
        <f>'[1]LÍNEA 4'!U81</f>
        <v>1</v>
      </c>
      <c r="AY81" s="414">
        <f t="shared" si="177"/>
        <v>1</v>
      </c>
      <c r="AZ81" s="60">
        <f>'[1]LÍNEA 4'!V81</f>
        <v>0</v>
      </c>
      <c r="BA81" s="416">
        <f t="shared" si="178"/>
        <v>0</v>
      </c>
      <c r="BB81" s="47">
        <f>'[1]LÍNEA 4'!W81</f>
        <v>0</v>
      </c>
      <c r="BC81" s="416">
        <f t="shared" si="179"/>
        <v>0</v>
      </c>
      <c r="BD81" s="54">
        <f>'[17]2016'!K57</f>
        <v>0.5</v>
      </c>
      <c r="BE81" s="60">
        <f>'[17]2017'!K57</f>
        <v>0</v>
      </c>
      <c r="BF81" s="60">
        <f>'[17]2018'!K57</f>
        <v>0</v>
      </c>
      <c r="BG81" s="49">
        <f>'[17]2019'!K57</f>
        <v>0</v>
      </c>
      <c r="BH81" s="334" t="str">
        <f t="shared" si="165"/>
        <v xml:space="preserve"> -</v>
      </c>
      <c r="BI81" s="454" t="str">
        <f t="shared" si="166"/>
        <v xml:space="preserve"> -</v>
      </c>
      <c r="BJ81" s="335">
        <f t="shared" si="167"/>
        <v>0</v>
      </c>
      <c r="BK81" s="454">
        <f t="shared" si="168"/>
        <v>0</v>
      </c>
      <c r="BL81" s="335" t="str">
        <f t="shared" si="169"/>
        <v xml:space="preserve"> -</v>
      </c>
      <c r="BM81" s="454" t="str">
        <f t="shared" si="170"/>
        <v xml:space="preserve"> -</v>
      </c>
      <c r="BN81" s="335" t="str">
        <f t="shared" si="171"/>
        <v xml:space="preserve"> -</v>
      </c>
      <c r="BO81" s="454" t="str">
        <f t="shared" si="172"/>
        <v xml:space="preserve"> -</v>
      </c>
      <c r="BP81" s="661">
        <f t="shared" ref="BP81" si="202">+SUM(BD81:BG81)/AU81</f>
        <v>0.5</v>
      </c>
      <c r="BQ81" s="656">
        <f t="shared" si="174"/>
        <v>0.5</v>
      </c>
      <c r="BR81" s="646">
        <f t="shared" si="175"/>
        <v>0.5</v>
      </c>
      <c r="BS81" s="270">
        <f>'[17]2016'!P57</f>
        <v>40000</v>
      </c>
      <c r="BT81" s="271">
        <f>'[17]2016'!Q57</f>
        <v>40000</v>
      </c>
      <c r="BU81" s="271">
        <f>'[17]2016'!R57</f>
        <v>0</v>
      </c>
      <c r="BV81" s="125">
        <f t="shared" si="180"/>
        <v>1</v>
      </c>
      <c r="BW81" s="379" t="str">
        <f t="shared" si="181"/>
        <v xml:space="preserve"> -</v>
      </c>
      <c r="BX81" s="55">
        <f>'[17]2017'!P57</f>
        <v>50000</v>
      </c>
      <c r="BY81" s="60">
        <f>'[17]2017'!Q57</f>
        <v>0</v>
      </c>
      <c r="BZ81" s="60">
        <f>'[17]2017'!R57</f>
        <v>0</v>
      </c>
      <c r="CA81" s="125">
        <f t="shared" si="182"/>
        <v>0</v>
      </c>
      <c r="CB81" s="379" t="str">
        <f t="shared" si="183"/>
        <v xml:space="preserve"> -</v>
      </c>
      <c r="CC81" s="54">
        <f>'[17]2018'!P57</f>
        <v>0</v>
      </c>
      <c r="CD81" s="60">
        <f>'[17]2018'!Q57</f>
        <v>0</v>
      </c>
      <c r="CE81" s="60">
        <f>'[17]2018'!R57</f>
        <v>0</v>
      </c>
      <c r="CF81" s="125" t="str">
        <f t="shared" si="184"/>
        <v xml:space="preserve"> -</v>
      </c>
      <c r="CG81" s="379" t="str">
        <f t="shared" si="185"/>
        <v xml:space="preserve"> -</v>
      </c>
      <c r="CH81" s="55">
        <f>'[17]2019'!P57</f>
        <v>0</v>
      </c>
      <c r="CI81" s="60">
        <f>'[17]2019'!Q57</f>
        <v>0</v>
      </c>
      <c r="CJ81" s="60">
        <f>'[17]2019'!R57</f>
        <v>0</v>
      </c>
      <c r="CK81" s="125" t="str">
        <f t="shared" si="186"/>
        <v xml:space="preserve"> -</v>
      </c>
      <c r="CL81" s="379" t="str">
        <f t="shared" si="187"/>
        <v xml:space="preserve"> -</v>
      </c>
      <c r="CM81" s="327">
        <f t="shared" si="188"/>
        <v>90000</v>
      </c>
      <c r="CN81" s="323">
        <f t="shared" si="189"/>
        <v>40000</v>
      </c>
      <c r="CO81" s="323">
        <f t="shared" si="190"/>
        <v>0</v>
      </c>
      <c r="CP81" s="505">
        <f t="shared" si="191"/>
        <v>0.44444444444444442</v>
      </c>
      <c r="CQ81" s="379" t="str">
        <f t="shared" si="192"/>
        <v xml:space="preserve"> -</v>
      </c>
      <c r="CR81" s="592" t="s">
        <v>1436</v>
      </c>
      <c r="CS81" s="213" t="s">
        <v>1322</v>
      </c>
      <c r="CT81" s="102" t="str">
        <f>'[1]LÍNEA 4'!AQ81</f>
        <v>Sec. Salud y Ambiente</v>
      </c>
    </row>
    <row r="82" spans="2:98" ht="45.75" customHeight="1" thickBot="1" x14ac:dyDescent="0.25">
      <c r="B82" s="961"/>
      <c r="C82" s="958"/>
      <c r="D82" s="1175"/>
      <c r="E82" s="912"/>
      <c r="F82" s="996"/>
      <c r="G82" s="809"/>
      <c r="H82" s="809"/>
      <c r="I82" s="797"/>
      <c r="J82" s="809"/>
      <c r="K82" s="797"/>
      <c r="L82" s="809"/>
      <c r="M82" s="809"/>
      <c r="N82" s="851"/>
      <c r="O82" s="809"/>
      <c r="P82" s="809"/>
      <c r="Q82" s="797"/>
      <c r="R82" s="809"/>
      <c r="S82" s="809"/>
      <c r="T82" s="797"/>
      <c r="U82" s="937"/>
      <c r="V82" s="1134"/>
      <c r="W82" s="1150"/>
      <c r="X82" s="1140"/>
      <c r="Y82" s="1152"/>
      <c r="Z82" s="1140"/>
      <c r="AA82" s="1152"/>
      <c r="AB82" s="1143"/>
      <c r="AC82" s="1153"/>
      <c r="AD82" s="988"/>
      <c r="AE82" s="762"/>
      <c r="AF82" s="770"/>
      <c r="AG82" s="762"/>
      <c r="AH82" s="770"/>
      <c r="AI82" s="762"/>
      <c r="AJ82" s="770"/>
      <c r="AK82" s="762"/>
      <c r="AL82" s="770"/>
      <c r="AM82" s="762"/>
      <c r="AN82" s="1129"/>
      <c r="AO82" s="916"/>
      <c r="AP82" s="905"/>
      <c r="AQ82" s="240" t="s">
        <v>520</v>
      </c>
      <c r="AR82" s="298">
        <f>'[1]LÍNEA 4'!P82</f>
        <v>2210220</v>
      </c>
      <c r="AS82" s="240" t="s">
        <v>1704</v>
      </c>
      <c r="AT82" s="44">
        <v>0</v>
      </c>
      <c r="AU82" s="105">
        <f>'[1]LÍNEA 4'!S82</f>
        <v>2</v>
      </c>
      <c r="AV82" s="105">
        <f>'[1]LÍNEA 4'!T82</f>
        <v>2</v>
      </c>
      <c r="AW82" s="417">
        <v>0.25</v>
      </c>
      <c r="AX82" s="105">
        <f>'[1]LÍNEA 4'!U82</f>
        <v>2</v>
      </c>
      <c r="AY82" s="417">
        <v>0.25</v>
      </c>
      <c r="AZ82" s="105">
        <f>'[1]LÍNEA 4'!V82</f>
        <v>2</v>
      </c>
      <c r="BA82" s="418">
        <v>0.25</v>
      </c>
      <c r="BB82" s="50">
        <f>'[1]LÍNEA 4'!W82</f>
        <v>2</v>
      </c>
      <c r="BC82" s="418">
        <v>0.25</v>
      </c>
      <c r="BD82" s="62">
        <f>'[17]2016'!K58</f>
        <v>2</v>
      </c>
      <c r="BE82" s="92">
        <f>'[17]2017'!K58</f>
        <v>0.3</v>
      </c>
      <c r="BF82" s="92">
        <f>'[17]2018'!K58</f>
        <v>0</v>
      </c>
      <c r="BG82" s="70">
        <f>'[17]2019'!K58</f>
        <v>0</v>
      </c>
      <c r="BH82" s="456">
        <f t="shared" si="165"/>
        <v>1</v>
      </c>
      <c r="BI82" s="457">
        <f t="shared" si="166"/>
        <v>1</v>
      </c>
      <c r="BJ82" s="366">
        <f t="shared" si="167"/>
        <v>0.15</v>
      </c>
      <c r="BK82" s="457">
        <f t="shared" si="168"/>
        <v>0.15</v>
      </c>
      <c r="BL82" s="366">
        <f t="shared" si="169"/>
        <v>0</v>
      </c>
      <c r="BM82" s="457">
        <f t="shared" si="170"/>
        <v>0</v>
      </c>
      <c r="BN82" s="366">
        <f t="shared" si="171"/>
        <v>0</v>
      </c>
      <c r="BO82" s="457">
        <f t="shared" si="172"/>
        <v>0</v>
      </c>
      <c r="BP82" s="664">
        <f t="shared" si="173"/>
        <v>0.28749999999999998</v>
      </c>
      <c r="BQ82" s="659">
        <f t="shared" si="174"/>
        <v>0.28749999999999998</v>
      </c>
      <c r="BR82" s="649">
        <f t="shared" si="175"/>
        <v>0.28749999999999998</v>
      </c>
      <c r="BS82" s="365">
        <f>'[17]2016'!P58</f>
        <v>127200</v>
      </c>
      <c r="BT82" s="275">
        <f>'[17]2016'!Q58</f>
        <v>121124</v>
      </c>
      <c r="BU82" s="275">
        <f>'[17]2016'!R58</f>
        <v>0</v>
      </c>
      <c r="BV82" s="147">
        <f t="shared" si="180"/>
        <v>0.95223270440251573</v>
      </c>
      <c r="BW82" s="382" t="str">
        <f t="shared" si="181"/>
        <v xml:space="preserve"> -</v>
      </c>
      <c r="BX82" s="57">
        <f>'[17]2017'!P58</f>
        <v>146118</v>
      </c>
      <c r="BY82" s="105">
        <f>'[17]2017'!Q58</f>
        <v>146118</v>
      </c>
      <c r="BZ82" s="105">
        <f>'[17]2017'!R58</f>
        <v>0</v>
      </c>
      <c r="CA82" s="147">
        <f t="shared" si="182"/>
        <v>1</v>
      </c>
      <c r="CB82" s="382" t="str">
        <f t="shared" si="183"/>
        <v xml:space="preserve"> -</v>
      </c>
      <c r="CC82" s="56">
        <f>'[17]2018'!P58</f>
        <v>334767</v>
      </c>
      <c r="CD82" s="105">
        <f>'[17]2018'!Q58</f>
        <v>0</v>
      </c>
      <c r="CE82" s="105">
        <f>'[17]2018'!R58</f>
        <v>0</v>
      </c>
      <c r="CF82" s="147">
        <f t="shared" si="184"/>
        <v>0</v>
      </c>
      <c r="CG82" s="382" t="str">
        <f t="shared" si="185"/>
        <v xml:space="preserve"> -</v>
      </c>
      <c r="CH82" s="57">
        <f>'[17]2019'!P58</f>
        <v>329531</v>
      </c>
      <c r="CI82" s="105">
        <f>'[17]2019'!Q58</f>
        <v>0</v>
      </c>
      <c r="CJ82" s="105">
        <f>'[17]2019'!R58</f>
        <v>0</v>
      </c>
      <c r="CK82" s="147">
        <f t="shared" si="186"/>
        <v>0</v>
      </c>
      <c r="CL82" s="382" t="str">
        <f t="shared" si="187"/>
        <v xml:space="preserve"> -</v>
      </c>
      <c r="CM82" s="356">
        <f t="shared" si="188"/>
        <v>937616</v>
      </c>
      <c r="CN82" s="324">
        <f t="shared" si="189"/>
        <v>267242</v>
      </c>
      <c r="CO82" s="324">
        <f t="shared" si="190"/>
        <v>0</v>
      </c>
      <c r="CP82" s="508">
        <f t="shared" si="191"/>
        <v>0.28502286650398456</v>
      </c>
      <c r="CQ82" s="382" t="str">
        <f t="shared" si="192"/>
        <v xml:space="preserve"> -</v>
      </c>
      <c r="CR82" s="594" t="s">
        <v>1436</v>
      </c>
      <c r="CS82" s="214" t="s">
        <v>1322</v>
      </c>
      <c r="CT82" s="103" t="str">
        <f>'[1]LÍNEA 4'!AQ82</f>
        <v>Sec. Salud y Ambiente</v>
      </c>
    </row>
    <row r="83" spans="2:98" ht="30" customHeight="1" x14ac:dyDescent="0.2">
      <c r="B83" s="961"/>
      <c r="C83" s="958"/>
      <c r="D83" s="1175"/>
      <c r="E83" s="912"/>
      <c r="F83" s="996"/>
      <c r="G83" s="809"/>
      <c r="H83" s="809"/>
      <c r="I83" s="797"/>
      <c r="J83" s="809"/>
      <c r="K83" s="797"/>
      <c r="L83" s="809"/>
      <c r="M83" s="809"/>
      <c r="N83" s="851"/>
      <c r="O83" s="809"/>
      <c r="P83" s="809"/>
      <c r="Q83" s="797"/>
      <c r="R83" s="809"/>
      <c r="S83" s="809"/>
      <c r="T83" s="797"/>
      <c r="U83" s="937"/>
      <c r="V83" s="1134"/>
      <c r="W83" s="1150"/>
      <c r="X83" s="1140"/>
      <c r="Y83" s="1152"/>
      <c r="Z83" s="1140"/>
      <c r="AA83" s="1152"/>
      <c r="AB83" s="1143"/>
      <c r="AC83" s="1153"/>
      <c r="AD83" s="988"/>
      <c r="AE83" s="762"/>
      <c r="AF83" s="770"/>
      <c r="AG83" s="762"/>
      <c r="AH83" s="770"/>
      <c r="AI83" s="762"/>
      <c r="AJ83" s="770"/>
      <c r="AK83" s="762"/>
      <c r="AL83" s="770"/>
      <c r="AM83" s="762"/>
      <c r="AN83" s="1129"/>
      <c r="AO83" s="917">
        <f>+RESUMEN!J91</f>
        <v>0.46875</v>
      </c>
      <c r="AP83" s="906" t="s">
        <v>554</v>
      </c>
      <c r="AQ83" s="238" t="s">
        <v>521</v>
      </c>
      <c r="AR83" s="283">
        <f>'[1]LÍNEA 4'!P83</f>
        <v>2210233</v>
      </c>
      <c r="AS83" s="238" t="s">
        <v>1705</v>
      </c>
      <c r="AT83" s="39">
        <v>0</v>
      </c>
      <c r="AU83" s="90">
        <f>'[1]LÍNEA 4'!S83</f>
        <v>1</v>
      </c>
      <c r="AV83" s="90">
        <f>'[1]LÍNEA 4'!T83</f>
        <v>1</v>
      </c>
      <c r="AW83" s="413">
        <v>0.25</v>
      </c>
      <c r="AX83" s="90">
        <f>'[1]LÍNEA 4'!U83</f>
        <v>1</v>
      </c>
      <c r="AY83" s="413">
        <v>0.25</v>
      </c>
      <c r="AZ83" s="90">
        <f>'[1]LÍNEA 4'!V83</f>
        <v>1</v>
      </c>
      <c r="BA83" s="415">
        <v>0.25</v>
      </c>
      <c r="BB83" s="46">
        <f>'[1]LÍNEA 4'!W83</f>
        <v>1</v>
      </c>
      <c r="BC83" s="422">
        <v>0.25</v>
      </c>
      <c r="BD83" s="52">
        <f>'[17]2016'!K59</f>
        <v>1</v>
      </c>
      <c r="BE83" s="90">
        <f>'[17]2017'!K59</f>
        <v>1</v>
      </c>
      <c r="BF83" s="90">
        <f>'[17]2018'!K59</f>
        <v>0</v>
      </c>
      <c r="BG83" s="69">
        <f>'[17]2019'!K59</f>
        <v>0</v>
      </c>
      <c r="BH83" s="330">
        <f t="shared" si="165"/>
        <v>1</v>
      </c>
      <c r="BI83" s="453">
        <f t="shared" si="166"/>
        <v>1</v>
      </c>
      <c r="BJ83" s="331">
        <f t="shared" si="167"/>
        <v>1</v>
      </c>
      <c r="BK83" s="453">
        <f t="shared" si="168"/>
        <v>1</v>
      </c>
      <c r="BL83" s="331">
        <f t="shared" si="169"/>
        <v>0</v>
      </c>
      <c r="BM83" s="453">
        <f t="shared" si="170"/>
        <v>0</v>
      </c>
      <c r="BN83" s="331">
        <f t="shared" si="171"/>
        <v>0</v>
      </c>
      <c r="BO83" s="453">
        <f t="shared" si="172"/>
        <v>0</v>
      </c>
      <c r="BP83" s="660">
        <f t="shared" si="173"/>
        <v>0.5</v>
      </c>
      <c r="BQ83" s="655">
        <f t="shared" si="174"/>
        <v>0.5</v>
      </c>
      <c r="BR83" s="645">
        <f t="shared" si="175"/>
        <v>0.5</v>
      </c>
      <c r="BS83" s="398">
        <f>'[17]2016'!P59</f>
        <v>10800</v>
      </c>
      <c r="BT83" s="269">
        <f>'[17]2016'!Q59</f>
        <v>7338</v>
      </c>
      <c r="BU83" s="269">
        <f>'[17]2016'!R59</f>
        <v>0</v>
      </c>
      <c r="BV83" s="146">
        <f t="shared" si="180"/>
        <v>0.67944444444444441</v>
      </c>
      <c r="BW83" s="385" t="str">
        <f t="shared" si="181"/>
        <v xml:space="preserve"> -</v>
      </c>
      <c r="BX83" s="53">
        <f>'[17]2017'!P59</f>
        <v>12150</v>
      </c>
      <c r="BY83" s="90">
        <f>'[17]2017'!Q59</f>
        <v>12150</v>
      </c>
      <c r="BZ83" s="90">
        <f>'[17]2017'!R59</f>
        <v>0</v>
      </c>
      <c r="CA83" s="146">
        <f t="shared" si="182"/>
        <v>1</v>
      </c>
      <c r="CB83" s="385" t="str">
        <f t="shared" si="183"/>
        <v xml:space="preserve"> -</v>
      </c>
      <c r="CC83" s="52">
        <f>'[17]2018'!P59</f>
        <v>78626</v>
      </c>
      <c r="CD83" s="90">
        <f>'[17]2018'!Q59</f>
        <v>0</v>
      </c>
      <c r="CE83" s="90">
        <f>'[17]2018'!R59</f>
        <v>0</v>
      </c>
      <c r="CF83" s="146">
        <f t="shared" si="184"/>
        <v>0</v>
      </c>
      <c r="CG83" s="385" t="str">
        <f t="shared" si="185"/>
        <v xml:space="preserve"> -</v>
      </c>
      <c r="CH83" s="53">
        <f>'[17]2019'!P59</f>
        <v>82164</v>
      </c>
      <c r="CI83" s="90">
        <f>'[17]2019'!Q59</f>
        <v>0</v>
      </c>
      <c r="CJ83" s="90">
        <f>'[17]2019'!R59</f>
        <v>0</v>
      </c>
      <c r="CK83" s="146">
        <f t="shared" si="186"/>
        <v>0</v>
      </c>
      <c r="CL83" s="385" t="str">
        <f t="shared" si="187"/>
        <v xml:space="preserve"> -</v>
      </c>
      <c r="CM83" s="325">
        <f t="shared" si="188"/>
        <v>183740</v>
      </c>
      <c r="CN83" s="326">
        <f t="shared" si="189"/>
        <v>19488</v>
      </c>
      <c r="CO83" s="326">
        <f t="shared" si="190"/>
        <v>0</v>
      </c>
      <c r="CP83" s="504">
        <f t="shared" si="191"/>
        <v>0.1060629149885708</v>
      </c>
      <c r="CQ83" s="385" t="str">
        <f t="shared" si="192"/>
        <v xml:space="preserve"> -</v>
      </c>
      <c r="CR83" s="595" t="s">
        <v>1436</v>
      </c>
      <c r="CS83" s="215" t="s">
        <v>1322</v>
      </c>
      <c r="CT83" s="75" t="str">
        <f>'[1]LÍNEA 4'!AQ83</f>
        <v>Sec. Salud y Ambiente</v>
      </c>
    </row>
    <row r="84" spans="2:98" ht="30" customHeight="1" x14ac:dyDescent="0.2">
      <c r="B84" s="961"/>
      <c r="C84" s="958"/>
      <c r="D84" s="1175"/>
      <c r="E84" s="912"/>
      <c r="F84" s="996"/>
      <c r="G84" s="809"/>
      <c r="H84" s="809"/>
      <c r="I84" s="797"/>
      <c r="J84" s="809"/>
      <c r="K84" s="797"/>
      <c r="L84" s="809"/>
      <c r="M84" s="809"/>
      <c r="N84" s="796"/>
      <c r="O84" s="809"/>
      <c r="P84" s="809"/>
      <c r="Q84" s="797"/>
      <c r="R84" s="809"/>
      <c r="S84" s="809"/>
      <c r="T84" s="797"/>
      <c r="U84" s="937"/>
      <c r="V84" s="1134"/>
      <c r="W84" s="1151"/>
      <c r="X84" s="1140"/>
      <c r="Y84" s="1152"/>
      <c r="Z84" s="1140"/>
      <c r="AA84" s="1152"/>
      <c r="AB84" s="1143"/>
      <c r="AC84" s="1153"/>
      <c r="AD84" s="988"/>
      <c r="AE84" s="762"/>
      <c r="AF84" s="770"/>
      <c r="AG84" s="762"/>
      <c r="AH84" s="770"/>
      <c r="AI84" s="762"/>
      <c r="AJ84" s="770"/>
      <c r="AK84" s="762"/>
      <c r="AL84" s="770"/>
      <c r="AM84" s="762"/>
      <c r="AN84" s="1129"/>
      <c r="AO84" s="915"/>
      <c r="AP84" s="904"/>
      <c r="AQ84" s="255" t="s">
        <v>522</v>
      </c>
      <c r="AR84" s="282">
        <f>'[1]LÍNEA 4'!P84</f>
        <v>2210233</v>
      </c>
      <c r="AS84" s="255" t="s">
        <v>1706</v>
      </c>
      <c r="AT84" s="40">
        <v>0</v>
      </c>
      <c r="AU84" s="60">
        <f>'[1]LÍNEA 4'!S84</f>
        <v>1</v>
      </c>
      <c r="AV84" s="60">
        <f>'[1]LÍNEA 4'!T84</f>
        <v>1</v>
      </c>
      <c r="AW84" s="414">
        <v>0.25</v>
      </c>
      <c r="AX84" s="60">
        <f>'[1]LÍNEA 4'!U84</f>
        <v>1</v>
      </c>
      <c r="AY84" s="414">
        <v>0.25</v>
      </c>
      <c r="AZ84" s="60">
        <f>'[1]LÍNEA 4'!V84</f>
        <v>1</v>
      </c>
      <c r="BA84" s="416">
        <v>0.25</v>
      </c>
      <c r="BB84" s="47">
        <f>'[1]LÍNEA 4'!W84</f>
        <v>1</v>
      </c>
      <c r="BC84" s="423">
        <v>0.25</v>
      </c>
      <c r="BD84" s="54">
        <f>'[17]2016'!K60</f>
        <v>0.8</v>
      </c>
      <c r="BE84" s="60">
        <f>'[17]2017'!K60</f>
        <v>0.3</v>
      </c>
      <c r="BF84" s="60">
        <f>'[17]2018'!K60</f>
        <v>0</v>
      </c>
      <c r="BG84" s="49">
        <f>'[17]2019'!K60</f>
        <v>0</v>
      </c>
      <c r="BH84" s="334">
        <f t="shared" si="165"/>
        <v>0.8</v>
      </c>
      <c r="BI84" s="454">
        <f t="shared" si="166"/>
        <v>0.8</v>
      </c>
      <c r="BJ84" s="335">
        <f t="shared" si="167"/>
        <v>0.3</v>
      </c>
      <c r="BK84" s="454">
        <f t="shared" si="168"/>
        <v>0.3</v>
      </c>
      <c r="BL84" s="335">
        <f t="shared" si="169"/>
        <v>0</v>
      </c>
      <c r="BM84" s="454">
        <f t="shared" si="170"/>
        <v>0</v>
      </c>
      <c r="BN84" s="335">
        <f t="shared" si="171"/>
        <v>0</v>
      </c>
      <c r="BO84" s="454">
        <f t="shared" si="172"/>
        <v>0</v>
      </c>
      <c r="BP84" s="661">
        <f t="shared" si="173"/>
        <v>0.27500000000000002</v>
      </c>
      <c r="BQ84" s="656">
        <f t="shared" si="174"/>
        <v>0.27500000000000002</v>
      </c>
      <c r="BR84" s="646">
        <f t="shared" si="175"/>
        <v>0.27500000000000002</v>
      </c>
      <c r="BS84" s="399">
        <f>'[17]2016'!P60</f>
        <v>105400</v>
      </c>
      <c r="BT84" s="271">
        <f>'[17]2016'!Q60</f>
        <v>54583</v>
      </c>
      <c r="BU84" s="271">
        <f>'[17]2016'!R60</f>
        <v>0</v>
      </c>
      <c r="BV84" s="125">
        <f t="shared" si="180"/>
        <v>0.51786527514231495</v>
      </c>
      <c r="BW84" s="379" t="str">
        <f t="shared" si="181"/>
        <v xml:space="preserve"> -</v>
      </c>
      <c r="BX84" s="55">
        <f>'[17]2017'!P60</f>
        <v>108050</v>
      </c>
      <c r="BY84" s="60">
        <f>'[17]2017'!Q60</f>
        <v>78050</v>
      </c>
      <c r="BZ84" s="60">
        <f>'[17]2017'!R60</f>
        <v>0</v>
      </c>
      <c r="CA84" s="125">
        <f t="shared" si="182"/>
        <v>0.72235076353540029</v>
      </c>
      <c r="CB84" s="379" t="str">
        <f t="shared" si="183"/>
        <v xml:space="preserve"> -</v>
      </c>
      <c r="CC84" s="54">
        <f>'[17]2018'!P60</f>
        <v>0</v>
      </c>
      <c r="CD84" s="60">
        <f>'[17]2018'!Q60</f>
        <v>0</v>
      </c>
      <c r="CE84" s="60">
        <f>'[17]2018'!R60</f>
        <v>0</v>
      </c>
      <c r="CF84" s="125" t="str">
        <f t="shared" si="184"/>
        <v xml:space="preserve"> -</v>
      </c>
      <c r="CG84" s="379" t="str">
        <f t="shared" si="185"/>
        <v xml:space="preserve"> -</v>
      </c>
      <c r="CH84" s="55">
        <f>'[17]2019'!P60</f>
        <v>0</v>
      </c>
      <c r="CI84" s="60">
        <f>'[17]2019'!Q60</f>
        <v>0</v>
      </c>
      <c r="CJ84" s="60">
        <f>'[17]2019'!R60</f>
        <v>0</v>
      </c>
      <c r="CK84" s="125" t="str">
        <f t="shared" si="186"/>
        <v xml:space="preserve"> -</v>
      </c>
      <c r="CL84" s="379" t="str">
        <f t="shared" si="187"/>
        <v xml:space="preserve"> -</v>
      </c>
      <c r="CM84" s="327">
        <f t="shared" si="188"/>
        <v>213450</v>
      </c>
      <c r="CN84" s="323">
        <f t="shared" si="189"/>
        <v>132633</v>
      </c>
      <c r="CO84" s="323">
        <f t="shared" si="190"/>
        <v>0</v>
      </c>
      <c r="CP84" s="505">
        <f t="shared" si="191"/>
        <v>0.62137737174982433</v>
      </c>
      <c r="CQ84" s="379" t="str">
        <f t="shared" si="192"/>
        <v xml:space="preserve"> -</v>
      </c>
      <c r="CR84" s="592" t="s">
        <v>1436</v>
      </c>
      <c r="CS84" s="213" t="s">
        <v>1322</v>
      </c>
      <c r="CT84" s="102" t="str">
        <f>'[1]LÍNEA 4'!AQ84</f>
        <v>Sec. Salud y Ambiente</v>
      </c>
    </row>
    <row r="85" spans="2:98" ht="30" customHeight="1" x14ac:dyDescent="0.2">
      <c r="B85" s="961"/>
      <c r="C85" s="958"/>
      <c r="D85" s="1175"/>
      <c r="E85" s="912"/>
      <c r="F85" s="996" t="s">
        <v>546</v>
      </c>
      <c r="G85" s="828">
        <v>0.02</v>
      </c>
      <c r="H85" s="828">
        <v>0.02</v>
      </c>
      <c r="I85" s="815">
        <v>1.0000000000000001E-5</v>
      </c>
      <c r="J85" s="828">
        <v>0.02</v>
      </c>
      <c r="K85" s="815">
        <f>+J85-G85</f>
        <v>0</v>
      </c>
      <c r="L85" s="828"/>
      <c r="M85" s="828">
        <v>0.02</v>
      </c>
      <c r="N85" s="815">
        <f>+M85-J85</f>
        <v>0</v>
      </c>
      <c r="O85" s="828"/>
      <c r="P85" s="828">
        <v>0.02</v>
      </c>
      <c r="Q85" s="815">
        <f>+P85-M85</f>
        <v>0</v>
      </c>
      <c r="R85" s="828"/>
      <c r="S85" s="828">
        <v>0.02</v>
      </c>
      <c r="T85" s="815">
        <f>+S85-P85</f>
        <v>0</v>
      </c>
      <c r="U85" s="877"/>
      <c r="V85" s="1042"/>
      <c r="W85" s="815">
        <f>+V85</f>
        <v>0</v>
      </c>
      <c r="X85" s="828"/>
      <c r="Y85" s="815">
        <f>+X85</f>
        <v>0</v>
      </c>
      <c r="Z85" s="828"/>
      <c r="AA85" s="815">
        <f>+Z85</f>
        <v>0</v>
      </c>
      <c r="AB85" s="1032"/>
      <c r="AC85" s="1034">
        <f>+AB85</f>
        <v>0</v>
      </c>
      <c r="AD85" s="988"/>
      <c r="AE85" s="762">
        <f>+AD85</f>
        <v>0</v>
      </c>
      <c r="AF85" s="770"/>
      <c r="AG85" s="762">
        <f>+AF85</f>
        <v>0</v>
      </c>
      <c r="AH85" s="770"/>
      <c r="AI85" s="762">
        <f>+AH85</f>
        <v>0</v>
      </c>
      <c r="AJ85" s="770"/>
      <c r="AK85" s="762">
        <f>+AJ85</f>
        <v>0</v>
      </c>
      <c r="AL85" s="770"/>
      <c r="AM85" s="762">
        <f>+AL85</f>
        <v>0</v>
      </c>
      <c r="AN85" s="770"/>
      <c r="AO85" s="915"/>
      <c r="AP85" s="904"/>
      <c r="AQ85" s="27" t="s">
        <v>523</v>
      </c>
      <c r="AR85" s="282">
        <f>'[1]LÍNEA 4'!P85</f>
        <v>2210233</v>
      </c>
      <c r="AS85" s="27" t="s">
        <v>1707</v>
      </c>
      <c r="AT85" s="40">
        <v>0</v>
      </c>
      <c r="AU85" s="60">
        <f>'[1]LÍNEA 4'!S85</f>
        <v>1</v>
      </c>
      <c r="AV85" s="60">
        <f>'[1]LÍNEA 4'!T85</f>
        <v>1</v>
      </c>
      <c r="AW85" s="414">
        <f t="shared" si="176"/>
        <v>1</v>
      </c>
      <c r="AX85" s="60">
        <f>'[1]LÍNEA 4'!U85</f>
        <v>0</v>
      </c>
      <c r="AY85" s="414">
        <f t="shared" si="177"/>
        <v>0</v>
      </c>
      <c r="AZ85" s="60">
        <f>'[1]LÍNEA 4'!V85</f>
        <v>0</v>
      </c>
      <c r="BA85" s="416">
        <f t="shared" si="178"/>
        <v>0</v>
      </c>
      <c r="BB85" s="47">
        <f>'[1]LÍNEA 4'!W85</f>
        <v>0</v>
      </c>
      <c r="BC85" s="423">
        <f t="shared" si="179"/>
        <v>0</v>
      </c>
      <c r="BD85" s="54">
        <f>'[17]2016'!K61</f>
        <v>0.5</v>
      </c>
      <c r="BE85" s="60">
        <f>'[17]2017'!K61</f>
        <v>0.1</v>
      </c>
      <c r="BF85" s="60">
        <f>'[17]2018'!K61</f>
        <v>0</v>
      </c>
      <c r="BG85" s="49">
        <f>'[17]2019'!K61</f>
        <v>0</v>
      </c>
      <c r="BH85" s="334">
        <f t="shared" si="165"/>
        <v>0.5</v>
      </c>
      <c r="BI85" s="454">
        <f t="shared" si="166"/>
        <v>0.5</v>
      </c>
      <c r="BJ85" s="335" t="str">
        <f t="shared" si="167"/>
        <v xml:space="preserve"> -</v>
      </c>
      <c r="BK85" s="454" t="str">
        <f t="shared" si="168"/>
        <v xml:space="preserve"> -</v>
      </c>
      <c r="BL85" s="335" t="str">
        <f t="shared" si="169"/>
        <v xml:space="preserve"> -</v>
      </c>
      <c r="BM85" s="454" t="str">
        <f t="shared" si="170"/>
        <v xml:space="preserve"> -</v>
      </c>
      <c r="BN85" s="335" t="str">
        <f t="shared" si="171"/>
        <v xml:space="preserve"> -</v>
      </c>
      <c r="BO85" s="454" t="str">
        <f t="shared" si="172"/>
        <v xml:space="preserve"> -</v>
      </c>
      <c r="BP85" s="661">
        <f t="shared" ref="BP85" si="203">+SUM(BD85:BG85)/AU85</f>
        <v>0.6</v>
      </c>
      <c r="BQ85" s="656">
        <f t="shared" si="174"/>
        <v>0.6</v>
      </c>
      <c r="BR85" s="646">
        <f t="shared" si="175"/>
        <v>0.6</v>
      </c>
      <c r="BS85" s="399">
        <f>'[17]2016'!P61</f>
        <v>109600</v>
      </c>
      <c r="BT85" s="271">
        <f>'[17]2016'!Q61</f>
        <v>106638</v>
      </c>
      <c r="BU85" s="271">
        <f>'[17]2016'!R61</f>
        <v>0</v>
      </c>
      <c r="BV85" s="125">
        <f t="shared" si="180"/>
        <v>0.97297445255474457</v>
      </c>
      <c r="BW85" s="379" t="str">
        <f t="shared" si="181"/>
        <v xml:space="preserve"> -</v>
      </c>
      <c r="BX85" s="55">
        <f>'[17]2017'!P61</f>
        <v>113250</v>
      </c>
      <c r="BY85" s="60">
        <f>'[17]2017'!Q61</f>
        <v>51050</v>
      </c>
      <c r="BZ85" s="60">
        <f>'[17]2017'!R61</f>
        <v>0</v>
      </c>
      <c r="CA85" s="125">
        <f t="shared" si="182"/>
        <v>0.45077262693156733</v>
      </c>
      <c r="CB85" s="379" t="str">
        <f t="shared" si="183"/>
        <v xml:space="preserve"> -</v>
      </c>
      <c r="CC85" s="54">
        <f>'[17]2018'!P61</f>
        <v>0</v>
      </c>
      <c r="CD85" s="60">
        <f>'[17]2018'!Q61</f>
        <v>0</v>
      </c>
      <c r="CE85" s="60">
        <f>'[17]2018'!R61</f>
        <v>0</v>
      </c>
      <c r="CF85" s="125" t="str">
        <f t="shared" si="184"/>
        <v xml:space="preserve"> -</v>
      </c>
      <c r="CG85" s="379" t="str">
        <f t="shared" si="185"/>
        <v xml:space="preserve"> -</v>
      </c>
      <c r="CH85" s="55">
        <f>'[17]2019'!P61</f>
        <v>0</v>
      </c>
      <c r="CI85" s="60">
        <f>'[17]2019'!Q61</f>
        <v>0</v>
      </c>
      <c r="CJ85" s="60">
        <f>'[17]2019'!R61</f>
        <v>0</v>
      </c>
      <c r="CK85" s="125" t="str">
        <f t="shared" si="186"/>
        <v xml:space="preserve"> -</v>
      </c>
      <c r="CL85" s="379" t="str">
        <f t="shared" si="187"/>
        <v xml:space="preserve"> -</v>
      </c>
      <c r="CM85" s="327">
        <f t="shared" si="188"/>
        <v>222850</v>
      </c>
      <c r="CN85" s="323">
        <f t="shared" si="189"/>
        <v>157688</v>
      </c>
      <c r="CO85" s="323">
        <f t="shared" si="190"/>
        <v>0</v>
      </c>
      <c r="CP85" s="505">
        <f t="shared" si="191"/>
        <v>0.70759703836661436</v>
      </c>
      <c r="CQ85" s="379" t="str">
        <f t="shared" si="192"/>
        <v xml:space="preserve"> -</v>
      </c>
      <c r="CR85" s="592" t="s">
        <v>1436</v>
      </c>
      <c r="CS85" s="213" t="s">
        <v>1322</v>
      </c>
      <c r="CT85" s="102" t="str">
        <f>'[1]LÍNEA 4'!AQ85</f>
        <v>Sec. Salud y Ambiente</v>
      </c>
    </row>
    <row r="86" spans="2:98" ht="30" customHeight="1" thickBot="1" x14ac:dyDescent="0.25">
      <c r="B86" s="961"/>
      <c r="C86" s="958"/>
      <c r="D86" s="1175"/>
      <c r="E86" s="912"/>
      <c r="F86" s="996"/>
      <c r="G86" s="828"/>
      <c r="H86" s="828"/>
      <c r="I86" s="815"/>
      <c r="J86" s="828"/>
      <c r="K86" s="815"/>
      <c r="L86" s="828"/>
      <c r="M86" s="828"/>
      <c r="N86" s="815"/>
      <c r="O86" s="828"/>
      <c r="P86" s="828"/>
      <c r="Q86" s="815"/>
      <c r="R86" s="828"/>
      <c r="S86" s="828"/>
      <c r="T86" s="815"/>
      <c r="U86" s="877"/>
      <c r="V86" s="1042"/>
      <c r="W86" s="815"/>
      <c r="X86" s="828"/>
      <c r="Y86" s="815"/>
      <c r="Z86" s="828"/>
      <c r="AA86" s="815"/>
      <c r="AB86" s="1032"/>
      <c r="AC86" s="1034"/>
      <c r="AD86" s="988"/>
      <c r="AE86" s="762"/>
      <c r="AF86" s="770"/>
      <c r="AG86" s="762"/>
      <c r="AH86" s="770"/>
      <c r="AI86" s="762"/>
      <c r="AJ86" s="770"/>
      <c r="AK86" s="762"/>
      <c r="AL86" s="770"/>
      <c r="AM86" s="762"/>
      <c r="AN86" s="770"/>
      <c r="AO86" s="918"/>
      <c r="AP86" s="907"/>
      <c r="AQ86" s="253" t="s">
        <v>524</v>
      </c>
      <c r="AR86" s="254" t="str">
        <f>'[1]LÍNEA 4'!P86</f>
        <v>2210233 2210246 2210246 2210289</v>
      </c>
      <c r="AS86" s="253" t="s">
        <v>1708</v>
      </c>
      <c r="AT86" s="68">
        <v>1</v>
      </c>
      <c r="AU86" s="109">
        <f>'[1]LÍNEA 4'!S86</f>
        <v>1</v>
      </c>
      <c r="AV86" s="109">
        <f>'[1]LÍNEA 4'!T86</f>
        <v>1</v>
      </c>
      <c r="AW86" s="424">
        <v>0.25</v>
      </c>
      <c r="AX86" s="109">
        <f>'[1]LÍNEA 4'!U86</f>
        <v>1</v>
      </c>
      <c r="AY86" s="424">
        <v>0.25</v>
      </c>
      <c r="AZ86" s="109">
        <f>'[1]LÍNEA 4'!V86</f>
        <v>1</v>
      </c>
      <c r="BA86" s="425">
        <v>0.25</v>
      </c>
      <c r="BB86" s="148">
        <f>'[1]LÍNEA 4'!W86</f>
        <v>1</v>
      </c>
      <c r="BC86" s="426">
        <v>0.25</v>
      </c>
      <c r="BD86" s="316">
        <f>'[17]2016'!K62</f>
        <v>1</v>
      </c>
      <c r="BE86" s="109">
        <f>'[17]2017'!K62</f>
        <v>1</v>
      </c>
      <c r="BF86" s="109">
        <f>'[17]2018'!K62</f>
        <v>0</v>
      </c>
      <c r="BG86" s="73">
        <f>'[17]2019'!K62</f>
        <v>0</v>
      </c>
      <c r="BH86" s="332">
        <f t="shared" si="165"/>
        <v>1</v>
      </c>
      <c r="BI86" s="458">
        <f t="shared" si="166"/>
        <v>1</v>
      </c>
      <c r="BJ86" s="333">
        <f t="shared" si="167"/>
        <v>1</v>
      </c>
      <c r="BK86" s="458">
        <f t="shared" si="168"/>
        <v>1</v>
      </c>
      <c r="BL86" s="333">
        <f t="shared" si="169"/>
        <v>0</v>
      </c>
      <c r="BM86" s="458">
        <f t="shared" si="170"/>
        <v>0</v>
      </c>
      <c r="BN86" s="333">
        <f t="shared" si="171"/>
        <v>0</v>
      </c>
      <c r="BO86" s="458">
        <f t="shared" si="172"/>
        <v>0</v>
      </c>
      <c r="BP86" s="662">
        <f t="shared" si="173"/>
        <v>0.5</v>
      </c>
      <c r="BQ86" s="657">
        <f t="shared" si="174"/>
        <v>0.5</v>
      </c>
      <c r="BR86" s="647">
        <f t="shared" si="175"/>
        <v>0.5</v>
      </c>
      <c r="BS86" s="400">
        <f>'[17]2016'!P62</f>
        <v>641200</v>
      </c>
      <c r="BT86" s="274">
        <f>'[17]2016'!Q62</f>
        <v>404758</v>
      </c>
      <c r="BU86" s="274">
        <f>'[17]2016'!R62</f>
        <v>0</v>
      </c>
      <c r="BV86" s="148">
        <f t="shared" si="180"/>
        <v>0.63125077978789768</v>
      </c>
      <c r="BW86" s="386" t="str">
        <f t="shared" si="181"/>
        <v xml:space="preserve"> -</v>
      </c>
      <c r="BX86" s="63">
        <f>'[17]2017'!P62</f>
        <v>834897</v>
      </c>
      <c r="BY86" s="92">
        <f>'[17]2017'!Q62</f>
        <v>685663</v>
      </c>
      <c r="BZ86" s="92">
        <f>'[17]2017'!R62</f>
        <v>0</v>
      </c>
      <c r="CA86" s="148">
        <f t="shared" si="182"/>
        <v>0.82125459787255195</v>
      </c>
      <c r="CB86" s="386" t="str">
        <f t="shared" si="183"/>
        <v xml:space="preserve"> -</v>
      </c>
      <c r="CC86" s="62">
        <f>'[17]2018'!P62</f>
        <v>535639</v>
      </c>
      <c r="CD86" s="92">
        <f>'[17]2018'!Q62</f>
        <v>0</v>
      </c>
      <c r="CE86" s="92">
        <f>'[17]2018'!R62</f>
        <v>0</v>
      </c>
      <c r="CF86" s="148">
        <f t="shared" si="184"/>
        <v>0</v>
      </c>
      <c r="CG86" s="386" t="str">
        <f t="shared" si="185"/>
        <v xml:space="preserve"> -</v>
      </c>
      <c r="CH86" s="63">
        <f>'[17]2019'!P62</f>
        <v>559742</v>
      </c>
      <c r="CI86" s="92">
        <f>'[17]2019'!Q62</f>
        <v>0</v>
      </c>
      <c r="CJ86" s="92">
        <f>'[17]2019'!R62</f>
        <v>0</v>
      </c>
      <c r="CK86" s="148">
        <f t="shared" si="186"/>
        <v>0</v>
      </c>
      <c r="CL86" s="386" t="str">
        <f t="shared" si="187"/>
        <v xml:space="preserve"> -</v>
      </c>
      <c r="CM86" s="328">
        <f t="shared" si="188"/>
        <v>2571478</v>
      </c>
      <c r="CN86" s="329">
        <f t="shared" si="189"/>
        <v>1090421</v>
      </c>
      <c r="CO86" s="329">
        <f t="shared" si="190"/>
        <v>0</v>
      </c>
      <c r="CP86" s="506">
        <f t="shared" si="191"/>
        <v>0.42404446003426821</v>
      </c>
      <c r="CQ86" s="386" t="str">
        <f t="shared" si="192"/>
        <v xml:space="preserve"> -</v>
      </c>
      <c r="CR86" s="593" t="s">
        <v>1436</v>
      </c>
      <c r="CS86" s="216" t="s">
        <v>1322</v>
      </c>
      <c r="CT86" s="107" t="str">
        <f>'[1]LÍNEA 4'!AQ86</f>
        <v>Sec. Salud y Ambiente</v>
      </c>
    </row>
    <row r="87" spans="2:98" ht="30" customHeight="1" x14ac:dyDescent="0.2">
      <c r="B87" s="961"/>
      <c r="C87" s="958"/>
      <c r="D87" s="1175"/>
      <c r="E87" s="912"/>
      <c r="F87" s="996"/>
      <c r="G87" s="828"/>
      <c r="H87" s="828"/>
      <c r="I87" s="815"/>
      <c r="J87" s="828"/>
      <c r="K87" s="815"/>
      <c r="L87" s="828"/>
      <c r="M87" s="828"/>
      <c r="N87" s="815"/>
      <c r="O87" s="828"/>
      <c r="P87" s="828"/>
      <c r="Q87" s="815"/>
      <c r="R87" s="828"/>
      <c r="S87" s="828"/>
      <c r="T87" s="815"/>
      <c r="U87" s="877"/>
      <c r="V87" s="1042"/>
      <c r="W87" s="815"/>
      <c r="X87" s="828"/>
      <c r="Y87" s="815"/>
      <c r="Z87" s="828"/>
      <c r="AA87" s="815"/>
      <c r="AB87" s="1032"/>
      <c r="AC87" s="1034"/>
      <c r="AD87" s="988"/>
      <c r="AE87" s="762"/>
      <c r="AF87" s="770"/>
      <c r="AG87" s="762"/>
      <c r="AH87" s="770"/>
      <c r="AI87" s="762"/>
      <c r="AJ87" s="770"/>
      <c r="AK87" s="762"/>
      <c r="AL87" s="770"/>
      <c r="AM87" s="762"/>
      <c r="AN87" s="770"/>
      <c r="AO87" s="914">
        <f>+RESUMEN!J92</f>
        <v>0.31666666666666671</v>
      </c>
      <c r="AP87" s="903" t="s">
        <v>555</v>
      </c>
      <c r="AQ87" s="252" t="s">
        <v>525</v>
      </c>
      <c r="AR87" s="281">
        <f>'[1]LÍNEA 4'!P87</f>
        <v>2210247</v>
      </c>
      <c r="AS87" s="252" t="s">
        <v>1709</v>
      </c>
      <c r="AT87" s="41">
        <v>0</v>
      </c>
      <c r="AU87" s="59">
        <f>'[1]LÍNEA 4'!S87</f>
        <v>1</v>
      </c>
      <c r="AV87" s="59">
        <f>'[1]LÍNEA 4'!T87</f>
        <v>1</v>
      </c>
      <c r="AW87" s="420">
        <v>0.25</v>
      </c>
      <c r="AX87" s="59">
        <f>'[1]LÍNEA 4'!U87</f>
        <v>1</v>
      </c>
      <c r="AY87" s="420">
        <v>0.25</v>
      </c>
      <c r="AZ87" s="59">
        <f>'[1]LÍNEA 4'!V87</f>
        <v>1</v>
      </c>
      <c r="BA87" s="421">
        <v>0.25</v>
      </c>
      <c r="BB87" s="48">
        <f>'[1]LÍNEA 4'!W87</f>
        <v>1</v>
      </c>
      <c r="BC87" s="421">
        <v>0.25</v>
      </c>
      <c r="BD87" s="52">
        <f>'[17]2016'!K63</f>
        <v>1</v>
      </c>
      <c r="BE87" s="90">
        <f>'[17]2017'!K63</f>
        <v>0.4</v>
      </c>
      <c r="BF87" s="90">
        <f>'[17]2018'!K63</f>
        <v>0</v>
      </c>
      <c r="BG87" s="69">
        <f>'[17]2019'!K63</f>
        <v>0</v>
      </c>
      <c r="BH87" s="459">
        <f t="shared" si="165"/>
        <v>1</v>
      </c>
      <c r="BI87" s="460">
        <f t="shared" si="166"/>
        <v>1</v>
      </c>
      <c r="BJ87" s="461">
        <f t="shared" si="167"/>
        <v>0.4</v>
      </c>
      <c r="BK87" s="460">
        <f t="shared" si="168"/>
        <v>0.4</v>
      </c>
      <c r="BL87" s="461">
        <f t="shared" si="169"/>
        <v>0</v>
      </c>
      <c r="BM87" s="460">
        <f t="shared" si="170"/>
        <v>0</v>
      </c>
      <c r="BN87" s="461">
        <f t="shared" si="171"/>
        <v>0</v>
      </c>
      <c r="BO87" s="460">
        <f t="shared" si="172"/>
        <v>0</v>
      </c>
      <c r="BP87" s="663">
        <f t="shared" si="173"/>
        <v>0.35</v>
      </c>
      <c r="BQ87" s="658">
        <f t="shared" si="174"/>
        <v>0.35</v>
      </c>
      <c r="BR87" s="648">
        <f t="shared" si="175"/>
        <v>0.35</v>
      </c>
      <c r="BS87" s="272">
        <f>'[17]2016'!P63</f>
        <v>373471</v>
      </c>
      <c r="BT87" s="273">
        <f>'[17]2016'!Q63</f>
        <v>367703</v>
      </c>
      <c r="BU87" s="273">
        <f>'[17]2016'!R63</f>
        <v>0</v>
      </c>
      <c r="BV87" s="145">
        <f t="shared" si="180"/>
        <v>0.98455569508743646</v>
      </c>
      <c r="BW87" s="378" t="str">
        <f t="shared" si="181"/>
        <v xml:space="preserve"> -</v>
      </c>
      <c r="BX87" s="61">
        <f>'[17]2017'!P63</f>
        <v>312225</v>
      </c>
      <c r="BY87" s="59">
        <f>'[17]2017'!Q63</f>
        <v>304125</v>
      </c>
      <c r="BZ87" s="59">
        <f>'[17]2017'!R63</f>
        <v>0</v>
      </c>
      <c r="CA87" s="145">
        <f t="shared" si="182"/>
        <v>0.97405717030987271</v>
      </c>
      <c r="CB87" s="378" t="str">
        <f t="shared" si="183"/>
        <v xml:space="preserve"> -</v>
      </c>
      <c r="CC87" s="58">
        <f>'[17]2018'!P63</f>
        <v>207485</v>
      </c>
      <c r="CD87" s="59">
        <f>'[17]2018'!Q63</f>
        <v>0</v>
      </c>
      <c r="CE87" s="59">
        <f>'[17]2018'!R63</f>
        <v>0</v>
      </c>
      <c r="CF87" s="145">
        <f t="shared" si="184"/>
        <v>0</v>
      </c>
      <c r="CG87" s="378" t="str">
        <f t="shared" si="185"/>
        <v xml:space="preserve"> -</v>
      </c>
      <c r="CH87" s="61">
        <f>'[17]2019'!P63</f>
        <v>216822</v>
      </c>
      <c r="CI87" s="59">
        <f>'[17]2019'!Q63</f>
        <v>0</v>
      </c>
      <c r="CJ87" s="59">
        <f>'[17]2019'!R63</f>
        <v>0</v>
      </c>
      <c r="CK87" s="145">
        <f t="shared" si="186"/>
        <v>0</v>
      </c>
      <c r="CL87" s="378" t="str">
        <f t="shared" si="187"/>
        <v xml:space="preserve"> -</v>
      </c>
      <c r="CM87" s="380">
        <f t="shared" si="188"/>
        <v>1110003</v>
      </c>
      <c r="CN87" s="381">
        <f t="shared" si="189"/>
        <v>671828</v>
      </c>
      <c r="CO87" s="381">
        <f t="shared" si="190"/>
        <v>0</v>
      </c>
      <c r="CP87" s="507">
        <f t="shared" si="191"/>
        <v>0.6052488146428433</v>
      </c>
      <c r="CQ87" s="378" t="str">
        <f t="shared" si="192"/>
        <v xml:space="preserve"> -</v>
      </c>
      <c r="CR87" s="591" t="s">
        <v>1436</v>
      </c>
      <c r="CS87" s="212" t="s">
        <v>1322</v>
      </c>
      <c r="CT87" s="101" t="str">
        <f>'[1]LÍNEA 4'!AQ87</f>
        <v>Sec. Salud y Ambiente</v>
      </c>
    </row>
    <row r="88" spans="2:98" ht="30" customHeight="1" x14ac:dyDescent="0.2">
      <c r="B88" s="961"/>
      <c r="C88" s="958"/>
      <c r="D88" s="1175"/>
      <c r="E88" s="912"/>
      <c r="F88" s="996"/>
      <c r="G88" s="828"/>
      <c r="H88" s="828"/>
      <c r="I88" s="815"/>
      <c r="J88" s="828"/>
      <c r="K88" s="815"/>
      <c r="L88" s="828"/>
      <c r="M88" s="828"/>
      <c r="N88" s="815"/>
      <c r="O88" s="828"/>
      <c r="P88" s="828"/>
      <c r="Q88" s="815"/>
      <c r="R88" s="828"/>
      <c r="S88" s="828"/>
      <c r="T88" s="815"/>
      <c r="U88" s="877"/>
      <c r="V88" s="1042"/>
      <c r="W88" s="815"/>
      <c r="X88" s="828"/>
      <c r="Y88" s="815"/>
      <c r="Z88" s="828"/>
      <c r="AA88" s="815"/>
      <c r="AB88" s="1032"/>
      <c r="AC88" s="1034"/>
      <c r="AD88" s="988"/>
      <c r="AE88" s="762"/>
      <c r="AF88" s="770"/>
      <c r="AG88" s="762"/>
      <c r="AH88" s="770"/>
      <c r="AI88" s="762"/>
      <c r="AJ88" s="770"/>
      <c r="AK88" s="762"/>
      <c r="AL88" s="770"/>
      <c r="AM88" s="762"/>
      <c r="AN88" s="770"/>
      <c r="AO88" s="915"/>
      <c r="AP88" s="904"/>
      <c r="AQ88" s="231" t="s">
        <v>693</v>
      </c>
      <c r="AR88" s="284">
        <f>'[1]LÍNEA 4'!P88</f>
        <v>2210247</v>
      </c>
      <c r="AS88" s="231" t="s">
        <v>1710</v>
      </c>
      <c r="AT88" s="40">
        <v>1</v>
      </c>
      <c r="AU88" s="60">
        <f>'[1]LÍNEA 4'!S88</f>
        <v>1</v>
      </c>
      <c r="AV88" s="60">
        <f>'[1]LÍNEA 4'!T88</f>
        <v>1</v>
      </c>
      <c r="AW88" s="414">
        <v>0.25</v>
      </c>
      <c r="AX88" s="60">
        <f>'[1]LÍNEA 4'!U88</f>
        <v>1</v>
      </c>
      <c r="AY88" s="414">
        <v>0.25</v>
      </c>
      <c r="AZ88" s="60">
        <f>'[1]LÍNEA 4'!V88</f>
        <v>1</v>
      </c>
      <c r="BA88" s="416">
        <v>0.25</v>
      </c>
      <c r="BB88" s="47">
        <f>'[1]LÍNEA 4'!W88</f>
        <v>1</v>
      </c>
      <c r="BC88" s="416">
        <v>0.25</v>
      </c>
      <c r="BD88" s="54">
        <f>'[17]2016'!K64</f>
        <v>1</v>
      </c>
      <c r="BE88" s="60">
        <f>'[17]2017'!K64</f>
        <v>0.8</v>
      </c>
      <c r="BF88" s="60">
        <f>'[17]2018'!K64</f>
        <v>0</v>
      </c>
      <c r="BG88" s="49">
        <f>'[17]2019'!K64</f>
        <v>0</v>
      </c>
      <c r="BH88" s="334">
        <f t="shared" si="165"/>
        <v>1</v>
      </c>
      <c r="BI88" s="454">
        <f t="shared" si="166"/>
        <v>1</v>
      </c>
      <c r="BJ88" s="335">
        <f t="shared" si="167"/>
        <v>0.8</v>
      </c>
      <c r="BK88" s="454">
        <f t="shared" si="168"/>
        <v>0.8</v>
      </c>
      <c r="BL88" s="335">
        <f t="shared" si="169"/>
        <v>0</v>
      </c>
      <c r="BM88" s="454">
        <f t="shared" si="170"/>
        <v>0</v>
      </c>
      <c r="BN88" s="335">
        <f t="shared" si="171"/>
        <v>0</v>
      </c>
      <c r="BO88" s="454">
        <f t="shared" si="172"/>
        <v>0</v>
      </c>
      <c r="BP88" s="661">
        <f t="shared" si="173"/>
        <v>0.45</v>
      </c>
      <c r="BQ88" s="656">
        <f t="shared" si="174"/>
        <v>0.45</v>
      </c>
      <c r="BR88" s="646">
        <f t="shared" si="175"/>
        <v>0.45</v>
      </c>
      <c r="BS88" s="270">
        <f>'[17]2016'!P64</f>
        <v>60871</v>
      </c>
      <c r="BT88" s="271">
        <f>'[17]2016'!Q64</f>
        <v>60871</v>
      </c>
      <c r="BU88" s="271">
        <f>'[17]2016'!R64</f>
        <v>0</v>
      </c>
      <c r="BV88" s="125">
        <f t="shared" si="180"/>
        <v>1</v>
      </c>
      <c r="BW88" s="379" t="str">
        <f t="shared" si="181"/>
        <v xml:space="preserve"> -</v>
      </c>
      <c r="BX88" s="55">
        <f>'[17]2017'!P64</f>
        <v>70125</v>
      </c>
      <c r="BY88" s="60">
        <f>'[17]2017'!Q64</f>
        <v>70125</v>
      </c>
      <c r="BZ88" s="60">
        <f>'[17]2017'!R64</f>
        <v>0</v>
      </c>
      <c r="CA88" s="125">
        <f t="shared" si="182"/>
        <v>1</v>
      </c>
      <c r="CB88" s="379" t="str">
        <f t="shared" si="183"/>
        <v xml:space="preserve"> -</v>
      </c>
      <c r="CC88" s="54">
        <f>'[17]2018'!P64</f>
        <v>253350</v>
      </c>
      <c r="CD88" s="60">
        <f>'[17]2018'!Q64</f>
        <v>0</v>
      </c>
      <c r="CE88" s="60">
        <f>'[17]2018'!R64</f>
        <v>0</v>
      </c>
      <c r="CF88" s="125">
        <f t="shared" si="184"/>
        <v>0</v>
      </c>
      <c r="CG88" s="379" t="str">
        <f t="shared" si="185"/>
        <v xml:space="preserve"> -</v>
      </c>
      <c r="CH88" s="55">
        <f>'[17]2019'!P64</f>
        <v>264751</v>
      </c>
      <c r="CI88" s="60">
        <f>'[17]2019'!Q64</f>
        <v>0</v>
      </c>
      <c r="CJ88" s="60">
        <f>'[17]2019'!R64</f>
        <v>0</v>
      </c>
      <c r="CK88" s="125">
        <f t="shared" si="186"/>
        <v>0</v>
      </c>
      <c r="CL88" s="379" t="str">
        <f t="shared" si="187"/>
        <v xml:space="preserve"> -</v>
      </c>
      <c r="CM88" s="327">
        <f t="shared" si="188"/>
        <v>649097</v>
      </c>
      <c r="CN88" s="323">
        <f t="shared" si="189"/>
        <v>130996</v>
      </c>
      <c r="CO88" s="323">
        <f t="shared" si="190"/>
        <v>0</v>
      </c>
      <c r="CP88" s="505">
        <f t="shared" si="191"/>
        <v>0.2018126720659624</v>
      </c>
      <c r="CQ88" s="379" t="str">
        <f t="shared" si="192"/>
        <v xml:space="preserve"> -</v>
      </c>
      <c r="CR88" s="592" t="s">
        <v>1436</v>
      </c>
      <c r="CS88" s="213" t="s">
        <v>1322</v>
      </c>
      <c r="CT88" s="102" t="str">
        <f>'[1]LÍNEA 4'!AQ88</f>
        <v>Sec. Salud y Ambiente</v>
      </c>
    </row>
    <row r="89" spans="2:98" ht="30" customHeight="1" thickBot="1" x14ac:dyDescent="0.25">
      <c r="B89" s="961"/>
      <c r="C89" s="958"/>
      <c r="D89" s="1175"/>
      <c r="E89" s="912"/>
      <c r="F89" s="996"/>
      <c r="G89" s="828"/>
      <c r="H89" s="828"/>
      <c r="I89" s="815"/>
      <c r="J89" s="828"/>
      <c r="K89" s="815"/>
      <c r="L89" s="828"/>
      <c r="M89" s="828"/>
      <c r="N89" s="815"/>
      <c r="O89" s="828"/>
      <c r="P89" s="828"/>
      <c r="Q89" s="815"/>
      <c r="R89" s="828"/>
      <c r="S89" s="828"/>
      <c r="T89" s="815"/>
      <c r="U89" s="877"/>
      <c r="V89" s="1042"/>
      <c r="W89" s="815"/>
      <c r="X89" s="828"/>
      <c r="Y89" s="815"/>
      <c r="Z89" s="828"/>
      <c r="AA89" s="815"/>
      <c r="AB89" s="1032"/>
      <c r="AC89" s="1034"/>
      <c r="AD89" s="988"/>
      <c r="AE89" s="762"/>
      <c r="AF89" s="770"/>
      <c r="AG89" s="762"/>
      <c r="AH89" s="770"/>
      <c r="AI89" s="762"/>
      <c r="AJ89" s="770"/>
      <c r="AK89" s="762"/>
      <c r="AL89" s="770"/>
      <c r="AM89" s="762"/>
      <c r="AN89" s="770"/>
      <c r="AO89" s="916"/>
      <c r="AP89" s="905"/>
      <c r="AQ89" s="251" t="s">
        <v>526</v>
      </c>
      <c r="AR89" s="297" t="str">
        <f>'[1]LÍNEA 4'!P89</f>
        <v>2210247 2210997 2210289</v>
      </c>
      <c r="AS89" s="251" t="s">
        <v>1711</v>
      </c>
      <c r="AT89" s="44">
        <v>0</v>
      </c>
      <c r="AU89" s="105">
        <f>'[1]LÍNEA 4'!S89</f>
        <v>1</v>
      </c>
      <c r="AV89" s="105">
        <f>'[1]LÍNEA 4'!T89</f>
        <v>1</v>
      </c>
      <c r="AW89" s="417">
        <v>0.25</v>
      </c>
      <c r="AX89" s="105">
        <f>'[1]LÍNEA 4'!U89</f>
        <v>1</v>
      </c>
      <c r="AY89" s="417">
        <v>0.25</v>
      </c>
      <c r="AZ89" s="105">
        <f>'[1]LÍNEA 4'!V89</f>
        <v>1</v>
      </c>
      <c r="BA89" s="418">
        <v>0.25</v>
      </c>
      <c r="BB89" s="50">
        <f>'[1]LÍNEA 4'!W89</f>
        <v>1</v>
      </c>
      <c r="BC89" s="418">
        <v>0.25</v>
      </c>
      <c r="BD89" s="62">
        <f>'[17]2016'!K65</f>
        <v>0.3</v>
      </c>
      <c r="BE89" s="92">
        <f>'[17]2017'!K65</f>
        <v>0.3</v>
      </c>
      <c r="BF89" s="92">
        <f>'[17]2018'!K65</f>
        <v>0</v>
      </c>
      <c r="BG89" s="70">
        <f>'[17]2019'!K65</f>
        <v>0</v>
      </c>
      <c r="BH89" s="456">
        <f t="shared" si="165"/>
        <v>0.3</v>
      </c>
      <c r="BI89" s="457">
        <f t="shared" si="166"/>
        <v>0.3</v>
      </c>
      <c r="BJ89" s="366">
        <f t="shared" si="167"/>
        <v>0.3</v>
      </c>
      <c r="BK89" s="457">
        <f t="shared" si="168"/>
        <v>0.3</v>
      </c>
      <c r="BL89" s="366">
        <f t="shared" si="169"/>
        <v>0</v>
      </c>
      <c r="BM89" s="457">
        <f t="shared" si="170"/>
        <v>0</v>
      </c>
      <c r="BN89" s="366">
        <f t="shared" si="171"/>
        <v>0</v>
      </c>
      <c r="BO89" s="457">
        <f t="shared" si="172"/>
        <v>0</v>
      </c>
      <c r="BP89" s="664">
        <f t="shared" si="173"/>
        <v>0.15</v>
      </c>
      <c r="BQ89" s="659">
        <f t="shared" si="174"/>
        <v>0.15</v>
      </c>
      <c r="BR89" s="649">
        <f t="shared" si="175"/>
        <v>0.15</v>
      </c>
      <c r="BS89" s="365">
        <f>'[17]2016'!P65</f>
        <v>343362</v>
      </c>
      <c r="BT89" s="275">
        <f>'[17]2016'!Q65</f>
        <v>30412</v>
      </c>
      <c r="BU89" s="275">
        <f>'[17]2016'!R65</f>
        <v>0</v>
      </c>
      <c r="BV89" s="147">
        <f t="shared" si="180"/>
        <v>8.8571245507656646E-2</v>
      </c>
      <c r="BW89" s="382" t="str">
        <f t="shared" si="181"/>
        <v xml:space="preserve"> -</v>
      </c>
      <c r="BX89" s="57">
        <f>'[17]2017'!P65</f>
        <v>966090</v>
      </c>
      <c r="BY89" s="105">
        <f>'[17]2017'!Q65</f>
        <v>56450</v>
      </c>
      <c r="BZ89" s="105">
        <f>'[17]2017'!R65</f>
        <v>0</v>
      </c>
      <c r="CA89" s="147">
        <f t="shared" si="182"/>
        <v>5.8431409081969587E-2</v>
      </c>
      <c r="CB89" s="382" t="str">
        <f t="shared" si="183"/>
        <v xml:space="preserve"> -</v>
      </c>
      <c r="CC89" s="56">
        <f>'[17]2018'!P65</f>
        <v>512177</v>
      </c>
      <c r="CD89" s="105">
        <f>'[17]2018'!Q65</f>
        <v>0</v>
      </c>
      <c r="CE89" s="105">
        <f>'[17]2018'!R65</f>
        <v>0</v>
      </c>
      <c r="CF89" s="147">
        <f t="shared" si="184"/>
        <v>0</v>
      </c>
      <c r="CG89" s="382" t="str">
        <f t="shared" si="185"/>
        <v xml:space="preserve"> -</v>
      </c>
      <c r="CH89" s="57">
        <f>'[17]2019'!P65</f>
        <v>521725</v>
      </c>
      <c r="CI89" s="105">
        <f>'[17]2019'!Q65</f>
        <v>0</v>
      </c>
      <c r="CJ89" s="105">
        <f>'[17]2019'!R65</f>
        <v>0</v>
      </c>
      <c r="CK89" s="147">
        <f t="shared" si="186"/>
        <v>0</v>
      </c>
      <c r="CL89" s="382" t="str">
        <f t="shared" si="187"/>
        <v xml:space="preserve"> -</v>
      </c>
      <c r="CM89" s="356">
        <f t="shared" si="188"/>
        <v>2343354</v>
      </c>
      <c r="CN89" s="324">
        <f t="shared" si="189"/>
        <v>86862</v>
      </c>
      <c r="CO89" s="324">
        <f t="shared" si="190"/>
        <v>0</v>
      </c>
      <c r="CP89" s="508">
        <f t="shared" si="191"/>
        <v>3.7067382905015635E-2</v>
      </c>
      <c r="CQ89" s="382" t="str">
        <f t="shared" si="192"/>
        <v xml:space="preserve"> -</v>
      </c>
      <c r="CR89" s="594" t="s">
        <v>1436</v>
      </c>
      <c r="CS89" s="214" t="s">
        <v>1322</v>
      </c>
      <c r="CT89" s="103" t="str">
        <f>'[1]LÍNEA 4'!AQ89</f>
        <v>Sec. Salud y Ambiente</v>
      </c>
    </row>
    <row r="90" spans="2:98" ht="30" customHeight="1" x14ac:dyDescent="0.2">
      <c r="B90" s="961"/>
      <c r="C90" s="958"/>
      <c r="D90" s="1175"/>
      <c r="E90" s="912"/>
      <c r="F90" s="996"/>
      <c r="G90" s="828"/>
      <c r="H90" s="828"/>
      <c r="I90" s="815"/>
      <c r="J90" s="828"/>
      <c r="K90" s="815"/>
      <c r="L90" s="828"/>
      <c r="M90" s="828"/>
      <c r="N90" s="815"/>
      <c r="O90" s="828"/>
      <c r="P90" s="828"/>
      <c r="Q90" s="815"/>
      <c r="R90" s="828"/>
      <c r="S90" s="828"/>
      <c r="T90" s="815"/>
      <c r="U90" s="877"/>
      <c r="V90" s="1042"/>
      <c r="W90" s="815"/>
      <c r="X90" s="828"/>
      <c r="Y90" s="815"/>
      <c r="Z90" s="828"/>
      <c r="AA90" s="815"/>
      <c r="AB90" s="1032"/>
      <c r="AC90" s="1034"/>
      <c r="AD90" s="988"/>
      <c r="AE90" s="762"/>
      <c r="AF90" s="770"/>
      <c r="AG90" s="762"/>
      <c r="AH90" s="770"/>
      <c r="AI90" s="762"/>
      <c r="AJ90" s="770"/>
      <c r="AK90" s="762"/>
      <c r="AL90" s="770"/>
      <c r="AM90" s="762"/>
      <c r="AN90" s="770"/>
      <c r="AO90" s="917">
        <f>+RESUMEN!J93</f>
        <v>0.36614407117599218</v>
      </c>
      <c r="AP90" s="906" t="s">
        <v>556</v>
      </c>
      <c r="AQ90" s="238" t="s">
        <v>527</v>
      </c>
      <c r="AR90" s="276">
        <f>'[1]LÍNEA 4'!P90</f>
        <v>2210239</v>
      </c>
      <c r="AS90" s="238" t="s">
        <v>1712</v>
      </c>
      <c r="AT90" s="42">
        <v>1</v>
      </c>
      <c r="AU90" s="93">
        <f>'[1]LÍNEA 4'!S90</f>
        <v>1</v>
      </c>
      <c r="AV90" s="93">
        <f>'[1]LÍNEA 4'!T90</f>
        <v>1</v>
      </c>
      <c r="AW90" s="413">
        <v>0.25</v>
      </c>
      <c r="AX90" s="93">
        <f>'[1]LÍNEA 4'!U90</f>
        <v>1</v>
      </c>
      <c r="AY90" s="413">
        <v>0.25</v>
      </c>
      <c r="AZ90" s="93">
        <f>'[1]LÍNEA 4'!V90</f>
        <v>1</v>
      </c>
      <c r="BA90" s="415">
        <v>0.25</v>
      </c>
      <c r="BB90" s="146">
        <f>'[1]LÍNEA 4'!W90</f>
        <v>1</v>
      </c>
      <c r="BC90" s="422">
        <v>0.25</v>
      </c>
      <c r="BD90" s="315">
        <f>'[17]2016'!K66</f>
        <v>1</v>
      </c>
      <c r="BE90" s="93">
        <f>'[17]2017'!K66</f>
        <v>1</v>
      </c>
      <c r="BF90" s="93">
        <f>'[17]2018'!K66</f>
        <v>0</v>
      </c>
      <c r="BG90" s="74">
        <f>'[17]2019'!K66</f>
        <v>0</v>
      </c>
      <c r="BH90" s="330">
        <f t="shared" si="165"/>
        <v>1</v>
      </c>
      <c r="BI90" s="453">
        <f t="shared" si="166"/>
        <v>1</v>
      </c>
      <c r="BJ90" s="331">
        <f t="shared" si="167"/>
        <v>1</v>
      </c>
      <c r="BK90" s="453">
        <f t="shared" si="168"/>
        <v>1</v>
      </c>
      <c r="BL90" s="331">
        <f t="shared" si="169"/>
        <v>0</v>
      </c>
      <c r="BM90" s="453">
        <f t="shared" si="170"/>
        <v>0</v>
      </c>
      <c r="BN90" s="331">
        <f t="shared" si="171"/>
        <v>0</v>
      </c>
      <c r="BO90" s="453">
        <f t="shared" si="172"/>
        <v>0</v>
      </c>
      <c r="BP90" s="660">
        <f t="shared" si="173"/>
        <v>0.5</v>
      </c>
      <c r="BQ90" s="655">
        <f t="shared" si="174"/>
        <v>0.5</v>
      </c>
      <c r="BR90" s="645">
        <f t="shared" si="175"/>
        <v>0.5</v>
      </c>
      <c r="BS90" s="398">
        <f>'[17]2016'!P66</f>
        <v>238231</v>
      </c>
      <c r="BT90" s="269">
        <f>'[17]2016'!Q66</f>
        <v>122597</v>
      </c>
      <c r="BU90" s="269">
        <f>'[17]2016'!R66</f>
        <v>0</v>
      </c>
      <c r="BV90" s="146">
        <f t="shared" si="180"/>
        <v>0.51461396711595053</v>
      </c>
      <c r="BW90" s="385" t="str">
        <f t="shared" si="181"/>
        <v xml:space="preserve"> -</v>
      </c>
      <c r="BX90" s="53">
        <f>'[17]2017'!P66</f>
        <v>226143</v>
      </c>
      <c r="BY90" s="90">
        <f>'[17]2017'!Q66</f>
        <v>172800</v>
      </c>
      <c r="BZ90" s="90">
        <f>'[17]2017'!R66</f>
        <v>0</v>
      </c>
      <c r="CA90" s="146">
        <f t="shared" si="182"/>
        <v>0.76411827914195884</v>
      </c>
      <c r="CB90" s="385" t="str">
        <f t="shared" si="183"/>
        <v xml:space="preserve"> -</v>
      </c>
      <c r="CC90" s="52">
        <f>'[17]2018'!P66</f>
        <v>507016</v>
      </c>
      <c r="CD90" s="90">
        <f>'[17]2018'!Q66</f>
        <v>0</v>
      </c>
      <c r="CE90" s="90">
        <f>'[17]2018'!R66</f>
        <v>0</v>
      </c>
      <c r="CF90" s="146">
        <f t="shared" si="184"/>
        <v>0</v>
      </c>
      <c r="CG90" s="385" t="str">
        <f t="shared" si="185"/>
        <v xml:space="preserve"> -</v>
      </c>
      <c r="CH90" s="53">
        <f>'[17]2019'!P66</f>
        <v>523249</v>
      </c>
      <c r="CI90" s="90">
        <f>'[17]2019'!Q66</f>
        <v>0</v>
      </c>
      <c r="CJ90" s="90">
        <f>'[17]2019'!R66</f>
        <v>0</v>
      </c>
      <c r="CK90" s="146">
        <f t="shared" si="186"/>
        <v>0</v>
      </c>
      <c r="CL90" s="385" t="str">
        <f t="shared" si="187"/>
        <v xml:space="preserve"> -</v>
      </c>
      <c r="CM90" s="325">
        <f t="shared" si="188"/>
        <v>1494639</v>
      </c>
      <c r="CN90" s="326">
        <f t="shared" si="189"/>
        <v>295397</v>
      </c>
      <c r="CO90" s="326">
        <f t="shared" si="190"/>
        <v>0</v>
      </c>
      <c r="CP90" s="504">
        <f t="shared" si="191"/>
        <v>0.19763769043896218</v>
      </c>
      <c r="CQ90" s="385" t="str">
        <f t="shared" si="192"/>
        <v xml:space="preserve"> -</v>
      </c>
      <c r="CR90" s="595" t="s">
        <v>1436</v>
      </c>
      <c r="CS90" s="215" t="s">
        <v>1322</v>
      </c>
      <c r="CT90" s="75" t="str">
        <f>'[1]LÍNEA 4'!AQ90</f>
        <v>Sec. Salud y Ambiente</v>
      </c>
    </row>
    <row r="91" spans="2:98" ht="30" customHeight="1" x14ac:dyDescent="0.2">
      <c r="B91" s="961"/>
      <c r="C91" s="958"/>
      <c r="D91" s="1175"/>
      <c r="E91" s="912"/>
      <c r="F91" s="996" t="s">
        <v>547</v>
      </c>
      <c r="G91" s="809">
        <v>3</v>
      </c>
      <c r="H91" s="809">
        <v>3</v>
      </c>
      <c r="I91" s="797">
        <f>+H91-G91</f>
        <v>0</v>
      </c>
      <c r="J91" s="809">
        <v>3</v>
      </c>
      <c r="K91" s="797">
        <f>+J91-G91</f>
        <v>0</v>
      </c>
      <c r="L91" s="809"/>
      <c r="M91" s="809">
        <v>3</v>
      </c>
      <c r="N91" s="797">
        <f>+M91-J91</f>
        <v>0</v>
      </c>
      <c r="O91" s="809"/>
      <c r="P91" s="809">
        <v>3</v>
      </c>
      <c r="Q91" s="797">
        <f>+P91-M91</f>
        <v>0</v>
      </c>
      <c r="R91" s="809"/>
      <c r="S91" s="809">
        <v>3</v>
      </c>
      <c r="T91" s="797">
        <f>+S91-P91</f>
        <v>0</v>
      </c>
      <c r="U91" s="937"/>
      <c r="V91" s="823"/>
      <c r="W91" s="797">
        <f>+V91</f>
        <v>0</v>
      </c>
      <c r="X91" s="809"/>
      <c r="Y91" s="797">
        <f>+X91</f>
        <v>0</v>
      </c>
      <c r="Z91" s="809"/>
      <c r="AA91" s="797">
        <f>+Z91</f>
        <v>0</v>
      </c>
      <c r="AB91" s="991"/>
      <c r="AC91" s="994">
        <f>+AB91</f>
        <v>0</v>
      </c>
      <c r="AD91" s="988"/>
      <c r="AE91" s="762">
        <f>+AD91</f>
        <v>0</v>
      </c>
      <c r="AF91" s="770"/>
      <c r="AG91" s="762">
        <f>+AF91</f>
        <v>0</v>
      </c>
      <c r="AH91" s="770"/>
      <c r="AI91" s="762">
        <f>+AH91</f>
        <v>0</v>
      </c>
      <c r="AJ91" s="770"/>
      <c r="AK91" s="762">
        <f>+AJ91</f>
        <v>0</v>
      </c>
      <c r="AL91" s="770"/>
      <c r="AM91" s="762">
        <f>+AL91</f>
        <v>0</v>
      </c>
      <c r="AN91" s="1129"/>
      <c r="AO91" s="915"/>
      <c r="AP91" s="904"/>
      <c r="AQ91" s="255" t="s">
        <v>528</v>
      </c>
      <c r="AR91" s="282">
        <f>'[1]LÍNEA 4'!P91</f>
        <v>2212393</v>
      </c>
      <c r="AS91" s="255" t="s">
        <v>1713</v>
      </c>
      <c r="AT91" s="40">
        <v>0</v>
      </c>
      <c r="AU91" s="60">
        <f>'[1]LÍNEA 4'!S91</f>
        <v>1</v>
      </c>
      <c r="AV91" s="60">
        <f>'[1]LÍNEA 4'!T91</f>
        <v>1</v>
      </c>
      <c r="AW91" s="414">
        <v>0.25</v>
      </c>
      <c r="AX91" s="60">
        <f>'[1]LÍNEA 4'!U91</f>
        <v>1</v>
      </c>
      <c r="AY91" s="414">
        <v>0.25</v>
      </c>
      <c r="AZ91" s="60">
        <f>'[1]LÍNEA 4'!V91</f>
        <v>1</v>
      </c>
      <c r="BA91" s="416">
        <v>0.25</v>
      </c>
      <c r="BB91" s="47">
        <f>'[1]LÍNEA 4'!W91</f>
        <v>1</v>
      </c>
      <c r="BC91" s="423">
        <v>0.25</v>
      </c>
      <c r="BD91" s="54">
        <f>'[17]2016'!K67</f>
        <v>1</v>
      </c>
      <c r="BE91" s="60">
        <f>'[17]2017'!K67</f>
        <v>0.5</v>
      </c>
      <c r="BF91" s="60">
        <f>'[17]2018'!K67</f>
        <v>0</v>
      </c>
      <c r="BG91" s="49">
        <f>'[17]2019'!K67</f>
        <v>0</v>
      </c>
      <c r="BH91" s="334">
        <f t="shared" si="165"/>
        <v>1</v>
      </c>
      <c r="BI91" s="454">
        <f t="shared" si="166"/>
        <v>1</v>
      </c>
      <c r="BJ91" s="335">
        <f t="shared" si="167"/>
        <v>0.5</v>
      </c>
      <c r="BK91" s="454">
        <f t="shared" si="168"/>
        <v>0.5</v>
      </c>
      <c r="BL91" s="335">
        <f t="shared" si="169"/>
        <v>0</v>
      </c>
      <c r="BM91" s="454">
        <f t="shared" si="170"/>
        <v>0</v>
      </c>
      <c r="BN91" s="335">
        <f t="shared" si="171"/>
        <v>0</v>
      </c>
      <c r="BO91" s="454">
        <f t="shared" si="172"/>
        <v>0</v>
      </c>
      <c r="BP91" s="661">
        <f t="shared" si="173"/>
        <v>0.375</v>
      </c>
      <c r="BQ91" s="656">
        <f t="shared" si="174"/>
        <v>0.375</v>
      </c>
      <c r="BR91" s="646">
        <f t="shared" si="175"/>
        <v>0.375</v>
      </c>
      <c r="BS91" s="399">
        <f>'[17]2016'!P67</f>
        <v>3375</v>
      </c>
      <c r="BT91" s="271">
        <f>'[17]2016'!Q67</f>
        <v>2220</v>
      </c>
      <c r="BU91" s="271">
        <f>'[17]2016'!R67</f>
        <v>0</v>
      </c>
      <c r="BV91" s="125">
        <f t="shared" si="180"/>
        <v>0.65777777777777779</v>
      </c>
      <c r="BW91" s="379" t="str">
        <f t="shared" si="181"/>
        <v xml:space="preserve"> -</v>
      </c>
      <c r="BX91" s="55">
        <f>'[17]2017'!P67</f>
        <v>4050</v>
      </c>
      <c r="BY91" s="60">
        <f>'[17]2017'!Q67</f>
        <v>4050</v>
      </c>
      <c r="BZ91" s="60">
        <f>'[17]2017'!R67</f>
        <v>0</v>
      </c>
      <c r="CA91" s="125">
        <f t="shared" si="182"/>
        <v>1</v>
      </c>
      <c r="CB91" s="379" t="str">
        <f t="shared" si="183"/>
        <v xml:space="preserve"> -</v>
      </c>
      <c r="CC91" s="54">
        <f>'[17]2018'!P67</f>
        <v>102650</v>
      </c>
      <c r="CD91" s="60">
        <f>'[17]2018'!Q67</f>
        <v>0</v>
      </c>
      <c r="CE91" s="60">
        <f>'[17]2018'!R67</f>
        <v>0</v>
      </c>
      <c r="CF91" s="125">
        <f t="shared" si="184"/>
        <v>0</v>
      </c>
      <c r="CG91" s="379" t="str">
        <f t="shared" si="185"/>
        <v xml:space="preserve"> -</v>
      </c>
      <c r="CH91" s="55">
        <f>'[17]2019'!P67</f>
        <v>107270</v>
      </c>
      <c r="CI91" s="60">
        <f>'[17]2019'!Q67</f>
        <v>0</v>
      </c>
      <c r="CJ91" s="60">
        <f>'[17]2019'!R67</f>
        <v>0</v>
      </c>
      <c r="CK91" s="125">
        <f t="shared" si="186"/>
        <v>0</v>
      </c>
      <c r="CL91" s="379" t="str">
        <f t="shared" si="187"/>
        <v xml:space="preserve"> -</v>
      </c>
      <c r="CM91" s="327">
        <f t="shared" si="188"/>
        <v>217345</v>
      </c>
      <c r="CN91" s="323">
        <f t="shared" si="189"/>
        <v>6270</v>
      </c>
      <c r="CO91" s="323">
        <f t="shared" si="190"/>
        <v>0</v>
      </c>
      <c r="CP91" s="505">
        <f t="shared" si="191"/>
        <v>2.8848144654811475E-2</v>
      </c>
      <c r="CQ91" s="379" t="str">
        <f t="shared" si="192"/>
        <v xml:space="preserve"> -</v>
      </c>
      <c r="CR91" s="592" t="s">
        <v>1436</v>
      </c>
      <c r="CS91" s="213" t="s">
        <v>1322</v>
      </c>
      <c r="CT91" s="102" t="str">
        <f>'[1]LÍNEA 4'!AQ91</f>
        <v>Sec. Salud y Ambiente</v>
      </c>
    </row>
    <row r="92" spans="2:98" ht="30" customHeight="1" x14ac:dyDescent="0.2">
      <c r="B92" s="961"/>
      <c r="C92" s="958"/>
      <c r="D92" s="1175"/>
      <c r="E92" s="912"/>
      <c r="F92" s="996"/>
      <c r="G92" s="809"/>
      <c r="H92" s="809"/>
      <c r="I92" s="797"/>
      <c r="J92" s="809"/>
      <c r="K92" s="797"/>
      <c r="L92" s="809"/>
      <c r="M92" s="809"/>
      <c r="N92" s="797"/>
      <c r="O92" s="809"/>
      <c r="P92" s="809"/>
      <c r="Q92" s="797"/>
      <c r="R92" s="809"/>
      <c r="S92" s="809"/>
      <c r="T92" s="797"/>
      <c r="U92" s="937"/>
      <c r="V92" s="823"/>
      <c r="W92" s="797"/>
      <c r="X92" s="809"/>
      <c r="Y92" s="797"/>
      <c r="Z92" s="809"/>
      <c r="AA92" s="797"/>
      <c r="AB92" s="991"/>
      <c r="AC92" s="994"/>
      <c r="AD92" s="988"/>
      <c r="AE92" s="762"/>
      <c r="AF92" s="770"/>
      <c r="AG92" s="762"/>
      <c r="AH92" s="770"/>
      <c r="AI92" s="762"/>
      <c r="AJ92" s="770"/>
      <c r="AK92" s="762"/>
      <c r="AL92" s="770"/>
      <c r="AM92" s="762"/>
      <c r="AN92" s="1129"/>
      <c r="AO92" s="915"/>
      <c r="AP92" s="904"/>
      <c r="AQ92" s="255" t="s">
        <v>529</v>
      </c>
      <c r="AR92" s="277" t="str">
        <f>'[1]LÍNEA 4'!P92</f>
        <v>2210239 2212398</v>
      </c>
      <c r="AS92" s="255" t="s">
        <v>1714</v>
      </c>
      <c r="AT92" s="40">
        <v>1</v>
      </c>
      <c r="AU92" s="60">
        <f>'[1]LÍNEA 4'!S92</f>
        <v>1</v>
      </c>
      <c r="AV92" s="60">
        <f>'[1]LÍNEA 4'!T92</f>
        <v>1</v>
      </c>
      <c r="AW92" s="414">
        <v>0.25</v>
      </c>
      <c r="AX92" s="60">
        <f>'[1]LÍNEA 4'!U92</f>
        <v>1</v>
      </c>
      <c r="AY92" s="414">
        <v>0.25</v>
      </c>
      <c r="AZ92" s="60">
        <f>'[1]LÍNEA 4'!V92</f>
        <v>1</v>
      </c>
      <c r="BA92" s="416">
        <v>0.25</v>
      </c>
      <c r="BB92" s="47">
        <f>'[1]LÍNEA 4'!W92</f>
        <v>1</v>
      </c>
      <c r="BC92" s="423">
        <v>0.25</v>
      </c>
      <c r="BD92" s="54">
        <f>'[17]2016'!K68</f>
        <v>1</v>
      </c>
      <c r="BE92" s="60">
        <f>'[17]2017'!K68</f>
        <v>1</v>
      </c>
      <c r="BF92" s="60">
        <f>'[17]2018'!K68</f>
        <v>0</v>
      </c>
      <c r="BG92" s="49">
        <f>'[17]2019'!K68</f>
        <v>0</v>
      </c>
      <c r="BH92" s="334">
        <f t="shared" si="165"/>
        <v>1</v>
      </c>
      <c r="BI92" s="454">
        <f t="shared" si="166"/>
        <v>1</v>
      </c>
      <c r="BJ92" s="335">
        <f t="shared" si="167"/>
        <v>1</v>
      </c>
      <c r="BK92" s="454">
        <f t="shared" si="168"/>
        <v>1</v>
      </c>
      <c r="BL92" s="335">
        <f t="shared" si="169"/>
        <v>0</v>
      </c>
      <c r="BM92" s="454">
        <f t="shared" si="170"/>
        <v>0</v>
      </c>
      <c r="BN92" s="335">
        <f t="shared" si="171"/>
        <v>0</v>
      </c>
      <c r="BO92" s="454">
        <f t="shared" si="172"/>
        <v>0</v>
      </c>
      <c r="BP92" s="661">
        <f t="shared" si="173"/>
        <v>0.5</v>
      </c>
      <c r="BQ92" s="656">
        <f t="shared" si="174"/>
        <v>0.5</v>
      </c>
      <c r="BR92" s="646">
        <f t="shared" si="175"/>
        <v>0.5</v>
      </c>
      <c r="BS92" s="399">
        <f>'[17]2016'!P68</f>
        <v>647812</v>
      </c>
      <c r="BT92" s="271">
        <f>'[17]2016'!Q68</f>
        <v>444591</v>
      </c>
      <c r="BU92" s="271">
        <f>'[17]2016'!R68</f>
        <v>0</v>
      </c>
      <c r="BV92" s="125">
        <f t="shared" si="180"/>
        <v>0.68629633288670167</v>
      </c>
      <c r="BW92" s="379" t="str">
        <f t="shared" si="181"/>
        <v xml:space="preserve"> -</v>
      </c>
      <c r="BX92" s="55">
        <f>'[17]2017'!P68</f>
        <v>469657</v>
      </c>
      <c r="BY92" s="60">
        <f>'[17]2017'!Q68</f>
        <v>37650</v>
      </c>
      <c r="BZ92" s="60">
        <f>'[17]2017'!R68</f>
        <v>0</v>
      </c>
      <c r="CA92" s="125">
        <f t="shared" si="182"/>
        <v>8.0164886289355849E-2</v>
      </c>
      <c r="CB92" s="379" t="str">
        <f t="shared" si="183"/>
        <v xml:space="preserve"> -</v>
      </c>
      <c r="CC92" s="54">
        <f>'[17]2018'!P68</f>
        <v>357522</v>
      </c>
      <c r="CD92" s="60">
        <f>'[17]2018'!Q68</f>
        <v>0</v>
      </c>
      <c r="CE92" s="60">
        <f>'[17]2018'!R68</f>
        <v>0</v>
      </c>
      <c r="CF92" s="125">
        <f t="shared" si="184"/>
        <v>0</v>
      </c>
      <c r="CG92" s="379" t="str">
        <f t="shared" si="185"/>
        <v xml:space="preserve"> -</v>
      </c>
      <c r="CH92" s="55">
        <f>'[17]2019'!P68</f>
        <v>373611</v>
      </c>
      <c r="CI92" s="60">
        <f>'[17]2019'!Q68</f>
        <v>0</v>
      </c>
      <c r="CJ92" s="60">
        <f>'[17]2019'!R68</f>
        <v>0</v>
      </c>
      <c r="CK92" s="125">
        <f t="shared" si="186"/>
        <v>0</v>
      </c>
      <c r="CL92" s="379" t="str">
        <f t="shared" si="187"/>
        <v xml:space="preserve"> -</v>
      </c>
      <c r="CM92" s="327">
        <f t="shared" si="188"/>
        <v>1848602</v>
      </c>
      <c r="CN92" s="323">
        <f t="shared" si="189"/>
        <v>482241</v>
      </c>
      <c r="CO92" s="323">
        <f t="shared" si="190"/>
        <v>0</v>
      </c>
      <c r="CP92" s="505">
        <f t="shared" si="191"/>
        <v>0.26086794236942296</v>
      </c>
      <c r="CQ92" s="379" t="str">
        <f t="shared" si="192"/>
        <v xml:space="preserve"> -</v>
      </c>
      <c r="CR92" s="592" t="s">
        <v>1436</v>
      </c>
      <c r="CS92" s="213" t="s">
        <v>1322</v>
      </c>
      <c r="CT92" s="102" t="str">
        <f>'[1]LÍNEA 4'!AQ92</f>
        <v>Sec. Salud y Ambiente</v>
      </c>
    </row>
    <row r="93" spans="2:98" ht="30" customHeight="1" thickBot="1" x14ac:dyDescent="0.25">
      <c r="B93" s="961"/>
      <c r="C93" s="958"/>
      <c r="D93" s="1175"/>
      <c r="E93" s="912"/>
      <c r="F93" s="996"/>
      <c r="G93" s="809"/>
      <c r="H93" s="809"/>
      <c r="I93" s="797"/>
      <c r="J93" s="809"/>
      <c r="K93" s="797"/>
      <c r="L93" s="809"/>
      <c r="M93" s="809"/>
      <c r="N93" s="797"/>
      <c r="O93" s="809"/>
      <c r="P93" s="809"/>
      <c r="Q93" s="797"/>
      <c r="R93" s="809"/>
      <c r="S93" s="809"/>
      <c r="T93" s="797"/>
      <c r="U93" s="937"/>
      <c r="V93" s="823"/>
      <c r="W93" s="797"/>
      <c r="X93" s="809"/>
      <c r="Y93" s="797"/>
      <c r="Z93" s="809"/>
      <c r="AA93" s="797"/>
      <c r="AB93" s="991"/>
      <c r="AC93" s="994"/>
      <c r="AD93" s="988"/>
      <c r="AE93" s="762"/>
      <c r="AF93" s="770"/>
      <c r="AG93" s="762"/>
      <c r="AH93" s="770"/>
      <c r="AI93" s="762"/>
      <c r="AJ93" s="770"/>
      <c r="AK93" s="762"/>
      <c r="AL93" s="770"/>
      <c r="AM93" s="762"/>
      <c r="AN93" s="1129"/>
      <c r="AO93" s="918"/>
      <c r="AP93" s="907"/>
      <c r="AQ93" s="123" t="s">
        <v>530</v>
      </c>
      <c r="AR93" s="10">
        <f>'[1]LÍNEA 4'!P93</f>
        <v>2210239</v>
      </c>
      <c r="AS93" s="123" t="s">
        <v>1715</v>
      </c>
      <c r="AT93" s="45">
        <v>3451964</v>
      </c>
      <c r="AU93" s="92">
        <f>'[1]LÍNEA 4'!S93</f>
        <v>3560976</v>
      </c>
      <c r="AV93" s="92">
        <f>'[1]LÍNEA 4'!T93</f>
        <v>890244</v>
      </c>
      <c r="AW93" s="424">
        <f t="shared" si="176"/>
        <v>0.25</v>
      </c>
      <c r="AX93" s="92">
        <f>'[1]LÍNEA 4'!U93</f>
        <v>890244</v>
      </c>
      <c r="AY93" s="424">
        <f t="shared" si="177"/>
        <v>0.25</v>
      </c>
      <c r="AZ93" s="92">
        <f>'[1]LÍNEA 4'!V93</f>
        <v>890244</v>
      </c>
      <c r="BA93" s="425">
        <f t="shared" si="178"/>
        <v>0.25</v>
      </c>
      <c r="BB93" s="51">
        <f>'[1]LÍNEA 4'!W93</f>
        <v>890244</v>
      </c>
      <c r="BC93" s="426">
        <f t="shared" si="179"/>
        <v>0.25</v>
      </c>
      <c r="BD93" s="62">
        <f>'[17]2016'!K69</f>
        <v>232429</v>
      </c>
      <c r="BE93" s="92">
        <f>'[17]2017'!K69</f>
        <v>86550</v>
      </c>
      <c r="BF93" s="92">
        <f>'[17]2018'!K69</f>
        <v>0</v>
      </c>
      <c r="BG93" s="70">
        <f>'[17]2019'!K69</f>
        <v>0</v>
      </c>
      <c r="BH93" s="332">
        <f t="shared" si="165"/>
        <v>0.2610846015249752</v>
      </c>
      <c r="BI93" s="458">
        <f t="shared" si="166"/>
        <v>0.2610846015249752</v>
      </c>
      <c r="BJ93" s="333">
        <f t="shared" si="167"/>
        <v>9.7220537290900022E-2</v>
      </c>
      <c r="BK93" s="458">
        <f t="shared" si="168"/>
        <v>9.7220537290900022E-2</v>
      </c>
      <c r="BL93" s="333">
        <f t="shared" si="169"/>
        <v>0</v>
      </c>
      <c r="BM93" s="458">
        <f t="shared" si="170"/>
        <v>0</v>
      </c>
      <c r="BN93" s="333">
        <f t="shared" si="171"/>
        <v>0</v>
      </c>
      <c r="BO93" s="458">
        <f t="shared" si="172"/>
        <v>0</v>
      </c>
      <c r="BP93" s="662">
        <f t="shared" ref="BP93:BP96" si="204">+SUM(BD93:BG93)/AU93</f>
        <v>8.9576284703968806E-2</v>
      </c>
      <c r="BQ93" s="657">
        <f t="shared" si="174"/>
        <v>8.9576284703968806E-2</v>
      </c>
      <c r="BR93" s="647">
        <f t="shared" si="175"/>
        <v>8.9576284703968806E-2</v>
      </c>
      <c r="BS93" s="400">
        <f>'[17]2016'!P69</f>
        <v>142500</v>
      </c>
      <c r="BT93" s="274">
        <f>'[17]2016'!Q69</f>
        <v>138603</v>
      </c>
      <c r="BU93" s="274">
        <f>'[17]2016'!R69</f>
        <v>0</v>
      </c>
      <c r="BV93" s="148">
        <f t="shared" si="180"/>
        <v>0.97265263157894732</v>
      </c>
      <c r="BW93" s="386" t="str">
        <f t="shared" si="181"/>
        <v xml:space="preserve"> -</v>
      </c>
      <c r="BX93" s="63">
        <f>'[17]2017'!P69</f>
        <v>193000</v>
      </c>
      <c r="BY93" s="92">
        <f>'[17]2017'!Q69</f>
        <v>182150</v>
      </c>
      <c r="BZ93" s="92">
        <f>'[17]2017'!R69</f>
        <v>0</v>
      </c>
      <c r="CA93" s="148">
        <f t="shared" si="182"/>
        <v>0.94378238341968912</v>
      </c>
      <c r="CB93" s="386" t="str">
        <f t="shared" si="183"/>
        <v xml:space="preserve"> -</v>
      </c>
      <c r="CC93" s="62">
        <f>'[17]2018'!P69</f>
        <v>97190</v>
      </c>
      <c r="CD93" s="92">
        <f>'[17]2018'!Q69</f>
        <v>0</v>
      </c>
      <c r="CE93" s="92">
        <f>'[17]2018'!R69</f>
        <v>0</v>
      </c>
      <c r="CF93" s="148">
        <f t="shared" si="184"/>
        <v>0</v>
      </c>
      <c r="CG93" s="386" t="str">
        <f t="shared" si="185"/>
        <v xml:space="preserve"> -</v>
      </c>
      <c r="CH93" s="63">
        <f>'[17]2019'!P69</f>
        <v>101564</v>
      </c>
      <c r="CI93" s="92">
        <f>'[17]2019'!Q69</f>
        <v>0</v>
      </c>
      <c r="CJ93" s="92">
        <f>'[17]2019'!R69</f>
        <v>0</v>
      </c>
      <c r="CK93" s="148">
        <f t="shared" si="186"/>
        <v>0</v>
      </c>
      <c r="CL93" s="386" t="str">
        <f t="shared" si="187"/>
        <v xml:space="preserve"> -</v>
      </c>
      <c r="CM93" s="328">
        <f t="shared" si="188"/>
        <v>534254</v>
      </c>
      <c r="CN93" s="329">
        <f t="shared" si="189"/>
        <v>320753</v>
      </c>
      <c r="CO93" s="329">
        <f t="shared" si="190"/>
        <v>0</v>
      </c>
      <c r="CP93" s="506">
        <f t="shared" si="191"/>
        <v>0.60037547683311687</v>
      </c>
      <c r="CQ93" s="386" t="str">
        <f t="shared" si="192"/>
        <v xml:space="preserve"> -</v>
      </c>
      <c r="CR93" s="593" t="s">
        <v>1436</v>
      </c>
      <c r="CS93" s="216" t="s">
        <v>1322</v>
      </c>
      <c r="CT93" s="107" t="str">
        <f>'[1]LÍNEA 4'!AQ93</f>
        <v>Sec. Salud y Ambiente</v>
      </c>
    </row>
    <row r="94" spans="2:98" ht="30" customHeight="1" x14ac:dyDescent="0.2">
      <c r="B94" s="961"/>
      <c r="C94" s="958"/>
      <c r="D94" s="1175"/>
      <c r="E94" s="912"/>
      <c r="F94" s="996"/>
      <c r="G94" s="809"/>
      <c r="H94" s="809"/>
      <c r="I94" s="797"/>
      <c r="J94" s="809"/>
      <c r="K94" s="797"/>
      <c r="L94" s="809"/>
      <c r="M94" s="809"/>
      <c r="N94" s="797"/>
      <c r="O94" s="809"/>
      <c r="P94" s="809"/>
      <c r="Q94" s="797"/>
      <c r="R94" s="809"/>
      <c r="S94" s="809"/>
      <c r="T94" s="797"/>
      <c r="U94" s="937"/>
      <c r="V94" s="823"/>
      <c r="W94" s="797"/>
      <c r="X94" s="809"/>
      <c r="Y94" s="797"/>
      <c r="Z94" s="809"/>
      <c r="AA94" s="797"/>
      <c r="AB94" s="991"/>
      <c r="AC94" s="994"/>
      <c r="AD94" s="988"/>
      <c r="AE94" s="762"/>
      <c r="AF94" s="770"/>
      <c r="AG94" s="762"/>
      <c r="AH94" s="770"/>
      <c r="AI94" s="762"/>
      <c r="AJ94" s="770"/>
      <c r="AK94" s="762"/>
      <c r="AL94" s="770"/>
      <c r="AM94" s="762"/>
      <c r="AN94" s="1129"/>
      <c r="AO94" s="914">
        <f>+RESUMEN!J94</f>
        <v>0.53333333333333333</v>
      </c>
      <c r="AP94" s="903" t="s">
        <v>557</v>
      </c>
      <c r="AQ94" s="129" t="s">
        <v>531</v>
      </c>
      <c r="AR94" s="370">
        <f>'[1]LÍNEA 4'!P94</f>
        <v>2210242</v>
      </c>
      <c r="AS94" s="129" t="s">
        <v>1716</v>
      </c>
      <c r="AT94" s="41">
        <v>0</v>
      </c>
      <c r="AU94" s="59">
        <f>'[1]LÍNEA 4'!S94</f>
        <v>2</v>
      </c>
      <c r="AV94" s="59">
        <f>'[1]LÍNEA 4'!T94</f>
        <v>1</v>
      </c>
      <c r="AW94" s="420">
        <f t="shared" si="176"/>
        <v>0.5</v>
      </c>
      <c r="AX94" s="59">
        <f>'[1]LÍNEA 4'!U94</f>
        <v>1</v>
      </c>
      <c r="AY94" s="420">
        <f t="shared" si="177"/>
        <v>0.5</v>
      </c>
      <c r="AZ94" s="59">
        <f>'[1]LÍNEA 4'!V94</f>
        <v>0</v>
      </c>
      <c r="BA94" s="421">
        <f t="shared" si="178"/>
        <v>0</v>
      </c>
      <c r="BB94" s="48">
        <f>'[1]LÍNEA 4'!W94</f>
        <v>0</v>
      </c>
      <c r="BC94" s="421">
        <f t="shared" si="179"/>
        <v>0</v>
      </c>
      <c r="BD94" s="52">
        <f>'[17]2016'!K70</f>
        <v>2</v>
      </c>
      <c r="BE94" s="90">
        <f>'[17]2017'!K70</f>
        <v>0.2</v>
      </c>
      <c r="BF94" s="90">
        <f>'[17]2018'!K70</f>
        <v>0</v>
      </c>
      <c r="BG94" s="69">
        <f>'[17]2019'!K70</f>
        <v>0</v>
      </c>
      <c r="BH94" s="459">
        <f t="shared" si="165"/>
        <v>2</v>
      </c>
      <c r="BI94" s="460">
        <f t="shared" si="166"/>
        <v>1</v>
      </c>
      <c r="BJ94" s="461">
        <f t="shared" si="167"/>
        <v>0.2</v>
      </c>
      <c r="BK94" s="460">
        <f t="shared" si="168"/>
        <v>0.2</v>
      </c>
      <c r="BL94" s="461" t="str">
        <f t="shared" si="169"/>
        <v xml:space="preserve"> -</v>
      </c>
      <c r="BM94" s="460" t="str">
        <f t="shared" si="170"/>
        <v xml:space="preserve"> -</v>
      </c>
      <c r="BN94" s="461" t="str">
        <f t="shared" si="171"/>
        <v xml:space="preserve"> -</v>
      </c>
      <c r="BO94" s="460" t="str">
        <f t="shared" si="172"/>
        <v xml:space="preserve"> -</v>
      </c>
      <c r="BP94" s="663">
        <f t="shared" si="204"/>
        <v>1.1000000000000001</v>
      </c>
      <c r="BQ94" s="658">
        <f t="shared" si="174"/>
        <v>1</v>
      </c>
      <c r="BR94" s="648">
        <f t="shared" si="175"/>
        <v>1</v>
      </c>
      <c r="BS94" s="272">
        <f>'[17]2016'!P70</f>
        <v>54900</v>
      </c>
      <c r="BT94" s="273">
        <f>'[17]2016'!Q70</f>
        <v>21960</v>
      </c>
      <c r="BU94" s="273">
        <f>'[17]2016'!R70</f>
        <v>0</v>
      </c>
      <c r="BV94" s="145">
        <f t="shared" si="180"/>
        <v>0.4</v>
      </c>
      <c r="BW94" s="378" t="str">
        <f t="shared" si="181"/>
        <v xml:space="preserve"> -</v>
      </c>
      <c r="BX94" s="61">
        <f>'[17]2017'!P70</f>
        <v>54340</v>
      </c>
      <c r="BY94" s="59">
        <f>'[17]2017'!Q70</f>
        <v>29160</v>
      </c>
      <c r="BZ94" s="59">
        <f>'[17]2017'!R70</f>
        <v>0</v>
      </c>
      <c r="CA94" s="145">
        <f t="shared" si="182"/>
        <v>0.53662127346337873</v>
      </c>
      <c r="CB94" s="378" t="str">
        <f t="shared" si="183"/>
        <v xml:space="preserve"> -</v>
      </c>
      <c r="CC94" s="58">
        <f>'[17]2018'!P70</f>
        <v>0</v>
      </c>
      <c r="CD94" s="59">
        <f>'[17]2018'!Q70</f>
        <v>0</v>
      </c>
      <c r="CE94" s="59">
        <f>'[17]2018'!R70</f>
        <v>0</v>
      </c>
      <c r="CF94" s="145" t="str">
        <f t="shared" si="184"/>
        <v xml:space="preserve"> -</v>
      </c>
      <c r="CG94" s="378" t="str">
        <f t="shared" si="185"/>
        <v xml:space="preserve"> -</v>
      </c>
      <c r="CH94" s="61">
        <f>'[17]2019'!P70</f>
        <v>0</v>
      </c>
      <c r="CI94" s="59">
        <f>'[17]2019'!Q70</f>
        <v>0</v>
      </c>
      <c r="CJ94" s="59">
        <f>'[17]2019'!R70</f>
        <v>0</v>
      </c>
      <c r="CK94" s="145" t="str">
        <f t="shared" si="186"/>
        <v xml:space="preserve"> -</v>
      </c>
      <c r="CL94" s="378" t="str">
        <f t="shared" si="187"/>
        <v xml:space="preserve"> -</v>
      </c>
      <c r="CM94" s="380">
        <f t="shared" si="188"/>
        <v>109240</v>
      </c>
      <c r="CN94" s="381">
        <f t="shared" si="189"/>
        <v>51120</v>
      </c>
      <c r="CO94" s="381">
        <f t="shared" si="190"/>
        <v>0</v>
      </c>
      <c r="CP94" s="507">
        <f t="shared" si="191"/>
        <v>0.46796045404613695</v>
      </c>
      <c r="CQ94" s="378" t="str">
        <f t="shared" si="192"/>
        <v xml:space="preserve"> -</v>
      </c>
      <c r="CR94" s="591" t="s">
        <v>1436</v>
      </c>
      <c r="CS94" s="212" t="s">
        <v>1322</v>
      </c>
      <c r="CT94" s="101" t="str">
        <f>'[1]LÍNEA 4'!AQ94</f>
        <v>Sec. Salud y Ambiente</v>
      </c>
    </row>
    <row r="95" spans="2:98" ht="30" customHeight="1" thickBot="1" x14ac:dyDescent="0.25">
      <c r="B95" s="961"/>
      <c r="C95" s="958"/>
      <c r="D95" s="1175"/>
      <c r="E95" s="912"/>
      <c r="F95" s="996"/>
      <c r="G95" s="809"/>
      <c r="H95" s="809"/>
      <c r="I95" s="797"/>
      <c r="J95" s="809"/>
      <c r="K95" s="797"/>
      <c r="L95" s="809"/>
      <c r="M95" s="809"/>
      <c r="N95" s="797"/>
      <c r="O95" s="809"/>
      <c r="P95" s="809"/>
      <c r="Q95" s="797"/>
      <c r="R95" s="809"/>
      <c r="S95" s="809"/>
      <c r="T95" s="797"/>
      <c r="U95" s="937"/>
      <c r="V95" s="823"/>
      <c r="W95" s="797"/>
      <c r="X95" s="809"/>
      <c r="Y95" s="797"/>
      <c r="Z95" s="809"/>
      <c r="AA95" s="797"/>
      <c r="AB95" s="991"/>
      <c r="AC95" s="994"/>
      <c r="AD95" s="988"/>
      <c r="AE95" s="762"/>
      <c r="AF95" s="770"/>
      <c r="AG95" s="762"/>
      <c r="AH95" s="770"/>
      <c r="AI95" s="762"/>
      <c r="AJ95" s="770"/>
      <c r="AK95" s="762"/>
      <c r="AL95" s="770"/>
      <c r="AM95" s="762"/>
      <c r="AN95" s="1129"/>
      <c r="AO95" s="916"/>
      <c r="AP95" s="905"/>
      <c r="AQ95" s="121" t="s">
        <v>532</v>
      </c>
      <c r="AR95" s="368">
        <f>'[1]LÍNEA 4'!P95</f>
        <v>0</v>
      </c>
      <c r="AS95" s="121" t="s">
        <v>1717</v>
      </c>
      <c r="AT95" s="44">
        <v>0</v>
      </c>
      <c r="AU95" s="105">
        <f>'[1]LÍNEA 4'!S95</f>
        <v>3</v>
      </c>
      <c r="AV95" s="105">
        <f>'[1]LÍNEA 4'!T95</f>
        <v>0</v>
      </c>
      <c r="AW95" s="417">
        <f t="shared" si="176"/>
        <v>0</v>
      </c>
      <c r="AX95" s="105">
        <f>'[1]LÍNEA 4'!U95</f>
        <v>1</v>
      </c>
      <c r="AY95" s="417">
        <f t="shared" si="177"/>
        <v>0.33333333333333331</v>
      </c>
      <c r="AZ95" s="105">
        <f>'[1]LÍNEA 4'!V95</f>
        <v>1</v>
      </c>
      <c r="BA95" s="418">
        <f t="shared" si="178"/>
        <v>0.33333333333333331</v>
      </c>
      <c r="BB95" s="50">
        <f>'[1]LÍNEA 4'!W95</f>
        <v>1</v>
      </c>
      <c r="BC95" s="418">
        <f t="shared" si="179"/>
        <v>0.33333333333333331</v>
      </c>
      <c r="BD95" s="62">
        <f>'[17]2016'!K71</f>
        <v>0</v>
      </c>
      <c r="BE95" s="92">
        <f>'[17]2017'!K71</f>
        <v>0.2</v>
      </c>
      <c r="BF95" s="92">
        <f>'[17]2018'!K71</f>
        <v>0</v>
      </c>
      <c r="BG95" s="70">
        <f>'[17]2019'!K71</f>
        <v>0</v>
      </c>
      <c r="BH95" s="456" t="str">
        <f t="shared" si="165"/>
        <v xml:space="preserve"> -</v>
      </c>
      <c r="BI95" s="457" t="str">
        <f t="shared" si="166"/>
        <v xml:space="preserve"> -</v>
      </c>
      <c r="BJ95" s="366">
        <f t="shared" si="167"/>
        <v>0.2</v>
      </c>
      <c r="BK95" s="457">
        <f t="shared" si="168"/>
        <v>0.2</v>
      </c>
      <c r="BL95" s="366">
        <f t="shared" si="169"/>
        <v>0</v>
      </c>
      <c r="BM95" s="457">
        <f t="shared" si="170"/>
        <v>0</v>
      </c>
      <c r="BN95" s="366">
        <f t="shared" si="171"/>
        <v>0</v>
      </c>
      <c r="BO95" s="457">
        <f t="shared" si="172"/>
        <v>0</v>
      </c>
      <c r="BP95" s="664">
        <f t="shared" si="204"/>
        <v>6.6666666666666666E-2</v>
      </c>
      <c r="BQ95" s="659">
        <f t="shared" si="174"/>
        <v>6.6666666666666666E-2</v>
      </c>
      <c r="BR95" s="649">
        <f t="shared" si="175"/>
        <v>6.6666666666666666E-2</v>
      </c>
      <c r="BS95" s="365">
        <f>'[17]2016'!P71</f>
        <v>0</v>
      </c>
      <c r="BT95" s="275">
        <f>'[17]2016'!Q71</f>
        <v>0</v>
      </c>
      <c r="BU95" s="275">
        <f>'[17]2016'!R71</f>
        <v>0</v>
      </c>
      <c r="BV95" s="147" t="str">
        <f t="shared" si="180"/>
        <v xml:space="preserve"> -</v>
      </c>
      <c r="BW95" s="382" t="str">
        <f t="shared" si="181"/>
        <v xml:space="preserve"> -</v>
      </c>
      <c r="BX95" s="57">
        <f>'[17]2017'!P71</f>
        <v>3960</v>
      </c>
      <c r="BY95" s="105">
        <f>'[17]2017'!Q71</f>
        <v>3240</v>
      </c>
      <c r="BZ95" s="105">
        <f>'[17]2017'!R71</f>
        <v>0</v>
      </c>
      <c r="CA95" s="147">
        <f t="shared" si="182"/>
        <v>0.81818181818181823</v>
      </c>
      <c r="CB95" s="382" t="str">
        <f t="shared" si="183"/>
        <v xml:space="preserve"> -</v>
      </c>
      <c r="CC95" s="56">
        <f>'[17]2018'!P71</f>
        <v>131043</v>
      </c>
      <c r="CD95" s="105">
        <f>'[17]2018'!Q71</f>
        <v>0</v>
      </c>
      <c r="CE95" s="105">
        <f>'[17]2018'!R71</f>
        <v>0</v>
      </c>
      <c r="CF95" s="147">
        <f t="shared" si="184"/>
        <v>0</v>
      </c>
      <c r="CG95" s="382" t="str">
        <f t="shared" si="185"/>
        <v xml:space="preserve"> -</v>
      </c>
      <c r="CH95" s="57">
        <f>'[17]2019'!P71</f>
        <v>136940</v>
      </c>
      <c r="CI95" s="105">
        <f>'[17]2019'!Q71</f>
        <v>0</v>
      </c>
      <c r="CJ95" s="105">
        <f>'[17]2019'!R71</f>
        <v>0</v>
      </c>
      <c r="CK95" s="147">
        <f t="shared" si="186"/>
        <v>0</v>
      </c>
      <c r="CL95" s="382" t="str">
        <f t="shared" si="187"/>
        <v xml:space="preserve"> -</v>
      </c>
      <c r="CM95" s="356">
        <f t="shared" si="188"/>
        <v>271943</v>
      </c>
      <c r="CN95" s="324">
        <f t="shared" si="189"/>
        <v>3240</v>
      </c>
      <c r="CO95" s="324">
        <f t="shared" si="190"/>
        <v>0</v>
      </c>
      <c r="CP95" s="508">
        <f t="shared" si="191"/>
        <v>1.1914261444493883E-2</v>
      </c>
      <c r="CQ95" s="382" t="str">
        <f t="shared" si="192"/>
        <v xml:space="preserve"> -</v>
      </c>
      <c r="CR95" s="594" t="s">
        <v>1436</v>
      </c>
      <c r="CS95" s="214" t="s">
        <v>1322</v>
      </c>
      <c r="CT95" s="103" t="str">
        <f>'[1]LÍNEA 4'!AQ95</f>
        <v>Sec. Salud y Ambiente</v>
      </c>
    </row>
    <row r="96" spans="2:98" ht="30" customHeight="1" x14ac:dyDescent="0.2">
      <c r="B96" s="961"/>
      <c r="C96" s="958"/>
      <c r="D96" s="1175"/>
      <c r="E96" s="912"/>
      <c r="F96" s="996"/>
      <c r="G96" s="809"/>
      <c r="H96" s="809"/>
      <c r="I96" s="797"/>
      <c r="J96" s="809"/>
      <c r="K96" s="797"/>
      <c r="L96" s="809"/>
      <c r="M96" s="809"/>
      <c r="N96" s="797"/>
      <c r="O96" s="809"/>
      <c r="P96" s="809"/>
      <c r="Q96" s="797"/>
      <c r="R96" s="809"/>
      <c r="S96" s="809"/>
      <c r="T96" s="797"/>
      <c r="U96" s="937"/>
      <c r="V96" s="823"/>
      <c r="W96" s="797"/>
      <c r="X96" s="809"/>
      <c r="Y96" s="797"/>
      <c r="Z96" s="809"/>
      <c r="AA96" s="797"/>
      <c r="AB96" s="991"/>
      <c r="AC96" s="994"/>
      <c r="AD96" s="988"/>
      <c r="AE96" s="762"/>
      <c r="AF96" s="770"/>
      <c r="AG96" s="762"/>
      <c r="AH96" s="770"/>
      <c r="AI96" s="762"/>
      <c r="AJ96" s="770"/>
      <c r="AK96" s="762"/>
      <c r="AL96" s="770"/>
      <c r="AM96" s="762"/>
      <c r="AN96" s="1129"/>
      <c r="AO96" s="917">
        <f>+RESUMEN!J95</f>
        <v>0.38750000000000001</v>
      </c>
      <c r="AP96" s="906" t="s">
        <v>558</v>
      </c>
      <c r="AQ96" s="120" t="s">
        <v>533</v>
      </c>
      <c r="AR96" s="374">
        <f>'[1]LÍNEA 4'!P96</f>
        <v>2210544</v>
      </c>
      <c r="AS96" s="120" t="s">
        <v>1718</v>
      </c>
      <c r="AT96" s="439">
        <v>10</v>
      </c>
      <c r="AU96" s="93">
        <f>'[1]LÍNEA 4'!S96</f>
        <v>1</v>
      </c>
      <c r="AV96" s="93">
        <f>'[1]LÍNEA 4'!T96</f>
        <v>0</v>
      </c>
      <c r="AW96" s="413">
        <f t="shared" si="176"/>
        <v>0</v>
      </c>
      <c r="AX96" s="93">
        <f>'[1]LÍNEA 4'!U96</f>
        <v>0.2</v>
      </c>
      <c r="AY96" s="413">
        <f t="shared" si="177"/>
        <v>0.2</v>
      </c>
      <c r="AZ96" s="93">
        <f>'[1]LÍNEA 4'!V96</f>
        <v>0.3</v>
      </c>
      <c r="BA96" s="415">
        <f t="shared" si="178"/>
        <v>0.3</v>
      </c>
      <c r="BB96" s="146">
        <f>'[1]LÍNEA 4'!W96</f>
        <v>0.5</v>
      </c>
      <c r="BC96" s="422">
        <f t="shared" si="179"/>
        <v>0.5</v>
      </c>
      <c r="BD96" s="315">
        <f>'[17]2016'!K72</f>
        <v>0</v>
      </c>
      <c r="BE96" s="93">
        <f>'[17]2017'!K72</f>
        <v>0</v>
      </c>
      <c r="BF96" s="93">
        <f>'[17]2018'!K72</f>
        <v>0</v>
      </c>
      <c r="BG96" s="74">
        <f>'[17]2019'!K72</f>
        <v>0</v>
      </c>
      <c r="BH96" s="330" t="str">
        <f t="shared" si="165"/>
        <v xml:space="preserve"> -</v>
      </c>
      <c r="BI96" s="453" t="str">
        <f t="shared" si="166"/>
        <v xml:space="preserve"> -</v>
      </c>
      <c r="BJ96" s="331">
        <f t="shared" si="167"/>
        <v>0</v>
      </c>
      <c r="BK96" s="453">
        <f t="shared" si="168"/>
        <v>0</v>
      </c>
      <c r="BL96" s="331">
        <f t="shared" si="169"/>
        <v>0</v>
      </c>
      <c r="BM96" s="453">
        <f t="shared" si="170"/>
        <v>0</v>
      </c>
      <c r="BN96" s="331">
        <f t="shared" si="171"/>
        <v>0</v>
      </c>
      <c r="BO96" s="453">
        <f t="shared" si="172"/>
        <v>0</v>
      </c>
      <c r="BP96" s="660">
        <f t="shared" si="204"/>
        <v>0</v>
      </c>
      <c r="BQ96" s="655">
        <f t="shared" si="174"/>
        <v>0</v>
      </c>
      <c r="BR96" s="645">
        <f t="shared" si="175"/>
        <v>0</v>
      </c>
      <c r="BS96" s="398">
        <f>'[17]2016'!P72</f>
        <v>32869713</v>
      </c>
      <c r="BT96" s="269">
        <f>'[17]2016'!Q72</f>
        <v>0</v>
      </c>
      <c r="BU96" s="269">
        <f>'[17]2016'!R72</f>
        <v>0</v>
      </c>
      <c r="BV96" s="146">
        <f t="shared" si="180"/>
        <v>0</v>
      </c>
      <c r="BW96" s="385" t="str">
        <f t="shared" si="181"/>
        <v xml:space="preserve"> -</v>
      </c>
      <c r="BX96" s="53">
        <f>'[17]2017'!P72</f>
        <v>30821984</v>
      </c>
      <c r="BY96" s="90">
        <f>'[17]2017'!Q72</f>
        <v>0</v>
      </c>
      <c r="BZ96" s="90">
        <f>'[17]2017'!R72</f>
        <v>0</v>
      </c>
      <c r="CA96" s="146">
        <f t="shared" si="182"/>
        <v>0</v>
      </c>
      <c r="CB96" s="385" t="str">
        <f t="shared" si="183"/>
        <v xml:space="preserve"> -</v>
      </c>
      <c r="CC96" s="52">
        <f>'[17]2018'!P72</f>
        <v>19425913</v>
      </c>
      <c r="CD96" s="90">
        <f>'[17]2018'!Q72</f>
        <v>0</v>
      </c>
      <c r="CE96" s="90">
        <f>'[17]2018'!R72</f>
        <v>0</v>
      </c>
      <c r="CF96" s="146">
        <f t="shared" si="184"/>
        <v>0</v>
      </c>
      <c r="CG96" s="385" t="str">
        <f t="shared" si="185"/>
        <v xml:space="preserve"> -</v>
      </c>
      <c r="CH96" s="53">
        <f>'[17]2019'!P72</f>
        <v>25909856</v>
      </c>
      <c r="CI96" s="90">
        <f>'[17]2019'!Q72</f>
        <v>0</v>
      </c>
      <c r="CJ96" s="90">
        <f>'[17]2019'!R72</f>
        <v>0</v>
      </c>
      <c r="CK96" s="146">
        <f t="shared" si="186"/>
        <v>0</v>
      </c>
      <c r="CL96" s="385" t="str">
        <f t="shared" si="187"/>
        <v xml:space="preserve"> -</v>
      </c>
      <c r="CM96" s="325">
        <f t="shared" si="188"/>
        <v>109027466</v>
      </c>
      <c r="CN96" s="326">
        <f t="shared" si="189"/>
        <v>0</v>
      </c>
      <c r="CO96" s="326">
        <f t="shared" si="190"/>
        <v>0</v>
      </c>
      <c r="CP96" s="504">
        <f t="shared" si="191"/>
        <v>0</v>
      </c>
      <c r="CQ96" s="385" t="str">
        <f t="shared" si="192"/>
        <v xml:space="preserve"> -</v>
      </c>
      <c r="CR96" s="595" t="s">
        <v>1436</v>
      </c>
      <c r="CS96" s="215" t="s">
        <v>1322</v>
      </c>
      <c r="CT96" s="75" t="str">
        <f>'[1]LÍNEA 4'!AQ96</f>
        <v>Sec. Salud y Ambiente</v>
      </c>
    </row>
    <row r="97" spans="2:98" ht="30" customHeight="1" x14ac:dyDescent="0.2">
      <c r="B97" s="961"/>
      <c r="C97" s="958"/>
      <c r="D97" s="1175"/>
      <c r="E97" s="912"/>
      <c r="F97" s="996"/>
      <c r="G97" s="809"/>
      <c r="H97" s="809"/>
      <c r="I97" s="797"/>
      <c r="J97" s="809"/>
      <c r="K97" s="797"/>
      <c r="L97" s="809"/>
      <c r="M97" s="809"/>
      <c r="N97" s="797"/>
      <c r="O97" s="809"/>
      <c r="P97" s="809"/>
      <c r="Q97" s="797"/>
      <c r="R97" s="809"/>
      <c r="S97" s="809"/>
      <c r="T97" s="797"/>
      <c r="U97" s="937"/>
      <c r="V97" s="823"/>
      <c r="W97" s="797"/>
      <c r="X97" s="809"/>
      <c r="Y97" s="797"/>
      <c r="Z97" s="809"/>
      <c r="AA97" s="797"/>
      <c r="AB97" s="991"/>
      <c r="AC97" s="994"/>
      <c r="AD97" s="988"/>
      <c r="AE97" s="762"/>
      <c r="AF97" s="770"/>
      <c r="AG97" s="762"/>
      <c r="AH97" s="770"/>
      <c r="AI97" s="762"/>
      <c r="AJ97" s="770"/>
      <c r="AK97" s="762"/>
      <c r="AL97" s="770"/>
      <c r="AM97" s="762"/>
      <c r="AN97" s="1129"/>
      <c r="AO97" s="915"/>
      <c r="AP97" s="904"/>
      <c r="AQ97" s="255" t="s">
        <v>534</v>
      </c>
      <c r="AR97" s="282">
        <f>'[1]LÍNEA 4'!P97</f>
        <v>2210506</v>
      </c>
      <c r="AS97" s="255" t="s">
        <v>1719</v>
      </c>
      <c r="AT97" s="40">
        <v>1</v>
      </c>
      <c r="AU97" s="60">
        <f>'[1]LÍNEA 4'!S97</f>
        <v>1</v>
      </c>
      <c r="AV97" s="60">
        <f>'[1]LÍNEA 4'!T97</f>
        <v>1</v>
      </c>
      <c r="AW97" s="414">
        <v>0.25</v>
      </c>
      <c r="AX97" s="60">
        <f>'[1]LÍNEA 4'!U97</f>
        <v>1</v>
      </c>
      <c r="AY97" s="414">
        <v>0.25</v>
      </c>
      <c r="AZ97" s="60">
        <f>'[1]LÍNEA 4'!V97</f>
        <v>1</v>
      </c>
      <c r="BA97" s="416">
        <v>0.25</v>
      </c>
      <c r="BB97" s="47">
        <f>'[1]LÍNEA 4'!W97</f>
        <v>1</v>
      </c>
      <c r="BC97" s="423">
        <v>0.25</v>
      </c>
      <c r="BD97" s="54">
        <f>'[17]2016'!K73</f>
        <v>0.3</v>
      </c>
      <c r="BE97" s="60">
        <f>'[17]2017'!K73</f>
        <v>0</v>
      </c>
      <c r="BF97" s="60">
        <f>'[17]2018'!K73</f>
        <v>0</v>
      </c>
      <c r="BG97" s="49">
        <f>'[17]2019'!K73</f>
        <v>0</v>
      </c>
      <c r="BH97" s="334">
        <f t="shared" si="165"/>
        <v>0.3</v>
      </c>
      <c r="BI97" s="454">
        <f t="shared" si="166"/>
        <v>0.3</v>
      </c>
      <c r="BJ97" s="335">
        <f t="shared" si="167"/>
        <v>0</v>
      </c>
      <c r="BK97" s="454">
        <f t="shared" si="168"/>
        <v>0</v>
      </c>
      <c r="BL97" s="335">
        <f t="shared" si="169"/>
        <v>0</v>
      </c>
      <c r="BM97" s="454">
        <f t="shared" si="170"/>
        <v>0</v>
      </c>
      <c r="BN97" s="335">
        <f t="shared" si="171"/>
        <v>0</v>
      </c>
      <c r="BO97" s="454">
        <f t="shared" si="172"/>
        <v>0</v>
      </c>
      <c r="BP97" s="661">
        <f t="shared" si="173"/>
        <v>7.4999999999999997E-2</v>
      </c>
      <c r="BQ97" s="656">
        <f t="shared" si="174"/>
        <v>7.4999999999999997E-2</v>
      </c>
      <c r="BR97" s="646">
        <f t="shared" si="175"/>
        <v>7.4999999999999997E-2</v>
      </c>
      <c r="BS97" s="399">
        <f>'[17]2016'!P73</f>
        <v>900000</v>
      </c>
      <c r="BT97" s="271">
        <f>'[17]2016'!Q73</f>
        <v>509616</v>
      </c>
      <c r="BU97" s="271">
        <f>'[17]2016'!R73</f>
        <v>0</v>
      </c>
      <c r="BV97" s="125">
        <f t="shared" si="180"/>
        <v>0.56623999999999997</v>
      </c>
      <c r="BW97" s="379" t="str">
        <f t="shared" si="181"/>
        <v xml:space="preserve"> -</v>
      </c>
      <c r="BX97" s="55">
        <f>'[17]2017'!P73</f>
        <v>1089885</v>
      </c>
      <c r="BY97" s="60">
        <f>'[17]2017'!Q73</f>
        <v>0</v>
      </c>
      <c r="BZ97" s="60">
        <f>'[17]2017'!R73</f>
        <v>0</v>
      </c>
      <c r="CA97" s="125">
        <f t="shared" si="182"/>
        <v>0</v>
      </c>
      <c r="CB97" s="379" t="str">
        <f t="shared" si="183"/>
        <v xml:space="preserve"> -</v>
      </c>
      <c r="CC97" s="54">
        <f>'[17]2018'!P73</f>
        <v>873620</v>
      </c>
      <c r="CD97" s="60">
        <f>'[17]2018'!Q73</f>
        <v>0</v>
      </c>
      <c r="CE97" s="60">
        <f>'[17]2018'!R73</f>
        <v>0</v>
      </c>
      <c r="CF97" s="125">
        <f t="shared" si="184"/>
        <v>0</v>
      </c>
      <c r="CG97" s="379" t="str">
        <f t="shared" si="185"/>
        <v xml:space="preserve"> -</v>
      </c>
      <c r="CH97" s="55">
        <f>'[17]2019'!P73</f>
        <v>912933</v>
      </c>
      <c r="CI97" s="60">
        <f>'[17]2019'!Q73</f>
        <v>0</v>
      </c>
      <c r="CJ97" s="60">
        <f>'[17]2019'!R73</f>
        <v>0</v>
      </c>
      <c r="CK97" s="125">
        <f t="shared" si="186"/>
        <v>0</v>
      </c>
      <c r="CL97" s="379" t="str">
        <f t="shared" si="187"/>
        <v xml:space="preserve"> -</v>
      </c>
      <c r="CM97" s="327">
        <f t="shared" si="188"/>
        <v>3776438</v>
      </c>
      <c r="CN97" s="323">
        <f t="shared" si="189"/>
        <v>509616</v>
      </c>
      <c r="CO97" s="323">
        <f t="shared" si="190"/>
        <v>0</v>
      </c>
      <c r="CP97" s="505">
        <f t="shared" si="191"/>
        <v>0.13494621121808434</v>
      </c>
      <c r="CQ97" s="379" t="str">
        <f t="shared" si="192"/>
        <v xml:space="preserve"> -</v>
      </c>
      <c r="CR97" s="592" t="s">
        <v>1436</v>
      </c>
      <c r="CS97" s="213" t="s">
        <v>1322</v>
      </c>
      <c r="CT97" s="102" t="str">
        <f>'[1]LÍNEA 4'!AQ97</f>
        <v>Sec. Salud y Ambiente</v>
      </c>
    </row>
    <row r="98" spans="2:98" ht="30" customHeight="1" x14ac:dyDescent="0.2">
      <c r="B98" s="961"/>
      <c r="C98" s="958"/>
      <c r="D98" s="1175"/>
      <c r="E98" s="912"/>
      <c r="F98" s="921" t="s">
        <v>548</v>
      </c>
      <c r="G98" s="828">
        <v>0.3</v>
      </c>
      <c r="H98" s="828">
        <v>1</v>
      </c>
      <c r="I98" s="815">
        <f>+H98-G98</f>
        <v>0.7</v>
      </c>
      <c r="J98" s="828">
        <v>0.3</v>
      </c>
      <c r="K98" s="815">
        <f>+J98-G98</f>
        <v>0</v>
      </c>
      <c r="L98" s="828"/>
      <c r="M98" s="828">
        <v>0.6</v>
      </c>
      <c r="N98" s="815">
        <f>+M98-J98</f>
        <v>0.3</v>
      </c>
      <c r="O98" s="828"/>
      <c r="P98" s="828">
        <v>0.9</v>
      </c>
      <c r="Q98" s="815">
        <f>+P98-M98</f>
        <v>0.30000000000000004</v>
      </c>
      <c r="R98" s="828"/>
      <c r="S98" s="828">
        <v>1</v>
      </c>
      <c r="T98" s="815">
        <f>+S98-P98</f>
        <v>9.9999999999999978E-2</v>
      </c>
      <c r="U98" s="877"/>
      <c r="V98" s="1042"/>
      <c r="W98" s="815">
        <f>+IF(V98=0,0,V98-G98)</f>
        <v>0</v>
      </c>
      <c r="X98" s="828"/>
      <c r="Y98" s="815">
        <f>+IF(X98=0,0,X98-V98)</f>
        <v>0</v>
      </c>
      <c r="Z98" s="828"/>
      <c r="AA98" s="815">
        <f>+IF(Z98=0,0,Z98-X98)</f>
        <v>0</v>
      </c>
      <c r="AB98" s="1032"/>
      <c r="AC98" s="1034">
        <f>+IF(AB98=0,0,AB98-Z98)</f>
        <v>0</v>
      </c>
      <c r="AD98" s="988" t="str">
        <f>+IF(K98=0," -",W98/K98)</f>
        <v xml:space="preserve"> -</v>
      </c>
      <c r="AE98" s="762" t="str">
        <f>+IF(K98=0," -",IF(AD98&gt;100%,100%,AD98))</f>
        <v xml:space="preserve"> -</v>
      </c>
      <c r="AF98" s="770">
        <f>+IF(N98=0," -",Y98/N98)</f>
        <v>0</v>
      </c>
      <c r="AG98" s="762">
        <f>+IF(N98=0," -",IF(AF98&gt;100%,100%,AF98))</f>
        <v>0</v>
      </c>
      <c r="AH98" s="770">
        <f>+IF(Q98=0," -",AA98/Q98)</f>
        <v>0</v>
      </c>
      <c r="AI98" s="762">
        <f>+IF(Q98=0," -",IF(AH98&gt;100%,100%,AH98))</f>
        <v>0</v>
      </c>
      <c r="AJ98" s="770">
        <f>+IF(T98=0," -",AC98/T98)</f>
        <v>0</v>
      </c>
      <c r="AK98" s="762">
        <f>+IF(T98=0," -",IF(AJ98&gt;100%,100%,AJ98))</f>
        <v>0</v>
      </c>
      <c r="AL98" s="770">
        <f>+SUM(AC98,AA98,Y98,W98)/I98</f>
        <v>0</v>
      </c>
      <c r="AM98" s="762">
        <f>+IF(AL98&gt;100%,100%,IF(AL98&lt;0%,0%,AL98))</f>
        <v>0</v>
      </c>
      <c r="AN98" s="770"/>
      <c r="AO98" s="915"/>
      <c r="AP98" s="904"/>
      <c r="AQ98" s="119" t="s">
        <v>535</v>
      </c>
      <c r="AR98" s="367">
        <f>'[1]LÍNEA 4'!P98</f>
        <v>0</v>
      </c>
      <c r="AS98" s="119" t="s">
        <v>1720</v>
      </c>
      <c r="AT98" s="40">
        <v>0</v>
      </c>
      <c r="AU98" s="60">
        <f>'[1]LÍNEA 4'!S98</f>
        <v>4</v>
      </c>
      <c r="AV98" s="60">
        <f>'[1]LÍNEA 4'!T98</f>
        <v>0</v>
      </c>
      <c r="AW98" s="414">
        <f t="shared" si="176"/>
        <v>0</v>
      </c>
      <c r="AX98" s="60">
        <f>'[1]LÍNEA 4'!U98</f>
        <v>2</v>
      </c>
      <c r="AY98" s="414">
        <f t="shared" si="177"/>
        <v>0.5</v>
      </c>
      <c r="AZ98" s="60">
        <f>'[1]LÍNEA 4'!V98</f>
        <v>0</v>
      </c>
      <c r="BA98" s="416">
        <f t="shared" si="178"/>
        <v>0</v>
      </c>
      <c r="BB98" s="47">
        <f>'[1]LÍNEA 4'!W98</f>
        <v>2</v>
      </c>
      <c r="BC98" s="423">
        <f t="shared" si="179"/>
        <v>0.5</v>
      </c>
      <c r="BD98" s="54">
        <f>'[17]2016'!K74</f>
        <v>0</v>
      </c>
      <c r="BE98" s="60">
        <f>'[17]2017'!K74</f>
        <v>0</v>
      </c>
      <c r="BF98" s="60">
        <f>'[17]2018'!K74</f>
        <v>0</v>
      </c>
      <c r="BG98" s="49">
        <f>'[17]2019'!K74</f>
        <v>0</v>
      </c>
      <c r="BH98" s="334" t="str">
        <f t="shared" si="165"/>
        <v xml:space="preserve"> -</v>
      </c>
      <c r="BI98" s="454" t="str">
        <f t="shared" si="166"/>
        <v xml:space="preserve"> -</v>
      </c>
      <c r="BJ98" s="335">
        <f t="shared" si="167"/>
        <v>0</v>
      </c>
      <c r="BK98" s="454">
        <f t="shared" si="168"/>
        <v>0</v>
      </c>
      <c r="BL98" s="335" t="str">
        <f t="shared" si="169"/>
        <v xml:space="preserve"> -</v>
      </c>
      <c r="BM98" s="454" t="str">
        <f t="shared" si="170"/>
        <v xml:space="preserve"> -</v>
      </c>
      <c r="BN98" s="335">
        <f t="shared" si="171"/>
        <v>0</v>
      </c>
      <c r="BO98" s="454">
        <f t="shared" si="172"/>
        <v>0</v>
      </c>
      <c r="BP98" s="661">
        <f t="shared" ref="BP98:BP100" si="205">+SUM(BD98:BG98)/AU98</f>
        <v>0</v>
      </c>
      <c r="BQ98" s="656">
        <f t="shared" si="174"/>
        <v>0</v>
      </c>
      <c r="BR98" s="646">
        <f t="shared" si="175"/>
        <v>0</v>
      </c>
      <c r="BS98" s="399">
        <f>'[17]2016'!P74</f>
        <v>0</v>
      </c>
      <c r="BT98" s="271">
        <f>'[17]2016'!Q74</f>
        <v>0</v>
      </c>
      <c r="BU98" s="271">
        <f>'[17]2016'!R74</f>
        <v>0</v>
      </c>
      <c r="BV98" s="125" t="str">
        <f t="shared" si="180"/>
        <v xml:space="preserve"> -</v>
      </c>
      <c r="BW98" s="379" t="str">
        <f t="shared" si="181"/>
        <v xml:space="preserve"> -</v>
      </c>
      <c r="BX98" s="55">
        <f>'[17]2017'!P74</f>
        <v>464000</v>
      </c>
      <c r="BY98" s="60">
        <f>'[17]2017'!Q74</f>
        <v>0</v>
      </c>
      <c r="BZ98" s="60">
        <f>'[17]2017'!R74</f>
        <v>0</v>
      </c>
      <c r="CA98" s="125">
        <f t="shared" si="182"/>
        <v>0</v>
      </c>
      <c r="CB98" s="379" t="str">
        <f t="shared" si="183"/>
        <v xml:space="preserve"> -</v>
      </c>
      <c r="CC98" s="54">
        <f>'[17]2018'!P74</f>
        <v>0</v>
      </c>
      <c r="CD98" s="60">
        <f>'[17]2018'!Q74</f>
        <v>0</v>
      </c>
      <c r="CE98" s="60">
        <f>'[17]2018'!R74</f>
        <v>0</v>
      </c>
      <c r="CF98" s="125" t="str">
        <f t="shared" si="184"/>
        <v xml:space="preserve"> -</v>
      </c>
      <c r="CG98" s="379" t="str">
        <f t="shared" si="185"/>
        <v xml:space="preserve"> -</v>
      </c>
      <c r="CH98" s="55">
        <f>'[17]2019'!P74</f>
        <v>0</v>
      </c>
      <c r="CI98" s="60">
        <f>'[17]2019'!Q74</f>
        <v>0</v>
      </c>
      <c r="CJ98" s="60">
        <f>'[17]2019'!R74</f>
        <v>0</v>
      </c>
      <c r="CK98" s="125" t="str">
        <f t="shared" si="186"/>
        <v xml:space="preserve"> -</v>
      </c>
      <c r="CL98" s="379" t="str">
        <f t="shared" si="187"/>
        <v xml:space="preserve"> -</v>
      </c>
      <c r="CM98" s="327">
        <f t="shared" si="188"/>
        <v>464000</v>
      </c>
      <c r="CN98" s="323">
        <f t="shared" si="189"/>
        <v>0</v>
      </c>
      <c r="CO98" s="323">
        <f t="shared" si="190"/>
        <v>0</v>
      </c>
      <c r="CP98" s="505">
        <f t="shared" si="191"/>
        <v>0</v>
      </c>
      <c r="CQ98" s="379" t="str">
        <f t="shared" si="192"/>
        <v xml:space="preserve"> -</v>
      </c>
      <c r="CR98" s="592" t="s">
        <v>1436</v>
      </c>
      <c r="CS98" s="213" t="s">
        <v>1322</v>
      </c>
      <c r="CT98" s="102" t="str">
        <f>'[1]LÍNEA 4'!AQ98</f>
        <v>Sec. Salud y Ambiente</v>
      </c>
    </row>
    <row r="99" spans="2:98" ht="45.75" customHeight="1" x14ac:dyDescent="0.2">
      <c r="B99" s="961"/>
      <c r="C99" s="958"/>
      <c r="D99" s="1175"/>
      <c r="E99" s="912"/>
      <c r="F99" s="921"/>
      <c r="G99" s="828"/>
      <c r="H99" s="828"/>
      <c r="I99" s="815"/>
      <c r="J99" s="828"/>
      <c r="K99" s="815"/>
      <c r="L99" s="828"/>
      <c r="M99" s="828"/>
      <c r="N99" s="815"/>
      <c r="O99" s="828"/>
      <c r="P99" s="828"/>
      <c r="Q99" s="815"/>
      <c r="R99" s="828"/>
      <c r="S99" s="828"/>
      <c r="T99" s="815"/>
      <c r="U99" s="877"/>
      <c r="V99" s="1042"/>
      <c r="W99" s="815"/>
      <c r="X99" s="828"/>
      <c r="Y99" s="815"/>
      <c r="Z99" s="828"/>
      <c r="AA99" s="815"/>
      <c r="AB99" s="1032"/>
      <c r="AC99" s="1034"/>
      <c r="AD99" s="988"/>
      <c r="AE99" s="762"/>
      <c r="AF99" s="770"/>
      <c r="AG99" s="762"/>
      <c r="AH99" s="770"/>
      <c r="AI99" s="762"/>
      <c r="AJ99" s="770"/>
      <c r="AK99" s="762"/>
      <c r="AL99" s="770"/>
      <c r="AM99" s="762"/>
      <c r="AN99" s="770"/>
      <c r="AO99" s="915"/>
      <c r="AP99" s="904"/>
      <c r="AQ99" s="119" t="s">
        <v>536</v>
      </c>
      <c r="AR99" s="367" t="str">
        <f>'[1]LÍNEA 4'!P99</f>
        <v xml:space="preserve"> -</v>
      </c>
      <c r="AS99" s="119" t="s">
        <v>1721</v>
      </c>
      <c r="AT99" s="43">
        <v>0.25</v>
      </c>
      <c r="AU99" s="85">
        <f>'[1]LÍNEA 4'!S99</f>
        <v>1</v>
      </c>
      <c r="AV99" s="85">
        <f>'[1]LÍNEA 4'!T99</f>
        <v>0.25</v>
      </c>
      <c r="AW99" s="414">
        <f t="shared" si="176"/>
        <v>0.25</v>
      </c>
      <c r="AX99" s="85">
        <f>'[1]LÍNEA 4'!U99</f>
        <v>0.25</v>
      </c>
      <c r="AY99" s="414">
        <f t="shared" si="177"/>
        <v>0.25</v>
      </c>
      <c r="AZ99" s="85">
        <f>'[1]LÍNEA 4'!V99</f>
        <v>0.25</v>
      </c>
      <c r="BA99" s="416">
        <f t="shared" si="178"/>
        <v>0.25</v>
      </c>
      <c r="BB99" s="125">
        <f>'[1]LÍNEA 4'!W99</f>
        <v>0.25</v>
      </c>
      <c r="BC99" s="423">
        <f t="shared" si="179"/>
        <v>0.25</v>
      </c>
      <c r="BD99" s="319">
        <f>'[26]2016'!K12</f>
        <v>0.25</v>
      </c>
      <c r="BE99" s="85">
        <f>'[26]2017'!K12</f>
        <v>0.15</v>
      </c>
      <c r="BF99" s="85">
        <f>'[26]2018'!K12</f>
        <v>0</v>
      </c>
      <c r="BG99" s="71">
        <f>'[26]2019'!K12</f>
        <v>0</v>
      </c>
      <c r="BH99" s="334">
        <f t="shared" si="165"/>
        <v>1</v>
      </c>
      <c r="BI99" s="454">
        <f t="shared" si="166"/>
        <v>1</v>
      </c>
      <c r="BJ99" s="335">
        <f t="shared" si="167"/>
        <v>0.6</v>
      </c>
      <c r="BK99" s="454">
        <f t="shared" si="168"/>
        <v>0.6</v>
      </c>
      <c r="BL99" s="335">
        <f t="shared" si="169"/>
        <v>0</v>
      </c>
      <c r="BM99" s="454">
        <f t="shared" si="170"/>
        <v>0</v>
      </c>
      <c r="BN99" s="335">
        <f t="shared" si="171"/>
        <v>0</v>
      </c>
      <c r="BO99" s="454">
        <f t="shared" si="172"/>
        <v>0</v>
      </c>
      <c r="BP99" s="661">
        <f t="shared" si="205"/>
        <v>0.4</v>
      </c>
      <c r="BQ99" s="656">
        <f t="shared" si="174"/>
        <v>0.4</v>
      </c>
      <c r="BR99" s="646">
        <f t="shared" si="175"/>
        <v>0.4</v>
      </c>
      <c r="BS99" s="54">
        <f>'[26]2016'!P12</f>
        <v>43854</v>
      </c>
      <c r="BT99" s="60">
        <f>'[26]2016'!Q12</f>
        <v>43854</v>
      </c>
      <c r="BU99" s="60">
        <f>'[26]2016'!R12</f>
        <v>0</v>
      </c>
      <c r="BV99" s="125">
        <f t="shared" si="180"/>
        <v>1</v>
      </c>
      <c r="BW99" s="379" t="str">
        <f t="shared" si="181"/>
        <v xml:space="preserve"> -</v>
      </c>
      <c r="BX99" s="55">
        <f>'[26]2017'!P12</f>
        <v>42000</v>
      </c>
      <c r="BY99" s="60">
        <f>'[26]2017'!Q12</f>
        <v>0</v>
      </c>
      <c r="BZ99" s="60">
        <f>'[26]2017'!R12</f>
        <v>0</v>
      </c>
      <c r="CA99" s="125">
        <f t="shared" si="182"/>
        <v>0</v>
      </c>
      <c r="CB99" s="379" t="str">
        <f t="shared" si="183"/>
        <v xml:space="preserve"> -</v>
      </c>
      <c r="CC99" s="54">
        <f>'[26]2018'!P12</f>
        <v>0</v>
      </c>
      <c r="CD99" s="60">
        <f>'[26]2018'!Q12</f>
        <v>0</v>
      </c>
      <c r="CE99" s="60">
        <f>'[26]2018'!R12</f>
        <v>0</v>
      </c>
      <c r="CF99" s="125" t="str">
        <f t="shared" si="184"/>
        <v xml:space="preserve"> -</v>
      </c>
      <c r="CG99" s="379" t="str">
        <f t="shared" si="185"/>
        <v xml:space="preserve"> -</v>
      </c>
      <c r="CH99" s="55">
        <f>'[26]2019'!P12</f>
        <v>0</v>
      </c>
      <c r="CI99" s="60">
        <f>'[26]2019'!Q12</f>
        <v>0</v>
      </c>
      <c r="CJ99" s="60">
        <f>'[26]2019'!R12</f>
        <v>0</v>
      </c>
      <c r="CK99" s="125" t="str">
        <f t="shared" si="186"/>
        <v xml:space="preserve"> -</v>
      </c>
      <c r="CL99" s="379" t="str">
        <f t="shared" si="187"/>
        <v xml:space="preserve"> -</v>
      </c>
      <c r="CM99" s="327">
        <f t="shared" si="188"/>
        <v>85854</v>
      </c>
      <c r="CN99" s="323">
        <f t="shared" si="189"/>
        <v>43854</v>
      </c>
      <c r="CO99" s="323">
        <f t="shared" si="190"/>
        <v>0</v>
      </c>
      <c r="CP99" s="505">
        <f t="shared" si="191"/>
        <v>0.51079740023761266</v>
      </c>
      <c r="CQ99" s="379" t="str">
        <f t="shared" si="192"/>
        <v xml:space="preserve"> -</v>
      </c>
      <c r="CR99" s="592" t="s">
        <v>1436</v>
      </c>
      <c r="CS99" s="99" t="s">
        <v>1322</v>
      </c>
      <c r="CT99" s="102" t="str">
        <f>'[1]LÍNEA 4'!AQ99</f>
        <v>ISABU</v>
      </c>
    </row>
    <row r="100" spans="2:98" ht="30" customHeight="1" x14ac:dyDescent="0.2">
      <c r="B100" s="961"/>
      <c r="C100" s="958"/>
      <c r="D100" s="1175"/>
      <c r="E100" s="912"/>
      <c r="F100" s="921"/>
      <c r="G100" s="828"/>
      <c r="H100" s="828"/>
      <c r="I100" s="815"/>
      <c r="J100" s="828"/>
      <c r="K100" s="815"/>
      <c r="L100" s="828"/>
      <c r="M100" s="828"/>
      <c r="N100" s="815"/>
      <c r="O100" s="828"/>
      <c r="P100" s="828"/>
      <c r="Q100" s="815"/>
      <c r="R100" s="828"/>
      <c r="S100" s="828"/>
      <c r="T100" s="815"/>
      <c r="U100" s="877"/>
      <c r="V100" s="1042"/>
      <c r="W100" s="815"/>
      <c r="X100" s="828"/>
      <c r="Y100" s="815"/>
      <c r="Z100" s="828"/>
      <c r="AA100" s="815"/>
      <c r="AB100" s="1032"/>
      <c r="AC100" s="1034"/>
      <c r="AD100" s="988"/>
      <c r="AE100" s="762"/>
      <c r="AF100" s="770"/>
      <c r="AG100" s="762"/>
      <c r="AH100" s="770"/>
      <c r="AI100" s="762"/>
      <c r="AJ100" s="770"/>
      <c r="AK100" s="762"/>
      <c r="AL100" s="770"/>
      <c r="AM100" s="762"/>
      <c r="AN100" s="770"/>
      <c r="AO100" s="915"/>
      <c r="AP100" s="904"/>
      <c r="AQ100" s="119" t="s">
        <v>537</v>
      </c>
      <c r="AR100" s="367">
        <f>'[1]LÍNEA 4'!P100</f>
        <v>0</v>
      </c>
      <c r="AS100" s="119" t="s">
        <v>1722</v>
      </c>
      <c r="AT100" s="43">
        <v>0.48</v>
      </c>
      <c r="AU100" s="85">
        <f>'[1]LÍNEA 4'!S100</f>
        <v>1</v>
      </c>
      <c r="AV100" s="85">
        <f>'[1]LÍNEA 4'!T100</f>
        <v>1</v>
      </c>
      <c r="AW100" s="414">
        <f t="shared" si="176"/>
        <v>1</v>
      </c>
      <c r="AX100" s="85">
        <f>'[1]LÍNEA 4'!U100</f>
        <v>0</v>
      </c>
      <c r="AY100" s="414">
        <f t="shared" si="177"/>
        <v>0</v>
      </c>
      <c r="AZ100" s="85">
        <f>'[1]LÍNEA 4'!V100</f>
        <v>0</v>
      </c>
      <c r="BA100" s="416">
        <f t="shared" si="178"/>
        <v>0</v>
      </c>
      <c r="BB100" s="125">
        <f>'[1]LÍNEA 4'!W100</f>
        <v>0</v>
      </c>
      <c r="BC100" s="423">
        <f t="shared" si="179"/>
        <v>0</v>
      </c>
      <c r="BD100" s="319">
        <f>'[26]2016'!K13</f>
        <v>1</v>
      </c>
      <c r="BE100" s="85">
        <f>'[26]2017'!K13</f>
        <v>0</v>
      </c>
      <c r="BF100" s="85">
        <f>'[26]2018'!K13</f>
        <v>0</v>
      </c>
      <c r="BG100" s="71">
        <f>'[26]2019'!K13</f>
        <v>0</v>
      </c>
      <c r="BH100" s="334">
        <f t="shared" si="165"/>
        <v>1</v>
      </c>
      <c r="BI100" s="454">
        <f t="shared" si="166"/>
        <v>1</v>
      </c>
      <c r="BJ100" s="335" t="str">
        <f t="shared" si="167"/>
        <v xml:space="preserve"> -</v>
      </c>
      <c r="BK100" s="454" t="str">
        <f t="shared" si="168"/>
        <v xml:space="preserve"> -</v>
      </c>
      <c r="BL100" s="335" t="str">
        <f t="shared" si="169"/>
        <v xml:space="preserve"> -</v>
      </c>
      <c r="BM100" s="454" t="str">
        <f t="shared" si="170"/>
        <v xml:space="preserve"> -</v>
      </c>
      <c r="BN100" s="335" t="str">
        <f t="shared" si="171"/>
        <v xml:space="preserve"> -</v>
      </c>
      <c r="BO100" s="454" t="str">
        <f t="shared" si="172"/>
        <v xml:space="preserve"> -</v>
      </c>
      <c r="BP100" s="661">
        <f t="shared" si="205"/>
        <v>1</v>
      </c>
      <c r="BQ100" s="656">
        <f t="shared" si="174"/>
        <v>1</v>
      </c>
      <c r="BR100" s="646">
        <f t="shared" si="175"/>
        <v>1</v>
      </c>
      <c r="BS100" s="54">
        <f>'[26]2016'!P13</f>
        <v>200000</v>
      </c>
      <c r="BT100" s="60">
        <f>'[26]2016'!Q13</f>
        <v>200000</v>
      </c>
      <c r="BU100" s="60">
        <f>'[26]2016'!R13</f>
        <v>0</v>
      </c>
      <c r="BV100" s="125">
        <f t="shared" si="180"/>
        <v>1</v>
      </c>
      <c r="BW100" s="379" t="str">
        <f t="shared" si="181"/>
        <v xml:space="preserve"> -</v>
      </c>
      <c r="BX100" s="55">
        <f>'[26]2017'!P13</f>
        <v>0</v>
      </c>
      <c r="BY100" s="60">
        <f>'[26]2017'!Q13</f>
        <v>0</v>
      </c>
      <c r="BZ100" s="60">
        <f>'[26]2017'!R13</f>
        <v>0</v>
      </c>
      <c r="CA100" s="125" t="str">
        <f t="shared" si="182"/>
        <v xml:space="preserve"> -</v>
      </c>
      <c r="CB100" s="379" t="str">
        <f t="shared" si="183"/>
        <v xml:space="preserve"> -</v>
      </c>
      <c r="CC100" s="54">
        <f>'[26]2018'!P13</f>
        <v>200000</v>
      </c>
      <c r="CD100" s="60">
        <f>'[26]2018'!Q13</f>
        <v>0</v>
      </c>
      <c r="CE100" s="60">
        <f>'[26]2018'!R13</f>
        <v>0</v>
      </c>
      <c r="CF100" s="125">
        <f t="shared" si="184"/>
        <v>0</v>
      </c>
      <c r="CG100" s="379" t="str">
        <f t="shared" si="185"/>
        <v xml:space="preserve"> -</v>
      </c>
      <c r="CH100" s="55">
        <f>'[26]2019'!P13</f>
        <v>200000</v>
      </c>
      <c r="CI100" s="60">
        <f>'[26]2019'!Q13</f>
        <v>0</v>
      </c>
      <c r="CJ100" s="60">
        <f>'[26]2019'!R13</f>
        <v>0</v>
      </c>
      <c r="CK100" s="125">
        <f t="shared" si="186"/>
        <v>0</v>
      </c>
      <c r="CL100" s="379" t="str">
        <f t="shared" si="187"/>
        <v xml:space="preserve"> -</v>
      </c>
      <c r="CM100" s="327">
        <f t="shared" si="188"/>
        <v>600000</v>
      </c>
      <c r="CN100" s="323">
        <f t="shared" si="189"/>
        <v>200000</v>
      </c>
      <c r="CO100" s="323">
        <f t="shared" si="190"/>
        <v>0</v>
      </c>
      <c r="CP100" s="505">
        <f t="shared" si="191"/>
        <v>0.33333333333333331</v>
      </c>
      <c r="CQ100" s="379" t="str">
        <f t="shared" si="192"/>
        <v xml:space="preserve"> -</v>
      </c>
      <c r="CR100" s="592" t="s">
        <v>1436</v>
      </c>
      <c r="CS100" s="99" t="s">
        <v>1322</v>
      </c>
      <c r="CT100" s="102" t="str">
        <f>'[1]LÍNEA 4'!AQ100</f>
        <v>ISABU</v>
      </c>
    </row>
    <row r="101" spans="2:98" ht="30" customHeight="1" x14ac:dyDescent="0.2">
      <c r="B101" s="961"/>
      <c r="C101" s="958"/>
      <c r="D101" s="1175"/>
      <c r="E101" s="912"/>
      <c r="F101" s="921"/>
      <c r="G101" s="828"/>
      <c r="H101" s="828"/>
      <c r="I101" s="815"/>
      <c r="J101" s="828"/>
      <c r="K101" s="815"/>
      <c r="L101" s="828"/>
      <c r="M101" s="828"/>
      <c r="N101" s="815"/>
      <c r="O101" s="828"/>
      <c r="P101" s="828"/>
      <c r="Q101" s="815"/>
      <c r="R101" s="828"/>
      <c r="S101" s="828"/>
      <c r="T101" s="815"/>
      <c r="U101" s="877"/>
      <c r="V101" s="1042"/>
      <c r="W101" s="815"/>
      <c r="X101" s="828"/>
      <c r="Y101" s="815"/>
      <c r="Z101" s="828"/>
      <c r="AA101" s="815"/>
      <c r="AB101" s="1032"/>
      <c r="AC101" s="1034"/>
      <c r="AD101" s="988"/>
      <c r="AE101" s="762"/>
      <c r="AF101" s="770"/>
      <c r="AG101" s="762"/>
      <c r="AH101" s="770"/>
      <c r="AI101" s="762"/>
      <c r="AJ101" s="770"/>
      <c r="AK101" s="762"/>
      <c r="AL101" s="770"/>
      <c r="AM101" s="762"/>
      <c r="AN101" s="770"/>
      <c r="AO101" s="915"/>
      <c r="AP101" s="904"/>
      <c r="AQ101" s="255" t="s">
        <v>538</v>
      </c>
      <c r="AR101" s="277">
        <f>'[1]LÍNEA 4'!P101</f>
        <v>0</v>
      </c>
      <c r="AS101" s="255" t="s">
        <v>1723</v>
      </c>
      <c r="AT101" s="40">
        <v>0</v>
      </c>
      <c r="AU101" s="60">
        <f>'[1]LÍNEA 4'!S101</f>
        <v>1</v>
      </c>
      <c r="AV101" s="60">
        <f>'[1]LÍNEA 4'!T101</f>
        <v>0</v>
      </c>
      <c r="AW101" s="414">
        <f t="shared" si="176"/>
        <v>0</v>
      </c>
      <c r="AX101" s="60">
        <f>'[1]LÍNEA 4'!U101</f>
        <v>1</v>
      </c>
      <c r="AY101" s="414">
        <v>0.33</v>
      </c>
      <c r="AZ101" s="60">
        <f>'[1]LÍNEA 4'!V101</f>
        <v>1</v>
      </c>
      <c r="BA101" s="416">
        <v>0.33</v>
      </c>
      <c r="BB101" s="47">
        <f>'[1]LÍNEA 4'!W101</f>
        <v>1</v>
      </c>
      <c r="BC101" s="423">
        <v>0.34</v>
      </c>
      <c r="BD101" s="54">
        <f>'[26]2016'!K14</f>
        <v>0</v>
      </c>
      <c r="BE101" s="60">
        <f>'[26]2017'!K14</f>
        <v>0</v>
      </c>
      <c r="BF101" s="60">
        <f>'[26]2018'!K14</f>
        <v>0</v>
      </c>
      <c r="BG101" s="49">
        <f>'[26]2019'!K14</f>
        <v>0</v>
      </c>
      <c r="BH101" s="334" t="str">
        <f t="shared" si="165"/>
        <v xml:space="preserve"> -</v>
      </c>
      <c r="BI101" s="454" t="str">
        <f t="shared" si="166"/>
        <v xml:space="preserve"> -</v>
      </c>
      <c r="BJ101" s="335">
        <f t="shared" si="167"/>
        <v>0</v>
      </c>
      <c r="BK101" s="454">
        <f t="shared" si="168"/>
        <v>0</v>
      </c>
      <c r="BL101" s="335">
        <f t="shared" si="169"/>
        <v>0</v>
      </c>
      <c r="BM101" s="454">
        <f t="shared" si="170"/>
        <v>0</v>
      </c>
      <c r="BN101" s="335">
        <f t="shared" si="171"/>
        <v>0</v>
      </c>
      <c r="BO101" s="454">
        <f t="shared" si="172"/>
        <v>0</v>
      </c>
      <c r="BP101" s="661">
        <f>+AVERAGE(BE101:BG101)/AU101</f>
        <v>0</v>
      </c>
      <c r="BQ101" s="656">
        <f t="shared" si="174"/>
        <v>0</v>
      </c>
      <c r="BR101" s="646">
        <f t="shared" si="175"/>
        <v>0</v>
      </c>
      <c r="BS101" s="54">
        <f>'[26]2016'!P14</f>
        <v>0</v>
      </c>
      <c r="BT101" s="60">
        <f>'[26]2016'!Q14</f>
        <v>0</v>
      </c>
      <c r="BU101" s="60">
        <f>'[26]2016'!R14</f>
        <v>0</v>
      </c>
      <c r="BV101" s="125" t="str">
        <f t="shared" si="180"/>
        <v xml:space="preserve"> -</v>
      </c>
      <c r="BW101" s="379" t="str">
        <f t="shared" si="181"/>
        <v xml:space="preserve"> -</v>
      </c>
      <c r="BX101" s="55">
        <f>'[26]2017'!P14</f>
        <v>2000</v>
      </c>
      <c r="BY101" s="60">
        <f>'[26]2017'!Q14</f>
        <v>0</v>
      </c>
      <c r="BZ101" s="60">
        <f>'[26]2017'!R14</f>
        <v>0</v>
      </c>
      <c r="CA101" s="125">
        <f t="shared" si="182"/>
        <v>0</v>
      </c>
      <c r="CB101" s="379" t="str">
        <f t="shared" si="183"/>
        <v xml:space="preserve"> -</v>
      </c>
      <c r="CC101" s="54">
        <f>'[26]2018'!P14</f>
        <v>80000</v>
      </c>
      <c r="CD101" s="60">
        <f>'[26]2018'!Q14</f>
        <v>0</v>
      </c>
      <c r="CE101" s="60">
        <f>'[26]2018'!R14</f>
        <v>0</v>
      </c>
      <c r="CF101" s="125">
        <f t="shared" si="184"/>
        <v>0</v>
      </c>
      <c r="CG101" s="379" t="str">
        <f t="shared" si="185"/>
        <v xml:space="preserve"> -</v>
      </c>
      <c r="CH101" s="55">
        <f>'[26]2019'!P14</f>
        <v>80000</v>
      </c>
      <c r="CI101" s="60">
        <f>'[26]2019'!Q14</f>
        <v>0</v>
      </c>
      <c r="CJ101" s="60">
        <f>'[26]2019'!R14</f>
        <v>0</v>
      </c>
      <c r="CK101" s="125">
        <f t="shared" si="186"/>
        <v>0</v>
      </c>
      <c r="CL101" s="379" t="str">
        <f t="shared" si="187"/>
        <v xml:space="preserve"> -</v>
      </c>
      <c r="CM101" s="327">
        <f t="shared" si="188"/>
        <v>162000</v>
      </c>
      <c r="CN101" s="323">
        <f t="shared" si="189"/>
        <v>0</v>
      </c>
      <c r="CO101" s="323">
        <f t="shared" si="190"/>
        <v>0</v>
      </c>
      <c r="CP101" s="505">
        <f t="shared" si="191"/>
        <v>0</v>
      </c>
      <c r="CQ101" s="379" t="str">
        <f t="shared" si="192"/>
        <v xml:space="preserve"> -</v>
      </c>
      <c r="CR101" s="592" t="s">
        <v>1436</v>
      </c>
      <c r="CS101" s="99" t="s">
        <v>1322</v>
      </c>
      <c r="CT101" s="102" t="str">
        <f>'[1]LÍNEA 4'!AQ101</f>
        <v>ISABU</v>
      </c>
    </row>
    <row r="102" spans="2:98" ht="30" customHeight="1" x14ac:dyDescent="0.2">
      <c r="B102" s="961"/>
      <c r="C102" s="958"/>
      <c r="D102" s="1175"/>
      <c r="E102" s="912"/>
      <c r="F102" s="921"/>
      <c r="G102" s="828"/>
      <c r="H102" s="828"/>
      <c r="I102" s="815"/>
      <c r="J102" s="828"/>
      <c r="K102" s="815"/>
      <c r="L102" s="828"/>
      <c r="M102" s="828"/>
      <c r="N102" s="815"/>
      <c r="O102" s="828"/>
      <c r="P102" s="828"/>
      <c r="Q102" s="815"/>
      <c r="R102" s="828"/>
      <c r="S102" s="828"/>
      <c r="T102" s="815"/>
      <c r="U102" s="877"/>
      <c r="V102" s="1042"/>
      <c r="W102" s="815"/>
      <c r="X102" s="828"/>
      <c r="Y102" s="815"/>
      <c r="Z102" s="828"/>
      <c r="AA102" s="815"/>
      <c r="AB102" s="1032"/>
      <c r="AC102" s="1034"/>
      <c r="AD102" s="988"/>
      <c r="AE102" s="762"/>
      <c r="AF102" s="770"/>
      <c r="AG102" s="762"/>
      <c r="AH102" s="770"/>
      <c r="AI102" s="762"/>
      <c r="AJ102" s="770"/>
      <c r="AK102" s="762"/>
      <c r="AL102" s="770"/>
      <c r="AM102" s="762"/>
      <c r="AN102" s="770"/>
      <c r="AO102" s="915"/>
      <c r="AP102" s="904"/>
      <c r="AQ102" s="255" t="s">
        <v>539</v>
      </c>
      <c r="AR102" s="277">
        <f>'[1]LÍNEA 4'!P102</f>
        <v>201020201</v>
      </c>
      <c r="AS102" s="255" t="s">
        <v>1724</v>
      </c>
      <c r="AT102" s="40">
        <v>2</v>
      </c>
      <c r="AU102" s="60">
        <f>'[1]LÍNEA 4'!S102</f>
        <v>2</v>
      </c>
      <c r="AV102" s="60">
        <f>'[1]LÍNEA 4'!T102</f>
        <v>2</v>
      </c>
      <c r="AW102" s="414">
        <v>0.25</v>
      </c>
      <c r="AX102" s="60">
        <f>'[1]LÍNEA 4'!U102</f>
        <v>2</v>
      </c>
      <c r="AY102" s="414">
        <v>0.25</v>
      </c>
      <c r="AZ102" s="60">
        <f>'[1]LÍNEA 4'!V102</f>
        <v>2</v>
      </c>
      <c r="BA102" s="416">
        <v>0.25</v>
      </c>
      <c r="BB102" s="47">
        <f>'[1]LÍNEA 4'!W102</f>
        <v>2</v>
      </c>
      <c r="BC102" s="423">
        <v>0.25</v>
      </c>
      <c r="BD102" s="54">
        <f>'[26]2016'!K15</f>
        <v>2</v>
      </c>
      <c r="BE102" s="60">
        <f>'[26]2017'!K15</f>
        <v>3</v>
      </c>
      <c r="BF102" s="60">
        <f>'[26]2018'!K15</f>
        <v>0</v>
      </c>
      <c r="BG102" s="49">
        <f>'[26]2019'!K15</f>
        <v>0</v>
      </c>
      <c r="BH102" s="334">
        <f t="shared" si="165"/>
        <v>1</v>
      </c>
      <c r="BI102" s="454">
        <f t="shared" si="166"/>
        <v>1</v>
      </c>
      <c r="BJ102" s="335">
        <f t="shared" si="167"/>
        <v>1.5</v>
      </c>
      <c r="BK102" s="454">
        <f t="shared" si="168"/>
        <v>1</v>
      </c>
      <c r="BL102" s="335">
        <f t="shared" si="169"/>
        <v>0</v>
      </c>
      <c r="BM102" s="454">
        <f t="shared" si="170"/>
        <v>0</v>
      </c>
      <c r="BN102" s="335">
        <f t="shared" si="171"/>
        <v>0</v>
      </c>
      <c r="BO102" s="454">
        <f t="shared" si="172"/>
        <v>0</v>
      </c>
      <c r="BP102" s="661">
        <f t="shared" si="173"/>
        <v>0.625</v>
      </c>
      <c r="BQ102" s="656">
        <f t="shared" si="174"/>
        <v>0.625</v>
      </c>
      <c r="BR102" s="646">
        <f t="shared" si="175"/>
        <v>0.625</v>
      </c>
      <c r="BS102" s="54">
        <f>'[26]2016'!P15</f>
        <v>7</v>
      </c>
      <c r="BT102" s="60">
        <f>'[26]2016'!Q15</f>
        <v>7</v>
      </c>
      <c r="BU102" s="60">
        <f>'[26]2016'!R15</f>
        <v>0</v>
      </c>
      <c r="BV102" s="125">
        <f t="shared" si="180"/>
        <v>1</v>
      </c>
      <c r="BW102" s="379" t="str">
        <f t="shared" si="181"/>
        <v xml:space="preserve"> -</v>
      </c>
      <c r="BX102" s="55">
        <f>'[26]2017'!P15</f>
        <v>40000</v>
      </c>
      <c r="BY102" s="60">
        <f>'[26]2017'!Q15</f>
        <v>8636</v>
      </c>
      <c r="BZ102" s="60">
        <f>'[26]2017'!R15</f>
        <v>0</v>
      </c>
      <c r="CA102" s="125">
        <f t="shared" si="182"/>
        <v>0.21590000000000001</v>
      </c>
      <c r="CB102" s="379" t="str">
        <f t="shared" si="183"/>
        <v xml:space="preserve"> -</v>
      </c>
      <c r="CC102" s="54">
        <f>'[26]2018'!P15</f>
        <v>60000</v>
      </c>
      <c r="CD102" s="60">
        <f>'[26]2018'!Q15</f>
        <v>0</v>
      </c>
      <c r="CE102" s="60">
        <f>'[26]2018'!R15</f>
        <v>0</v>
      </c>
      <c r="CF102" s="125">
        <f t="shared" si="184"/>
        <v>0</v>
      </c>
      <c r="CG102" s="379" t="str">
        <f t="shared" si="185"/>
        <v xml:space="preserve"> -</v>
      </c>
      <c r="CH102" s="55">
        <f>'[26]2019'!P15</f>
        <v>60000</v>
      </c>
      <c r="CI102" s="60">
        <f>'[26]2019'!Q15</f>
        <v>0</v>
      </c>
      <c r="CJ102" s="60">
        <f>'[26]2019'!R15</f>
        <v>0</v>
      </c>
      <c r="CK102" s="125">
        <f t="shared" si="186"/>
        <v>0</v>
      </c>
      <c r="CL102" s="379" t="str">
        <f t="shared" si="187"/>
        <v xml:space="preserve"> -</v>
      </c>
      <c r="CM102" s="327">
        <f t="shared" si="188"/>
        <v>160007</v>
      </c>
      <c r="CN102" s="323">
        <f t="shared" si="189"/>
        <v>8643</v>
      </c>
      <c r="CO102" s="323">
        <f t="shared" si="190"/>
        <v>0</v>
      </c>
      <c r="CP102" s="505">
        <f t="shared" si="191"/>
        <v>5.4016386783078241E-2</v>
      </c>
      <c r="CQ102" s="379" t="str">
        <f t="shared" si="192"/>
        <v xml:space="preserve"> -</v>
      </c>
      <c r="CR102" s="592" t="s">
        <v>1436</v>
      </c>
      <c r="CS102" s="99" t="s">
        <v>1322</v>
      </c>
      <c r="CT102" s="102" t="str">
        <f>'[1]LÍNEA 4'!AQ102</f>
        <v>ISABU</v>
      </c>
    </row>
    <row r="103" spans="2:98" ht="30" customHeight="1" thickBot="1" x14ac:dyDescent="0.25">
      <c r="B103" s="961"/>
      <c r="C103" s="958"/>
      <c r="D103" s="1176"/>
      <c r="E103" s="913"/>
      <c r="F103" s="922"/>
      <c r="G103" s="873"/>
      <c r="H103" s="873"/>
      <c r="I103" s="1027"/>
      <c r="J103" s="873"/>
      <c r="K103" s="1027"/>
      <c r="L103" s="873"/>
      <c r="M103" s="873"/>
      <c r="N103" s="1027"/>
      <c r="O103" s="873"/>
      <c r="P103" s="873"/>
      <c r="Q103" s="1027"/>
      <c r="R103" s="873"/>
      <c r="S103" s="873"/>
      <c r="T103" s="1027"/>
      <c r="U103" s="1028"/>
      <c r="V103" s="1148"/>
      <c r="W103" s="1027"/>
      <c r="X103" s="873"/>
      <c r="Y103" s="1027"/>
      <c r="Z103" s="873"/>
      <c r="AA103" s="1027"/>
      <c r="AB103" s="1033"/>
      <c r="AC103" s="1035"/>
      <c r="AD103" s="989"/>
      <c r="AE103" s="763"/>
      <c r="AF103" s="771"/>
      <c r="AG103" s="763"/>
      <c r="AH103" s="771"/>
      <c r="AI103" s="763"/>
      <c r="AJ103" s="771"/>
      <c r="AK103" s="763"/>
      <c r="AL103" s="771"/>
      <c r="AM103" s="763"/>
      <c r="AN103" s="771"/>
      <c r="AO103" s="918"/>
      <c r="AP103" s="907"/>
      <c r="AQ103" s="123" t="s">
        <v>540</v>
      </c>
      <c r="AR103" s="10">
        <f>'[1]LÍNEA 4'!P103</f>
        <v>201020201</v>
      </c>
      <c r="AS103" s="123" t="s">
        <v>1725</v>
      </c>
      <c r="AT103" s="45">
        <v>1</v>
      </c>
      <c r="AU103" s="92">
        <f>'[1]LÍNEA 4'!S103</f>
        <v>1</v>
      </c>
      <c r="AV103" s="92">
        <f>'[1]LÍNEA 4'!T103</f>
        <v>0</v>
      </c>
      <c r="AW103" s="424">
        <f t="shared" si="176"/>
        <v>0</v>
      </c>
      <c r="AX103" s="92">
        <f>'[1]LÍNEA 4'!U103</f>
        <v>1</v>
      </c>
      <c r="AY103" s="424">
        <f t="shared" si="177"/>
        <v>1</v>
      </c>
      <c r="AZ103" s="92">
        <f>'[1]LÍNEA 4'!V103</f>
        <v>0</v>
      </c>
      <c r="BA103" s="425">
        <f t="shared" si="178"/>
        <v>0</v>
      </c>
      <c r="BB103" s="51">
        <f>'[1]LÍNEA 4'!W103</f>
        <v>0</v>
      </c>
      <c r="BC103" s="426">
        <f t="shared" si="179"/>
        <v>0</v>
      </c>
      <c r="BD103" s="62">
        <f>'[26]2016'!K16</f>
        <v>0</v>
      </c>
      <c r="BE103" s="92">
        <f>'[26]2017'!K16</f>
        <v>1</v>
      </c>
      <c r="BF103" s="92">
        <f>'[26]2018'!K16</f>
        <v>0</v>
      </c>
      <c r="BG103" s="70">
        <f>'[26]2019'!K16</f>
        <v>0</v>
      </c>
      <c r="BH103" s="332" t="str">
        <f t="shared" si="165"/>
        <v xml:space="preserve"> -</v>
      </c>
      <c r="BI103" s="458" t="str">
        <f t="shared" si="166"/>
        <v xml:space="preserve"> -</v>
      </c>
      <c r="BJ103" s="333">
        <f t="shared" si="167"/>
        <v>1</v>
      </c>
      <c r="BK103" s="458">
        <f t="shared" si="168"/>
        <v>1</v>
      </c>
      <c r="BL103" s="333" t="str">
        <f t="shared" si="169"/>
        <v xml:space="preserve"> -</v>
      </c>
      <c r="BM103" s="458" t="str">
        <f t="shared" si="170"/>
        <v xml:space="preserve"> -</v>
      </c>
      <c r="BN103" s="333" t="str">
        <f t="shared" si="171"/>
        <v xml:space="preserve"> -</v>
      </c>
      <c r="BO103" s="458" t="str">
        <f t="shared" si="172"/>
        <v xml:space="preserve"> -</v>
      </c>
      <c r="BP103" s="662">
        <f t="shared" ref="BP103" si="206">+SUM(BD103:BG103)/AU103</f>
        <v>1</v>
      </c>
      <c r="BQ103" s="657">
        <f t="shared" si="174"/>
        <v>1</v>
      </c>
      <c r="BR103" s="647">
        <f t="shared" si="175"/>
        <v>1</v>
      </c>
      <c r="BS103" s="62">
        <f>'[26]2016'!P16</f>
        <v>0</v>
      </c>
      <c r="BT103" s="92">
        <f>'[26]2016'!Q16</f>
        <v>0</v>
      </c>
      <c r="BU103" s="92">
        <f>'[26]2016'!R16</f>
        <v>0</v>
      </c>
      <c r="BV103" s="148" t="str">
        <f t="shared" si="180"/>
        <v xml:space="preserve"> -</v>
      </c>
      <c r="BW103" s="386" t="str">
        <f t="shared" si="181"/>
        <v xml:space="preserve"> -</v>
      </c>
      <c r="BX103" s="63">
        <f>'[26]2017'!P16</f>
        <v>67283</v>
      </c>
      <c r="BY103" s="92">
        <f>'[26]2017'!Q16</f>
        <v>67283</v>
      </c>
      <c r="BZ103" s="92">
        <f>'[26]2017'!R16</f>
        <v>0</v>
      </c>
      <c r="CA103" s="148">
        <f t="shared" si="182"/>
        <v>1</v>
      </c>
      <c r="CB103" s="386" t="str">
        <f t="shared" si="183"/>
        <v xml:space="preserve"> -</v>
      </c>
      <c r="CC103" s="62">
        <f>'[26]2018'!P16</f>
        <v>0</v>
      </c>
      <c r="CD103" s="92">
        <f>'[26]2018'!Q16</f>
        <v>0</v>
      </c>
      <c r="CE103" s="92">
        <f>'[26]2018'!R16</f>
        <v>0</v>
      </c>
      <c r="CF103" s="148" t="str">
        <f t="shared" si="184"/>
        <v xml:space="preserve"> -</v>
      </c>
      <c r="CG103" s="386" t="str">
        <f t="shared" si="185"/>
        <v xml:space="preserve"> -</v>
      </c>
      <c r="CH103" s="63">
        <f>'[26]2019'!P16</f>
        <v>0</v>
      </c>
      <c r="CI103" s="92">
        <f>'[26]2019'!Q16</f>
        <v>0</v>
      </c>
      <c r="CJ103" s="92">
        <f>'[26]2019'!R16</f>
        <v>0</v>
      </c>
      <c r="CK103" s="148" t="str">
        <f t="shared" si="186"/>
        <v xml:space="preserve"> -</v>
      </c>
      <c r="CL103" s="386" t="str">
        <f t="shared" si="187"/>
        <v xml:space="preserve"> -</v>
      </c>
      <c r="CM103" s="328">
        <f t="shared" si="188"/>
        <v>67283</v>
      </c>
      <c r="CN103" s="329">
        <f t="shared" si="189"/>
        <v>67283</v>
      </c>
      <c r="CO103" s="329">
        <f t="shared" si="190"/>
        <v>0</v>
      </c>
      <c r="CP103" s="506">
        <f t="shared" si="191"/>
        <v>1</v>
      </c>
      <c r="CQ103" s="386" t="str">
        <f t="shared" si="192"/>
        <v xml:space="preserve"> -</v>
      </c>
      <c r="CR103" s="594" t="s">
        <v>1436</v>
      </c>
      <c r="CS103" s="100" t="s">
        <v>1322</v>
      </c>
      <c r="CT103" s="103" t="str">
        <f>'[1]LÍNEA 4'!AQ103</f>
        <v>ISABU</v>
      </c>
    </row>
    <row r="104" spans="2:98" ht="15" customHeight="1" thickBot="1" x14ac:dyDescent="0.25">
      <c r="B104" s="961"/>
      <c r="C104" s="958"/>
      <c r="D104" s="182"/>
      <c r="E104" s="14"/>
      <c r="F104" s="15"/>
      <c r="G104" s="13"/>
      <c r="H104" s="13"/>
      <c r="I104" s="624"/>
      <c r="J104" s="13"/>
      <c r="K104" s="624"/>
      <c r="L104" s="13"/>
      <c r="M104" s="13"/>
      <c r="N104" s="624"/>
      <c r="O104" s="13"/>
      <c r="P104" s="13"/>
      <c r="Q104" s="624"/>
      <c r="R104" s="13"/>
      <c r="S104" s="13"/>
      <c r="T104" s="624"/>
      <c r="U104" s="13"/>
      <c r="V104" s="13"/>
      <c r="W104" s="624"/>
      <c r="X104" s="13"/>
      <c r="Y104" s="624"/>
      <c r="Z104" s="13"/>
      <c r="AA104" s="624"/>
      <c r="AB104" s="13"/>
      <c r="AC104" s="624"/>
      <c r="AD104" s="723"/>
      <c r="AE104" s="724"/>
      <c r="AF104" s="723"/>
      <c r="AG104" s="724"/>
      <c r="AH104" s="723"/>
      <c r="AI104" s="724"/>
      <c r="AJ104" s="723"/>
      <c r="AK104" s="724"/>
      <c r="AL104" s="723"/>
      <c r="AM104" s="724"/>
      <c r="AN104" s="13"/>
      <c r="AO104" s="81"/>
      <c r="AP104" s="80"/>
      <c r="AQ104" s="82"/>
      <c r="AR104" s="80"/>
      <c r="AS104" s="82"/>
      <c r="AT104" s="81"/>
      <c r="AU104" s="307">
        <f>'[1]LÍNEA 4'!S104</f>
        <v>0</v>
      </c>
      <c r="AV104" s="307">
        <f>'[1]LÍNEA 4'!T104</f>
        <v>0</v>
      </c>
      <c r="AW104" s="359">
        <f>+AVERAGE(AW64:AW103)</f>
        <v>0.25994106699751862</v>
      </c>
      <c r="AX104" s="307">
        <f>'[1]LÍNEA 4'!U104</f>
        <v>0</v>
      </c>
      <c r="AY104" s="359">
        <f t="shared" ref="AY104:BC104" si="207">+AVERAGE(AY64:AY103)</f>
        <v>0.31109015715467325</v>
      </c>
      <c r="AZ104" s="307">
        <f>'[1]LÍNEA 4'!V104</f>
        <v>0</v>
      </c>
      <c r="BA104" s="359">
        <f t="shared" si="207"/>
        <v>0.20359015715467327</v>
      </c>
      <c r="BB104" s="307">
        <f>'[1]LÍNEA 4'!W104</f>
        <v>0</v>
      </c>
      <c r="BC104" s="359">
        <f t="shared" si="207"/>
        <v>0.22537861869313486</v>
      </c>
      <c r="BD104" s="307"/>
      <c r="BE104" s="307"/>
      <c r="BF104" s="307"/>
      <c r="BG104" s="307"/>
      <c r="BH104" s="80"/>
      <c r="BI104" s="556">
        <f t="shared" ref="BI104:BO104" si="208">+AVERAGE(BI64:BI103)</f>
        <v>0.77161393116194366</v>
      </c>
      <c r="BJ104" s="556"/>
      <c r="BK104" s="556">
        <f t="shared" si="208"/>
        <v>0.4559945519617844</v>
      </c>
      <c r="BL104" s="556"/>
      <c r="BM104" s="556">
        <f t="shared" si="208"/>
        <v>0</v>
      </c>
      <c r="BN104" s="556"/>
      <c r="BO104" s="556">
        <f t="shared" si="208"/>
        <v>0</v>
      </c>
      <c r="BP104" s="665"/>
      <c r="BQ104" s="556">
        <f>+AVERAGE(BQ64:BQ103)</f>
        <v>0.34176439677847592</v>
      </c>
      <c r="BR104" s="641"/>
      <c r="BS104" s="83"/>
      <c r="BT104" s="83"/>
      <c r="BU104" s="83"/>
      <c r="BV104" s="83"/>
      <c r="BW104" s="83"/>
      <c r="BX104" s="83"/>
      <c r="BY104" s="83"/>
      <c r="BZ104" s="83"/>
      <c r="CA104" s="83"/>
      <c r="CB104" s="83"/>
      <c r="CC104" s="83"/>
      <c r="CD104" s="83"/>
      <c r="CE104" s="83"/>
      <c r="CF104" s="83"/>
      <c r="CG104" s="83"/>
      <c r="CH104" s="83"/>
      <c r="CI104" s="83"/>
      <c r="CJ104" s="83"/>
      <c r="CK104" s="83"/>
      <c r="CL104" s="83"/>
      <c r="CM104" s="84"/>
      <c r="CN104" s="84"/>
      <c r="CO104" s="84"/>
      <c r="CP104" s="84"/>
      <c r="CQ104" s="84"/>
      <c r="CR104" s="600"/>
      <c r="CS104" s="14"/>
      <c r="CT104" s="18"/>
    </row>
    <row r="105" spans="2:98" ht="30" customHeight="1" x14ac:dyDescent="0.2">
      <c r="B105" s="961"/>
      <c r="C105" s="958"/>
      <c r="D105" s="1174">
        <f>+RESUMEN!J96</f>
        <v>0.4140233839845453</v>
      </c>
      <c r="E105" s="911" t="s">
        <v>574</v>
      </c>
      <c r="F105" s="938" t="s">
        <v>575</v>
      </c>
      <c r="G105" s="946">
        <v>416200</v>
      </c>
      <c r="H105" s="946">
        <v>420000</v>
      </c>
      <c r="I105" s="981">
        <f>+H105-G105</f>
        <v>3800</v>
      </c>
      <c r="J105" s="946">
        <v>417000</v>
      </c>
      <c r="K105" s="981">
        <f>+J105-G105</f>
        <v>800</v>
      </c>
      <c r="L105" s="946"/>
      <c r="M105" s="946">
        <v>418200</v>
      </c>
      <c r="N105" s="981">
        <f>+M105-J105</f>
        <v>1200</v>
      </c>
      <c r="O105" s="946"/>
      <c r="P105" s="946">
        <v>419100</v>
      </c>
      <c r="Q105" s="981">
        <f>+P105-M105</f>
        <v>900</v>
      </c>
      <c r="R105" s="946"/>
      <c r="S105" s="946">
        <v>420000</v>
      </c>
      <c r="T105" s="981">
        <f>+S105-P105</f>
        <v>900</v>
      </c>
      <c r="U105" s="998"/>
      <c r="V105" s="999"/>
      <c r="W105" s="981">
        <f>+IF(V105=0,0,V105-G105)</f>
        <v>0</v>
      </c>
      <c r="X105" s="946"/>
      <c r="Y105" s="981">
        <f>+IF(X105=0,0,X105-V105)</f>
        <v>0</v>
      </c>
      <c r="Z105" s="946"/>
      <c r="AA105" s="981">
        <f>+IF(Z105=0,0,Z105-X105)</f>
        <v>0</v>
      </c>
      <c r="AB105" s="990"/>
      <c r="AC105" s="993">
        <f>+IF(AB105=0,0,AB105-Z105)</f>
        <v>0</v>
      </c>
      <c r="AD105" s="987">
        <f>+IF(K105=0," -",W105/K105)</f>
        <v>0</v>
      </c>
      <c r="AE105" s="986">
        <f>+IF(K105=0," -",IF(AD105&gt;100%,100%,AD105))</f>
        <v>0</v>
      </c>
      <c r="AF105" s="985">
        <f>+IF(N105=0," -",Y105/N105)</f>
        <v>0</v>
      </c>
      <c r="AG105" s="986">
        <f>+IF(N105=0," -",IF(AF105&gt;100%,100%,AF105))</f>
        <v>0</v>
      </c>
      <c r="AH105" s="985">
        <f>+IF(Q105=0," -",AA105/Q105)</f>
        <v>0</v>
      </c>
      <c r="AI105" s="986">
        <f>+IF(Q105=0," -",IF(AH105&gt;100%,100%,AH105))</f>
        <v>0</v>
      </c>
      <c r="AJ105" s="985">
        <f>+IF(T105=0," -",AC105/T105)</f>
        <v>0</v>
      </c>
      <c r="AK105" s="986">
        <f>+IF(T105=0," -",IF(AJ105&gt;100%,100%,AJ105))</f>
        <v>0</v>
      </c>
      <c r="AL105" s="985">
        <f>+SUM(AC105,AA105,Y105,W105)/I105</f>
        <v>0</v>
      </c>
      <c r="AM105" s="986">
        <f>+IF(AL105&gt;100%,100%,IF(AL105&lt;0%,0%,AL105))</f>
        <v>0</v>
      </c>
      <c r="AN105" s="1131"/>
      <c r="AO105" s="917">
        <f>+RESUMEN!J97</f>
        <v>0.53398692810457515</v>
      </c>
      <c r="AP105" s="906" t="s">
        <v>621</v>
      </c>
      <c r="AQ105" s="120" t="s">
        <v>559</v>
      </c>
      <c r="AR105" s="374" t="str">
        <f>'[1]LÍNEA 4'!P105</f>
        <v>2,4,1,1,1,1</v>
      </c>
      <c r="AS105" s="120" t="s">
        <v>1726</v>
      </c>
      <c r="AT105" s="39">
        <v>320</v>
      </c>
      <c r="AU105" s="90">
        <f>'[1]LÍNEA 4'!S105</f>
        <v>170</v>
      </c>
      <c r="AV105" s="90">
        <f>'[1]LÍNEA 4'!T105</f>
        <v>40</v>
      </c>
      <c r="AW105" s="413">
        <f t="shared" si="176"/>
        <v>0.23529411764705882</v>
      </c>
      <c r="AX105" s="90">
        <f>'[1]LÍNEA 4'!U105</f>
        <v>42</v>
      </c>
      <c r="AY105" s="413">
        <f t="shared" si="177"/>
        <v>0.24705882352941178</v>
      </c>
      <c r="AZ105" s="90">
        <f>'[1]LÍNEA 4'!V105</f>
        <v>43</v>
      </c>
      <c r="BA105" s="415">
        <f t="shared" si="178"/>
        <v>0.25294117647058822</v>
      </c>
      <c r="BB105" s="46">
        <f>'[1]LÍNEA 4'!W105</f>
        <v>45</v>
      </c>
      <c r="BC105" s="422">
        <f t="shared" si="179"/>
        <v>0.26470588235294118</v>
      </c>
      <c r="BD105" s="52">
        <f>'[23]2016'!K23</f>
        <v>46</v>
      </c>
      <c r="BE105" s="90">
        <f>'[23]2017'!K23</f>
        <v>26</v>
      </c>
      <c r="BF105" s="90">
        <f>'[23]2018'!K23</f>
        <v>0</v>
      </c>
      <c r="BG105" s="69">
        <f>'[23]2019'!K23</f>
        <v>0</v>
      </c>
      <c r="BH105" s="330">
        <f t="shared" si="165"/>
        <v>1.1499999999999999</v>
      </c>
      <c r="BI105" s="453">
        <f t="shared" si="166"/>
        <v>1</v>
      </c>
      <c r="BJ105" s="331">
        <f t="shared" si="167"/>
        <v>0.61904761904761907</v>
      </c>
      <c r="BK105" s="453">
        <f t="shared" si="168"/>
        <v>0.61904761904761907</v>
      </c>
      <c r="BL105" s="331">
        <f t="shared" si="169"/>
        <v>0</v>
      </c>
      <c r="BM105" s="453">
        <f t="shared" si="170"/>
        <v>0</v>
      </c>
      <c r="BN105" s="331">
        <f t="shared" si="171"/>
        <v>0</v>
      </c>
      <c r="BO105" s="453">
        <f t="shared" si="172"/>
        <v>0</v>
      </c>
      <c r="BP105" s="660">
        <f t="shared" ref="BP105:BP121" si="209">+SUM(BD105:BG105)/AU105</f>
        <v>0.42352941176470588</v>
      </c>
      <c r="BQ105" s="655">
        <f t="shared" si="174"/>
        <v>0.42352941176470588</v>
      </c>
      <c r="BR105" s="645">
        <f t="shared" si="175"/>
        <v>0.42352941176470588</v>
      </c>
      <c r="BS105" s="52">
        <f>'[23]2016'!P23</f>
        <v>297000</v>
      </c>
      <c r="BT105" s="90">
        <f>'[23]2016'!Q23</f>
        <v>282411</v>
      </c>
      <c r="BU105" s="90">
        <f>'[23]2016'!R23</f>
        <v>19000</v>
      </c>
      <c r="BV105" s="146">
        <f t="shared" si="180"/>
        <v>0.95087878787878788</v>
      </c>
      <c r="BW105" s="385">
        <f t="shared" si="181"/>
        <v>6.7277832662325482E-2</v>
      </c>
      <c r="BX105" s="53">
        <f>'[23]2017'!P23</f>
        <v>403547</v>
      </c>
      <c r="BY105" s="90">
        <f>'[23]2017'!Q23</f>
        <v>204682</v>
      </c>
      <c r="BZ105" s="90">
        <f>'[23]2017'!R23</f>
        <v>0</v>
      </c>
      <c r="CA105" s="146">
        <f t="shared" si="182"/>
        <v>0.50720733892210823</v>
      </c>
      <c r="CB105" s="385" t="str">
        <f t="shared" si="183"/>
        <v xml:space="preserve"> -</v>
      </c>
      <c r="CC105" s="52">
        <f>'[23]2018'!P23</f>
        <v>327607</v>
      </c>
      <c r="CD105" s="90">
        <f>'[23]2018'!Q23</f>
        <v>0</v>
      </c>
      <c r="CE105" s="90">
        <f>'[23]2018'!R23</f>
        <v>0</v>
      </c>
      <c r="CF105" s="146">
        <f t="shared" si="184"/>
        <v>0</v>
      </c>
      <c r="CG105" s="385" t="str">
        <f t="shared" si="185"/>
        <v xml:space="preserve"> -</v>
      </c>
      <c r="CH105" s="53">
        <f>'[23]2019'!P23</f>
        <v>342349</v>
      </c>
      <c r="CI105" s="90">
        <f>'[23]2019'!Q23</f>
        <v>0</v>
      </c>
      <c r="CJ105" s="90">
        <f>'[23]2019'!R23</f>
        <v>0</v>
      </c>
      <c r="CK105" s="146">
        <f t="shared" si="186"/>
        <v>0</v>
      </c>
      <c r="CL105" s="385" t="str">
        <f t="shared" si="187"/>
        <v xml:space="preserve"> -</v>
      </c>
      <c r="CM105" s="325">
        <f t="shared" si="188"/>
        <v>1370503</v>
      </c>
      <c r="CN105" s="326">
        <f t="shared" si="189"/>
        <v>487093</v>
      </c>
      <c r="CO105" s="326">
        <f t="shared" si="190"/>
        <v>19000</v>
      </c>
      <c r="CP105" s="504">
        <f t="shared" si="191"/>
        <v>0.35541184514006902</v>
      </c>
      <c r="CQ105" s="385">
        <f t="shared" si="192"/>
        <v>3.9006924755642144E-2</v>
      </c>
      <c r="CR105" s="591" t="s">
        <v>1436</v>
      </c>
      <c r="CS105" s="212" t="s">
        <v>1429</v>
      </c>
      <c r="CT105" s="101" t="str">
        <f>'[1]LÍNEA 4'!AQ105</f>
        <v>INDERBU</v>
      </c>
    </row>
    <row r="106" spans="2:98" ht="30" customHeight="1" thickBot="1" x14ac:dyDescent="0.25">
      <c r="B106" s="961"/>
      <c r="C106" s="958"/>
      <c r="D106" s="1175"/>
      <c r="E106" s="912"/>
      <c r="F106" s="921"/>
      <c r="G106" s="809"/>
      <c r="H106" s="809"/>
      <c r="I106" s="797"/>
      <c r="J106" s="809"/>
      <c r="K106" s="797"/>
      <c r="L106" s="809"/>
      <c r="M106" s="809"/>
      <c r="N106" s="797"/>
      <c r="O106" s="809"/>
      <c r="P106" s="809"/>
      <c r="Q106" s="797"/>
      <c r="R106" s="809"/>
      <c r="S106" s="809"/>
      <c r="T106" s="797"/>
      <c r="U106" s="937"/>
      <c r="V106" s="823"/>
      <c r="W106" s="797"/>
      <c r="X106" s="809"/>
      <c r="Y106" s="797"/>
      <c r="Z106" s="809"/>
      <c r="AA106" s="797"/>
      <c r="AB106" s="991"/>
      <c r="AC106" s="994"/>
      <c r="AD106" s="988"/>
      <c r="AE106" s="762"/>
      <c r="AF106" s="770"/>
      <c r="AG106" s="762"/>
      <c r="AH106" s="770"/>
      <c r="AI106" s="762"/>
      <c r="AJ106" s="770"/>
      <c r="AK106" s="762"/>
      <c r="AL106" s="770"/>
      <c r="AM106" s="762"/>
      <c r="AN106" s="1129"/>
      <c r="AO106" s="918"/>
      <c r="AP106" s="907"/>
      <c r="AQ106" s="123" t="s">
        <v>560</v>
      </c>
      <c r="AR106" s="10" t="str">
        <f>'[1]LÍNEA 4'!P106</f>
        <v>2,4,1,1,1,2</v>
      </c>
      <c r="AS106" s="123" t="s">
        <v>1727</v>
      </c>
      <c r="AT106" s="45">
        <v>120</v>
      </c>
      <c r="AU106" s="92">
        <f>'[1]LÍNEA 4'!S106</f>
        <v>90</v>
      </c>
      <c r="AV106" s="92">
        <f>'[1]LÍNEA 4'!T106</f>
        <v>20</v>
      </c>
      <c r="AW106" s="424">
        <f t="shared" si="176"/>
        <v>0.22222222222222221</v>
      </c>
      <c r="AX106" s="92">
        <f>'[1]LÍNEA 4'!U106</f>
        <v>22</v>
      </c>
      <c r="AY106" s="424">
        <f t="shared" si="177"/>
        <v>0.24444444444444444</v>
      </c>
      <c r="AZ106" s="92">
        <f>'[1]LÍNEA 4'!V106</f>
        <v>23</v>
      </c>
      <c r="BA106" s="425">
        <f t="shared" si="178"/>
        <v>0.25555555555555554</v>
      </c>
      <c r="BB106" s="51">
        <f>'[1]LÍNEA 4'!W106</f>
        <v>25</v>
      </c>
      <c r="BC106" s="426">
        <f t="shared" si="179"/>
        <v>0.27777777777777779</v>
      </c>
      <c r="BD106" s="62">
        <f>'[23]2016'!K24</f>
        <v>20</v>
      </c>
      <c r="BE106" s="92">
        <f>'[23]2017'!K24</f>
        <v>38</v>
      </c>
      <c r="BF106" s="92">
        <f>'[23]2018'!K24</f>
        <v>0</v>
      </c>
      <c r="BG106" s="70">
        <f>'[23]2019'!K24</f>
        <v>0</v>
      </c>
      <c r="BH106" s="332">
        <f t="shared" si="165"/>
        <v>1</v>
      </c>
      <c r="BI106" s="458">
        <f t="shared" si="166"/>
        <v>1</v>
      </c>
      <c r="BJ106" s="333">
        <f t="shared" si="167"/>
        <v>1.7272727272727273</v>
      </c>
      <c r="BK106" s="458">
        <f t="shared" si="168"/>
        <v>1</v>
      </c>
      <c r="BL106" s="333">
        <f t="shared" si="169"/>
        <v>0</v>
      </c>
      <c r="BM106" s="458">
        <f t="shared" si="170"/>
        <v>0</v>
      </c>
      <c r="BN106" s="333">
        <f t="shared" si="171"/>
        <v>0</v>
      </c>
      <c r="BO106" s="458">
        <f t="shared" si="172"/>
        <v>0</v>
      </c>
      <c r="BP106" s="662">
        <f t="shared" si="209"/>
        <v>0.64444444444444449</v>
      </c>
      <c r="BQ106" s="657">
        <f t="shared" si="174"/>
        <v>0.64444444444444449</v>
      </c>
      <c r="BR106" s="647">
        <f t="shared" si="175"/>
        <v>0.64444444444444449</v>
      </c>
      <c r="BS106" s="62">
        <f>'[23]2016'!P24</f>
        <v>25574</v>
      </c>
      <c r="BT106" s="92">
        <f>'[23]2016'!Q24</f>
        <v>23467</v>
      </c>
      <c r="BU106" s="92">
        <f>'[23]2016'!R24</f>
        <v>0</v>
      </c>
      <c r="BV106" s="148">
        <f t="shared" si="180"/>
        <v>0.91761163681864388</v>
      </c>
      <c r="BW106" s="386" t="str">
        <f t="shared" si="181"/>
        <v xml:space="preserve"> -</v>
      </c>
      <c r="BX106" s="63">
        <f>'[23]2017'!P24</f>
        <v>200000</v>
      </c>
      <c r="BY106" s="92">
        <f>'[23]2017'!Q24</f>
        <v>197500</v>
      </c>
      <c r="BZ106" s="92">
        <f>'[23]2017'!R24</f>
        <v>0</v>
      </c>
      <c r="CA106" s="148">
        <f t="shared" si="182"/>
        <v>0.98750000000000004</v>
      </c>
      <c r="CB106" s="386" t="str">
        <f t="shared" si="183"/>
        <v xml:space="preserve"> -</v>
      </c>
      <c r="CC106" s="62">
        <f>'[23]2018'!P24</f>
        <v>273005</v>
      </c>
      <c r="CD106" s="92">
        <f>'[23]2018'!Q24</f>
        <v>0</v>
      </c>
      <c r="CE106" s="92">
        <f>'[23]2018'!R24</f>
        <v>0</v>
      </c>
      <c r="CF106" s="148">
        <f t="shared" si="184"/>
        <v>0</v>
      </c>
      <c r="CG106" s="386" t="str">
        <f t="shared" si="185"/>
        <v xml:space="preserve"> -</v>
      </c>
      <c r="CH106" s="63">
        <f>'[23]2019'!P24</f>
        <v>281290</v>
      </c>
      <c r="CI106" s="92">
        <f>'[23]2019'!Q24</f>
        <v>0</v>
      </c>
      <c r="CJ106" s="92">
        <f>'[23]2019'!R24</f>
        <v>0</v>
      </c>
      <c r="CK106" s="148">
        <f t="shared" si="186"/>
        <v>0</v>
      </c>
      <c r="CL106" s="386" t="str">
        <f t="shared" si="187"/>
        <v xml:space="preserve"> -</v>
      </c>
      <c r="CM106" s="328">
        <f t="shared" si="188"/>
        <v>779869</v>
      </c>
      <c r="CN106" s="329">
        <f t="shared" si="189"/>
        <v>220967</v>
      </c>
      <c r="CO106" s="329">
        <f t="shared" si="190"/>
        <v>0</v>
      </c>
      <c r="CP106" s="506">
        <f t="shared" si="191"/>
        <v>0.28333861199765603</v>
      </c>
      <c r="CQ106" s="386" t="str">
        <f t="shared" si="192"/>
        <v xml:space="preserve"> -</v>
      </c>
      <c r="CR106" s="593" t="s">
        <v>1436</v>
      </c>
      <c r="CS106" s="216" t="s">
        <v>1429</v>
      </c>
      <c r="CT106" s="107" t="str">
        <f>'[1]LÍNEA 4'!AQ106</f>
        <v>INDERBU</v>
      </c>
    </row>
    <row r="107" spans="2:98" ht="30" customHeight="1" x14ac:dyDescent="0.2">
      <c r="B107" s="961"/>
      <c r="C107" s="958"/>
      <c r="D107" s="1175"/>
      <c r="E107" s="912"/>
      <c r="F107" s="921"/>
      <c r="G107" s="809"/>
      <c r="H107" s="809"/>
      <c r="I107" s="797"/>
      <c r="J107" s="809"/>
      <c r="K107" s="797"/>
      <c r="L107" s="809"/>
      <c r="M107" s="809"/>
      <c r="N107" s="797"/>
      <c r="O107" s="809"/>
      <c r="P107" s="809"/>
      <c r="Q107" s="797"/>
      <c r="R107" s="809"/>
      <c r="S107" s="809"/>
      <c r="T107" s="797"/>
      <c r="U107" s="937"/>
      <c r="V107" s="823"/>
      <c r="W107" s="797"/>
      <c r="X107" s="809"/>
      <c r="Y107" s="797"/>
      <c r="Z107" s="809"/>
      <c r="AA107" s="797"/>
      <c r="AB107" s="991"/>
      <c r="AC107" s="994"/>
      <c r="AD107" s="988"/>
      <c r="AE107" s="762"/>
      <c r="AF107" s="770"/>
      <c r="AG107" s="762"/>
      <c r="AH107" s="770"/>
      <c r="AI107" s="762"/>
      <c r="AJ107" s="770"/>
      <c r="AK107" s="762"/>
      <c r="AL107" s="770"/>
      <c r="AM107" s="762"/>
      <c r="AN107" s="1129"/>
      <c r="AO107" s="914">
        <f>+RESUMEN!J98</f>
        <v>0.78293115358047427</v>
      </c>
      <c r="AP107" s="903" t="s">
        <v>622</v>
      </c>
      <c r="AQ107" s="129" t="s">
        <v>561</v>
      </c>
      <c r="AR107" s="370" t="str">
        <f>'[1]LÍNEA 4'!P107</f>
        <v>2,4,1,1,2,1</v>
      </c>
      <c r="AS107" s="129" t="s">
        <v>1728</v>
      </c>
      <c r="AT107" s="41">
        <v>30000</v>
      </c>
      <c r="AU107" s="59">
        <f>'[1]LÍNEA 4'!S107</f>
        <v>30300</v>
      </c>
      <c r="AV107" s="59">
        <f>'[1]LÍNEA 4'!T107</f>
        <v>7000</v>
      </c>
      <c r="AW107" s="420">
        <f t="shared" si="176"/>
        <v>0.23102310231023102</v>
      </c>
      <c r="AX107" s="59">
        <f>'[1]LÍNEA 4'!U107</f>
        <v>7500</v>
      </c>
      <c r="AY107" s="420">
        <f t="shared" si="177"/>
        <v>0.24752475247524752</v>
      </c>
      <c r="AZ107" s="59">
        <f>'[1]LÍNEA 4'!V107</f>
        <v>7800</v>
      </c>
      <c r="BA107" s="421">
        <f t="shared" si="178"/>
        <v>0.25742574257425743</v>
      </c>
      <c r="BB107" s="48">
        <f>'[1]LÍNEA 4'!W107</f>
        <v>8000</v>
      </c>
      <c r="BC107" s="421">
        <f t="shared" si="179"/>
        <v>0.264026402640264</v>
      </c>
      <c r="BD107" s="52">
        <f>'[23]2016'!K25</f>
        <v>9116</v>
      </c>
      <c r="BE107" s="90">
        <f>'[23]2017'!K25</f>
        <v>10930</v>
      </c>
      <c r="BF107" s="90">
        <f>'[23]2018'!K25</f>
        <v>0</v>
      </c>
      <c r="BG107" s="69">
        <f>'[23]2019'!K25</f>
        <v>0</v>
      </c>
      <c r="BH107" s="330">
        <f t="shared" si="165"/>
        <v>1.3022857142857143</v>
      </c>
      <c r="BI107" s="453">
        <f t="shared" si="166"/>
        <v>1</v>
      </c>
      <c r="BJ107" s="331">
        <f t="shared" si="167"/>
        <v>1.4573333333333334</v>
      </c>
      <c r="BK107" s="453">
        <f t="shared" si="168"/>
        <v>1</v>
      </c>
      <c r="BL107" s="331">
        <f t="shared" si="169"/>
        <v>0</v>
      </c>
      <c r="BM107" s="453">
        <f t="shared" si="170"/>
        <v>0</v>
      </c>
      <c r="BN107" s="331">
        <f t="shared" si="171"/>
        <v>0</v>
      </c>
      <c r="BO107" s="453">
        <f t="shared" si="172"/>
        <v>0</v>
      </c>
      <c r="BP107" s="660">
        <f t="shared" si="209"/>
        <v>0.66158415841584162</v>
      </c>
      <c r="BQ107" s="655">
        <f t="shared" si="174"/>
        <v>0.66158415841584162</v>
      </c>
      <c r="BR107" s="645">
        <f t="shared" si="175"/>
        <v>0.66158415841584162</v>
      </c>
      <c r="BS107" s="61">
        <f>'[23]2016'!P25</f>
        <v>412792</v>
      </c>
      <c r="BT107" s="59">
        <f>'[23]2016'!Q25</f>
        <v>262371</v>
      </c>
      <c r="BU107" s="59">
        <f>'[23]2016'!R25</f>
        <v>0</v>
      </c>
      <c r="BV107" s="145">
        <f t="shared" si="180"/>
        <v>0.63560098063915971</v>
      </c>
      <c r="BW107" s="378" t="str">
        <f t="shared" si="181"/>
        <v xml:space="preserve"> -</v>
      </c>
      <c r="BX107" s="61">
        <f>'[23]2017'!P25</f>
        <v>177063</v>
      </c>
      <c r="BY107" s="59">
        <f>'[23]2017'!Q25</f>
        <v>177063</v>
      </c>
      <c r="BZ107" s="59">
        <f>'[23]2017'!R25</f>
        <v>0</v>
      </c>
      <c r="CA107" s="145">
        <f t="shared" si="182"/>
        <v>1</v>
      </c>
      <c r="CB107" s="378" t="str">
        <f t="shared" si="183"/>
        <v xml:space="preserve"> -</v>
      </c>
      <c r="CC107" s="58">
        <f>'[23]2018'!P25</f>
        <v>297577</v>
      </c>
      <c r="CD107" s="59">
        <f>'[23]2018'!Q25</f>
        <v>0</v>
      </c>
      <c r="CE107" s="59">
        <f>'[23]2018'!R25</f>
        <v>0</v>
      </c>
      <c r="CF107" s="145">
        <f t="shared" si="184"/>
        <v>0</v>
      </c>
      <c r="CG107" s="378" t="str">
        <f t="shared" si="185"/>
        <v xml:space="preserve"> -</v>
      </c>
      <c r="CH107" s="61">
        <f>'[23]2019'!P25</f>
        <v>310968</v>
      </c>
      <c r="CI107" s="59">
        <f>'[23]2019'!Q25</f>
        <v>0</v>
      </c>
      <c r="CJ107" s="59">
        <f>'[23]2019'!R25</f>
        <v>0</v>
      </c>
      <c r="CK107" s="145">
        <f t="shared" si="186"/>
        <v>0</v>
      </c>
      <c r="CL107" s="378" t="str">
        <f t="shared" si="187"/>
        <v xml:space="preserve"> -</v>
      </c>
      <c r="CM107" s="380">
        <f t="shared" si="188"/>
        <v>1198400</v>
      </c>
      <c r="CN107" s="381">
        <f t="shared" si="189"/>
        <v>439434</v>
      </c>
      <c r="CO107" s="381">
        <f t="shared" si="190"/>
        <v>0</v>
      </c>
      <c r="CP107" s="507">
        <f t="shared" si="191"/>
        <v>0.36668391188251004</v>
      </c>
      <c r="CQ107" s="378" t="str">
        <f t="shared" si="192"/>
        <v xml:space="preserve"> -</v>
      </c>
      <c r="CR107" s="591" t="s">
        <v>1436</v>
      </c>
      <c r="CS107" s="212" t="s">
        <v>1429</v>
      </c>
      <c r="CT107" s="101" t="str">
        <f>'[1]LÍNEA 4'!AQ107</f>
        <v>INDERBU</v>
      </c>
    </row>
    <row r="108" spans="2:98" ht="30" customHeight="1" x14ac:dyDescent="0.2">
      <c r="B108" s="961"/>
      <c r="C108" s="958"/>
      <c r="D108" s="1175"/>
      <c r="E108" s="912"/>
      <c r="F108" s="921"/>
      <c r="G108" s="809"/>
      <c r="H108" s="809"/>
      <c r="I108" s="797"/>
      <c r="J108" s="809"/>
      <c r="K108" s="797"/>
      <c r="L108" s="809"/>
      <c r="M108" s="809"/>
      <c r="N108" s="797"/>
      <c r="O108" s="809"/>
      <c r="P108" s="809"/>
      <c r="Q108" s="797"/>
      <c r="R108" s="809"/>
      <c r="S108" s="809"/>
      <c r="T108" s="797"/>
      <c r="U108" s="937"/>
      <c r="V108" s="823"/>
      <c r="W108" s="797"/>
      <c r="X108" s="809"/>
      <c r="Y108" s="797"/>
      <c r="Z108" s="809"/>
      <c r="AA108" s="797"/>
      <c r="AB108" s="991"/>
      <c r="AC108" s="994"/>
      <c r="AD108" s="988"/>
      <c r="AE108" s="762"/>
      <c r="AF108" s="770"/>
      <c r="AG108" s="762"/>
      <c r="AH108" s="770"/>
      <c r="AI108" s="762"/>
      <c r="AJ108" s="770"/>
      <c r="AK108" s="762"/>
      <c r="AL108" s="770"/>
      <c r="AM108" s="762"/>
      <c r="AN108" s="1129"/>
      <c r="AO108" s="915"/>
      <c r="AP108" s="904"/>
      <c r="AQ108" s="119" t="s">
        <v>562</v>
      </c>
      <c r="AR108" s="117" t="str">
        <f>'[1]LÍNEA 4'!P108</f>
        <v>2,4,1,1,2,2</v>
      </c>
      <c r="AS108" s="119" t="s">
        <v>1729</v>
      </c>
      <c r="AT108" s="40">
        <v>10000</v>
      </c>
      <c r="AU108" s="60">
        <f>'[1]LÍNEA 4'!S108</f>
        <v>4300</v>
      </c>
      <c r="AV108" s="60">
        <f>'[1]LÍNEA 4'!T108</f>
        <v>1000</v>
      </c>
      <c r="AW108" s="414">
        <f t="shared" si="176"/>
        <v>0.23255813953488372</v>
      </c>
      <c r="AX108" s="60">
        <f>'[1]LÍNEA 4'!U108</f>
        <v>1100</v>
      </c>
      <c r="AY108" s="414">
        <f t="shared" si="177"/>
        <v>0.2558139534883721</v>
      </c>
      <c r="AZ108" s="60">
        <f>'[1]LÍNEA 4'!V108</f>
        <v>1200</v>
      </c>
      <c r="BA108" s="416">
        <f t="shared" si="178"/>
        <v>0.27906976744186046</v>
      </c>
      <c r="BB108" s="47">
        <f>'[1]LÍNEA 4'!W108</f>
        <v>1000</v>
      </c>
      <c r="BC108" s="416">
        <f t="shared" si="179"/>
        <v>0.23255813953488372</v>
      </c>
      <c r="BD108" s="54">
        <f>'[23]2016'!K26</f>
        <v>1485</v>
      </c>
      <c r="BE108" s="60">
        <f>'[23]2017'!K26</f>
        <v>1470</v>
      </c>
      <c r="BF108" s="60">
        <f>'[23]2018'!K26</f>
        <v>0</v>
      </c>
      <c r="BG108" s="49">
        <f>'[23]2019'!K26</f>
        <v>0</v>
      </c>
      <c r="BH108" s="334">
        <f t="shared" si="165"/>
        <v>1.4850000000000001</v>
      </c>
      <c r="BI108" s="454">
        <f t="shared" si="166"/>
        <v>1</v>
      </c>
      <c r="BJ108" s="335">
        <f t="shared" si="167"/>
        <v>1.3363636363636364</v>
      </c>
      <c r="BK108" s="454">
        <f t="shared" si="168"/>
        <v>1</v>
      </c>
      <c r="BL108" s="335">
        <f t="shared" si="169"/>
        <v>0</v>
      </c>
      <c r="BM108" s="454">
        <f t="shared" si="170"/>
        <v>0</v>
      </c>
      <c r="BN108" s="335">
        <f t="shared" si="171"/>
        <v>0</v>
      </c>
      <c r="BO108" s="454">
        <f t="shared" si="172"/>
        <v>0</v>
      </c>
      <c r="BP108" s="661">
        <f t="shared" si="209"/>
        <v>0.68720930232558142</v>
      </c>
      <c r="BQ108" s="656">
        <f t="shared" si="174"/>
        <v>0.68720930232558142</v>
      </c>
      <c r="BR108" s="646">
        <f t="shared" si="175"/>
        <v>0.68720930232558142</v>
      </c>
      <c r="BS108" s="55">
        <f>'[23]2016'!P26</f>
        <v>474845</v>
      </c>
      <c r="BT108" s="60">
        <f>'[23]2016'!Q26</f>
        <v>398287</v>
      </c>
      <c r="BU108" s="60">
        <f>'[23]2016'!R26</f>
        <v>85342</v>
      </c>
      <c r="BV108" s="125">
        <f t="shared" si="180"/>
        <v>0.83877265212858931</v>
      </c>
      <c r="BW108" s="379">
        <f t="shared" si="181"/>
        <v>0.21427262250588144</v>
      </c>
      <c r="BX108" s="55">
        <f>'[23]2017'!P26</f>
        <v>563244</v>
      </c>
      <c r="BY108" s="60">
        <f>'[23]2017'!Q26</f>
        <v>206500</v>
      </c>
      <c r="BZ108" s="60">
        <f>'[23]2017'!R26</f>
        <v>0</v>
      </c>
      <c r="CA108" s="125">
        <f t="shared" si="182"/>
        <v>0.36662618687460496</v>
      </c>
      <c r="CB108" s="379" t="str">
        <f t="shared" si="183"/>
        <v xml:space="preserve"> -</v>
      </c>
      <c r="CC108" s="54">
        <f>'[23]2018'!P26</f>
        <v>403208</v>
      </c>
      <c r="CD108" s="60">
        <f>'[23]2018'!Q26</f>
        <v>0</v>
      </c>
      <c r="CE108" s="60">
        <f>'[23]2018'!R26</f>
        <v>0</v>
      </c>
      <c r="CF108" s="125">
        <f t="shared" si="184"/>
        <v>0</v>
      </c>
      <c r="CG108" s="379" t="str">
        <f t="shared" si="185"/>
        <v xml:space="preserve"> -</v>
      </c>
      <c r="CH108" s="55">
        <f>'[23]2019'!P26</f>
        <v>421352</v>
      </c>
      <c r="CI108" s="60">
        <f>'[23]2019'!Q26</f>
        <v>0</v>
      </c>
      <c r="CJ108" s="60">
        <f>'[23]2019'!R26</f>
        <v>0</v>
      </c>
      <c r="CK108" s="125">
        <f t="shared" si="186"/>
        <v>0</v>
      </c>
      <c r="CL108" s="379" t="str">
        <f t="shared" si="187"/>
        <v xml:space="preserve"> -</v>
      </c>
      <c r="CM108" s="327">
        <f t="shared" si="188"/>
        <v>1862649</v>
      </c>
      <c r="CN108" s="323">
        <f t="shared" si="189"/>
        <v>604787</v>
      </c>
      <c r="CO108" s="323">
        <f t="shared" si="190"/>
        <v>85342</v>
      </c>
      <c r="CP108" s="505">
        <f t="shared" si="191"/>
        <v>0.3246918769988334</v>
      </c>
      <c r="CQ108" s="379">
        <f t="shared" si="192"/>
        <v>0.14111083736918947</v>
      </c>
      <c r="CR108" s="592" t="s">
        <v>1436</v>
      </c>
      <c r="CS108" s="213" t="s">
        <v>1429</v>
      </c>
      <c r="CT108" s="102" t="str">
        <f>'[1]LÍNEA 4'!AQ108</f>
        <v>INDERBU</v>
      </c>
    </row>
    <row r="109" spans="2:98" ht="30" customHeight="1" thickBot="1" x14ac:dyDescent="0.25">
      <c r="B109" s="961"/>
      <c r="C109" s="958"/>
      <c r="D109" s="1175"/>
      <c r="E109" s="912"/>
      <c r="F109" s="921"/>
      <c r="G109" s="809"/>
      <c r="H109" s="809"/>
      <c r="I109" s="797"/>
      <c r="J109" s="809"/>
      <c r="K109" s="797"/>
      <c r="L109" s="809"/>
      <c r="M109" s="809"/>
      <c r="N109" s="797"/>
      <c r="O109" s="809"/>
      <c r="P109" s="809"/>
      <c r="Q109" s="797"/>
      <c r="R109" s="809"/>
      <c r="S109" s="809"/>
      <c r="T109" s="797"/>
      <c r="U109" s="937"/>
      <c r="V109" s="823"/>
      <c r="W109" s="797"/>
      <c r="X109" s="809"/>
      <c r="Y109" s="797"/>
      <c r="Z109" s="809"/>
      <c r="AA109" s="797"/>
      <c r="AB109" s="991"/>
      <c r="AC109" s="994"/>
      <c r="AD109" s="988"/>
      <c r="AE109" s="762"/>
      <c r="AF109" s="770"/>
      <c r="AG109" s="762"/>
      <c r="AH109" s="770"/>
      <c r="AI109" s="762"/>
      <c r="AJ109" s="770"/>
      <c r="AK109" s="762"/>
      <c r="AL109" s="770"/>
      <c r="AM109" s="762"/>
      <c r="AN109" s="1129"/>
      <c r="AO109" s="916"/>
      <c r="AP109" s="905"/>
      <c r="AQ109" s="121" t="s">
        <v>563</v>
      </c>
      <c r="AR109" s="368">
        <f>'[1]LÍNEA 4'!P109</f>
        <v>0</v>
      </c>
      <c r="AS109" s="121" t="s">
        <v>1730</v>
      </c>
      <c r="AT109" s="44">
        <v>0</v>
      </c>
      <c r="AU109" s="105">
        <f>'[1]LÍNEA 4'!S109</f>
        <v>3000</v>
      </c>
      <c r="AV109" s="105">
        <f>'[1]LÍNEA 4'!T109</f>
        <v>0</v>
      </c>
      <c r="AW109" s="417">
        <f t="shared" si="176"/>
        <v>0</v>
      </c>
      <c r="AX109" s="105">
        <f>'[1]LÍNEA 4'!U109</f>
        <v>1000</v>
      </c>
      <c r="AY109" s="417">
        <f t="shared" si="177"/>
        <v>0.33333333333333331</v>
      </c>
      <c r="AZ109" s="105">
        <f>'[1]LÍNEA 4'!V109</f>
        <v>1000</v>
      </c>
      <c r="BA109" s="418">
        <f t="shared" si="178"/>
        <v>0.33333333333333331</v>
      </c>
      <c r="BB109" s="50">
        <f>'[1]LÍNEA 4'!W109</f>
        <v>1000</v>
      </c>
      <c r="BC109" s="418">
        <f t="shared" si="179"/>
        <v>0.33333333333333331</v>
      </c>
      <c r="BD109" s="62">
        <f>'[23]2016'!K27</f>
        <v>0</v>
      </c>
      <c r="BE109" s="92">
        <f>'[23]2017'!K27</f>
        <v>7816</v>
      </c>
      <c r="BF109" s="92">
        <f>'[23]2018'!K27</f>
        <v>0</v>
      </c>
      <c r="BG109" s="70">
        <f>'[23]2019'!K27</f>
        <v>0</v>
      </c>
      <c r="BH109" s="332" t="str">
        <f t="shared" si="165"/>
        <v xml:space="preserve"> -</v>
      </c>
      <c r="BI109" s="458" t="str">
        <f t="shared" si="166"/>
        <v xml:space="preserve"> -</v>
      </c>
      <c r="BJ109" s="333">
        <f t="shared" si="167"/>
        <v>7.8159999999999998</v>
      </c>
      <c r="BK109" s="458">
        <f t="shared" si="168"/>
        <v>1</v>
      </c>
      <c r="BL109" s="333">
        <f t="shared" si="169"/>
        <v>0</v>
      </c>
      <c r="BM109" s="458">
        <f t="shared" si="170"/>
        <v>0</v>
      </c>
      <c r="BN109" s="333">
        <f t="shared" si="171"/>
        <v>0</v>
      </c>
      <c r="BO109" s="458">
        <f t="shared" si="172"/>
        <v>0</v>
      </c>
      <c r="BP109" s="662">
        <f t="shared" si="209"/>
        <v>2.6053333333333333</v>
      </c>
      <c r="BQ109" s="657">
        <f t="shared" si="174"/>
        <v>1</v>
      </c>
      <c r="BR109" s="647">
        <f t="shared" si="175"/>
        <v>1</v>
      </c>
      <c r="BS109" s="57">
        <f>'[23]2016'!P27</f>
        <v>0</v>
      </c>
      <c r="BT109" s="105">
        <f>'[23]2016'!Q27</f>
        <v>0</v>
      </c>
      <c r="BU109" s="105">
        <f>'[23]2016'!R27</f>
        <v>0</v>
      </c>
      <c r="BV109" s="147" t="str">
        <f t="shared" si="180"/>
        <v xml:space="preserve"> -</v>
      </c>
      <c r="BW109" s="382" t="str">
        <f t="shared" si="181"/>
        <v xml:space="preserve"> -</v>
      </c>
      <c r="BX109" s="57">
        <f>'[23]2017'!P27</f>
        <v>200000</v>
      </c>
      <c r="BY109" s="105">
        <f>'[23]2017'!Q27</f>
        <v>194200</v>
      </c>
      <c r="BZ109" s="105">
        <f>'[23]2017'!R27</f>
        <v>0</v>
      </c>
      <c r="CA109" s="147">
        <f t="shared" si="182"/>
        <v>0.97099999999999997</v>
      </c>
      <c r="CB109" s="382" t="str">
        <f t="shared" si="183"/>
        <v xml:space="preserve"> -</v>
      </c>
      <c r="CC109" s="56">
        <f>'[23]2018'!P27</f>
        <v>250800</v>
      </c>
      <c r="CD109" s="105">
        <f>'[23]2018'!Q27</f>
        <v>0</v>
      </c>
      <c r="CE109" s="105">
        <f>'[23]2018'!R27</f>
        <v>0</v>
      </c>
      <c r="CF109" s="147">
        <f t="shared" si="184"/>
        <v>0</v>
      </c>
      <c r="CG109" s="382" t="str">
        <f t="shared" si="185"/>
        <v xml:space="preserve"> -</v>
      </c>
      <c r="CH109" s="57">
        <f>'[23]2019'!P27</f>
        <v>262086</v>
      </c>
      <c r="CI109" s="105">
        <f>'[23]2019'!Q27</f>
        <v>0</v>
      </c>
      <c r="CJ109" s="105">
        <f>'[23]2019'!R27</f>
        <v>0</v>
      </c>
      <c r="CK109" s="147">
        <f t="shared" si="186"/>
        <v>0</v>
      </c>
      <c r="CL109" s="382" t="str">
        <f t="shared" si="187"/>
        <v xml:space="preserve"> -</v>
      </c>
      <c r="CM109" s="356">
        <f t="shared" si="188"/>
        <v>712886</v>
      </c>
      <c r="CN109" s="324">
        <f t="shared" si="189"/>
        <v>194200</v>
      </c>
      <c r="CO109" s="324">
        <f t="shared" si="190"/>
        <v>0</v>
      </c>
      <c r="CP109" s="508">
        <f t="shared" si="191"/>
        <v>0.27241382212583781</v>
      </c>
      <c r="CQ109" s="382" t="str">
        <f t="shared" si="192"/>
        <v xml:space="preserve"> -</v>
      </c>
      <c r="CR109" s="594" t="s">
        <v>1436</v>
      </c>
      <c r="CS109" s="214" t="s">
        <v>1429</v>
      </c>
      <c r="CT109" s="103" t="str">
        <f>'[1]LÍNEA 4'!AQ109</f>
        <v>INDERBU</v>
      </c>
    </row>
    <row r="110" spans="2:98" ht="30" customHeight="1" x14ac:dyDescent="0.2">
      <c r="B110" s="961"/>
      <c r="C110" s="958"/>
      <c r="D110" s="1175"/>
      <c r="E110" s="912"/>
      <c r="F110" s="921"/>
      <c r="G110" s="809"/>
      <c r="H110" s="809"/>
      <c r="I110" s="797"/>
      <c r="J110" s="809"/>
      <c r="K110" s="797"/>
      <c r="L110" s="809"/>
      <c r="M110" s="809"/>
      <c r="N110" s="797"/>
      <c r="O110" s="809"/>
      <c r="P110" s="809"/>
      <c r="Q110" s="797"/>
      <c r="R110" s="809"/>
      <c r="S110" s="809"/>
      <c r="T110" s="797"/>
      <c r="U110" s="937"/>
      <c r="V110" s="823"/>
      <c r="W110" s="797"/>
      <c r="X110" s="809"/>
      <c r="Y110" s="797"/>
      <c r="Z110" s="809"/>
      <c r="AA110" s="797"/>
      <c r="AB110" s="991"/>
      <c r="AC110" s="994"/>
      <c r="AD110" s="988"/>
      <c r="AE110" s="762"/>
      <c r="AF110" s="770"/>
      <c r="AG110" s="762"/>
      <c r="AH110" s="770"/>
      <c r="AI110" s="762"/>
      <c r="AJ110" s="770"/>
      <c r="AK110" s="762"/>
      <c r="AL110" s="770"/>
      <c r="AM110" s="762"/>
      <c r="AN110" s="1129"/>
      <c r="AO110" s="917">
        <f>+RESUMEN!J99</f>
        <v>0.28611111111111115</v>
      </c>
      <c r="AP110" s="906" t="s">
        <v>623</v>
      </c>
      <c r="AQ110" s="120" t="s">
        <v>564</v>
      </c>
      <c r="AR110" s="374" t="str">
        <f>'[1]LÍNEA 4'!P110</f>
        <v>2,4,1,1,3,1</v>
      </c>
      <c r="AS110" s="120" t="s">
        <v>1731</v>
      </c>
      <c r="AT110" s="39">
        <v>16</v>
      </c>
      <c r="AU110" s="90">
        <f>'[1]LÍNEA 4'!S110</f>
        <v>12</v>
      </c>
      <c r="AV110" s="90">
        <f>'[1]LÍNEA 4'!T110</f>
        <v>3</v>
      </c>
      <c r="AW110" s="413">
        <f t="shared" si="176"/>
        <v>0.25</v>
      </c>
      <c r="AX110" s="90">
        <f>'[1]LÍNEA 4'!U110</f>
        <v>3</v>
      </c>
      <c r="AY110" s="413">
        <f t="shared" si="177"/>
        <v>0.25</v>
      </c>
      <c r="AZ110" s="90">
        <f>'[1]LÍNEA 4'!V110</f>
        <v>3</v>
      </c>
      <c r="BA110" s="415">
        <f t="shared" si="178"/>
        <v>0.25</v>
      </c>
      <c r="BB110" s="46">
        <f>'[1]LÍNEA 4'!W110</f>
        <v>3</v>
      </c>
      <c r="BC110" s="422">
        <f t="shared" si="179"/>
        <v>0.25</v>
      </c>
      <c r="BD110" s="52">
        <f>'[23]2016'!K28</f>
        <v>3</v>
      </c>
      <c r="BE110" s="90">
        <f>'[23]2017'!K28</f>
        <v>1</v>
      </c>
      <c r="BF110" s="90">
        <f>'[23]2018'!K28</f>
        <v>0</v>
      </c>
      <c r="BG110" s="69">
        <f>'[23]2019'!K28</f>
        <v>0</v>
      </c>
      <c r="BH110" s="459">
        <f t="shared" si="165"/>
        <v>1</v>
      </c>
      <c r="BI110" s="460">
        <f t="shared" si="166"/>
        <v>1</v>
      </c>
      <c r="BJ110" s="461">
        <f t="shared" si="167"/>
        <v>0.33333333333333331</v>
      </c>
      <c r="BK110" s="460">
        <f t="shared" si="168"/>
        <v>0.33333333333333331</v>
      </c>
      <c r="BL110" s="461">
        <f t="shared" si="169"/>
        <v>0</v>
      </c>
      <c r="BM110" s="460">
        <f t="shared" si="170"/>
        <v>0</v>
      </c>
      <c r="BN110" s="461">
        <f t="shared" si="171"/>
        <v>0</v>
      </c>
      <c r="BO110" s="460">
        <f t="shared" si="172"/>
        <v>0</v>
      </c>
      <c r="BP110" s="663">
        <f t="shared" si="209"/>
        <v>0.33333333333333331</v>
      </c>
      <c r="BQ110" s="658">
        <f t="shared" si="174"/>
        <v>0.33333333333333331</v>
      </c>
      <c r="BR110" s="648">
        <f t="shared" si="175"/>
        <v>0.33333333333333331</v>
      </c>
      <c r="BS110" s="52">
        <f>'[23]2016'!P28</f>
        <v>217483</v>
      </c>
      <c r="BT110" s="90">
        <f>'[23]2016'!Q28</f>
        <v>129880</v>
      </c>
      <c r="BU110" s="90">
        <f>'[23]2016'!R28</f>
        <v>0</v>
      </c>
      <c r="BV110" s="146">
        <f t="shared" si="180"/>
        <v>0.5971961026838879</v>
      </c>
      <c r="BW110" s="385" t="str">
        <f t="shared" si="181"/>
        <v xml:space="preserve"> -</v>
      </c>
      <c r="BX110" s="53">
        <f>'[23]2017'!P28</f>
        <v>233481</v>
      </c>
      <c r="BY110" s="90">
        <f>'[23]2017'!Q28</f>
        <v>141800</v>
      </c>
      <c r="BZ110" s="90">
        <f>'[23]2017'!R28</f>
        <v>0</v>
      </c>
      <c r="CA110" s="146">
        <f t="shared" si="182"/>
        <v>0.60732993262835089</v>
      </c>
      <c r="CB110" s="385" t="str">
        <f t="shared" si="183"/>
        <v xml:space="preserve"> -</v>
      </c>
      <c r="CC110" s="52">
        <f>'[23]2018'!P28</f>
        <v>360367</v>
      </c>
      <c r="CD110" s="90">
        <f>'[23]2018'!Q28</f>
        <v>0</v>
      </c>
      <c r="CE110" s="90">
        <f>'[23]2018'!R28</f>
        <v>0</v>
      </c>
      <c r="CF110" s="146">
        <f t="shared" si="184"/>
        <v>0</v>
      </c>
      <c r="CG110" s="385" t="str">
        <f t="shared" si="185"/>
        <v xml:space="preserve"> -</v>
      </c>
      <c r="CH110" s="53">
        <f>'[23]2019'!P28</f>
        <v>376584</v>
      </c>
      <c r="CI110" s="90">
        <f>'[23]2019'!Q28</f>
        <v>0</v>
      </c>
      <c r="CJ110" s="90">
        <f>'[23]2019'!R28</f>
        <v>0</v>
      </c>
      <c r="CK110" s="146">
        <f t="shared" si="186"/>
        <v>0</v>
      </c>
      <c r="CL110" s="385" t="str">
        <f t="shared" si="187"/>
        <v xml:space="preserve"> -</v>
      </c>
      <c r="CM110" s="325">
        <f t="shared" si="188"/>
        <v>1187915</v>
      </c>
      <c r="CN110" s="326">
        <f t="shared" si="189"/>
        <v>271680</v>
      </c>
      <c r="CO110" s="326">
        <f t="shared" si="190"/>
        <v>0</v>
      </c>
      <c r="CP110" s="504">
        <f t="shared" si="191"/>
        <v>0.22870323213361227</v>
      </c>
      <c r="CQ110" s="385" t="str">
        <f t="shared" si="192"/>
        <v xml:space="preserve"> -</v>
      </c>
      <c r="CR110" s="595" t="s">
        <v>1436</v>
      </c>
      <c r="CS110" s="215" t="s">
        <v>1429</v>
      </c>
      <c r="CT110" s="75" t="str">
        <f>'[1]LÍNEA 4'!AQ110</f>
        <v>INDERBU</v>
      </c>
    </row>
    <row r="111" spans="2:98" ht="30" customHeight="1" x14ac:dyDescent="0.2">
      <c r="B111" s="961"/>
      <c r="C111" s="958"/>
      <c r="D111" s="1175"/>
      <c r="E111" s="912"/>
      <c r="F111" s="921"/>
      <c r="G111" s="809"/>
      <c r="H111" s="809"/>
      <c r="I111" s="797"/>
      <c r="J111" s="809"/>
      <c r="K111" s="797"/>
      <c r="L111" s="809"/>
      <c r="M111" s="809"/>
      <c r="N111" s="797"/>
      <c r="O111" s="809"/>
      <c r="P111" s="809"/>
      <c r="Q111" s="797"/>
      <c r="R111" s="809"/>
      <c r="S111" s="809"/>
      <c r="T111" s="797"/>
      <c r="U111" s="937"/>
      <c r="V111" s="823"/>
      <c r="W111" s="797"/>
      <c r="X111" s="809"/>
      <c r="Y111" s="797"/>
      <c r="Z111" s="809"/>
      <c r="AA111" s="797"/>
      <c r="AB111" s="991"/>
      <c r="AC111" s="994"/>
      <c r="AD111" s="988"/>
      <c r="AE111" s="762"/>
      <c r="AF111" s="770"/>
      <c r="AG111" s="762"/>
      <c r="AH111" s="770"/>
      <c r="AI111" s="762"/>
      <c r="AJ111" s="770"/>
      <c r="AK111" s="762"/>
      <c r="AL111" s="770"/>
      <c r="AM111" s="762"/>
      <c r="AN111" s="1129"/>
      <c r="AO111" s="915"/>
      <c r="AP111" s="904"/>
      <c r="AQ111" s="119" t="s">
        <v>565</v>
      </c>
      <c r="AR111" s="367" t="str">
        <f>'[1]LÍNEA 4'!P111</f>
        <v>2,4,1,1,3,2</v>
      </c>
      <c r="AS111" s="119" t="s">
        <v>1732</v>
      </c>
      <c r="AT111" s="40">
        <v>90</v>
      </c>
      <c r="AU111" s="60">
        <f>'[1]LÍNEA 4'!S111</f>
        <v>40</v>
      </c>
      <c r="AV111" s="60">
        <f>'[1]LÍNEA 4'!T111</f>
        <v>10</v>
      </c>
      <c r="AW111" s="414">
        <f t="shared" si="176"/>
        <v>0.25</v>
      </c>
      <c r="AX111" s="60">
        <f>'[1]LÍNEA 4'!U111</f>
        <v>10</v>
      </c>
      <c r="AY111" s="414">
        <f t="shared" si="177"/>
        <v>0.25</v>
      </c>
      <c r="AZ111" s="60">
        <f>'[1]LÍNEA 4'!V111</f>
        <v>10</v>
      </c>
      <c r="BA111" s="416">
        <f t="shared" si="178"/>
        <v>0.25</v>
      </c>
      <c r="BB111" s="47">
        <f>'[1]LÍNEA 4'!W111</f>
        <v>10</v>
      </c>
      <c r="BC111" s="423">
        <f t="shared" si="179"/>
        <v>0.25</v>
      </c>
      <c r="BD111" s="54">
        <f>'[23]2016'!K29</f>
        <v>10</v>
      </c>
      <c r="BE111" s="60">
        <f>'[23]2017'!K29</f>
        <v>1</v>
      </c>
      <c r="BF111" s="60">
        <f>'[23]2018'!K29</f>
        <v>0</v>
      </c>
      <c r="BG111" s="49">
        <f>'[23]2019'!K29</f>
        <v>0</v>
      </c>
      <c r="BH111" s="334">
        <f t="shared" si="165"/>
        <v>1</v>
      </c>
      <c r="BI111" s="454">
        <f t="shared" si="166"/>
        <v>1</v>
      </c>
      <c r="BJ111" s="335">
        <f t="shared" si="167"/>
        <v>0.1</v>
      </c>
      <c r="BK111" s="454">
        <f t="shared" si="168"/>
        <v>0.1</v>
      </c>
      <c r="BL111" s="335">
        <f t="shared" si="169"/>
        <v>0</v>
      </c>
      <c r="BM111" s="454">
        <f t="shared" si="170"/>
        <v>0</v>
      </c>
      <c r="BN111" s="335">
        <f t="shared" si="171"/>
        <v>0</v>
      </c>
      <c r="BO111" s="454">
        <f t="shared" si="172"/>
        <v>0</v>
      </c>
      <c r="BP111" s="661">
        <f t="shared" si="209"/>
        <v>0.27500000000000002</v>
      </c>
      <c r="BQ111" s="656">
        <f t="shared" si="174"/>
        <v>0.27500000000000002</v>
      </c>
      <c r="BR111" s="646">
        <f t="shared" si="175"/>
        <v>0.27500000000000002</v>
      </c>
      <c r="BS111" s="54">
        <f>'[23]2016'!P29</f>
        <v>47000</v>
      </c>
      <c r="BT111" s="60">
        <f>'[23]2016'!Q29</f>
        <v>20000</v>
      </c>
      <c r="BU111" s="60">
        <f>'[23]2016'!R29</f>
        <v>0</v>
      </c>
      <c r="BV111" s="125">
        <f t="shared" si="180"/>
        <v>0.42553191489361702</v>
      </c>
      <c r="BW111" s="379" t="str">
        <f t="shared" si="181"/>
        <v xml:space="preserve"> -</v>
      </c>
      <c r="BX111" s="55">
        <f>'[23]2017'!P29</f>
        <v>60305</v>
      </c>
      <c r="BY111" s="60">
        <f>'[23]2017'!Q29</f>
        <v>7000</v>
      </c>
      <c r="BZ111" s="60">
        <f>'[23]2017'!R29</f>
        <v>0</v>
      </c>
      <c r="CA111" s="125">
        <f t="shared" si="182"/>
        <v>0.11607661056297155</v>
      </c>
      <c r="CB111" s="379" t="str">
        <f t="shared" si="183"/>
        <v xml:space="preserve"> -</v>
      </c>
      <c r="CC111" s="54">
        <f>'[23]2018'!P29</f>
        <v>139779</v>
      </c>
      <c r="CD111" s="60">
        <f>'[23]2018'!Q29</f>
        <v>0</v>
      </c>
      <c r="CE111" s="60">
        <f>'[23]2018'!R29</f>
        <v>0</v>
      </c>
      <c r="CF111" s="125">
        <f t="shared" si="184"/>
        <v>0</v>
      </c>
      <c r="CG111" s="379" t="str">
        <f t="shared" si="185"/>
        <v xml:space="preserve"> -</v>
      </c>
      <c r="CH111" s="55">
        <f>'[23]2019'!P29</f>
        <v>146069</v>
      </c>
      <c r="CI111" s="60">
        <f>'[23]2019'!Q29</f>
        <v>0</v>
      </c>
      <c r="CJ111" s="60">
        <f>'[23]2019'!R29</f>
        <v>0</v>
      </c>
      <c r="CK111" s="125">
        <f t="shared" si="186"/>
        <v>0</v>
      </c>
      <c r="CL111" s="379" t="str">
        <f t="shared" si="187"/>
        <v xml:space="preserve"> -</v>
      </c>
      <c r="CM111" s="327">
        <f t="shared" si="188"/>
        <v>393153</v>
      </c>
      <c r="CN111" s="323">
        <f t="shared" si="189"/>
        <v>27000</v>
      </c>
      <c r="CO111" s="323">
        <f t="shared" si="190"/>
        <v>0</v>
      </c>
      <c r="CP111" s="505">
        <f t="shared" si="191"/>
        <v>6.867555379203516E-2</v>
      </c>
      <c r="CQ111" s="379" t="str">
        <f t="shared" si="192"/>
        <v xml:space="preserve"> -</v>
      </c>
      <c r="CR111" s="592" t="s">
        <v>1436</v>
      </c>
      <c r="CS111" s="213" t="s">
        <v>1429</v>
      </c>
      <c r="CT111" s="102" t="str">
        <f>'[1]LÍNEA 4'!AQ111</f>
        <v>INDERBU</v>
      </c>
    </row>
    <row r="112" spans="2:98" ht="30" customHeight="1" thickBot="1" x14ac:dyDescent="0.25">
      <c r="B112" s="961"/>
      <c r="C112" s="958"/>
      <c r="D112" s="1175"/>
      <c r="E112" s="912"/>
      <c r="F112" s="921"/>
      <c r="G112" s="809"/>
      <c r="H112" s="809"/>
      <c r="I112" s="797"/>
      <c r="J112" s="809"/>
      <c r="K112" s="797"/>
      <c r="L112" s="809"/>
      <c r="M112" s="809"/>
      <c r="N112" s="797"/>
      <c r="O112" s="809"/>
      <c r="P112" s="809"/>
      <c r="Q112" s="797"/>
      <c r="R112" s="809"/>
      <c r="S112" s="809"/>
      <c r="T112" s="797"/>
      <c r="U112" s="937"/>
      <c r="V112" s="823"/>
      <c r="W112" s="797"/>
      <c r="X112" s="809"/>
      <c r="Y112" s="797"/>
      <c r="Z112" s="809"/>
      <c r="AA112" s="797"/>
      <c r="AB112" s="991"/>
      <c r="AC112" s="994"/>
      <c r="AD112" s="988"/>
      <c r="AE112" s="762"/>
      <c r="AF112" s="770"/>
      <c r="AG112" s="762"/>
      <c r="AH112" s="770"/>
      <c r="AI112" s="762"/>
      <c r="AJ112" s="770"/>
      <c r="AK112" s="762"/>
      <c r="AL112" s="770"/>
      <c r="AM112" s="762"/>
      <c r="AN112" s="1129"/>
      <c r="AO112" s="918"/>
      <c r="AP112" s="907"/>
      <c r="AQ112" s="123" t="s">
        <v>566</v>
      </c>
      <c r="AR112" s="10" t="str">
        <f>'[1]LÍNEA 4'!P112</f>
        <v>2,4,1,1,3,3</v>
      </c>
      <c r="AS112" s="123" t="s">
        <v>1733</v>
      </c>
      <c r="AT112" s="45">
        <v>8</v>
      </c>
      <c r="AU112" s="92">
        <f>'[1]LÍNEA 4'!S112</f>
        <v>8</v>
      </c>
      <c r="AV112" s="92">
        <f>'[1]LÍNEA 4'!T112</f>
        <v>2</v>
      </c>
      <c r="AW112" s="424">
        <f t="shared" si="176"/>
        <v>0.25</v>
      </c>
      <c r="AX112" s="92">
        <f>'[1]LÍNEA 4'!U112</f>
        <v>2</v>
      </c>
      <c r="AY112" s="424">
        <f t="shared" si="177"/>
        <v>0.25</v>
      </c>
      <c r="AZ112" s="92">
        <f>'[1]LÍNEA 4'!V112</f>
        <v>2</v>
      </c>
      <c r="BA112" s="425">
        <f t="shared" si="178"/>
        <v>0.25</v>
      </c>
      <c r="BB112" s="51">
        <f>'[1]LÍNEA 4'!W112</f>
        <v>2</v>
      </c>
      <c r="BC112" s="426">
        <f t="shared" si="179"/>
        <v>0.25</v>
      </c>
      <c r="BD112" s="62">
        <f>'[23]2016'!K30</f>
        <v>2</v>
      </c>
      <c r="BE112" s="92">
        <f>'[23]2017'!K30</f>
        <v>0</v>
      </c>
      <c r="BF112" s="92">
        <f>'[23]2018'!K30</f>
        <v>0</v>
      </c>
      <c r="BG112" s="70">
        <f>'[23]2019'!K30</f>
        <v>0</v>
      </c>
      <c r="BH112" s="456">
        <f t="shared" si="165"/>
        <v>1</v>
      </c>
      <c r="BI112" s="457">
        <f t="shared" si="166"/>
        <v>1</v>
      </c>
      <c r="BJ112" s="366">
        <f t="shared" si="167"/>
        <v>0</v>
      </c>
      <c r="BK112" s="457">
        <f t="shared" si="168"/>
        <v>0</v>
      </c>
      <c r="BL112" s="366">
        <f t="shared" si="169"/>
        <v>0</v>
      </c>
      <c r="BM112" s="457">
        <f t="shared" si="170"/>
        <v>0</v>
      </c>
      <c r="BN112" s="366">
        <f t="shared" si="171"/>
        <v>0</v>
      </c>
      <c r="BO112" s="457">
        <f t="shared" si="172"/>
        <v>0</v>
      </c>
      <c r="BP112" s="664">
        <f t="shared" si="209"/>
        <v>0.25</v>
      </c>
      <c r="BQ112" s="659">
        <f t="shared" si="174"/>
        <v>0.25</v>
      </c>
      <c r="BR112" s="649">
        <f t="shared" si="175"/>
        <v>0.25</v>
      </c>
      <c r="BS112" s="62">
        <f>'[23]2016'!P30</f>
        <v>81000</v>
      </c>
      <c r="BT112" s="92">
        <f>'[23]2016'!Q30</f>
        <v>15243</v>
      </c>
      <c r="BU112" s="92">
        <f>'[23]2016'!R30</f>
        <v>0</v>
      </c>
      <c r="BV112" s="148">
        <f t="shared" si="180"/>
        <v>0.18818518518518518</v>
      </c>
      <c r="BW112" s="386" t="str">
        <f t="shared" si="181"/>
        <v xml:space="preserve"> -</v>
      </c>
      <c r="BX112" s="63">
        <f>'[23]2017'!P30</f>
        <v>70000</v>
      </c>
      <c r="BY112" s="92">
        <f>'[23]2017'!Q30</f>
        <v>44114</v>
      </c>
      <c r="BZ112" s="92">
        <f>'[23]2017'!R30</f>
        <v>0</v>
      </c>
      <c r="CA112" s="148">
        <f t="shared" si="182"/>
        <v>0.63019999999999998</v>
      </c>
      <c r="CB112" s="386" t="str">
        <f t="shared" si="183"/>
        <v xml:space="preserve"> -</v>
      </c>
      <c r="CC112" s="62">
        <f>'[23]2018'!P30</f>
        <v>65522</v>
      </c>
      <c r="CD112" s="92">
        <f>'[23]2018'!Q30</f>
        <v>0</v>
      </c>
      <c r="CE112" s="92">
        <f>'[23]2018'!R30</f>
        <v>0</v>
      </c>
      <c r="CF112" s="148">
        <f t="shared" si="184"/>
        <v>0</v>
      </c>
      <c r="CG112" s="386" t="str">
        <f t="shared" si="185"/>
        <v xml:space="preserve"> -</v>
      </c>
      <c r="CH112" s="63">
        <f>'[23]2019'!P30</f>
        <v>68469</v>
      </c>
      <c r="CI112" s="92">
        <f>'[23]2019'!Q30</f>
        <v>0</v>
      </c>
      <c r="CJ112" s="92">
        <f>'[23]2019'!R30</f>
        <v>0</v>
      </c>
      <c r="CK112" s="148">
        <f t="shared" si="186"/>
        <v>0</v>
      </c>
      <c r="CL112" s="386" t="str">
        <f t="shared" si="187"/>
        <v xml:space="preserve"> -</v>
      </c>
      <c r="CM112" s="328">
        <f t="shared" si="188"/>
        <v>284991</v>
      </c>
      <c r="CN112" s="329">
        <f t="shared" si="189"/>
        <v>59357</v>
      </c>
      <c r="CO112" s="329">
        <f t="shared" si="190"/>
        <v>0</v>
      </c>
      <c r="CP112" s="506">
        <f t="shared" si="191"/>
        <v>0.20827675259920489</v>
      </c>
      <c r="CQ112" s="386" t="str">
        <f t="shared" si="192"/>
        <v xml:space="preserve"> -</v>
      </c>
      <c r="CR112" s="593" t="s">
        <v>1436</v>
      </c>
      <c r="CS112" s="216" t="s">
        <v>1429</v>
      </c>
      <c r="CT112" s="107" t="str">
        <f>'[1]LÍNEA 4'!AQ112</f>
        <v>INDERBU</v>
      </c>
    </row>
    <row r="113" spans="2:98" s="171" customFormat="1" ht="30" customHeight="1" thickBot="1" x14ac:dyDescent="0.25">
      <c r="B113" s="961"/>
      <c r="C113" s="958"/>
      <c r="D113" s="1175"/>
      <c r="E113" s="912"/>
      <c r="F113" s="921"/>
      <c r="G113" s="809"/>
      <c r="H113" s="809"/>
      <c r="I113" s="797"/>
      <c r="J113" s="809"/>
      <c r="K113" s="797"/>
      <c r="L113" s="809"/>
      <c r="M113" s="809"/>
      <c r="N113" s="797"/>
      <c r="O113" s="809"/>
      <c r="P113" s="809"/>
      <c r="Q113" s="797"/>
      <c r="R113" s="809"/>
      <c r="S113" s="809"/>
      <c r="T113" s="797"/>
      <c r="U113" s="937"/>
      <c r="V113" s="823"/>
      <c r="W113" s="797"/>
      <c r="X113" s="809"/>
      <c r="Y113" s="797"/>
      <c r="Z113" s="809"/>
      <c r="AA113" s="797"/>
      <c r="AB113" s="991"/>
      <c r="AC113" s="994"/>
      <c r="AD113" s="988"/>
      <c r="AE113" s="762"/>
      <c r="AF113" s="770"/>
      <c r="AG113" s="762"/>
      <c r="AH113" s="770"/>
      <c r="AI113" s="762"/>
      <c r="AJ113" s="770"/>
      <c r="AK113" s="762"/>
      <c r="AL113" s="770"/>
      <c r="AM113" s="762"/>
      <c r="AN113" s="1129"/>
      <c r="AO113" s="226">
        <f>+RESUMEN!J100</f>
        <v>0.40333333333333332</v>
      </c>
      <c r="AP113" s="165" t="s">
        <v>624</v>
      </c>
      <c r="AQ113" s="429" t="s">
        <v>567</v>
      </c>
      <c r="AR113" s="152" t="str">
        <f>'[1]LÍNEA 4'!P113</f>
        <v>2,4,1,1,4,1</v>
      </c>
      <c r="AS113" s="429" t="s">
        <v>1734</v>
      </c>
      <c r="AT113" s="166">
        <v>1500</v>
      </c>
      <c r="AU113" s="406">
        <f>'[1]LÍNEA 4'!S113</f>
        <v>600</v>
      </c>
      <c r="AV113" s="406">
        <f>'[1]LÍNEA 4'!T113</f>
        <v>100</v>
      </c>
      <c r="AW113" s="430">
        <f t="shared" si="176"/>
        <v>0.16666666666666666</v>
      </c>
      <c r="AX113" s="406">
        <f>'[1]LÍNEA 4'!U113</f>
        <v>150</v>
      </c>
      <c r="AY113" s="430">
        <f t="shared" si="177"/>
        <v>0.25</v>
      </c>
      <c r="AZ113" s="406">
        <f>'[1]LÍNEA 4'!V113</f>
        <v>200</v>
      </c>
      <c r="BA113" s="431">
        <f t="shared" si="178"/>
        <v>0.33333333333333331</v>
      </c>
      <c r="BB113" s="432">
        <f>'[1]LÍNEA 4'!W113</f>
        <v>150</v>
      </c>
      <c r="BC113" s="431">
        <f t="shared" si="179"/>
        <v>0.25</v>
      </c>
      <c r="BD113" s="176">
        <f>'[23]2016'!K31</f>
        <v>242</v>
      </c>
      <c r="BE113" s="175">
        <f>'[23]2017'!K31</f>
        <v>0</v>
      </c>
      <c r="BF113" s="175">
        <f>'[23]2018'!K31</f>
        <v>0</v>
      </c>
      <c r="BG113" s="362">
        <f>'[23]2019'!K31</f>
        <v>0</v>
      </c>
      <c r="BH113" s="471">
        <f t="shared" si="165"/>
        <v>2.42</v>
      </c>
      <c r="BI113" s="472">
        <f t="shared" si="166"/>
        <v>1</v>
      </c>
      <c r="BJ113" s="473">
        <f t="shared" si="167"/>
        <v>0</v>
      </c>
      <c r="BK113" s="472">
        <f t="shared" si="168"/>
        <v>0</v>
      </c>
      <c r="BL113" s="473">
        <f t="shared" si="169"/>
        <v>0</v>
      </c>
      <c r="BM113" s="472">
        <f t="shared" si="170"/>
        <v>0</v>
      </c>
      <c r="BN113" s="473">
        <f t="shared" si="171"/>
        <v>0</v>
      </c>
      <c r="BO113" s="472">
        <f t="shared" si="172"/>
        <v>0</v>
      </c>
      <c r="BP113" s="668">
        <f t="shared" si="209"/>
        <v>0.40333333333333332</v>
      </c>
      <c r="BQ113" s="666">
        <f t="shared" si="174"/>
        <v>0.40333333333333332</v>
      </c>
      <c r="BR113" s="667">
        <f t="shared" si="175"/>
        <v>0.40333333333333332</v>
      </c>
      <c r="BS113" s="405">
        <f>'[23]2016'!P31</f>
        <v>16800</v>
      </c>
      <c r="BT113" s="406">
        <f>'[23]2016'!Q31</f>
        <v>16000</v>
      </c>
      <c r="BU113" s="406">
        <f>'[23]2016'!R31</f>
        <v>0</v>
      </c>
      <c r="BV113" s="383">
        <f t="shared" si="180"/>
        <v>0.95238095238095233</v>
      </c>
      <c r="BW113" s="384" t="str">
        <f t="shared" si="181"/>
        <v xml:space="preserve"> -</v>
      </c>
      <c r="BX113" s="405">
        <f>'[23]2017'!P31</f>
        <v>31266</v>
      </c>
      <c r="BY113" s="406">
        <f>'[23]2017'!Q31</f>
        <v>0</v>
      </c>
      <c r="BZ113" s="406">
        <f>'[23]2017'!R31</f>
        <v>0</v>
      </c>
      <c r="CA113" s="383">
        <f t="shared" si="182"/>
        <v>0</v>
      </c>
      <c r="CB113" s="384" t="str">
        <f t="shared" si="183"/>
        <v xml:space="preserve"> -</v>
      </c>
      <c r="CC113" s="407">
        <f>'[23]2018'!P31</f>
        <v>32673</v>
      </c>
      <c r="CD113" s="406">
        <f>'[23]2018'!Q31</f>
        <v>0</v>
      </c>
      <c r="CE113" s="406">
        <f>'[23]2018'!R31</f>
        <v>0</v>
      </c>
      <c r="CF113" s="383">
        <f t="shared" si="184"/>
        <v>0</v>
      </c>
      <c r="CG113" s="384" t="str">
        <f t="shared" si="185"/>
        <v xml:space="preserve"> -</v>
      </c>
      <c r="CH113" s="405">
        <f>'[23]2019'!P31</f>
        <v>34143</v>
      </c>
      <c r="CI113" s="406">
        <f>'[23]2019'!Q31</f>
        <v>0</v>
      </c>
      <c r="CJ113" s="406">
        <f>'[23]2019'!R31</f>
        <v>0</v>
      </c>
      <c r="CK113" s="383">
        <f t="shared" si="186"/>
        <v>0</v>
      </c>
      <c r="CL113" s="384" t="str">
        <f t="shared" si="187"/>
        <v xml:space="preserve"> -</v>
      </c>
      <c r="CM113" s="396">
        <f t="shared" si="188"/>
        <v>114882</v>
      </c>
      <c r="CN113" s="397">
        <f t="shared" si="189"/>
        <v>16000</v>
      </c>
      <c r="CO113" s="397">
        <f t="shared" si="190"/>
        <v>0</v>
      </c>
      <c r="CP113" s="515">
        <f t="shared" si="191"/>
        <v>0.13927334134155045</v>
      </c>
      <c r="CQ113" s="384" t="str">
        <f t="shared" si="192"/>
        <v xml:space="preserve"> -</v>
      </c>
      <c r="CR113" s="607" t="s">
        <v>1436</v>
      </c>
      <c r="CS113" s="219" t="s">
        <v>1429</v>
      </c>
      <c r="CT113" s="177" t="str">
        <f>'[1]LÍNEA 4'!AQ113</f>
        <v>INDERBU</v>
      </c>
    </row>
    <row r="114" spans="2:98" ht="30" customHeight="1" x14ac:dyDescent="0.2">
      <c r="B114" s="961"/>
      <c r="C114" s="958"/>
      <c r="D114" s="1175"/>
      <c r="E114" s="912"/>
      <c r="F114" s="921"/>
      <c r="G114" s="809"/>
      <c r="H114" s="809"/>
      <c r="I114" s="797"/>
      <c r="J114" s="809"/>
      <c r="K114" s="797"/>
      <c r="L114" s="809"/>
      <c r="M114" s="809"/>
      <c r="N114" s="797"/>
      <c r="O114" s="809"/>
      <c r="P114" s="809"/>
      <c r="Q114" s="797"/>
      <c r="R114" s="809"/>
      <c r="S114" s="809"/>
      <c r="T114" s="797"/>
      <c r="U114" s="937"/>
      <c r="V114" s="823"/>
      <c r="W114" s="797"/>
      <c r="X114" s="809"/>
      <c r="Y114" s="797"/>
      <c r="Z114" s="809"/>
      <c r="AA114" s="797"/>
      <c r="AB114" s="991"/>
      <c r="AC114" s="994"/>
      <c r="AD114" s="988"/>
      <c r="AE114" s="762"/>
      <c r="AF114" s="770"/>
      <c r="AG114" s="762"/>
      <c r="AH114" s="770"/>
      <c r="AI114" s="762"/>
      <c r="AJ114" s="770"/>
      <c r="AK114" s="762"/>
      <c r="AL114" s="770"/>
      <c r="AM114" s="762"/>
      <c r="AN114" s="1129"/>
      <c r="AO114" s="917">
        <f>+RESUMEN!J101</f>
        <v>0.1277777777777778</v>
      </c>
      <c r="AP114" s="906" t="s">
        <v>625</v>
      </c>
      <c r="AQ114" s="161" t="s">
        <v>568</v>
      </c>
      <c r="AR114" s="374" t="str">
        <f>'[1]LÍNEA 4'!P114</f>
        <v>2,4,1,1,5,1</v>
      </c>
      <c r="AS114" s="162" t="s">
        <v>1735</v>
      </c>
      <c r="AT114" s="39">
        <v>120</v>
      </c>
      <c r="AU114" s="112">
        <f>'[1]LÍNEA 4'!S114</f>
        <v>120</v>
      </c>
      <c r="AV114" s="112">
        <f>'[1]LÍNEA 4'!T114</f>
        <v>20</v>
      </c>
      <c r="AW114" s="413">
        <f t="shared" si="176"/>
        <v>0.16666666666666666</v>
      </c>
      <c r="AX114" s="112">
        <f>'[1]LÍNEA 4'!U114</f>
        <v>30</v>
      </c>
      <c r="AY114" s="413">
        <f t="shared" si="177"/>
        <v>0.25</v>
      </c>
      <c r="AZ114" s="112">
        <f>'[1]LÍNEA 4'!V114</f>
        <v>35</v>
      </c>
      <c r="BA114" s="415">
        <f t="shared" si="178"/>
        <v>0.29166666666666669</v>
      </c>
      <c r="BB114" s="127">
        <f>'[1]LÍNEA 4'!W114</f>
        <v>35</v>
      </c>
      <c r="BC114" s="422">
        <f t="shared" si="179"/>
        <v>0.29166666666666669</v>
      </c>
      <c r="BD114" s="113">
        <f>'[23]2016'!K32</f>
        <v>22</v>
      </c>
      <c r="BE114" s="112">
        <f>'[23]2017'!K32</f>
        <v>24</v>
      </c>
      <c r="BF114" s="112">
        <f>'[23]2018'!K32</f>
        <v>0</v>
      </c>
      <c r="BG114" s="364">
        <f>'[23]2019'!K32</f>
        <v>0</v>
      </c>
      <c r="BH114" s="459">
        <f t="shared" si="165"/>
        <v>1.1000000000000001</v>
      </c>
      <c r="BI114" s="460">
        <f t="shared" si="166"/>
        <v>1</v>
      </c>
      <c r="BJ114" s="461">
        <f t="shared" si="167"/>
        <v>0.8</v>
      </c>
      <c r="BK114" s="460">
        <f t="shared" si="168"/>
        <v>0.8</v>
      </c>
      <c r="BL114" s="461">
        <f t="shared" si="169"/>
        <v>0</v>
      </c>
      <c r="BM114" s="460">
        <f t="shared" si="170"/>
        <v>0</v>
      </c>
      <c r="BN114" s="461">
        <f t="shared" si="171"/>
        <v>0</v>
      </c>
      <c r="BO114" s="460">
        <f t="shared" si="172"/>
        <v>0</v>
      </c>
      <c r="BP114" s="663">
        <f t="shared" si="209"/>
        <v>0.38333333333333336</v>
      </c>
      <c r="BQ114" s="658">
        <f t="shared" si="174"/>
        <v>0.38333333333333336</v>
      </c>
      <c r="BR114" s="648">
        <f t="shared" si="175"/>
        <v>0.38333333333333336</v>
      </c>
      <c r="BS114" s="113">
        <f>'[23]2016'!P32</f>
        <v>932268</v>
      </c>
      <c r="BT114" s="112">
        <f>'[23]2016'!Q32</f>
        <v>679594</v>
      </c>
      <c r="BU114" s="112">
        <f>'[23]2016'!R32</f>
        <v>0</v>
      </c>
      <c r="BV114" s="146">
        <f t="shared" si="180"/>
        <v>0.72896849403819508</v>
      </c>
      <c r="BW114" s="385" t="str">
        <f t="shared" si="181"/>
        <v xml:space="preserve"> -</v>
      </c>
      <c r="BX114" s="111">
        <f>'[23]2017'!P32</f>
        <v>1085177</v>
      </c>
      <c r="BY114" s="112">
        <f>'[23]2017'!Q32</f>
        <v>560560</v>
      </c>
      <c r="BZ114" s="112">
        <f>'[23]2017'!R32</f>
        <v>0</v>
      </c>
      <c r="CA114" s="146">
        <f t="shared" si="182"/>
        <v>0.51656089283130768</v>
      </c>
      <c r="CB114" s="385" t="str">
        <f t="shared" si="183"/>
        <v xml:space="preserve"> -</v>
      </c>
      <c r="CC114" s="113">
        <f>'[23]2018'!P32</f>
        <v>1308662</v>
      </c>
      <c r="CD114" s="112">
        <f>'[23]2018'!Q32</f>
        <v>0</v>
      </c>
      <c r="CE114" s="112">
        <f>'[23]2018'!R32</f>
        <v>0</v>
      </c>
      <c r="CF114" s="146">
        <f t="shared" si="184"/>
        <v>0</v>
      </c>
      <c r="CG114" s="385" t="str">
        <f t="shared" si="185"/>
        <v xml:space="preserve"> -</v>
      </c>
      <c r="CH114" s="111">
        <f>'[23]2019'!P32</f>
        <v>1367551</v>
      </c>
      <c r="CI114" s="112">
        <f>'[23]2019'!Q32</f>
        <v>0</v>
      </c>
      <c r="CJ114" s="112">
        <f>'[23]2019'!R32</f>
        <v>0</v>
      </c>
      <c r="CK114" s="146">
        <f t="shared" si="186"/>
        <v>0</v>
      </c>
      <c r="CL114" s="385" t="str">
        <f t="shared" si="187"/>
        <v xml:space="preserve"> -</v>
      </c>
      <c r="CM114" s="325">
        <f t="shared" si="188"/>
        <v>4693658</v>
      </c>
      <c r="CN114" s="326">
        <f t="shared" si="189"/>
        <v>1240154</v>
      </c>
      <c r="CO114" s="326">
        <f t="shared" si="190"/>
        <v>0</v>
      </c>
      <c r="CP114" s="504">
        <f t="shared" si="191"/>
        <v>0.26421908029941676</v>
      </c>
      <c r="CQ114" s="385" t="str">
        <f t="shared" si="192"/>
        <v xml:space="preserve"> -</v>
      </c>
      <c r="CR114" s="595" t="s">
        <v>1436</v>
      </c>
      <c r="CS114" s="215" t="s">
        <v>1429</v>
      </c>
      <c r="CT114" s="75" t="str">
        <f>'[1]LÍNEA 4'!AQ114</f>
        <v>INDERBU</v>
      </c>
    </row>
    <row r="115" spans="2:98" ht="30" customHeight="1" x14ac:dyDescent="0.2">
      <c r="B115" s="961"/>
      <c r="C115" s="958"/>
      <c r="D115" s="1175"/>
      <c r="E115" s="912"/>
      <c r="F115" s="921"/>
      <c r="G115" s="809"/>
      <c r="H115" s="809"/>
      <c r="I115" s="797"/>
      <c r="J115" s="809"/>
      <c r="K115" s="797"/>
      <c r="L115" s="809"/>
      <c r="M115" s="809"/>
      <c r="N115" s="797"/>
      <c r="O115" s="809"/>
      <c r="P115" s="809"/>
      <c r="Q115" s="797"/>
      <c r="R115" s="809"/>
      <c r="S115" s="809"/>
      <c r="T115" s="797"/>
      <c r="U115" s="937"/>
      <c r="V115" s="823"/>
      <c r="W115" s="797"/>
      <c r="X115" s="809"/>
      <c r="Y115" s="797"/>
      <c r="Z115" s="809"/>
      <c r="AA115" s="797"/>
      <c r="AB115" s="991"/>
      <c r="AC115" s="994"/>
      <c r="AD115" s="988"/>
      <c r="AE115" s="762"/>
      <c r="AF115" s="770"/>
      <c r="AG115" s="762"/>
      <c r="AH115" s="770"/>
      <c r="AI115" s="762"/>
      <c r="AJ115" s="770"/>
      <c r="AK115" s="762"/>
      <c r="AL115" s="770"/>
      <c r="AM115" s="762"/>
      <c r="AN115" s="1129"/>
      <c r="AO115" s="915"/>
      <c r="AP115" s="904"/>
      <c r="AQ115" s="122" t="s">
        <v>569</v>
      </c>
      <c r="AR115" s="367">
        <f>'[1]LÍNEA 4'!P115</f>
        <v>0</v>
      </c>
      <c r="AS115" s="155" t="s">
        <v>1736</v>
      </c>
      <c r="AT115" s="156">
        <v>0</v>
      </c>
      <c r="AU115" s="66">
        <f>'[1]LÍNEA 4'!S115</f>
        <v>3</v>
      </c>
      <c r="AV115" s="66">
        <f>'[1]LÍNEA 4'!T115</f>
        <v>0</v>
      </c>
      <c r="AW115" s="414">
        <f t="shared" si="176"/>
        <v>0</v>
      </c>
      <c r="AX115" s="66">
        <f>'[1]LÍNEA 4'!U115</f>
        <v>1</v>
      </c>
      <c r="AY115" s="414">
        <f t="shared" si="177"/>
        <v>0.33333333333333331</v>
      </c>
      <c r="AZ115" s="66">
        <f>'[1]LÍNEA 4'!V115</f>
        <v>1</v>
      </c>
      <c r="BA115" s="416">
        <f t="shared" si="178"/>
        <v>0.33333333333333331</v>
      </c>
      <c r="BB115" s="149">
        <f>'[1]LÍNEA 4'!W115</f>
        <v>1</v>
      </c>
      <c r="BC115" s="423">
        <f t="shared" si="179"/>
        <v>0.33333333333333331</v>
      </c>
      <c r="BD115" s="64">
        <f>'[7]2016'!K31</f>
        <v>0</v>
      </c>
      <c r="BE115" s="66">
        <f>'[7]2017'!K35</f>
        <v>0</v>
      </c>
      <c r="BF115" s="66">
        <f>'[7]2018'!K35</f>
        <v>0</v>
      </c>
      <c r="BG115" s="95">
        <f>'[7]2019'!K35</f>
        <v>0</v>
      </c>
      <c r="BH115" s="334" t="str">
        <f t="shared" si="165"/>
        <v xml:space="preserve"> -</v>
      </c>
      <c r="BI115" s="454" t="str">
        <f t="shared" si="166"/>
        <v xml:space="preserve"> -</v>
      </c>
      <c r="BJ115" s="335">
        <f t="shared" si="167"/>
        <v>0</v>
      </c>
      <c r="BK115" s="454">
        <f t="shared" si="168"/>
        <v>0</v>
      </c>
      <c r="BL115" s="335">
        <f t="shared" si="169"/>
        <v>0</v>
      </c>
      <c r="BM115" s="454">
        <f t="shared" si="170"/>
        <v>0</v>
      </c>
      <c r="BN115" s="335">
        <f t="shared" si="171"/>
        <v>0</v>
      </c>
      <c r="BO115" s="454">
        <f t="shared" si="172"/>
        <v>0</v>
      </c>
      <c r="BP115" s="661">
        <f t="shared" si="209"/>
        <v>0</v>
      </c>
      <c r="BQ115" s="656">
        <f t="shared" si="174"/>
        <v>0</v>
      </c>
      <c r="BR115" s="646">
        <f t="shared" si="175"/>
        <v>0</v>
      </c>
      <c r="BS115" s="64">
        <f>'[7]2016'!P31</f>
        <v>0</v>
      </c>
      <c r="BT115" s="66">
        <f>'[7]2016'!Q31</f>
        <v>0</v>
      </c>
      <c r="BU115" s="66">
        <f>'[7]2016'!R31</f>
        <v>0</v>
      </c>
      <c r="BV115" s="125" t="str">
        <f t="shared" si="180"/>
        <v xml:space="preserve"> -</v>
      </c>
      <c r="BW115" s="379" t="str">
        <f t="shared" si="181"/>
        <v xml:space="preserve"> -</v>
      </c>
      <c r="BX115" s="143">
        <f>'[7]2017'!P35</f>
        <v>568181</v>
      </c>
      <c r="BY115" s="66">
        <f>'[7]2017'!Q35</f>
        <v>0</v>
      </c>
      <c r="BZ115" s="66">
        <f>'[7]2017'!R35</f>
        <v>0</v>
      </c>
      <c r="CA115" s="125">
        <f t="shared" si="182"/>
        <v>0</v>
      </c>
      <c r="CB115" s="379" t="str">
        <f t="shared" si="183"/>
        <v xml:space="preserve"> -</v>
      </c>
      <c r="CC115" s="144">
        <f>'[7]2018'!P35</f>
        <v>3000000</v>
      </c>
      <c r="CD115" s="66">
        <f>'[7]2018'!Q35</f>
        <v>0</v>
      </c>
      <c r="CE115" s="66">
        <f>'[7]2018'!R35</f>
        <v>0</v>
      </c>
      <c r="CF115" s="125">
        <f t="shared" si="184"/>
        <v>0</v>
      </c>
      <c r="CG115" s="379" t="str">
        <f t="shared" si="185"/>
        <v xml:space="preserve"> -</v>
      </c>
      <c r="CH115" s="65">
        <f>'[7]2019'!P35</f>
        <v>3000000</v>
      </c>
      <c r="CI115" s="66">
        <f>'[7]2019'!Q35</f>
        <v>0</v>
      </c>
      <c r="CJ115" s="66">
        <f>'[7]2019'!R35</f>
        <v>0</v>
      </c>
      <c r="CK115" s="125">
        <f t="shared" si="186"/>
        <v>0</v>
      </c>
      <c r="CL115" s="379" t="str">
        <f t="shared" si="187"/>
        <v xml:space="preserve"> -</v>
      </c>
      <c r="CM115" s="327">
        <f t="shared" si="188"/>
        <v>6568181</v>
      </c>
      <c r="CN115" s="323">
        <f t="shared" si="189"/>
        <v>0</v>
      </c>
      <c r="CO115" s="323">
        <f t="shared" si="190"/>
        <v>0</v>
      </c>
      <c r="CP115" s="505">
        <f t="shared" si="191"/>
        <v>0</v>
      </c>
      <c r="CQ115" s="379" t="str">
        <f t="shared" si="192"/>
        <v xml:space="preserve"> -</v>
      </c>
      <c r="CR115" s="592" t="s">
        <v>1436</v>
      </c>
      <c r="CS115" s="99" t="s">
        <v>1429</v>
      </c>
      <c r="CT115" s="102" t="str">
        <f>'[1]LÍNEA 4'!AQ115</f>
        <v>Sec. Infraestructura</v>
      </c>
    </row>
    <row r="116" spans="2:98" ht="30" customHeight="1" thickBot="1" x14ac:dyDescent="0.25">
      <c r="B116" s="961"/>
      <c r="C116" s="958"/>
      <c r="D116" s="1175"/>
      <c r="E116" s="912"/>
      <c r="F116" s="921"/>
      <c r="G116" s="809"/>
      <c r="H116" s="809"/>
      <c r="I116" s="797"/>
      <c r="J116" s="809"/>
      <c r="K116" s="797"/>
      <c r="L116" s="809"/>
      <c r="M116" s="809"/>
      <c r="N116" s="797"/>
      <c r="O116" s="809"/>
      <c r="P116" s="809"/>
      <c r="Q116" s="797"/>
      <c r="R116" s="809"/>
      <c r="S116" s="809"/>
      <c r="T116" s="797"/>
      <c r="U116" s="937"/>
      <c r="V116" s="823"/>
      <c r="W116" s="797"/>
      <c r="X116" s="809"/>
      <c r="Y116" s="797"/>
      <c r="Z116" s="809"/>
      <c r="AA116" s="797"/>
      <c r="AB116" s="991"/>
      <c r="AC116" s="994"/>
      <c r="AD116" s="988"/>
      <c r="AE116" s="762"/>
      <c r="AF116" s="770"/>
      <c r="AG116" s="762"/>
      <c r="AH116" s="770"/>
      <c r="AI116" s="762"/>
      <c r="AJ116" s="770"/>
      <c r="AK116" s="762"/>
      <c r="AL116" s="770"/>
      <c r="AM116" s="762"/>
      <c r="AN116" s="1129"/>
      <c r="AO116" s="918"/>
      <c r="AP116" s="907"/>
      <c r="AQ116" s="157" t="s">
        <v>570</v>
      </c>
      <c r="AR116" s="10">
        <f>'[1]LÍNEA 4'!P116</f>
        <v>0</v>
      </c>
      <c r="AS116" s="157" t="s">
        <v>1737</v>
      </c>
      <c r="AT116" s="158">
        <v>0</v>
      </c>
      <c r="AU116" s="91">
        <f>'[1]LÍNEA 4'!S116</f>
        <v>1</v>
      </c>
      <c r="AV116" s="91">
        <f>'[1]LÍNEA 4'!T116</f>
        <v>0</v>
      </c>
      <c r="AW116" s="424">
        <f t="shared" si="176"/>
        <v>0</v>
      </c>
      <c r="AX116" s="91">
        <f>'[1]LÍNEA 4'!U116</f>
        <v>0</v>
      </c>
      <c r="AY116" s="424">
        <f t="shared" si="177"/>
        <v>0</v>
      </c>
      <c r="AZ116" s="91">
        <f>'[1]LÍNEA 4'!V116</f>
        <v>1</v>
      </c>
      <c r="BA116" s="425">
        <f t="shared" si="178"/>
        <v>1</v>
      </c>
      <c r="BB116" s="163">
        <f>'[1]LÍNEA 4'!W116</f>
        <v>0</v>
      </c>
      <c r="BC116" s="426">
        <f t="shared" si="179"/>
        <v>0</v>
      </c>
      <c r="BD116" s="164">
        <f>'[7]2016'!K32</f>
        <v>0</v>
      </c>
      <c r="BE116" s="160">
        <f>'[7]2017'!K36</f>
        <v>0</v>
      </c>
      <c r="BF116" s="160">
        <f>'[7]2018'!K36</f>
        <v>0</v>
      </c>
      <c r="BG116" s="363">
        <f>'[7]2019'!K36</f>
        <v>0</v>
      </c>
      <c r="BH116" s="456" t="str">
        <f t="shared" si="165"/>
        <v xml:space="preserve"> -</v>
      </c>
      <c r="BI116" s="457" t="str">
        <f t="shared" si="166"/>
        <v xml:space="preserve"> -</v>
      </c>
      <c r="BJ116" s="366" t="str">
        <f t="shared" si="167"/>
        <v xml:space="preserve"> -</v>
      </c>
      <c r="BK116" s="457" t="str">
        <f t="shared" si="168"/>
        <v xml:space="preserve"> -</v>
      </c>
      <c r="BL116" s="366">
        <f t="shared" si="169"/>
        <v>0</v>
      </c>
      <c r="BM116" s="457">
        <f t="shared" si="170"/>
        <v>0</v>
      </c>
      <c r="BN116" s="366" t="str">
        <f t="shared" si="171"/>
        <v xml:space="preserve"> -</v>
      </c>
      <c r="BO116" s="457" t="str">
        <f t="shared" si="172"/>
        <v xml:space="preserve"> -</v>
      </c>
      <c r="BP116" s="664">
        <f t="shared" si="209"/>
        <v>0</v>
      </c>
      <c r="BQ116" s="659">
        <f t="shared" si="174"/>
        <v>0</v>
      </c>
      <c r="BR116" s="649">
        <f t="shared" si="175"/>
        <v>0</v>
      </c>
      <c r="BS116" s="97">
        <f>'[7]2016'!P32</f>
        <v>0</v>
      </c>
      <c r="BT116" s="91">
        <f>'[7]2016'!Q32</f>
        <v>0</v>
      </c>
      <c r="BU116" s="91">
        <f>'[7]2016'!R32</f>
        <v>0</v>
      </c>
      <c r="BV116" s="148" t="str">
        <f t="shared" si="180"/>
        <v xml:space="preserve"> -</v>
      </c>
      <c r="BW116" s="386" t="str">
        <f t="shared" si="181"/>
        <v xml:space="preserve"> -</v>
      </c>
      <c r="BX116" s="408">
        <f>'[7]2017'!P36</f>
        <v>0</v>
      </c>
      <c r="BY116" s="91">
        <f>'[7]2017'!Q36</f>
        <v>0</v>
      </c>
      <c r="BZ116" s="91">
        <f>'[7]2017'!R36</f>
        <v>0</v>
      </c>
      <c r="CA116" s="148" t="str">
        <f t="shared" si="182"/>
        <v xml:space="preserve"> -</v>
      </c>
      <c r="CB116" s="386" t="str">
        <f t="shared" si="183"/>
        <v xml:space="preserve"> -</v>
      </c>
      <c r="CC116" s="97">
        <f>'[7]2018'!P36</f>
        <v>4000000</v>
      </c>
      <c r="CD116" s="91">
        <f>'[7]2018'!Q36</f>
        <v>0</v>
      </c>
      <c r="CE116" s="91">
        <f>'[7]2018'!R36</f>
        <v>0</v>
      </c>
      <c r="CF116" s="148">
        <f t="shared" si="184"/>
        <v>0</v>
      </c>
      <c r="CG116" s="386" t="str">
        <f t="shared" si="185"/>
        <v xml:space="preserve"> -</v>
      </c>
      <c r="CH116" s="94">
        <f>'[7]2019'!P36</f>
        <v>0</v>
      </c>
      <c r="CI116" s="91">
        <f>'[7]2019'!Q36</f>
        <v>0</v>
      </c>
      <c r="CJ116" s="91">
        <f>'[7]2019'!R36</f>
        <v>0</v>
      </c>
      <c r="CK116" s="148" t="str">
        <f t="shared" si="186"/>
        <v xml:space="preserve"> -</v>
      </c>
      <c r="CL116" s="386" t="str">
        <f t="shared" si="187"/>
        <v xml:space="preserve"> -</v>
      </c>
      <c r="CM116" s="328">
        <f t="shared" si="188"/>
        <v>4000000</v>
      </c>
      <c r="CN116" s="329">
        <f t="shared" si="189"/>
        <v>0</v>
      </c>
      <c r="CO116" s="329">
        <f t="shared" si="190"/>
        <v>0</v>
      </c>
      <c r="CP116" s="506">
        <f t="shared" si="191"/>
        <v>0</v>
      </c>
      <c r="CQ116" s="386" t="str">
        <f t="shared" si="192"/>
        <v xml:space="preserve"> -</v>
      </c>
      <c r="CR116" s="593" t="s">
        <v>1344</v>
      </c>
      <c r="CS116" s="106" t="s">
        <v>1429</v>
      </c>
      <c r="CT116" s="107" t="str">
        <f>'[1]LÍNEA 4'!AQ116</f>
        <v>Sec. Infraestructura</v>
      </c>
    </row>
    <row r="117" spans="2:98" ht="30" customHeight="1" x14ac:dyDescent="0.2">
      <c r="B117" s="961"/>
      <c r="C117" s="958"/>
      <c r="D117" s="1175"/>
      <c r="E117" s="912"/>
      <c r="F117" s="921"/>
      <c r="G117" s="809"/>
      <c r="H117" s="809"/>
      <c r="I117" s="797"/>
      <c r="J117" s="809"/>
      <c r="K117" s="797"/>
      <c r="L117" s="809"/>
      <c r="M117" s="809"/>
      <c r="N117" s="797"/>
      <c r="O117" s="809"/>
      <c r="P117" s="809"/>
      <c r="Q117" s="797"/>
      <c r="R117" s="809"/>
      <c r="S117" s="809"/>
      <c r="T117" s="797"/>
      <c r="U117" s="937"/>
      <c r="V117" s="823"/>
      <c r="W117" s="797"/>
      <c r="X117" s="809"/>
      <c r="Y117" s="797"/>
      <c r="Z117" s="809"/>
      <c r="AA117" s="797"/>
      <c r="AB117" s="991"/>
      <c r="AC117" s="994"/>
      <c r="AD117" s="988"/>
      <c r="AE117" s="762"/>
      <c r="AF117" s="770"/>
      <c r="AG117" s="762"/>
      <c r="AH117" s="770"/>
      <c r="AI117" s="762"/>
      <c r="AJ117" s="770"/>
      <c r="AK117" s="762"/>
      <c r="AL117" s="770"/>
      <c r="AM117" s="762"/>
      <c r="AN117" s="1129"/>
      <c r="AO117" s="917">
        <f>+RESUMEN!J102</f>
        <v>0.35000000000000003</v>
      </c>
      <c r="AP117" s="906" t="s">
        <v>626</v>
      </c>
      <c r="AQ117" s="161" t="s">
        <v>571</v>
      </c>
      <c r="AR117" s="374" t="str">
        <f>'[1]LÍNEA 4'!P117</f>
        <v>2,4,1,1,6,1</v>
      </c>
      <c r="AS117" s="162" t="s">
        <v>1738</v>
      </c>
      <c r="AT117" s="39">
        <v>250</v>
      </c>
      <c r="AU117" s="112">
        <f>'[1]LÍNEA 4'!S117</f>
        <v>80</v>
      </c>
      <c r="AV117" s="112">
        <f>'[1]LÍNEA 4'!T117</f>
        <v>20</v>
      </c>
      <c r="AW117" s="413">
        <f t="shared" si="176"/>
        <v>0.25</v>
      </c>
      <c r="AX117" s="112">
        <f>'[1]LÍNEA 4'!U117</f>
        <v>20</v>
      </c>
      <c r="AY117" s="413">
        <f t="shared" si="177"/>
        <v>0.25</v>
      </c>
      <c r="AZ117" s="112">
        <f>'[1]LÍNEA 4'!V117</f>
        <v>20</v>
      </c>
      <c r="BA117" s="415">
        <f t="shared" si="178"/>
        <v>0.25</v>
      </c>
      <c r="BB117" s="127">
        <f>'[1]LÍNEA 4'!W117</f>
        <v>20</v>
      </c>
      <c r="BC117" s="422">
        <f t="shared" si="179"/>
        <v>0.25</v>
      </c>
      <c r="BD117" s="113">
        <f>'[23]2016'!K33</f>
        <v>20</v>
      </c>
      <c r="BE117" s="112">
        <f>'[23]2017'!K33</f>
        <v>4</v>
      </c>
      <c r="BF117" s="112">
        <f>'[23]2018'!K33</f>
        <v>0</v>
      </c>
      <c r="BG117" s="364">
        <f>'[23]2019'!K33</f>
        <v>0</v>
      </c>
      <c r="BH117" s="330">
        <f t="shared" si="165"/>
        <v>1</v>
      </c>
      <c r="BI117" s="453">
        <f t="shared" si="166"/>
        <v>1</v>
      </c>
      <c r="BJ117" s="331">
        <f t="shared" si="167"/>
        <v>0.2</v>
      </c>
      <c r="BK117" s="453">
        <f t="shared" si="168"/>
        <v>0.2</v>
      </c>
      <c r="BL117" s="331">
        <f t="shared" si="169"/>
        <v>0</v>
      </c>
      <c r="BM117" s="453">
        <f t="shared" si="170"/>
        <v>0</v>
      </c>
      <c r="BN117" s="331">
        <f t="shared" si="171"/>
        <v>0</v>
      </c>
      <c r="BO117" s="453">
        <f t="shared" si="172"/>
        <v>0</v>
      </c>
      <c r="BP117" s="660">
        <f t="shared" si="209"/>
        <v>0.3</v>
      </c>
      <c r="BQ117" s="655">
        <f t="shared" si="174"/>
        <v>0.3</v>
      </c>
      <c r="BR117" s="645">
        <f t="shared" si="175"/>
        <v>0.3</v>
      </c>
      <c r="BS117" s="113">
        <f>'[23]2016'!P33</f>
        <v>90404</v>
      </c>
      <c r="BT117" s="112">
        <f>'[23]2016'!Q33</f>
        <v>0</v>
      </c>
      <c r="BU117" s="112">
        <f>'[23]2016'!R33</f>
        <v>0</v>
      </c>
      <c r="BV117" s="146">
        <f t="shared" si="180"/>
        <v>0</v>
      </c>
      <c r="BW117" s="385" t="str">
        <f t="shared" si="181"/>
        <v xml:space="preserve"> -</v>
      </c>
      <c r="BX117" s="111">
        <f>'[23]2017'!P33</f>
        <v>80500</v>
      </c>
      <c r="BY117" s="112">
        <f>'[23]2017'!Q33</f>
        <v>0</v>
      </c>
      <c r="BZ117" s="112">
        <f>'[23]2017'!R33</f>
        <v>0</v>
      </c>
      <c r="CA117" s="146">
        <f t="shared" si="182"/>
        <v>0</v>
      </c>
      <c r="CB117" s="385" t="str">
        <f t="shared" si="183"/>
        <v xml:space="preserve"> -</v>
      </c>
      <c r="CC117" s="113">
        <f>'[23]2018'!P33</f>
        <v>164587</v>
      </c>
      <c r="CD117" s="112">
        <f>'[23]2018'!Q33</f>
        <v>0</v>
      </c>
      <c r="CE117" s="112">
        <f>'[23]2018'!R33</f>
        <v>0</v>
      </c>
      <c r="CF117" s="146">
        <f t="shared" si="184"/>
        <v>0</v>
      </c>
      <c r="CG117" s="385" t="str">
        <f t="shared" si="185"/>
        <v xml:space="preserve"> -</v>
      </c>
      <c r="CH117" s="111">
        <f>'[23]2019'!P33</f>
        <v>171994</v>
      </c>
      <c r="CI117" s="112">
        <f>'[23]2019'!Q33</f>
        <v>0</v>
      </c>
      <c r="CJ117" s="112">
        <f>'[23]2019'!R33</f>
        <v>0</v>
      </c>
      <c r="CK117" s="146">
        <f t="shared" si="186"/>
        <v>0</v>
      </c>
      <c r="CL117" s="385" t="str">
        <f t="shared" si="187"/>
        <v xml:space="preserve"> -</v>
      </c>
      <c r="CM117" s="325">
        <f t="shared" si="188"/>
        <v>507485</v>
      </c>
      <c r="CN117" s="326">
        <f t="shared" si="189"/>
        <v>0</v>
      </c>
      <c r="CO117" s="326">
        <f t="shared" si="190"/>
        <v>0</v>
      </c>
      <c r="CP117" s="504">
        <f t="shared" si="191"/>
        <v>0</v>
      </c>
      <c r="CQ117" s="385" t="str">
        <f t="shared" si="192"/>
        <v xml:space="preserve"> -</v>
      </c>
      <c r="CR117" s="591" t="s">
        <v>1436</v>
      </c>
      <c r="CS117" s="212" t="s">
        <v>1429</v>
      </c>
      <c r="CT117" s="101" t="str">
        <f>'[1]LÍNEA 4'!AQ117</f>
        <v>INDERBU</v>
      </c>
    </row>
    <row r="118" spans="2:98" ht="30" customHeight="1" x14ac:dyDescent="0.2">
      <c r="B118" s="961"/>
      <c r="C118" s="958"/>
      <c r="D118" s="1175"/>
      <c r="E118" s="912"/>
      <c r="F118" s="921"/>
      <c r="G118" s="809"/>
      <c r="H118" s="809"/>
      <c r="I118" s="797"/>
      <c r="J118" s="809"/>
      <c r="K118" s="797"/>
      <c r="L118" s="809"/>
      <c r="M118" s="809"/>
      <c r="N118" s="797"/>
      <c r="O118" s="809"/>
      <c r="P118" s="809"/>
      <c r="Q118" s="797"/>
      <c r="R118" s="809"/>
      <c r="S118" s="809"/>
      <c r="T118" s="797"/>
      <c r="U118" s="937"/>
      <c r="V118" s="823"/>
      <c r="W118" s="797"/>
      <c r="X118" s="809"/>
      <c r="Y118" s="797"/>
      <c r="Z118" s="809"/>
      <c r="AA118" s="797"/>
      <c r="AB118" s="991"/>
      <c r="AC118" s="994"/>
      <c r="AD118" s="988"/>
      <c r="AE118" s="762"/>
      <c r="AF118" s="770"/>
      <c r="AG118" s="762"/>
      <c r="AH118" s="770"/>
      <c r="AI118" s="762"/>
      <c r="AJ118" s="770"/>
      <c r="AK118" s="762"/>
      <c r="AL118" s="770"/>
      <c r="AM118" s="762"/>
      <c r="AN118" s="1129"/>
      <c r="AO118" s="915"/>
      <c r="AP118" s="904"/>
      <c r="AQ118" s="155" t="s">
        <v>572</v>
      </c>
      <c r="AR118" s="367" t="str">
        <f>'[1]LÍNEA 4'!P118</f>
        <v>2,4,1,1,6,2</v>
      </c>
      <c r="AS118" s="155" t="s">
        <v>1739</v>
      </c>
      <c r="AT118" s="156">
        <v>0</v>
      </c>
      <c r="AU118" s="66">
        <f>'[1]LÍNEA 4'!S118</f>
        <v>8</v>
      </c>
      <c r="AV118" s="66">
        <f>'[1]LÍNEA 4'!T118</f>
        <v>2</v>
      </c>
      <c r="AW118" s="414">
        <f t="shared" si="176"/>
        <v>0.25</v>
      </c>
      <c r="AX118" s="66">
        <f>'[1]LÍNEA 4'!U118</f>
        <v>1</v>
      </c>
      <c r="AY118" s="414">
        <f t="shared" si="177"/>
        <v>0.125</v>
      </c>
      <c r="AZ118" s="66">
        <f>'[1]LÍNEA 4'!V118</f>
        <v>2</v>
      </c>
      <c r="BA118" s="416">
        <f t="shared" si="178"/>
        <v>0.25</v>
      </c>
      <c r="BB118" s="149">
        <f>'[1]LÍNEA 4'!W118</f>
        <v>3</v>
      </c>
      <c r="BC118" s="423">
        <f t="shared" si="179"/>
        <v>0.375</v>
      </c>
      <c r="BD118" s="64">
        <f>'[23]2016'!K34</f>
        <v>2</v>
      </c>
      <c r="BE118" s="66">
        <f>'[23]2017'!K34</f>
        <v>1</v>
      </c>
      <c r="BF118" s="66">
        <f>'[23]2018'!K34</f>
        <v>0</v>
      </c>
      <c r="BG118" s="95">
        <f>'[23]2019'!K34</f>
        <v>0</v>
      </c>
      <c r="BH118" s="334">
        <f t="shared" si="165"/>
        <v>1</v>
      </c>
      <c r="BI118" s="454">
        <f t="shared" si="166"/>
        <v>1</v>
      </c>
      <c r="BJ118" s="335">
        <f t="shared" si="167"/>
        <v>1</v>
      </c>
      <c r="BK118" s="454">
        <f t="shared" si="168"/>
        <v>1</v>
      </c>
      <c r="BL118" s="335">
        <f t="shared" si="169"/>
        <v>0</v>
      </c>
      <c r="BM118" s="454">
        <f t="shared" si="170"/>
        <v>0</v>
      </c>
      <c r="BN118" s="335">
        <f t="shared" si="171"/>
        <v>0</v>
      </c>
      <c r="BO118" s="454">
        <f t="shared" si="172"/>
        <v>0</v>
      </c>
      <c r="BP118" s="661">
        <f t="shared" si="209"/>
        <v>0.375</v>
      </c>
      <c r="BQ118" s="656">
        <f t="shared" si="174"/>
        <v>0.375</v>
      </c>
      <c r="BR118" s="646">
        <f t="shared" si="175"/>
        <v>0.375</v>
      </c>
      <c r="BS118" s="64">
        <f>'[23]2016'!P34</f>
        <v>16803</v>
      </c>
      <c r="BT118" s="66">
        <f>'[23]2016'!Q34</f>
        <v>0</v>
      </c>
      <c r="BU118" s="66">
        <f>'[23]2016'!R34</f>
        <v>0</v>
      </c>
      <c r="BV118" s="125">
        <f t="shared" si="180"/>
        <v>0</v>
      </c>
      <c r="BW118" s="379" t="str">
        <f t="shared" si="181"/>
        <v xml:space="preserve"> -</v>
      </c>
      <c r="BX118" s="65">
        <f>'[23]2017'!P34</f>
        <v>0</v>
      </c>
      <c r="BY118" s="66">
        <f>'[23]2017'!Q34</f>
        <v>0</v>
      </c>
      <c r="BZ118" s="66">
        <f>'[23]2017'!R34</f>
        <v>0</v>
      </c>
      <c r="CA118" s="125" t="str">
        <f t="shared" si="182"/>
        <v xml:space="preserve"> -</v>
      </c>
      <c r="CB118" s="379" t="str">
        <f t="shared" si="183"/>
        <v xml:space="preserve"> -</v>
      </c>
      <c r="CC118" s="64">
        <f>'[23]2018'!P34</f>
        <v>26333</v>
      </c>
      <c r="CD118" s="66">
        <f>'[23]2018'!Q34</f>
        <v>0</v>
      </c>
      <c r="CE118" s="66">
        <f>'[23]2018'!R34</f>
        <v>0</v>
      </c>
      <c r="CF118" s="125">
        <f t="shared" si="184"/>
        <v>0</v>
      </c>
      <c r="CG118" s="379" t="str">
        <f t="shared" si="185"/>
        <v xml:space="preserve"> -</v>
      </c>
      <c r="CH118" s="65">
        <f>'[23]2019'!P34</f>
        <v>27518</v>
      </c>
      <c r="CI118" s="66">
        <f>'[23]2019'!Q34</f>
        <v>0</v>
      </c>
      <c r="CJ118" s="66">
        <f>'[23]2019'!R34</f>
        <v>0</v>
      </c>
      <c r="CK118" s="125">
        <f t="shared" si="186"/>
        <v>0</v>
      </c>
      <c r="CL118" s="379" t="str">
        <f t="shared" si="187"/>
        <v xml:space="preserve"> -</v>
      </c>
      <c r="CM118" s="327">
        <f t="shared" si="188"/>
        <v>70654</v>
      </c>
      <c r="CN118" s="323">
        <f t="shared" si="189"/>
        <v>0</v>
      </c>
      <c r="CO118" s="323">
        <f t="shared" si="190"/>
        <v>0</v>
      </c>
      <c r="CP118" s="505">
        <f t="shared" si="191"/>
        <v>0</v>
      </c>
      <c r="CQ118" s="379" t="str">
        <f t="shared" si="192"/>
        <v xml:space="preserve"> -</v>
      </c>
      <c r="CR118" s="592" t="s">
        <v>1436</v>
      </c>
      <c r="CS118" s="213" t="s">
        <v>1429</v>
      </c>
      <c r="CT118" s="102" t="str">
        <f>'[1]LÍNEA 4'!AQ118</f>
        <v>INDERBU</v>
      </c>
    </row>
    <row r="119" spans="2:98" ht="30" customHeight="1" thickBot="1" x14ac:dyDescent="0.25">
      <c r="B119" s="961"/>
      <c r="C119" s="958"/>
      <c r="D119" s="1176"/>
      <c r="E119" s="913"/>
      <c r="F119" s="922"/>
      <c r="G119" s="819"/>
      <c r="H119" s="819"/>
      <c r="I119" s="805"/>
      <c r="J119" s="819"/>
      <c r="K119" s="805"/>
      <c r="L119" s="819"/>
      <c r="M119" s="819"/>
      <c r="N119" s="805"/>
      <c r="O119" s="819"/>
      <c r="P119" s="819"/>
      <c r="Q119" s="805"/>
      <c r="R119" s="819"/>
      <c r="S119" s="819"/>
      <c r="T119" s="805"/>
      <c r="U119" s="1054"/>
      <c r="V119" s="824"/>
      <c r="W119" s="805"/>
      <c r="X119" s="819"/>
      <c r="Y119" s="805"/>
      <c r="Z119" s="819"/>
      <c r="AA119" s="805"/>
      <c r="AB119" s="992"/>
      <c r="AC119" s="995"/>
      <c r="AD119" s="989"/>
      <c r="AE119" s="763"/>
      <c r="AF119" s="771"/>
      <c r="AG119" s="763"/>
      <c r="AH119" s="771"/>
      <c r="AI119" s="763"/>
      <c r="AJ119" s="771"/>
      <c r="AK119" s="763"/>
      <c r="AL119" s="771"/>
      <c r="AM119" s="763"/>
      <c r="AN119" s="1130"/>
      <c r="AO119" s="918"/>
      <c r="AP119" s="907"/>
      <c r="AQ119" s="157" t="s">
        <v>573</v>
      </c>
      <c r="AR119" s="10" t="str">
        <f>'[1]LÍNEA 4'!P119</f>
        <v>2,4,1,1,6,3</v>
      </c>
      <c r="AS119" s="157" t="s">
        <v>1740</v>
      </c>
      <c r="AT119" s="158">
        <v>0</v>
      </c>
      <c r="AU119" s="91">
        <f>'[1]LÍNEA 4'!S119</f>
        <v>8</v>
      </c>
      <c r="AV119" s="91">
        <f>'[1]LÍNEA 4'!T119</f>
        <v>2</v>
      </c>
      <c r="AW119" s="424">
        <f t="shared" si="176"/>
        <v>0.25</v>
      </c>
      <c r="AX119" s="91">
        <f>'[1]LÍNEA 4'!U119</f>
        <v>2</v>
      </c>
      <c r="AY119" s="424">
        <f t="shared" si="177"/>
        <v>0.25</v>
      </c>
      <c r="AZ119" s="91">
        <f>'[1]LÍNEA 4'!V119</f>
        <v>2</v>
      </c>
      <c r="BA119" s="425">
        <f t="shared" si="178"/>
        <v>0.25</v>
      </c>
      <c r="BB119" s="163">
        <f>'[1]LÍNEA 4'!W119</f>
        <v>2</v>
      </c>
      <c r="BC119" s="426">
        <f t="shared" si="179"/>
        <v>0.25</v>
      </c>
      <c r="BD119" s="97">
        <f>'[23]2016'!K35</f>
        <v>2</v>
      </c>
      <c r="BE119" s="91">
        <f>'[23]2017'!K35</f>
        <v>1</v>
      </c>
      <c r="BF119" s="91">
        <f>'[23]2018'!K35</f>
        <v>0</v>
      </c>
      <c r="BG119" s="96">
        <f>'[23]2019'!K35</f>
        <v>0</v>
      </c>
      <c r="BH119" s="332">
        <f t="shared" si="165"/>
        <v>1</v>
      </c>
      <c r="BI119" s="458">
        <f t="shared" si="166"/>
        <v>1</v>
      </c>
      <c r="BJ119" s="333">
        <f t="shared" si="167"/>
        <v>0.5</v>
      </c>
      <c r="BK119" s="458">
        <f t="shared" si="168"/>
        <v>0.5</v>
      </c>
      <c r="BL119" s="333">
        <f t="shared" si="169"/>
        <v>0</v>
      </c>
      <c r="BM119" s="458">
        <f t="shared" si="170"/>
        <v>0</v>
      </c>
      <c r="BN119" s="333">
        <f t="shared" si="171"/>
        <v>0</v>
      </c>
      <c r="BO119" s="458">
        <f t="shared" si="172"/>
        <v>0</v>
      </c>
      <c r="BP119" s="662">
        <f t="shared" si="209"/>
        <v>0.375</v>
      </c>
      <c r="BQ119" s="657">
        <f t="shared" si="174"/>
        <v>0.375</v>
      </c>
      <c r="BR119" s="647">
        <f t="shared" si="175"/>
        <v>0.375</v>
      </c>
      <c r="BS119" s="97">
        <f>'[23]2016'!P35</f>
        <v>25194</v>
      </c>
      <c r="BT119" s="91">
        <f>'[23]2016'!Q35</f>
        <v>0</v>
      </c>
      <c r="BU119" s="91">
        <f>'[23]2016'!R35</f>
        <v>0</v>
      </c>
      <c r="BV119" s="148">
        <f t="shared" si="180"/>
        <v>0</v>
      </c>
      <c r="BW119" s="386" t="str">
        <f t="shared" si="181"/>
        <v xml:space="preserve"> -</v>
      </c>
      <c r="BX119" s="94">
        <f>'[23]2017'!P35</f>
        <v>22800</v>
      </c>
      <c r="BY119" s="91">
        <f>'[23]2017'!Q35</f>
        <v>0</v>
      </c>
      <c r="BZ119" s="91">
        <f>'[23]2017'!R35</f>
        <v>0</v>
      </c>
      <c r="CA119" s="148">
        <f t="shared" si="182"/>
        <v>0</v>
      </c>
      <c r="CB119" s="386" t="str">
        <f t="shared" si="183"/>
        <v xml:space="preserve"> -</v>
      </c>
      <c r="CC119" s="97">
        <f>'[23]2018'!P35</f>
        <v>39501</v>
      </c>
      <c r="CD119" s="91">
        <f>'[23]2018'!Q35</f>
        <v>0</v>
      </c>
      <c r="CE119" s="91">
        <f>'[23]2018'!R35</f>
        <v>0</v>
      </c>
      <c r="CF119" s="148">
        <f t="shared" si="184"/>
        <v>0</v>
      </c>
      <c r="CG119" s="386" t="str">
        <f t="shared" si="185"/>
        <v xml:space="preserve"> -</v>
      </c>
      <c r="CH119" s="94">
        <f>'[23]2019'!P35</f>
        <v>41279</v>
      </c>
      <c r="CI119" s="91">
        <f>'[23]2019'!Q35</f>
        <v>0</v>
      </c>
      <c r="CJ119" s="91">
        <f>'[23]2019'!R35</f>
        <v>0</v>
      </c>
      <c r="CK119" s="148">
        <f t="shared" si="186"/>
        <v>0</v>
      </c>
      <c r="CL119" s="386" t="str">
        <f t="shared" si="187"/>
        <v xml:space="preserve"> -</v>
      </c>
      <c r="CM119" s="328">
        <f t="shared" si="188"/>
        <v>128774</v>
      </c>
      <c r="CN119" s="329">
        <f t="shared" si="189"/>
        <v>0</v>
      </c>
      <c r="CO119" s="329">
        <f t="shared" si="190"/>
        <v>0</v>
      </c>
      <c r="CP119" s="506">
        <f t="shared" si="191"/>
        <v>0</v>
      </c>
      <c r="CQ119" s="386" t="str">
        <f t="shared" si="192"/>
        <v xml:space="preserve"> -</v>
      </c>
      <c r="CR119" s="594" t="s">
        <v>1436</v>
      </c>
      <c r="CS119" s="214" t="s">
        <v>1429</v>
      </c>
      <c r="CT119" s="103" t="str">
        <f>'[1]LÍNEA 4'!AQ119</f>
        <v>INDERBU</v>
      </c>
    </row>
    <row r="120" spans="2:98" ht="15" customHeight="1" thickBot="1" x14ac:dyDescent="0.25">
      <c r="B120" s="961"/>
      <c r="C120" s="958"/>
      <c r="D120" s="182"/>
      <c r="E120" s="14"/>
      <c r="F120" s="15"/>
      <c r="G120" s="13"/>
      <c r="H120" s="13"/>
      <c r="I120" s="624"/>
      <c r="J120" s="13"/>
      <c r="K120" s="624"/>
      <c r="L120" s="13"/>
      <c r="M120" s="13"/>
      <c r="N120" s="624"/>
      <c r="O120" s="13"/>
      <c r="P120" s="13"/>
      <c r="Q120" s="624"/>
      <c r="R120" s="13"/>
      <c r="S120" s="13"/>
      <c r="T120" s="624"/>
      <c r="U120" s="13"/>
      <c r="V120" s="13"/>
      <c r="W120" s="624"/>
      <c r="X120" s="13"/>
      <c r="Y120" s="624"/>
      <c r="Z120" s="13"/>
      <c r="AA120" s="624"/>
      <c r="AB120" s="13"/>
      <c r="AC120" s="624"/>
      <c r="AD120" s="723"/>
      <c r="AE120" s="724"/>
      <c r="AF120" s="723"/>
      <c r="AG120" s="724"/>
      <c r="AH120" s="723"/>
      <c r="AI120" s="724"/>
      <c r="AJ120" s="723"/>
      <c r="AK120" s="724"/>
      <c r="AL120" s="723"/>
      <c r="AM120" s="724"/>
      <c r="AN120" s="13"/>
      <c r="AO120" s="81"/>
      <c r="AP120" s="80"/>
      <c r="AQ120" s="82"/>
      <c r="AR120" s="80"/>
      <c r="AS120" s="82"/>
      <c r="AT120" s="81"/>
      <c r="AU120" s="307">
        <f>'[1]LÍNEA 4'!S120</f>
        <v>0</v>
      </c>
      <c r="AV120" s="307">
        <f>'[1]LÍNEA 4'!T120</f>
        <v>0</v>
      </c>
      <c r="AW120" s="359">
        <f>+AVERAGE(AW105:AW119)</f>
        <v>0.18362872766984861</v>
      </c>
      <c r="AX120" s="307">
        <f>'[1]LÍNEA 4'!U120</f>
        <v>0</v>
      </c>
      <c r="AY120" s="359">
        <f t="shared" ref="AY120:BC120" si="210">+AVERAGE(AY105:AY119)</f>
        <v>0.23576724270694285</v>
      </c>
      <c r="AZ120" s="307">
        <f>'[1]LÍNEA 4'!V120</f>
        <v>0</v>
      </c>
      <c r="BA120" s="359">
        <f t="shared" si="210"/>
        <v>0.3224439272472619</v>
      </c>
      <c r="BB120" s="307">
        <f>'[1]LÍNEA 4'!W120</f>
        <v>0</v>
      </c>
      <c r="BC120" s="359">
        <f t="shared" si="210"/>
        <v>0.25816010237594667</v>
      </c>
      <c r="BD120" s="307"/>
      <c r="BE120" s="307"/>
      <c r="BF120" s="307"/>
      <c r="BG120" s="307"/>
      <c r="BH120" s="80"/>
      <c r="BI120" s="556">
        <f t="shared" ref="BI120:BO120" si="211">+AVERAGE(BI105:BI119)</f>
        <v>1</v>
      </c>
      <c r="BJ120" s="556"/>
      <c r="BK120" s="556">
        <f t="shared" si="211"/>
        <v>0.53945578231292513</v>
      </c>
      <c r="BL120" s="556"/>
      <c r="BM120" s="556">
        <f t="shared" si="211"/>
        <v>0</v>
      </c>
      <c r="BN120" s="556"/>
      <c r="BO120" s="556">
        <f t="shared" si="211"/>
        <v>0</v>
      </c>
      <c r="BP120" s="665"/>
      <c r="BQ120" s="556">
        <f>+AVERAGE(BQ105:BQ119)</f>
        <v>0.4074511544633716</v>
      </c>
      <c r="BR120" s="641"/>
      <c r="BS120" s="83"/>
      <c r="BT120" s="83"/>
      <c r="BU120" s="83"/>
      <c r="BV120" s="83"/>
      <c r="BW120" s="83"/>
      <c r="BX120" s="83"/>
      <c r="BY120" s="83"/>
      <c r="BZ120" s="83"/>
      <c r="CA120" s="83"/>
      <c r="CB120" s="83"/>
      <c r="CC120" s="83"/>
      <c r="CD120" s="83"/>
      <c r="CE120" s="83"/>
      <c r="CF120" s="83"/>
      <c r="CG120" s="83"/>
      <c r="CH120" s="83"/>
      <c r="CI120" s="83"/>
      <c r="CJ120" s="83"/>
      <c r="CK120" s="83"/>
      <c r="CL120" s="83"/>
      <c r="CM120" s="84"/>
      <c r="CN120" s="84"/>
      <c r="CO120" s="84"/>
      <c r="CP120" s="84"/>
      <c r="CQ120" s="84"/>
      <c r="CR120" s="600"/>
      <c r="CS120" s="14"/>
      <c r="CT120" s="18"/>
    </row>
    <row r="121" spans="2:98" s="171" customFormat="1" ht="60" customHeight="1" thickBot="1" x14ac:dyDescent="0.25">
      <c r="B121" s="961"/>
      <c r="C121" s="958"/>
      <c r="D121" s="1180">
        <f>+RESUMEN!J103</f>
        <v>0.28032275883838381</v>
      </c>
      <c r="E121" s="1177" t="s">
        <v>611</v>
      </c>
      <c r="F121" s="944" t="s">
        <v>612</v>
      </c>
      <c r="G121" s="1139">
        <v>200000</v>
      </c>
      <c r="H121" s="1139">
        <v>250000</v>
      </c>
      <c r="I121" s="1136">
        <f>+H121-G121</f>
        <v>50000</v>
      </c>
      <c r="J121" s="1139">
        <v>210000</v>
      </c>
      <c r="K121" s="1136">
        <f>+J121-G121</f>
        <v>10000</v>
      </c>
      <c r="L121" s="1139"/>
      <c r="M121" s="1139">
        <v>222000</v>
      </c>
      <c r="N121" s="1136">
        <f>+M121-J121</f>
        <v>12000</v>
      </c>
      <c r="O121" s="1139"/>
      <c r="P121" s="1139">
        <v>235000</v>
      </c>
      <c r="Q121" s="1136">
        <f>+P121-M121</f>
        <v>13000</v>
      </c>
      <c r="R121" s="1139"/>
      <c r="S121" s="1139">
        <v>250000</v>
      </c>
      <c r="T121" s="1136">
        <f>+S121-P121</f>
        <v>15000</v>
      </c>
      <c r="U121" s="1170"/>
      <c r="V121" s="1133"/>
      <c r="W121" s="1136">
        <f>+IF(V121=0,0,V121-G121)</f>
        <v>0</v>
      </c>
      <c r="X121" s="1139"/>
      <c r="Y121" s="1136">
        <f>+IF(X121=0,0,X121-V121)</f>
        <v>0</v>
      </c>
      <c r="Z121" s="1139"/>
      <c r="AA121" s="1136">
        <f>+IF(Z121=0,0,Z121-X121)</f>
        <v>0</v>
      </c>
      <c r="AB121" s="1142"/>
      <c r="AC121" s="1145">
        <f>+IF(AB121=0,0,AB121-Z121)</f>
        <v>0</v>
      </c>
      <c r="AD121" s="987">
        <f>+IF(K121=0," -",W121/K121)</f>
        <v>0</v>
      </c>
      <c r="AE121" s="986">
        <f>+IF(K121=0," -",IF(AD121&gt;100%,100%,AD121))</f>
        <v>0</v>
      </c>
      <c r="AF121" s="985">
        <f>+IF(N121=0," -",Y121/N121)</f>
        <v>0</v>
      </c>
      <c r="AG121" s="986">
        <f>+IF(N121=0," -",IF(AF121&gt;100%,100%,AF121))</f>
        <v>0</v>
      </c>
      <c r="AH121" s="985">
        <f>+IF(Q121=0," -",AA121/Q121)</f>
        <v>0</v>
      </c>
      <c r="AI121" s="986">
        <f>+IF(Q121=0," -",IF(AH121&gt;100%,100%,AH121))</f>
        <v>0</v>
      </c>
      <c r="AJ121" s="985">
        <f>+IF(T121=0," -",AC121/T121)</f>
        <v>0</v>
      </c>
      <c r="AK121" s="986">
        <f>+IF(T121=0," -",IF(AJ121&gt;100%,100%,AJ121))</f>
        <v>0</v>
      </c>
      <c r="AL121" s="985">
        <f>+SUM(AC121,AA121,Y121,W121)/I121</f>
        <v>0</v>
      </c>
      <c r="AM121" s="986">
        <f>+IF(AL121&gt;100%,100%,IF(AL121&lt;0%,0%,AL121))</f>
        <v>0</v>
      </c>
      <c r="AN121" s="1131"/>
      <c r="AO121" s="227">
        <f>+RESUMEN!J104</f>
        <v>0</v>
      </c>
      <c r="AP121" s="172" t="s">
        <v>613</v>
      </c>
      <c r="AQ121" s="184" t="s">
        <v>1183</v>
      </c>
      <c r="AR121" s="173" t="str">
        <f>'[1]LÍNEA 4'!P121</f>
        <v>2.2.1.40.2</v>
      </c>
      <c r="AS121" s="184" t="s">
        <v>1741</v>
      </c>
      <c r="AT121" s="174">
        <v>0</v>
      </c>
      <c r="AU121" s="190">
        <f>'[1]LÍNEA 4'!S121</f>
        <v>2</v>
      </c>
      <c r="AV121" s="190">
        <f>'[1]LÍNEA 4'!T121</f>
        <v>0</v>
      </c>
      <c r="AW121" s="436">
        <f t="shared" si="176"/>
        <v>0</v>
      </c>
      <c r="AX121" s="190">
        <f>'[1]LÍNEA 4'!U121</f>
        <v>1</v>
      </c>
      <c r="AY121" s="436">
        <f t="shared" si="177"/>
        <v>0.5</v>
      </c>
      <c r="AZ121" s="190">
        <f>'[1]LÍNEA 4'!V121</f>
        <v>1</v>
      </c>
      <c r="BA121" s="437">
        <f t="shared" si="178"/>
        <v>0.5</v>
      </c>
      <c r="BB121" s="358">
        <f>'[1]LÍNEA 4'!W121</f>
        <v>0</v>
      </c>
      <c r="BC121" s="438">
        <f t="shared" si="179"/>
        <v>0</v>
      </c>
      <c r="BD121" s="192">
        <f>'[12]2016'!K18</f>
        <v>0</v>
      </c>
      <c r="BE121" s="190">
        <f>'[12]2017'!K18</f>
        <v>0</v>
      </c>
      <c r="BF121" s="190">
        <f>'[12]2018'!K18</f>
        <v>0</v>
      </c>
      <c r="BG121" s="185">
        <f>'[12]2019'!K18</f>
        <v>0</v>
      </c>
      <c r="BH121" s="471" t="str">
        <f t="shared" si="165"/>
        <v xml:space="preserve"> -</v>
      </c>
      <c r="BI121" s="472" t="str">
        <f t="shared" si="166"/>
        <v xml:space="preserve"> -</v>
      </c>
      <c r="BJ121" s="473">
        <f t="shared" si="167"/>
        <v>0</v>
      </c>
      <c r="BK121" s="472">
        <f t="shared" si="168"/>
        <v>0</v>
      </c>
      <c r="BL121" s="473">
        <f t="shared" si="169"/>
        <v>0</v>
      </c>
      <c r="BM121" s="472">
        <f t="shared" si="170"/>
        <v>0</v>
      </c>
      <c r="BN121" s="473" t="str">
        <f t="shared" si="171"/>
        <v xml:space="preserve"> -</v>
      </c>
      <c r="BO121" s="472" t="str">
        <f t="shared" si="172"/>
        <v xml:space="preserve"> -</v>
      </c>
      <c r="BP121" s="668">
        <f t="shared" si="209"/>
        <v>0</v>
      </c>
      <c r="BQ121" s="666">
        <f t="shared" si="174"/>
        <v>0</v>
      </c>
      <c r="BR121" s="667">
        <f t="shared" si="175"/>
        <v>0</v>
      </c>
      <c r="BS121" s="192">
        <f>'[12]2016'!P18</f>
        <v>0</v>
      </c>
      <c r="BT121" s="190">
        <f>'[12]2016'!Q18</f>
        <v>0</v>
      </c>
      <c r="BU121" s="190">
        <f>'[12]2016'!R18</f>
        <v>0</v>
      </c>
      <c r="BV121" s="403" t="str">
        <f t="shared" si="180"/>
        <v xml:space="preserve"> -</v>
      </c>
      <c r="BW121" s="404" t="str">
        <f t="shared" si="181"/>
        <v xml:space="preserve"> -</v>
      </c>
      <c r="BX121" s="191">
        <f>'[12]2017'!P18</f>
        <v>160000</v>
      </c>
      <c r="BY121" s="190">
        <f>'[12]2017'!Q18</f>
        <v>0</v>
      </c>
      <c r="BZ121" s="190">
        <f>'[12]2017'!R18</f>
        <v>0</v>
      </c>
      <c r="CA121" s="403">
        <f t="shared" si="182"/>
        <v>0</v>
      </c>
      <c r="CB121" s="404" t="str">
        <f t="shared" si="183"/>
        <v xml:space="preserve"> -</v>
      </c>
      <c r="CC121" s="192">
        <f>'[12]2018'!P18</f>
        <v>200000</v>
      </c>
      <c r="CD121" s="190">
        <f>'[12]2018'!Q18</f>
        <v>0</v>
      </c>
      <c r="CE121" s="190">
        <f>'[12]2018'!R18</f>
        <v>0</v>
      </c>
      <c r="CF121" s="403">
        <f t="shared" si="184"/>
        <v>0</v>
      </c>
      <c r="CG121" s="404" t="str">
        <f t="shared" si="185"/>
        <v xml:space="preserve"> -</v>
      </c>
      <c r="CH121" s="191">
        <f>'[12]2019'!P18</f>
        <v>0</v>
      </c>
      <c r="CI121" s="190">
        <f>'[12]2019'!Q18</f>
        <v>0</v>
      </c>
      <c r="CJ121" s="190">
        <f>'[12]2019'!R18</f>
        <v>0</v>
      </c>
      <c r="CK121" s="403" t="str">
        <f t="shared" si="186"/>
        <v xml:space="preserve"> -</v>
      </c>
      <c r="CL121" s="404" t="str">
        <f t="shared" si="187"/>
        <v xml:space="preserve"> -</v>
      </c>
      <c r="CM121" s="509">
        <f t="shared" si="188"/>
        <v>360000</v>
      </c>
      <c r="CN121" s="510">
        <f t="shared" si="189"/>
        <v>0</v>
      </c>
      <c r="CO121" s="510">
        <f t="shared" si="190"/>
        <v>0</v>
      </c>
      <c r="CP121" s="511">
        <f t="shared" si="191"/>
        <v>0</v>
      </c>
      <c r="CQ121" s="404" t="str">
        <f t="shared" si="192"/>
        <v xml:space="preserve"> -</v>
      </c>
      <c r="CR121" s="608" t="s">
        <v>1225</v>
      </c>
      <c r="CS121" s="220" t="s">
        <v>1278</v>
      </c>
      <c r="CT121" s="178" t="str">
        <f>'[1]LÍNEA 4'!AQ121</f>
        <v>IMCT</v>
      </c>
    </row>
    <row r="122" spans="2:98" ht="30" customHeight="1" x14ac:dyDescent="0.2">
      <c r="B122" s="961"/>
      <c r="C122" s="958"/>
      <c r="D122" s="1181"/>
      <c r="E122" s="1178"/>
      <c r="F122" s="945"/>
      <c r="G122" s="1140"/>
      <c r="H122" s="1140"/>
      <c r="I122" s="1137"/>
      <c r="J122" s="1140"/>
      <c r="K122" s="1137"/>
      <c r="L122" s="1140"/>
      <c r="M122" s="1140"/>
      <c r="N122" s="1137"/>
      <c r="O122" s="1140"/>
      <c r="P122" s="1140"/>
      <c r="Q122" s="1137"/>
      <c r="R122" s="1140"/>
      <c r="S122" s="1140"/>
      <c r="T122" s="1137"/>
      <c r="U122" s="1171"/>
      <c r="V122" s="1134"/>
      <c r="W122" s="1137"/>
      <c r="X122" s="1140"/>
      <c r="Y122" s="1137"/>
      <c r="Z122" s="1140"/>
      <c r="AA122" s="1137"/>
      <c r="AB122" s="1143"/>
      <c r="AC122" s="1146"/>
      <c r="AD122" s="988"/>
      <c r="AE122" s="762"/>
      <c r="AF122" s="770"/>
      <c r="AG122" s="762"/>
      <c r="AH122" s="770"/>
      <c r="AI122" s="762"/>
      <c r="AJ122" s="770"/>
      <c r="AK122" s="762"/>
      <c r="AL122" s="770"/>
      <c r="AM122" s="762"/>
      <c r="AN122" s="1129"/>
      <c r="AO122" s="914">
        <f>+RESUMEN!J105</f>
        <v>0.39347492784992788</v>
      </c>
      <c r="AP122" s="903" t="s">
        <v>614</v>
      </c>
      <c r="AQ122" s="252" t="s">
        <v>576</v>
      </c>
      <c r="AR122" s="286" t="str">
        <f>'[1]LÍNEA 4'!P122</f>
        <v>2.2.1.32.1</v>
      </c>
      <c r="AS122" s="252" t="s">
        <v>1742</v>
      </c>
      <c r="AT122" s="41">
        <v>1</v>
      </c>
      <c r="AU122" s="59">
        <f>'[1]LÍNEA 4'!S122</f>
        <v>1</v>
      </c>
      <c r="AV122" s="59">
        <f>'[1]LÍNEA 4'!T122</f>
        <v>1</v>
      </c>
      <c r="AW122" s="420">
        <v>0.25</v>
      </c>
      <c r="AX122" s="59">
        <f>'[1]LÍNEA 4'!U122</f>
        <v>1</v>
      </c>
      <c r="AY122" s="420">
        <v>0.25</v>
      </c>
      <c r="AZ122" s="59">
        <f>'[1]LÍNEA 4'!V122</f>
        <v>1</v>
      </c>
      <c r="BA122" s="421">
        <v>0.25</v>
      </c>
      <c r="BB122" s="48">
        <f>'[1]LÍNEA 4'!W122</f>
        <v>1</v>
      </c>
      <c r="BC122" s="421">
        <v>0.25</v>
      </c>
      <c r="BD122" s="52">
        <f>'[12]2016'!K19</f>
        <v>1</v>
      </c>
      <c r="BE122" s="90">
        <f>'[12]2017'!K19</f>
        <v>1</v>
      </c>
      <c r="BF122" s="90">
        <f>'[12]2018'!K19</f>
        <v>0</v>
      </c>
      <c r="BG122" s="69">
        <f>'[12]2019'!K19</f>
        <v>0</v>
      </c>
      <c r="BH122" s="330">
        <f t="shared" si="165"/>
        <v>1</v>
      </c>
      <c r="BI122" s="453">
        <f t="shared" si="166"/>
        <v>1</v>
      </c>
      <c r="BJ122" s="331">
        <f t="shared" si="167"/>
        <v>1</v>
      </c>
      <c r="BK122" s="453">
        <f t="shared" si="168"/>
        <v>1</v>
      </c>
      <c r="BL122" s="331">
        <f t="shared" si="169"/>
        <v>0</v>
      </c>
      <c r="BM122" s="453">
        <f t="shared" si="170"/>
        <v>0</v>
      </c>
      <c r="BN122" s="331">
        <f t="shared" si="171"/>
        <v>0</v>
      </c>
      <c r="BO122" s="453">
        <f t="shared" si="172"/>
        <v>0</v>
      </c>
      <c r="BP122" s="660">
        <f t="shared" si="173"/>
        <v>0.5</v>
      </c>
      <c r="BQ122" s="655">
        <f t="shared" si="174"/>
        <v>0.5</v>
      </c>
      <c r="BR122" s="645">
        <f t="shared" si="175"/>
        <v>0.5</v>
      </c>
      <c r="BS122" s="61">
        <f>'[12]2016'!P19</f>
        <v>1879701</v>
      </c>
      <c r="BT122" s="59">
        <f>'[12]2016'!Q19</f>
        <v>795451</v>
      </c>
      <c r="BU122" s="59">
        <f>'[12]2016'!R19</f>
        <v>0</v>
      </c>
      <c r="BV122" s="145">
        <f t="shared" si="180"/>
        <v>0.42317953759667098</v>
      </c>
      <c r="BW122" s="378" t="str">
        <f t="shared" si="181"/>
        <v xml:space="preserve"> -</v>
      </c>
      <c r="BX122" s="61">
        <f>'[12]2017'!P19</f>
        <v>3099000</v>
      </c>
      <c r="BY122" s="59">
        <f>'[12]2017'!Q19</f>
        <v>1453904</v>
      </c>
      <c r="BZ122" s="59">
        <f>'[12]2017'!R19</f>
        <v>0</v>
      </c>
      <c r="CA122" s="145">
        <f t="shared" si="182"/>
        <v>0.46915262988060663</v>
      </c>
      <c r="CB122" s="378" t="str">
        <f t="shared" si="183"/>
        <v xml:space="preserve"> -</v>
      </c>
      <c r="CC122" s="58">
        <f>'[12]2018'!P19</f>
        <v>630000</v>
      </c>
      <c r="CD122" s="59">
        <f>'[12]2018'!Q19</f>
        <v>0</v>
      </c>
      <c r="CE122" s="59">
        <f>'[12]2018'!R19</f>
        <v>0</v>
      </c>
      <c r="CF122" s="145">
        <f t="shared" si="184"/>
        <v>0</v>
      </c>
      <c r="CG122" s="378" t="str">
        <f t="shared" si="185"/>
        <v xml:space="preserve"> -</v>
      </c>
      <c r="CH122" s="61">
        <f>'[12]2019'!P19</f>
        <v>640000</v>
      </c>
      <c r="CI122" s="59">
        <f>'[12]2019'!Q19</f>
        <v>0</v>
      </c>
      <c r="CJ122" s="59">
        <f>'[12]2019'!R19</f>
        <v>0</v>
      </c>
      <c r="CK122" s="145">
        <f t="shared" si="186"/>
        <v>0</v>
      </c>
      <c r="CL122" s="378" t="str">
        <f t="shared" si="187"/>
        <v xml:space="preserve"> -</v>
      </c>
      <c r="CM122" s="380">
        <f t="shared" si="188"/>
        <v>6248701</v>
      </c>
      <c r="CN122" s="381">
        <f t="shared" si="189"/>
        <v>2249355</v>
      </c>
      <c r="CO122" s="381">
        <f t="shared" si="190"/>
        <v>0</v>
      </c>
      <c r="CP122" s="507">
        <f t="shared" si="191"/>
        <v>0.35997161650077353</v>
      </c>
      <c r="CQ122" s="378" t="str">
        <f t="shared" si="192"/>
        <v xml:space="preserve"> -</v>
      </c>
      <c r="CR122" s="591" t="s">
        <v>1500</v>
      </c>
      <c r="CS122" s="212" t="s">
        <v>1278</v>
      </c>
      <c r="CT122" s="101" t="str">
        <f>'[1]LÍNEA 4'!AQ122</f>
        <v>IMCT</v>
      </c>
    </row>
    <row r="123" spans="2:98" ht="30" customHeight="1" x14ac:dyDescent="0.2">
      <c r="B123" s="961"/>
      <c r="C123" s="958"/>
      <c r="D123" s="1181"/>
      <c r="E123" s="1178"/>
      <c r="F123" s="945"/>
      <c r="G123" s="1140"/>
      <c r="H123" s="1140"/>
      <c r="I123" s="1137"/>
      <c r="J123" s="1140"/>
      <c r="K123" s="1137"/>
      <c r="L123" s="1140"/>
      <c r="M123" s="1140"/>
      <c r="N123" s="1137"/>
      <c r="O123" s="1140"/>
      <c r="P123" s="1140"/>
      <c r="Q123" s="1137"/>
      <c r="R123" s="1140"/>
      <c r="S123" s="1140"/>
      <c r="T123" s="1137"/>
      <c r="U123" s="1171"/>
      <c r="V123" s="1134"/>
      <c r="W123" s="1137"/>
      <c r="X123" s="1140"/>
      <c r="Y123" s="1137"/>
      <c r="Z123" s="1140"/>
      <c r="AA123" s="1137"/>
      <c r="AB123" s="1143"/>
      <c r="AC123" s="1146"/>
      <c r="AD123" s="988"/>
      <c r="AE123" s="762"/>
      <c r="AF123" s="770"/>
      <c r="AG123" s="762"/>
      <c r="AH123" s="770"/>
      <c r="AI123" s="762"/>
      <c r="AJ123" s="770"/>
      <c r="AK123" s="762"/>
      <c r="AL123" s="770"/>
      <c r="AM123" s="762"/>
      <c r="AN123" s="1129"/>
      <c r="AO123" s="915"/>
      <c r="AP123" s="904"/>
      <c r="AQ123" s="237" t="s">
        <v>577</v>
      </c>
      <c r="AR123" s="232" t="str">
        <f>'[1]LÍNEA 4'!P123</f>
        <v>2.2.1.32.2</v>
      </c>
      <c r="AS123" s="237" t="s">
        <v>1743</v>
      </c>
      <c r="AT123" s="40">
        <v>4</v>
      </c>
      <c r="AU123" s="60">
        <f>'[1]LÍNEA 4'!S123</f>
        <v>4</v>
      </c>
      <c r="AV123" s="60">
        <f>'[1]LÍNEA 4'!T123</f>
        <v>4</v>
      </c>
      <c r="AW123" s="414">
        <v>0.25</v>
      </c>
      <c r="AX123" s="60">
        <f>'[1]LÍNEA 4'!U123</f>
        <v>4</v>
      </c>
      <c r="AY123" s="414">
        <v>0.25</v>
      </c>
      <c r="AZ123" s="60">
        <f>'[1]LÍNEA 4'!V123</f>
        <v>4</v>
      </c>
      <c r="BA123" s="416">
        <v>0.25</v>
      </c>
      <c r="BB123" s="47">
        <f>'[1]LÍNEA 4'!W123</f>
        <v>4</v>
      </c>
      <c r="BC123" s="416">
        <v>0.25</v>
      </c>
      <c r="BD123" s="54">
        <f>'[12]2016'!K20</f>
        <v>2</v>
      </c>
      <c r="BE123" s="60">
        <f>'[12]2017'!K20</f>
        <v>5</v>
      </c>
      <c r="BF123" s="60">
        <f>'[12]2018'!K20</f>
        <v>0</v>
      </c>
      <c r="BG123" s="49">
        <f>'[12]2019'!K20</f>
        <v>0</v>
      </c>
      <c r="BH123" s="334">
        <f t="shared" si="165"/>
        <v>0.5</v>
      </c>
      <c r="BI123" s="454">
        <f t="shared" si="166"/>
        <v>0.5</v>
      </c>
      <c r="BJ123" s="335">
        <f t="shared" si="167"/>
        <v>1.25</v>
      </c>
      <c r="BK123" s="454">
        <f t="shared" si="168"/>
        <v>1</v>
      </c>
      <c r="BL123" s="335">
        <f t="shared" si="169"/>
        <v>0</v>
      </c>
      <c r="BM123" s="454">
        <f t="shared" si="170"/>
        <v>0</v>
      </c>
      <c r="BN123" s="335">
        <f t="shared" si="171"/>
        <v>0</v>
      </c>
      <c r="BO123" s="454">
        <f t="shared" si="172"/>
        <v>0</v>
      </c>
      <c r="BP123" s="661">
        <f t="shared" si="173"/>
        <v>0.4375</v>
      </c>
      <c r="BQ123" s="656">
        <f t="shared" si="174"/>
        <v>0.4375</v>
      </c>
      <c r="BR123" s="646">
        <f t="shared" si="175"/>
        <v>0.4375</v>
      </c>
      <c r="BS123" s="55">
        <f>'[12]2016'!P20</f>
        <v>28000</v>
      </c>
      <c r="BT123" s="60">
        <f>'[12]2016'!Q20</f>
        <v>0</v>
      </c>
      <c r="BU123" s="60">
        <f>'[12]2016'!R20</f>
        <v>0</v>
      </c>
      <c r="BV123" s="125">
        <f t="shared" si="180"/>
        <v>0</v>
      </c>
      <c r="BW123" s="379" t="str">
        <f t="shared" si="181"/>
        <v xml:space="preserve"> -</v>
      </c>
      <c r="BX123" s="55">
        <f>'[12]2017'!P20</f>
        <v>100500</v>
      </c>
      <c r="BY123" s="60">
        <f>'[12]2017'!Q20</f>
        <v>90067</v>
      </c>
      <c r="BZ123" s="60">
        <f>'[12]2017'!R20</f>
        <v>0</v>
      </c>
      <c r="CA123" s="125">
        <f t="shared" si="182"/>
        <v>0.89618905472636812</v>
      </c>
      <c r="CB123" s="379" t="str">
        <f t="shared" si="183"/>
        <v xml:space="preserve"> -</v>
      </c>
      <c r="CC123" s="54">
        <f>'[12]2018'!P20</f>
        <v>100000</v>
      </c>
      <c r="CD123" s="60">
        <f>'[12]2018'!Q20</f>
        <v>0</v>
      </c>
      <c r="CE123" s="60">
        <f>'[12]2018'!R20</f>
        <v>0</v>
      </c>
      <c r="CF123" s="125">
        <f t="shared" si="184"/>
        <v>0</v>
      </c>
      <c r="CG123" s="379" t="str">
        <f t="shared" si="185"/>
        <v xml:space="preserve"> -</v>
      </c>
      <c r="CH123" s="55">
        <f>'[12]2019'!P20</f>
        <v>100000</v>
      </c>
      <c r="CI123" s="60">
        <f>'[12]2019'!Q20</f>
        <v>0</v>
      </c>
      <c r="CJ123" s="60">
        <f>'[12]2019'!R20</f>
        <v>0</v>
      </c>
      <c r="CK123" s="125">
        <f t="shared" si="186"/>
        <v>0</v>
      </c>
      <c r="CL123" s="379" t="str">
        <f t="shared" si="187"/>
        <v xml:space="preserve"> -</v>
      </c>
      <c r="CM123" s="327">
        <f t="shared" si="188"/>
        <v>328500</v>
      </c>
      <c r="CN123" s="323">
        <f t="shared" si="189"/>
        <v>90067</v>
      </c>
      <c r="CO123" s="323">
        <f t="shared" si="190"/>
        <v>0</v>
      </c>
      <c r="CP123" s="505">
        <f t="shared" si="191"/>
        <v>0.27417656012176561</v>
      </c>
      <c r="CQ123" s="379" t="str">
        <f t="shared" si="192"/>
        <v xml:space="preserve"> -</v>
      </c>
      <c r="CR123" s="592" t="s">
        <v>1500</v>
      </c>
      <c r="CS123" s="213" t="s">
        <v>1278</v>
      </c>
      <c r="CT123" s="102" t="str">
        <f>'[1]LÍNEA 4'!AQ123</f>
        <v>IMCT</v>
      </c>
    </row>
    <row r="124" spans="2:98" ht="30" customHeight="1" x14ac:dyDescent="0.2">
      <c r="B124" s="961"/>
      <c r="C124" s="958"/>
      <c r="D124" s="1181"/>
      <c r="E124" s="1178"/>
      <c r="F124" s="945"/>
      <c r="G124" s="1140"/>
      <c r="H124" s="1140"/>
      <c r="I124" s="1137"/>
      <c r="J124" s="1140"/>
      <c r="K124" s="1137"/>
      <c r="L124" s="1140"/>
      <c r="M124" s="1140"/>
      <c r="N124" s="1137"/>
      <c r="O124" s="1140"/>
      <c r="P124" s="1140"/>
      <c r="Q124" s="1137"/>
      <c r="R124" s="1140"/>
      <c r="S124" s="1140"/>
      <c r="T124" s="1137"/>
      <c r="U124" s="1171"/>
      <c r="V124" s="1134"/>
      <c r="W124" s="1137"/>
      <c r="X124" s="1140"/>
      <c r="Y124" s="1137"/>
      <c r="Z124" s="1140"/>
      <c r="AA124" s="1137"/>
      <c r="AB124" s="1143"/>
      <c r="AC124" s="1146"/>
      <c r="AD124" s="988"/>
      <c r="AE124" s="762"/>
      <c r="AF124" s="770"/>
      <c r="AG124" s="762"/>
      <c r="AH124" s="770"/>
      <c r="AI124" s="762"/>
      <c r="AJ124" s="770"/>
      <c r="AK124" s="762"/>
      <c r="AL124" s="770"/>
      <c r="AM124" s="762"/>
      <c r="AN124" s="1129"/>
      <c r="AO124" s="915"/>
      <c r="AP124" s="904"/>
      <c r="AQ124" s="119" t="s">
        <v>578</v>
      </c>
      <c r="AR124" s="117" t="str">
        <f>'[1]LÍNEA 4'!P124</f>
        <v>2.2.1.32.3</v>
      </c>
      <c r="AS124" s="119" t="s">
        <v>1744</v>
      </c>
      <c r="AT124" s="40">
        <v>0</v>
      </c>
      <c r="AU124" s="60">
        <f>'[1]LÍNEA 4'!S124</f>
        <v>11</v>
      </c>
      <c r="AV124" s="60">
        <f>'[1]LÍNEA 4'!T124</f>
        <v>2</v>
      </c>
      <c r="AW124" s="414">
        <f t="shared" si="176"/>
        <v>0.18181818181818182</v>
      </c>
      <c r="AX124" s="60">
        <f>'[1]LÍNEA 4'!U124</f>
        <v>4</v>
      </c>
      <c r="AY124" s="414">
        <f t="shared" si="177"/>
        <v>0.36363636363636365</v>
      </c>
      <c r="AZ124" s="60">
        <f>'[1]LÍNEA 4'!V124</f>
        <v>2</v>
      </c>
      <c r="BA124" s="416">
        <f t="shared" si="178"/>
        <v>0.18181818181818182</v>
      </c>
      <c r="BB124" s="47">
        <f>'[1]LÍNEA 4'!W124</f>
        <v>3</v>
      </c>
      <c r="BC124" s="416">
        <f t="shared" si="179"/>
        <v>0.27272727272727271</v>
      </c>
      <c r="BD124" s="54">
        <f>'[12]2016'!K21</f>
        <v>2</v>
      </c>
      <c r="BE124" s="60">
        <f>'[12]2017'!K21</f>
        <v>0</v>
      </c>
      <c r="BF124" s="60">
        <f>'[12]2018'!K21</f>
        <v>0</v>
      </c>
      <c r="BG124" s="49">
        <f>'[12]2019'!K21</f>
        <v>0</v>
      </c>
      <c r="BH124" s="334">
        <f t="shared" si="165"/>
        <v>1</v>
      </c>
      <c r="BI124" s="454">
        <f t="shared" si="166"/>
        <v>1</v>
      </c>
      <c r="BJ124" s="335">
        <f t="shared" si="167"/>
        <v>0</v>
      </c>
      <c r="BK124" s="454">
        <f t="shared" si="168"/>
        <v>0</v>
      </c>
      <c r="BL124" s="335">
        <f t="shared" si="169"/>
        <v>0</v>
      </c>
      <c r="BM124" s="454">
        <f t="shared" si="170"/>
        <v>0</v>
      </c>
      <c r="BN124" s="335">
        <f t="shared" si="171"/>
        <v>0</v>
      </c>
      <c r="BO124" s="454">
        <f t="shared" si="172"/>
        <v>0</v>
      </c>
      <c r="BP124" s="661">
        <f t="shared" ref="BP124" si="212">+SUM(BD124:BG124)/AU124</f>
        <v>0.18181818181818182</v>
      </c>
      <c r="BQ124" s="656">
        <f t="shared" si="174"/>
        <v>0.18181818181818182</v>
      </c>
      <c r="BR124" s="646">
        <f t="shared" si="175"/>
        <v>0.18181818181818182</v>
      </c>
      <c r="BS124" s="55">
        <f>'[12]2016'!P21</f>
        <v>115081</v>
      </c>
      <c r="BT124" s="60">
        <f>'[12]2016'!Q21</f>
        <v>3000</v>
      </c>
      <c r="BU124" s="60">
        <f>'[12]2016'!R21</f>
        <v>0</v>
      </c>
      <c r="BV124" s="125">
        <f t="shared" si="180"/>
        <v>2.6068595163406642E-2</v>
      </c>
      <c r="BW124" s="379" t="str">
        <f t="shared" si="181"/>
        <v xml:space="preserve"> -</v>
      </c>
      <c r="BX124" s="55">
        <f>'[12]2017'!P21</f>
        <v>0</v>
      </c>
      <c r="BY124" s="60">
        <f>'[12]2017'!Q21</f>
        <v>0</v>
      </c>
      <c r="BZ124" s="60">
        <f>'[12]2017'!R21</f>
        <v>0</v>
      </c>
      <c r="CA124" s="125" t="str">
        <f t="shared" si="182"/>
        <v xml:space="preserve"> -</v>
      </c>
      <c r="CB124" s="379" t="str">
        <f t="shared" si="183"/>
        <v xml:space="preserve"> -</v>
      </c>
      <c r="CC124" s="54">
        <f>'[12]2018'!P21</f>
        <v>300000</v>
      </c>
      <c r="CD124" s="60">
        <f>'[12]2018'!Q21</f>
        <v>0</v>
      </c>
      <c r="CE124" s="60">
        <f>'[12]2018'!R21</f>
        <v>0</v>
      </c>
      <c r="CF124" s="125">
        <f t="shared" si="184"/>
        <v>0</v>
      </c>
      <c r="CG124" s="379" t="str">
        <f t="shared" si="185"/>
        <v xml:space="preserve"> -</v>
      </c>
      <c r="CH124" s="55">
        <f>'[12]2019'!P21</f>
        <v>300000</v>
      </c>
      <c r="CI124" s="60">
        <f>'[12]2019'!Q21</f>
        <v>0</v>
      </c>
      <c r="CJ124" s="60">
        <f>'[12]2019'!R21</f>
        <v>0</v>
      </c>
      <c r="CK124" s="125">
        <f t="shared" si="186"/>
        <v>0</v>
      </c>
      <c r="CL124" s="379" t="str">
        <f t="shared" si="187"/>
        <v xml:space="preserve"> -</v>
      </c>
      <c r="CM124" s="327">
        <f t="shared" si="188"/>
        <v>715081</v>
      </c>
      <c r="CN124" s="323">
        <f t="shared" si="189"/>
        <v>3000</v>
      </c>
      <c r="CO124" s="323">
        <f t="shared" si="190"/>
        <v>0</v>
      </c>
      <c r="CP124" s="505">
        <f t="shared" si="191"/>
        <v>4.1953289207796044E-3</v>
      </c>
      <c r="CQ124" s="379" t="str">
        <f t="shared" si="192"/>
        <v xml:space="preserve"> -</v>
      </c>
      <c r="CR124" s="592" t="s">
        <v>1500</v>
      </c>
      <c r="CS124" s="213" t="s">
        <v>1278</v>
      </c>
      <c r="CT124" s="102" t="str">
        <f>'[1]LÍNEA 4'!AQ124</f>
        <v>IMCT</v>
      </c>
    </row>
    <row r="125" spans="2:98" ht="30" customHeight="1" x14ac:dyDescent="0.2">
      <c r="B125" s="961"/>
      <c r="C125" s="958"/>
      <c r="D125" s="1181"/>
      <c r="E125" s="1178"/>
      <c r="F125" s="945"/>
      <c r="G125" s="1140"/>
      <c r="H125" s="1140"/>
      <c r="I125" s="1137"/>
      <c r="J125" s="1140"/>
      <c r="K125" s="1137"/>
      <c r="L125" s="1140"/>
      <c r="M125" s="1140"/>
      <c r="N125" s="1137"/>
      <c r="O125" s="1140"/>
      <c r="P125" s="1140"/>
      <c r="Q125" s="1137"/>
      <c r="R125" s="1140"/>
      <c r="S125" s="1140"/>
      <c r="T125" s="1137"/>
      <c r="U125" s="1171"/>
      <c r="V125" s="1134"/>
      <c r="W125" s="1137"/>
      <c r="X125" s="1140"/>
      <c r="Y125" s="1137"/>
      <c r="Z125" s="1140"/>
      <c r="AA125" s="1137"/>
      <c r="AB125" s="1143"/>
      <c r="AC125" s="1146"/>
      <c r="AD125" s="988"/>
      <c r="AE125" s="762"/>
      <c r="AF125" s="770"/>
      <c r="AG125" s="762"/>
      <c r="AH125" s="770"/>
      <c r="AI125" s="762"/>
      <c r="AJ125" s="770"/>
      <c r="AK125" s="762"/>
      <c r="AL125" s="770"/>
      <c r="AM125" s="762"/>
      <c r="AN125" s="1129"/>
      <c r="AO125" s="915"/>
      <c r="AP125" s="904"/>
      <c r="AQ125" s="237" t="s">
        <v>579</v>
      </c>
      <c r="AR125" s="232" t="str">
        <f>'[1]LÍNEA 4'!P125</f>
        <v>2.2.1.32.4</v>
      </c>
      <c r="AS125" s="237" t="s">
        <v>1745</v>
      </c>
      <c r="AT125" s="40">
        <v>1</v>
      </c>
      <c r="AU125" s="60">
        <f>'[1]LÍNEA 4'!S125</f>
        <v>1</v>
      </c>
      <c r="AV125" s="60">
        <f>'[1]LÍNEA 4'!T125</f>
        <v>1</v>
      </c>
      <c r="AW125" s="414">
        <v>0.25</v>
      </c>
      <c r="AX125" s="60">
        <f>'[1]LÍNEA 4'!U125</f>
        <v>1</v>
      </c>
      <c r="AY125" s="414">
        <v>0.25</v>
      </c>
      <c r="AZ125" s="60">
        <f>'[1]LÍNEA 4'!V125</f>
        <v>1</v>
      </c>
      <c r="BA125" s="416">
        <v>0.25</v>
      </c>
      <c r="BB125" s="47">
        <f>'[1]LÍNEA 4'!W125</f>
        <v>1</v>
      </c>
      <c r="BC125" s="416">
        <v>0.25</v>
      </c>
      <c r="BD125" s="54">
        <f>'[12]2016'!K22</f>
        <v>1</v>
      </c>
      <c r="BE125" s="60">
        <f>'[12]2017'!K22</f>
        <v>1</v>
      </c>
      <c r="BF125" s="60">
        <f>'[12]2018'!K22</f>
        <v>0</v>
      </c>
      <c r="BG125" s="49">
        <f>'[12]2019'!K22</f>
        <v>0</v>
      </c>
      <c r="BH125" s="334">
        <f t="shared" si="165"/>
        <v>1</v>
      </c>
      <c r="BI125" s="454">
        <f t="shared" si="166"/>
        <v>1</v>
      </c>
      <c r="BJ125" s="335">
        <f t="shared" si="167"/>
        <v>1</v>
      </c>
      <c r="BK125" s="454">
        <f t="shared" si="168"/>
        <v>1</v>
      </c>
      <c r="BL125" s="335">
        <f t="shared" si="169"/>
        <v>0</v>
      </c>
      <c r="BM125" s="454">
        <f t="shared" si="170"/>
        <v>0</v>
      </c>
      <c r="BN125" s="335">
        <f t="shared" si="171"/>
        <v>0</v>
      </c>
      <c r="BO125" s="454">
        <f t="shared" si="172"/>
        <v>0</v>
      </c>
      <c r="BP125" s="661">
        <f t="shared" si="173"/>
        <v>0.5</v>
      </c>
      <c r="BQ125" s="656">
        <f t="shared" si="174"/>
        <v>0.5</v>
      </c>
      <c r="BR125" s="646">
        <f t="shared" si="175"/>
        <v>0.5</v>
      </c>
      <c r="BS125" s="55">
        <f>'[12]2016'!P22</f>
        <v>0</v>
      </c>
      <c r="BT125" s="60">
        <f>'[12]2016'!Q22</f>
        <v>0</v>
      </c>
      <c r="BU125" s="60">
        <f>'[12]2016'!R22</f>
        <v>0</v>
      </c>
      <c r="BV125" s="125" t="str">
        <f t="shared" si="180"/>
        <v xml:space="preserve"> -</v>
      </c>
      <c r="BW125" s="379" t="str">
        <f t="shared" si="181"/>
        <v xml:space="preserve"> -</v>
      </c>
      <c r="BX125" s="55">
        <f>'[12]2017'!P22</f>
        <v>30000</v>
      </c>
      <c r="BY125" s="60">
        <f>'[12]2017'!Q22</f>
        <v>17400</v>
      </c>
      <c r="BZ125" s="60">
        <f>'[12]2017'!R22</f>
        <v>0</v>
      </c>
      <c r="CA125" s="125">
        <f t="shared" si="182"/>
        <v>0.57999999999999996</v>
      </c>
      <c r="CB125" s="379" t="str">
        <f t="shared" si="183"/>
        <v xml:space="preserve"> -</v>
      </c>
      <c r="CC125" s="54">
        <f>'[12]2018'!P22</f>
        <v>120000</v>
      </c>
      <c r="CD125" s="60">
        <f>'[12]2018'!Q22</f>
        <v>0</v>
      </c>
      <c r="CE125" s="60">
        <f>'[12]2018'!R22</f>
        <v>0</v>
      </c>
      <c r="CF125" s="125">
        <f t="shared" si="184"/>
        <v>0</v>
      </c>
      <c r="CG125" s="379" t="str">
        <f t="shared" si="185"/>
        <v xml:space="preserve"> -</v>
      </c>
      <c r="CH125" s="55">
        <f>'[12]2019'!P22</f>
        <v>120000</v>
      </c>
      <c r="CI125" s="60">
        <f>'[12]2019'!Q22</f>
        <v>0</v>
      </c>
      <c r="CJ125" s="60">
        <f>'[12]2019'!R22</f>
        <v>0</v>
      </c>
      <c r="CK125" s="125">
        <f t="shared" si="186"/>
        <v>0</v>
      </c>
      <c r="CL125" s="379" t="str">
        <f t="shared" si="187"/>
        <v xml:space="preserve"> -</v>
      </c>
      <c r="CM125" s="327">
        <f t="shared" si="188"/>
        <v>270000</v>
      </c>
      <c r="CN125" s="323">
        <f t="shared" si="189"/>
        <v>17400</v>
      </c>
      <c r="CO125" s="323">
        <f t="shared" si="190"/>
        <v>0</v>
      </c>
      <c r="CP125" s="505">
        <f t="shared" si="191"/>
        <v>6.4444444444444443E-2</v>
      </c>
      <c r="CQ125" s="379" t="str">
        <f t="shared" si="192"/>
        <v xml:space="preserve"> -</v>
      </c>
      <c r="CR125" s="592" t="s">
        <v>1500</v>
      </c>
      <c r="CS125" s="213" t="s">
        <v>1278</v>
      </c>
      <c r="CT125" s="102" t="str">
        <f>'[1]LÍNEA 4'!AQ125</f>
        <v>IMCT</v>
      </c>
    </row>
    <row r="126" spans="2:98" ht="30" customHeight="1" x14ac:dyDescent="0.2">
      <c r="B126" s="961"/>
      <c r="C126" s="958"/>
      <c r="D126" s="1181"/>
      <c r="E126" s="1178"/>
      <c r="F126" s="945"/>
      <c r="G126" s="1140"/>
      <c r="H126" s="1140"/>
      <c r="I126" s="1137"/>
      <c r="J126" s="1140"/>
      <c r="K126" s="1137"/>
      <c r="L126" s="1140"/>
      <c r="M126" s="1140"/>
      <c r="N126" s="1137"/>
      <c r="O126" s="1140"/>
      <c r="P126" s="1140"/>
      <c r="Q126" s="1137"/>
      <c r="R126" s="1140"/>
      <c r="S126" s="1140"/>
      <c r="T126" s="1137"/>
      <c r="U126" s="1171"/>
      <c r="V126" s="1134"/>
      <c r="W126" s="1137"/>
      <c r="X126" s="1140"/>
      <c r="Y126" s="1137"/>
      <c r="Z126" s="1140"/>
      <c r="AA126" s="1137"/>
      <c r="AB126" s="1143"/>
      <c r="AC126" s="1146"/>
      <c r="AD126" s="988"/>
      <c r="AE126" s="762"/>
      <c r="AF126" s="770"/>
      <c r="AG126" s="762"/>
      <c r="AH126" s="770"/>
      <c r="AI126" s="762"/>
      <c r="AJ126" s="770"/>
      <c r="AK126" s="762"/>
      <c r="AL126" s="770"/>
      <c r="AM126" s="762"/>
      <c r="AN126" s="1129"/>
      <c r="AO126" s="915"/>
      <c r="AP126" s="904"/>
      <c r="AQ126" s="119" t="s">
        <v>580</v>
      </c>
      <c r="AR126" s="117" t="str">
        <f>'[1]LÍNEA 4'!P126</f>
        <v>2.2.1.32.5</v>
      </c>
      <c r="AS126" s="119" t="s">
        <v>1746</v>
      </c>
      <c r="AT126" s="40">
        <v>0</v>
      </c>
      <c r="AU126" s="60">
        <f>'[1]LÍNEA 4'!S126</f>
        <v>4</v>
      </c>
      <c r="AV126" s="60">
        <f>'[1]LÍNEA 4'!T126</f>
        <v>1</v>
      </c>
      <c r="AW126" s="414">
        <f t="shared" si="176"/>
        <v>0.25</v>
      </c>
      <c r="AX126" s="60">
        <f>'[1]LÍNEA 4'!U126</f>
        <v>1</v>
      </c>
      <c r="AY126" s="414">
        <f t="shared" si="177"/>
        <v>0.25</v>
      </c>
      <c r="AZ126" s="60">
        <f>'[1]LÍNEA 4'!V126</f>
        <v>1</v>
      </c>
      <c r="BA126" s="416">
        <f t="shared" si="178"/>
        <v>0.25</v>
      </c>
      <c r="BB126" s="47">
        <f>'[1]LÍNEA 4'!W126</f>
        <v>1</v>
      </c>
      <c r="BC126" s="416">
        <f t="shared" si="179"/>
        <v>0.25</v>
      </c>
      <c r="BD126" s="54">
        <f>'[12]2016'!K23</f>
        <v>1</v>
      </c>
      <c r="BE126" s="60">
        <f>'[12]2017'!K23</f>
        <v>1</v>
      </c>
      <c r="BF126" s="60">
        <f>'[12]2018'!K23</f>
        <v>0</v>
      </c>
      <c r="BG126" s="49">
        <f>'[12]2019'!K23</f>
        <v>0</v>
      </c>
      <c r="BH126" s="334">
        <f t="shared" si="165"/>
        <v>1</v>
      </c>
      <c r="BI126" s="454">
        <f t="shared" si="166"/>
        <v>1</v>
      </c>
      <c r="BJ126" s="335">
        <f t="shared" si="167"/>
        <v>1</v>
      </c>
      <c r="BK126" s="454">
        <f t="shared" si="168"/>
        <v>1</v>
      </c>
      <c r="BL126" s="335">
        <f t="shared" si="169"/>
        <v>0</v>
      </c>
      <c r="BM126" s="454">
        <f t="shared" si="170"/>
        <v>0</v>
      </c>
      <c r="BN126" s="335">
        <f t="shared" si="171"/>
        <v>0</v>
      </c>
      <c r="BO126" s="454">
        <f t="shared" si="172"/>
        <v>0</v>
      </c>
      <c r="BP126" s="661">
        <f t="shared" ref="BP126" si="213">+SUM(BD126:BG126)/AU126</f>
        <v>0.5</v>
      </c>
      <c r="BQ126" s="656">
        <f t="shared" si="174"/>
        <v>0.5</v>
      </c>
      <c r="BR126" s="646">
        <f t="shared" si="175"/>
        <v>0.5</v>
      </c>
      <c r="BS126" s="55">
        <f>'[12]2016'!P23</f>
        <v>0</v>
      </c>
      <c r="BT126" s="60">
        <f>'[12]2016'!Q23</f>
        <v>0</v>
      </c>
      <c r="BU126" s="60">
        <f>'[12]2016'!R23</f>
        <v>0</v>
      </c>
      <c r="BV126" s="125" t="str">
        <f t="shared" si="180"/>
        <v xml:space="preserve"> -</v>
      </c>
      <c r="BW126" s="379" t="str">
        <f t="shared" si="181"/>
        <v xml:space="preserve"> -</v>
      </c>
      <c r="BX126" s="55">
        <f>'[12]2017'!P23</f>
        <v>50000</v>
      </c>
      <c r="BY126" s="60">
        <f>'[12]2017'!Q23</f>
        <v>20000</v>
      </c>
      <c r="BZ126" s="60">
        <f>'[12]2017'!R23</f>
        <v>0</v>
      </c>
      <c r="CA126" s="125">
        <f t="shared" si="182"/>
        <v>0.4</v>
      </c>
      <c r="CB126" s="379" t="str">
        <f t="shared" si="183"/>
        <v xml:space="preserve"> -</v>
      </c>
      <c r="CC126" s="54">
        <f>'[12]2018'!P23</f>
        <v>400000</v>
      </c>
      <c r="CD126" s="60">
        <f>'[12]2018'!Q23</f>
        <v>0</v>
      </c>
      <c r="CE126" s="60">
        <f>'[12]2018'!R23</f>
        <v>0</v>
      </c>
      <c r="CF126" s="125">
        <f t="shared" si="184"/>
        <v>0</v>
      </c>
      <c r="CG126" s="379" t="str">
        <f t="shared" si="185"/>
        <v xml:space="preserve"> -</v>
      </c>
      <c r="CH126" s="55">
        <f>'[12]2019'!P23</f>
        <v>400000</v>
      </c>
      <c r="CI126" s="60">
        <f>'[12]2019'!Q23</f>
        <v>0</v>
      </c>
      <c r="CJ126" s="60">
        <f>'[12]2019'!R23</f>
        <v>0</v>
      </c>
      <c r="CK126" s="125">
        <f t="shared" si="186"/>
        <v>0</v>
      </c>
      <c r="CL126" s="379" t="str">
        <f t="shared" si="187"/>
        <v xml:space="preserve"> -</v>
      </c>
      <c r="CM126" s="327">
        <f t="shared" si="188"/>
        <v>850000</v>
      </c>
      <c r="CN126" s="323">
        <f t="shared" si="189"/>
        <v>20000</v>
      </c>
      <c r="CO126" s="323">
        <f t="shared" si="190"/>
        <v>0</v>
      </c>
      <c r="CP126" s="505">
        <f t="shared" si="191"/>
        <v>2.3529411764705882E-2</v>
      </c>
      <c r="CQ126" s="379" t="str">
        <f t="shared" si="192"/>
        <v xml:space="preserve"> -</v>
      </c>
      <c r="CR126" s="592" t="s">
        <v>1500</v>
      </c>
      <c r="CS126" s="213" t="s">
        <v>1278</v>
      </c>
      <c r="CT126" s="102" t="str">
        <f>'[1]LÍNEA 4'!AQ126</f>
        <v>IMCT</v>
      </c>
    </row>
    <row r="127" spans="2:98" ht="30" customHeight="1" x14ac:dyDescent="0.2">
      <c r="B127" s="961"/>
      <c r="C127" s="958"/>
      <c r="D127" s="1181"/>
      <c r="E127" s="1178"/>
      <c r="F127" s="945"/>
      <c r="G127" s="1140"/>
      <c r="H127" s="1140"/>
      <c r="I127" s="1137"/>
      <c r="J127" s="1140"/>
      <c r="K127" s="1137"/>
      <c r="L127" s="1140"/>
      <c r="M127" s="1140"/>
      <c r="N127" s="1137"/>
      <c r="O127" s="1140"/>
      <c r="P127" s="1140"/>
      <c r="Q127" s="1137"/>
      <c r="R127" s="1140"/>
      <c r="S127" s="1140"/>
      <c r="T127" s="1137"/>
      <c r="U127" s="1171"/>
      <c r="V127" s="1134"/>
      <c r="W127" s="1137"/>
      <c r="X127" s="1140"/>
      <c r="Y127" s="1137"/>
      <c r="Z127" s="1140"/>
      <c r="AA127" s="1137"/>
      <c r="AB127" s="1143"/>
      <c r="AC127" s="1146"/>
      <c r="AD127" s="988"/>
      <c r="AE127" s="762"/>
      <c r="AF127" s="770"/>
      <c r="AG127" s="762"/>
      <c r="AH127" s="770"/>
      <c r="AI127" s="762"/>
      <c r="AJ127" s="770"/>
      <c r="AK127" s="762"/>
      <c r="AL127" s="770"/>
      <c r="AM127" s="762"/>
      <c r="AN127" s="1129"/>
      <c r="AO127" s="915"/>
      <c r="AP127" s="904"/>
      <c r="AQ127" s="237" t="s">
        <v>581</v>
      </c>
      <c r="AR127" s="232" t="str">
        <f>'[1]LÍNEA 4'!P127</f>
        <v>2.2.1.32.6</v>
      </c>
      <c r="AS127" s="237" t="s">
        <v>1747</v>
      </c>
      <c r="AT127" s="40">
        <v>1</v>
      </c>
      <c r="AU127" s="60">
        <f>'[1]LÍNEA 4'!S127</f>
        <v>1</v>
      </c>
      <c r="AV127" s="60">
        <f>'[1]LÍNEA 4'!T127</f>
        <v>1</v>
      </c>
      <c r="AW127" s="414">
        <v>0.25</v>
      </c>
      <c r="AX127" s="60">
        <f>'[1]LÍNEA 4'!U127</f>
        <v>1</v>
      </c>
      <c r="AY127" s="414">
        <v>0.25</v>
      </c>
      <c r="AZ127" s="60">
        <f>'[1]LÍNEA 4'!V127</f>
        <v>1</v>
      </c>
      <c r="BA127" s="416">
        <v>0.25</v>
      </c>
      <c r="BB127" s="47">
        <f>'[1]LÍNEA 4'!W127</f>
        <v>1</v>
      </c>
      <c r="BC127" s="416">
        <v>0.25</v>
      </c>
      <c r="BD127" s="54">
        <f>'[12]2016'!K24</f>
        <v>1</v>
      </c>
      <c r="BE127" s="60">
        <f>'[12]2017'!K24</f>
        <v>1</v>
      </c>
      <c r="BF127" s="60">
        <f>'[12]2018'!K24</f>
        <v>0</v>
      </c>
      <c r="BG127" s="49">
        <f>'[12]2019'!K24</f>
        <v>0</v>
      </c>
      <c r="BH127" s="334">
        <f t="shared" si="165"/>
        <v>1</v>
      </c>
      <c r="BI127" s="454">
        <f t="shared" si="166"/>
        <v>1</v>
      </c>
      <c r="BJ127" s="335">
        <f t="shared" si="167"/>
        <v>1</v>
      </c>
      <c r="BK127" s="454">
        <f t="shared" si="168"/>
        <v>1</v>
      </c>
      <c r="BL127" s="335">
        <f t="shared" si="169"/>
        <v>0</v>
      </c>
      <c r="BM127" s="454">
        <f t="shared" si="170"/>
        <v>0</v>
      </c>
      <c r="BN127" s="335">
        <f t="shared" si="171"/>
        <v>0</v>
      </c>
      <c r="BO127" s="454">
        <f t="shared" si="172"/>
        <v>0</v>
      </c>
      <c r="BP127" s="661">
        <f t="shared" si="173"/>
        <v>0.5</v>
      </c>
      <c r="BQ127" s="656">
        <f t="shared" si="174"/>
        <v>0.5</v>
      </c>
      <c r="BR127" s="646">
        <f t="shared" si="175"/>
        <v>0.5</v>
      </c>
      <c r="BS127" s="55">
        <f>'[12]2016'!P24</f>
        <v>159000</v>
      </c>
      <c r="BT127" s="60">
        <f>'[12]2016'!Q24</f>
        <v>59000</v>
      </c>
      <c r="BU127" s="60">
        <f>'[12]2016'!R24</f>
        <v>0</v>
      </c>
      <c r="BV127" s="125">
        <f t="shared" si="180"/>
        <v>0.37106918238993708</v>
      </c>
      <c r="BW127" s="379" t="str">
        <f t="shared" si="181"/>
        <v xml:space="preserve"> -</v>
      </c>
      <c r="BX127" s="55">
        <f>'[12]2017'!P24</f>
        <v>50000</v>
      </c>
      <c r="BY127" s="60">
        <f>'[12]2017'!Q24</f>
        <v>36000</v>
      </c>
      <c r="BZ127" s="60">
        <f>'[12]2017'!R24</f>
        <v>0</v>
      </c>
      <c r="CA127" s="125">
        <f t="shared" si="182"/>
        <v>0.72</v>
      </c>
      <c r="CB127" s="379" t="str">
        <f t="shared" si="183"/>
        <v xml:space="preserve"> -</v>
      </c>
      <c r="CC127" s="54">
        <f>'[12]2018'!P24</f>
        <v>410000</v>
      </c>
      <c r="CD127" s="60">
        <f>'[12]2018'!Q24</f>
        <v>0</v>
      </c>
      <c r="CE127" s="60">
        <f>'[12]2018'!R24</f>
        <v>0</v>
      </c>
      <c r="CF127" s="125">
        <f t="shared" si="184"/>
        <v>0</v>
      </c>
      <c r="CG127" s="379" t="str">
        <f t="shared" si="185"/>
        <v xml:space="preserve"> -</v>
      </c>
      <c r="CH127" s="55">
        <f>'[12]2019'!P24</f>
        <v>420000</v>
      </c>
      <c r="CI127" s="60">
        <f>'[12]2019'!Q24</f>
        <v>0</v>
      </c>
      <c r="CJ127" s="60">
        <f>'[12]2019'!R24</f>
        <v>0</v>
      </c>
      <c r="CK127" s="125">
        <f t="shared" si="186"/>
        <v>0</v>
      </c>
      <c r="CL127" s="379" t="str">
        <f t="shared" si="187"/>
        <v xml:space="preserve"> -</v>
      </c>
      <c r="CM127" s="327">
        <f t="shared" si="188"/>
        <v>1039000</v>
      </c>
      <c r="CN127" s="323">
        <f t="shared" si="189"/>
        <v>95000</v>
      </c>
      <c r="CO127" s="323">
        <f t="shared" si="190"/>
        <v>0</v>
      </c>
      <c r="CP127" s="505">
        <f t="shared" si="191"/>
        <v>9.1434071222329161E-2</v>
      </c>
      <c r="CQ127" s="379" t="str">
        <f t="shared" si="192"/>
        <v xml:space="preserve"> -</v>
      </c>
      <c r="CR127" s="592" t="s">
        <v>1500</v>
      </c>
      <c r="CS127" s="213" t="s">
        <v>1278</v>
      </c>
      <c r="CT127" s="102" t="str">
        <f>'[1]LÍNEA 4'!AQ127</f>
        <v>IMCT</v>
      </c>
    </row>
    <row r="128" spans="2:98" ht="45.75" customHeight="1" x14ac:dyDescent="0.2">
      <c r="B128" s="961"/>
      <c r="C128" s="958"/>
      <c r="D128" s="1181"/>
      <c r="E128" s="1178"/>
      <c r="F128" s="945"/>
      <c r="G128" s="1140"/>
      <c r="H128" s="1140"/>
      <c r="I128" s="1137"/>
      <c r="J128" s="1140"/>
      <c r="K128" s="1137"/>
      <c r="L128" s="1140"/>
      <c r="M128" s="1140"/>
      <c r="N128" s="1137"/>
      <c r="O128" s="1140"/>
      <c r="P128" s="1140"/>
      <c r="Q128" s="1137"/>
      <c r="R128" s="1140"/>
      <c r="S128" s="1140"/>
      <c r="T128" s="1137"/>
      <c r="U128" s="1171"/>
      <c r="V128" s="1134"/>
      <c r="W128" s="1137"/>
      <c r="X128" s="1140"/>
      <c r="Y128" s="1137"/>
      <c r="Z128" s="1140"/>
      <c r="AA128" s="1137"/>
      <c r="AB128" s="1143"/>
      <c r="AC128" s="1146"/>
      <c r="AD128" s="988"/>
      <c r="AE128" s="762"/>
      <c r="AF128" s="770"/>
      <c r="AG128" s="762"/>
      <c r="AH128" s="770"/>
      <c r="AI128" s="762"/>
      <c r="AJ128" s="770"/>
      <c r="AK128" s="762"/>
      <c r="AL128" s="770"/>
      <c r="AM128" s="762"/>
      <c r="AN128" s="1129"/>
      <c r="AO128" s="915"/>
      <c r="AP128" s="904"/>
      <c r="AQ128" s="119" t="s">
        <v>582</v>
      </c>
      <c r="AR128" s="117" t="str">
        <f>'[1]LÍNEA 4'!P128</f>
        <v>2.2.1.32.7</v>
      </c>
      <c r="AS128" s="119" t="s">
        <v>1748</v>
      </c>
      <c r="AT128" s="40">
        <v>680</v>
      </c>
      <c r="AU128" s="60">
        <f>'[1]LÍNEA 4'!S128</f>
        <v>840</v>
      </c>
      <c r="AV128" s="60">
        <f>'[1]LÍNEA 4'!T128</f>
        <v>250</v>
      </c>
      <c r="AW128" s="414">
        <f t="shared" si="176"/>
        <v>0.29761904761904762</v>
      </c>
      <c r="AX128" s="60">
        <f>'[1]LÍNEA 4'!U128</f>
        <v>240</v>
      </c>
      <c r="AY128" s="414">
        <f>+AX128/AU128</f>
        <v>0.2857142857142857</v>
      </c>
      <c r="AZ128" s="60">
        <f>'[1]LÍNEA 4'!V128</f>
        <v>110</v>
      </c>
      <c r="BA128" s="416">
        <f>+AZ128/AU128</f>
        <v>0.13095238095238096</v>
      </c>
      <c r="BB128" s="47">
        <f>'[1]LÍNEA 4'!W128</f>
        <v>240</v>
      </c>
      <c r="BC128" s="416">
        <f t="shared" si="179"/>
        <v>0.2857142857142857</v>
      </c>
      <c r="BD128" s="54">
        <f>'[12]2016'!K25</f>
        <v>296</v>
      </c>
      <c r="BE128" s="60">
        <f>'[12]2017'!K25</f>
        <v>0</v>
      </c>
      <c r="BF128" s="60">
        <f>'[12]2018'!K25</f>
        <v>0</v>
      </c>
      <c r="BG128" s="49">
        <f>'[12]2019'!K25</f>
        <v>0</v>
      </c>
      <c r="BH128" s="334">
        <f t="shared" si="165"/>
        <v>1.1839999999999999</v>
      </c>
      <c r="BI128" s="454">
        <f t="shared" si="166"/>
        <v>1</v>
      </c>
      <c r="BJ128" s="335">
        <f t="shared" si="167"/>
        <v>0</v>
      </c>
      <c r="BK128" s="454">
        <f t="shared" si="168"/>
        <v>0</v>
      </c>
      <c r="BL128" s="335">
        <f t="shared" si="169"/>
        <v>0</v>
      </c>
      <c r="BM128" s="454">
        <f t="shared" si="170"/>
        <v>0</v>
      </c>
      <c r="BN128" s="335">
        <f t="shared" si="171"/>
        <v>0</v>
      </c>
      <c r="BO128" s="454">
        <f t="shared" si="172"/>
        <v>0</v>
      </c>
      <c r="BP128" s="661">
        <f t="shared" ref="BP128" si="214">+SUM(BD128:BG128)/AU128</f>
        <v>0.35238095238095241</v>
      </c>
      <c r="BQ128" s="656">
        <f t="shared" si="174"/>
        <v>0.35238095238095241</v>
      </c>
      <c r="BR128" s="646">
        <f t="shared" si="175"/>
        <v>0.35238095238095241</v>
      </c>
      <c r="BS128" s="55">
        <f>'[12]2016'!P25</f>
        <v>141000</v>
      </c>
      <c r="BT128" s="60">
        <f>'[12]2016'!Q25</f>
        <v>141000</v>
      </c>
      <c r="BU128" s="60">
        <f>'[12]2016'!R25</f>
        <v>0</v>
      </c>
      <c r="BV128" s="125">
        <f t="shared" si="180"/>
        <v>1</v>
      </c>
      <c r="BW128" s="379" t="str">
        <f t="shared" si="181"/>
        <v xml:space="preserve"> -</v>
      </c>
      <c r="BX128" s="55">
        <f>'[12]2017'!P25</f>
        <v>263597</v>
      </c>
      <c r="BY128" s="60">
        <f>'[12]2017'!Q25</f>
        <v>0</v>
      </c>
      <c r="BZ128" s="60">
        <f>'[12]2017'!R25</f>
        <v>0</v>
      </c>
      <c r="CA128" s="125">
        <f t="shared" si="182"/>
        <v>0</v>
      </c>
      <c r="CB128" s="379" t="str">
        <f t="shared" si="183"/>
        <v xml:space="preserve"> -</v>
      </c>
      <c r="CC128" s="54">
        <f>'[12]2018'!P25</f>
        <v>72000</v>
      </c>
      <c r="CD128" s="60">
        <f>'[12]2018'!Q25</f>
        <v>0</v>
      </c>
      <c r="CE128" s="60">
        <f>'[12]2018'!R25</f>
        <v>0</v>
      </c>
      <c r="CF128" s="125">
        <f t="shared" si="184"/>
        <v>0</v>
      </c>
      <c r="CG128" s="379" t="str">
        <f t="shared" si="185"/>
        <v xml:space="preserve"> -</v>
      </c>
      <c r="CH128" s="55">
        <f>'[12]2019'!P25</f>
        <v>72000</v>
      </c>
      <c r="CI128" s="60">
        <f>'[12]2019'!Q25</f>
        <v>0</v>
      </c>
      <c r="CJ128" s="60">
        <f>'[12]2019'!R25</f>
        <v>0</v>
      </c>
      <c r="CK128" s="125">
        <f t="shared" si="186"/>
        <v>0</v>
      </c>
      <c r="CL128" s="379" t="str">
        <f t="shared" si="187"/>
        <v xml:space="preserve"> -</v>
      </c>
      <c r="CM128" s="327">
        <f t="shared" si="188"/>
        <v>548597</v>
      </c>
      <c r="CN128" s="323">
        <f t="shared" si="189"/>
        <v>141000</v>
      </c>
      <c r="CO128" s="323">
        <f t="shared" si="190"/>
        <v>0</v>
      </c>
      <c r="CP128" s="505">
        <f t="shared" si="191"/>
        <v>0.25701926915385975</v>
      </c>
      <c r="CQ128" s="379" t="str">
        <f t="shared" si="192"/>
        <v xml:space="preserve"> -</v>
      </c>
      <c r="CR128" s="592" t="s">
        <v>1500</v>
      </c>
      <c r="CS128" s="213" t="s">
        <v>1278</v>
      </c>
      <c r="CT128" s="102" t="str">
        <f>'[1]LÍNEA 4'!AQ128</f>
        <v>IMCT</v>
      </c>
    </row>
    <row r="129" spans="2:98" ht="30" customHeight="1" x14ac:dyDescent="0.2">
      <c r="B129" s="961"/>
      <c r="C129" s="958"/>
      <c r="D129" s="1181"/>
      <c r="E129" s="1178"/>
      <c r="F129" s="945"/>
      <c r="G129" s="1140"/>
      <c r="H129" s="1140"/>
      <c r="I129" s="1137"/>
      <c r="J129" s="1140"/>
      <c r="K129" s="1137"/>
      <c r="L129" s="1140"/>
      <c r="M129" s="1140"/>
      <c r="N129" s="1137"/>
      <c r="O129" s="1140"/>
      <c r="P129" s="1140"/>
      <c r="Q129" s="1137"/>
      <c r="R129" s="1140"/>
      <c r="S129" s="1140"/>
      <c r="T129" s="1137"/>
      <c r="U129" s="1171"/>
      <c r="V129" s="1134"/>
      <c r="W129" s="1137"/>
      <c r="X129" s="1140"/>
      <c r="Y129" s="1137"/>
      <c r="Z129" s="1140"/>
      <c r="AA129" s="1137"/>
      <c r="AB129" s="1143"/>
      <c r="AC129" s="1146"/>
      <c r="AD129" s="988"/>
      <c r="AE129" s="762"/>
      <c r="AF129" s="770"/>
      <c r="AG129" s="762"/>
      <c r="AH129" s="770"/>
      <c r="AI129" s="762"/>
      <c r="AJ129" s="770"/>
      <c r="AK129" s="762"/>
      <c r="AL129" s="770"/>
      <c r="AM129" s="762"/>
      <c r="AN129" s="1129"/>
      <c r="AO129" s="915"/>
      <c r="AP129" s="904"/>
      <c r="AQ129" s="255" t="s">
        <v>583</v>
      </c>
      <c r="AR129" s="277" t="str">
        <f>'[1]LÍNEA 4'!P129</f>
        <v xml:space="preserve"> -</v>
      </c>
      <c r="AS129" s="255" t="s">
        <v>1749</v>
      </c>
      <c r="AT129" s="40">
        <v>0</v>
      </c>
      <c r="AU129" s="60">
        <f>'[1]LÍNEA 4'!S129</f>
        <v>1</v>
      </c>
      <c r="AV129" s="60">
        <f>'[1]LÍNEA 4'!T129</f>
        <v>1</v>
      </c>
      <c r="AW129" s="414">
        <v>0.25</v>
      </c>
      <c r="AX129" s="60">
        <f>'[1]LÍNEA 4'!U129</f>
        <v>1</v>
      </c>
      <c r="AY129" s="414">
        <v>0.25</v>
      </c>
      <c r="AZ129" s="60">
        <f>'[1]LÍNEA 4'!V129</f>
        <v>1</v>
      </c>
      <c r="BA129" s="416">
        <v>0.25</v>
      </c>
      <c r="BB129" s="47">
        <f>'[1]LÍNEA 4'!W129</f>
        <v>1</v>
      </c>
      <c r="BC129" s="416">
        <v>0.25</v>
      </c>
      <c r="BD129" s="54">
        <f>'[12]2016'!K26</f>
        <v>1</v>
      </c>
      <c r="BE129" s="60">
        <f>'[12]2017'!K26</f>
        <v>0</v>
      </c>
      <c r="BF129" s="60">
        <f>'[12]2018'!K26</f>
        <v>0</v>
      </c>
      <c r="BG129" s="49">
        <f>'[12]2019'!K26</f>
        <v>0</v>
      </c>
      <c r="BH129" s="334">
        <f t="shared" si="165"/>
        <v>1</v>
      </c>
      <c r="BI129" s="454">
        <f t="shared" si="166"/>
        <v>1</v>
      </c>
      <c r="BJ129" s="335">
        <f t="shared" si="167"/>
        <v>0</v>
      </c>
      <c r="BK129" s="454">
        <f t="shared" si="168"/>
        <v>0</v>
      </c>
      <c r="BL129" s="335">
        <f t="shared" si="169"/>
        <v>0</v>
      </c>
      <c r="BM129" s="454">
        <f t="shared" si="170"/>
        <v>0</v>
      </c>
      <c r="BN129" s="335">
        <f t="shared" si="171"/>
        <v>0</v>
      </c>
      <c r="BO129" s="454">
        <f t="shared" si="172"/>
        <v>0</v>
      </c>
      <c r="BP129" s="661">
        <f t="shared" si="173"/>
        <v>0.25</v>
      </c>
      <c r="BQ129" s="656">
        <f t="shared" si="174"/>
        <v>0.25</v>
      </c>
      <c r="BR129" s="646">
        <f t="shared" si="175"/>
        <v>0.25</v>
      </c>
      <c r="BS129" s="55">
        <f>'[12]2016'!P26</f>
        <v>0</v>
      </c>
      <c r="BT129" s="60">
        <f>'[12]2016'!Q26</f>
        <v>0</v>
      </c>
      <c r="BU129" s="60">
        <f>'[12]2016'!R26</f>
        <v>0</v>
      </c>
      <c r="BV129" s="125" t="str">
        <f t="shared" si="180"/>
        <v xml:space="preserve"> -</v>
      </c>
      <c r="BW129" s="379" t="str">
        <f t="shared" si="181"/>
        <v xml:space="preserve"> -</v>
      </c>
      <c r="BX129" s="55">
        <f>'[12]2017'!P26</f>
        <v>0</v>
      </c>
      <c r="BY129" s="60">
        <f>'[12]2017'!Q26</f>
        <v>0</v>
      </c>
      <c r="BZ129" s="60">
        <f>'[12]2017'!R26</f>
        <v>0</v>
      </c>
      <c r="CA129" s="125" t="str">
        <f t="shared" si="182"/>
        <v xml:space="preserve"> -</v>
      </c>
      <c r="CB129" s="379" t="str">
        <f t="shared" si="183"/>
        <v xml:space="preserve"> -</v>
      </c>
      <c r="CC129" s="54">
        <f>'[12]2018'!P26</f>
        <v>0</v>
      </c>
      <c r="CD129" s="60">
        <f>'[12]2018'!Q26</f>
        <v>0</v>
      </c>
      <c r="CE129" s="60">
        <f>'[12]2018'!R26</f>
        <v>0</v>
      </c>
      <c r="CF129" s="125" t="str">
        <f t="shared" si="184"/>
        <v xml:space="preserve"> -</v>
      </c>
      <c r="CG129" s="379" t="str">
        <f t="shared" si="185"/>
        <v xml:space="preserve"> -</v>
      </c>
      <c r="CH129" s="55">
        <f>'[12]2019'!P26</f>
        <v>0</v>
      </c>
      <c r="CI129" s="60">
        <f>'[12]2019'!Q26</f>
        <v>0</v>
      </c>
      <c r="CJ129" s="60">
        <f>'[12]2019'!R26</f>
        <v>0</v>
      </c>
      <c r="CK129" s="125" t="str">
        <f t="shared" si="186"/>
        <v xml:space="preserve"> -</v>
      </c>
      <c r="CL129" s="379" t="str">
        <f t="shared" si="187"/>
        <v xml:space="preserve"> -</v>
      </c>
      <c r="CM129" s="327">
        <f t="shared" si="188"/>
        <v>0</v>
      </c>
      <c r="CN129" s="323">
        <f t="shared" si="189"/>
        <v>0</v>
      </c>
      <c r="CO129" s="323">
        <f t="shared" si="190"/>
        <v>0</v>
      </c>
      <c r="CP129" s="505" t="str">
        <f t="shared" si="191"/>
        <v xml:space="preserve"> -</v>
      </c>
      <c r="CQ129" s="379" t="str">
        <f t="shared" si="192"/>
        <v xml:space="preserve"> -</v>
      </c>
      <c r="CR129" s="592" t="s">
        <v>1750</v>
      </c>
      <c r="CS129" s="213" t="s">
        <v>1278</v>
      </c>
      <c r="CT129" s="102" t="str">
        <f>'[1]LÍNEA 4'!AQ129</f>
        <v>IMCT</v>
      </c>
    </row>
    <row r="130" spans="2:98" ht="30" customHeight="1" x14ac:dyDescent="0.2">
      <c r="B130" s="961"/>
      <c r="C130" s="958"/>
      <c r="D130" s="1181"/>
      <c r="E130" s="1178"/>
      <c r="F130" s="945"/>
      <c r="G130" s="1140"/>
      <c r="H130" s="1140"/>
      <c r="I130" s="1137"/>
      <c r="J130" s="1140"/>
      <c r="K130" s="1137"/>
      <c r="L130" s="1140"/>
      <c r="M130" s="1140"/>
      <c r="N130" s="1137"/>
      <c r="O130" s="1140"/>
      <c r="P130" s="1140"/>
      <c r="Q130" s="1137"/>
      <c r="R130" s="1140"/>
      <c r="S130" s="1140"/>
      <c r="T130" s="1137"/>
      <c r="U130" s="1171"/>
      <c r="V130" s="1134"/>
      <c r="W130" s="1137"/>
      <c r="X130" s="1140"/>
      <c r="Y130" s="1137"/>
      <c r="Z130" s="1140"/>
      <c r="AA130" s="1137"/>
      <c r="AB130" s="1143"/>
      <c r="AC130" s="1146"/>
      <c r="AD130" s="988"/>
      <c r="AE130" s="762"/>
      <c r="AF130" s="770"/>
      <c r="AG130" s="762"/>
      <c r="AH130" s="770"/>
      <c r="AI130" s="762"/>
      <c r="AJ130" s="770"/>
      <c r="AK130" s="762"/>
      <c r="AL130" s="770"/>
      <c r="AM130" s="762"/>
      <c r="AN130" s="1129"/>
      <c r="AO130" s="915"/>
      <c r="AP130" s="904"/>
      <c r="AQ130" s="231" t="s">
        <v>1184</v>
      </c>
      <c r="AR130" s="241" t="str">
        <f>'[1]LÍNEA 4'!P130</f>
        <v xml:space="preserve"> -</v>
      </c>
      <c r="AS130" s="231" t="s">
        <v>1751</v>
      </c>
      <c r="AT130" s="40">
        <v>5</v>
      </c>
      <c r="AU130" s="60">
        <f>'[1]LÍNEA 4'!S130</f>
        <v>5</v>
      </c>
      <c r="AV130" s="60">
        <f>'[1]LÍNEA 4'!T130</f>
        <v>1</v>
      </c>
      <c r="AW130" s="414">
        <f t="shared" si="176"/>
        <v>0.2</v>
      </c>
      <c r="AX130" s="60">
        <f>'[1]LÍNEA 4'!U130</f>
        <v>2</v>
      </c>
      <c r="AY130" s="414">
        <f>+AX130/AU130</f>
        <v>0.4</v>
      </c>
      <c r="AZ130" s="60">
        <f>'[1]LÍNEA 4'!V130</f>
        <v>1</v>
      </c>
      <c r="BA130" s="416">
        <f>+AZ130/AU130</f>
        <v>0.2</v>
      </c>
      <c r="BB130" s="47">
        <f>'[1]LÍNEA 4'!W130</f>
        <v>1</v>
      </c>
      <c r="BC130" s="416">
        <f t="shared" si="179"/>
        <v>0.2</v>
      </c>
      <c r="BD130" s="54">
        <f>'[12]2016'!K27</f>
        <v>1</v>
      </c>
      <c r="BE130" s="60">
        <f>'[12]2017'!K27</f>
        <v>0</v>
      </c>
      <c r="BF130" s="60">
        <f>'[12]2018'!K27</f>
        <v>0</v>
      </c>
      <c r="BG130" s="49">
        <f>'[12]2019'!K27</f>
        <v>0</v>
      </c>
      <c r="BH130" s="334">
        <f t="shared" si="165"/>
        <v>1</v>
      </c>
      <c r="BI130" s="454">
        <f t="shared" si="166"/>
        <v>1</v>
      </c>
      <c r="BJ130" s="335">
        <f t="shared" si="167"/>
        <v>0</v>
      </c>
      <c r="BK130" s="454">
        <f t="shared" si="168"/>
        <v>0</v>
      </c>
      <c r="BL130" s="335">
        <f t="shared" si="169"/>
        <v>0</v>
      </c>
      <c r="BM130" s="454">
        <f t="shared" si="170"/>
        <v>0</v>
      </c>
      <c r="BN130" s="335">
        <f t="shared" si="171"/>
        <v>0</v>
      </c>
      <c r="BO130" s="454">
        <f t="shared" si="172"/>
        <v>0</v>
      </c>
      <c r="BP130" s="661">
        <f>+AVERAGE(BE130:BG130)/AU130</f>
        <v>0</v>
      </c>
      <c r="BQ130" s="656">
        <f t="shared" si="174"/>
        <v>0</v>
      </c>
      <c r="BR130" s="646">
        <f t="shared" si="175"/>
        <v>0</v>
      </c>
      <c r="BS130" s="55">
        <f>'[12]2016'!P27</f>
        <v>0</v>
      </c>
      <c r="BT130" s="60">
        <f>'[12]2016'!Q27</f>
        <v>0</v>
      </c>
      <c r="BU130" s="60">
        <f>'[12]2016'!R27</f>
        <v>0</v>
      </c>
      <c r="BV130" s="125" t="str">
        <f t="shared" si="180"/>
        <v xml:space="preserve"> -</v>
      </c>
      <c r="BW130" s="379" t="str">
        <f t="shared" si="181"/>
        <v xml:space="preserve"> -</v>
      </c>
      <c r="BX130" s="55">
        <f>'[12]2017'!P27</f>
        <v>0</v>
      </c>
      <c r="BY130" s="60">
        <f>'[12]2017'!Q27</f>
        <v>0</v>
      </c>
      <c r="BZ130" s="60">
        <f>'[12]2017'!R27</f>
        <v>0</v>
      </c>
      <c r="CA130" s="125" t="str">
        <f t="shared" si="182"/>
        <v xml:space="preserve"> -</v>
      </c>
      <c r="CB130" s="379" t="str">
        <f t="shared" si="183"/>
        <v xml:space="preserve"> -</v>
      </c>
      <c r="CC130" s="54">
        <f>'[12]2018'!P27</f>
        <v>0</v>
      </c>
      <c r="CD130" s="60">
        <f>'[12]2018'!Q27</f>
        <v>0</v>
      </c>
      <c r="CE130" s="60">
        <f>'[12]2018'!R27</f>
        <v>0</v>
      </c>
      <c r="CF130" s="125" t="str">
        <f t="shared" si="184"/>
        <v xml:space="preserve"> -</v>
      </c>
      <c r="CG130" s="379" t="str">
        <f t="shared" si="185"/>
        <v xml:space="preserve"> -</v>
      </c>
      <c r="CH130" s="55">
        <f>'[12]2019'!P27</f>
        <v>0</v>
      </c>
      <c r="CI130" s="60">
        <f>'[12]2019'!Q27</f>
        <v>0</v>
      </c>
      <c r="CJ130" s="60">
        <f>'[12]2019'!R27</f>
        <v>0</v>
      </c>
      <c r="CK130" s="125" t="str">
        <f t="shared" si="186"/>
        <v xml:space="preserve"> -</v>
      </c>
      <c r="CL130" s="379" t="str">
        <f t="shared" si="187"/>
        <v xml:space="preserve"> -</v>
      </c>
      <c r="CM130" s="327">
        <f t="shared" si="188"/>
        <v>0</v>
      </c>
      <c r="CN130" s="323">
        <f t="shared" si="189"/>
        <v>0</v>
      </c>
      <c r="CO130" s="323">
        <f t="shared" si="190"/>
        <v>0</v>
      </c>
      <c r="CP130" s="505" t="str">
        <f t="shared" si="191"/>
        <v xml:space="preserve"> -</v>
      </c>
      <c r="CQ130" s="379" t="str">
        <f t="shared" si="192"/>
        <v xml:space="preserve"> -</v>
      </c>
      <c r="CR130" s="592" t="s">
        <v>1500</v>
      </c>
      <c r="CS130" s="213" t="s">
        <v>1278</v>
      </c>
      <c r="CT130" s="102" t="str">
        <f>'[1]LÍNEA 4'!AQ130</f>
        <v>IMCT</v>
      </c>
    </row>
    <row r="131" spans="2:98" ht="30" customHeight="1" x14ac:dyDescent="0.2">
      <c r="B131" s="961"/>
      <c r="C131" s="958"/>
      <c r="D131" s="1181"/>
      <c r="E131" s="1178"/>
      <c r="F131" s="945"/>
      <c r="G131" s="1140"/>
      <c r="H131" s="1140"/>
      <c r="I131" s="1137"/>
      <c r="J131" s="1140"/>
      <c r="K131" s="1137"/>
      <c r="L131" s="1140"/>
      <c r="M131" s="1140"/>
      <c r="N131" s="1137"/>
      <c r="O131" s="1140"/>
      <c r="P131" s="1140"/>
      <c r="Q131" s="1137"/>
      <c r="R131" s="1140"/>
      <c r="S131" s="1140"/>
      <c r="T131" s="1137"/>
      <c r="U131" s="1171"/>
      <c r="V131" s="1134"/>
      <c r="W131" s="1137"/>
      <c r="X131" s="1140"/>
      <c r="Y131" s="1137"/>
      <c r="Z131" s="1140"/>
      <c r="AA131" s="1137"/>
      <c r="AB131" s="1143"/>
      <c r="AC131" s="1146"/>
      <c r="AD131" s="988"/>
      <c r="AE131" s="762"/>
      <c r="AF131" s="770"/>
      <c r="AG131" s="762"/>
      <c r="AH131" s="770"/>
      <c r="AI131" s="762"/>
      <c r="AJ131" s="770"/>
      <c r="AK131" s="762"/>
      <c r="AL131" s="770"/>
      <c r="AM131" s="762"/>
      <c r="AN131" s="1129"/>
      <c r="AO131" s="915"/>
      <c r="AP131" s="904"/>
      <c r="AQ131" s="301" t="s">
        <v>584</v>
      </c>
      <c r="AR131" s="302" t="str">
        <f>'[1]LÍNEA 4'!P131</f>
        <v>2.2.1.32.9</v>
      </c>
      <c r="AS131" s="301" t="s">
        <v>1752</v>
      </c>
      <c r="AT131" s="40">
        <v>0</v>
      </c>
      <c r="AU131" s="60">
        <f>'[1]LÍNEA 4'!S131</f>
        <v>1</v>
      </c>
      <c r="AV131" s="60">
        <f>'[1]LÍNEA 4'!T131</f>
        <v>1</v>
      </c>
      <c r="AW131" s="414">
        <v>0.25</v>
      </c>
      <c r="AX131" s="60">
        <f>'[1]LÍNEA 4'!U131</f>
        <v>1</v>
      </c>
      <c r="AY131" s="414">
        <v>0.25</v>
      </c>
      <c r="AZ131" s="60">
        <f>'[1]LÍNEA 4'!V131</f>
        <v>1</v>
      </c>
      <c r="BA131" s="416">
        <v>0.25</v>
      </c>
      <c r="BB131" s="47">
        <f>'[1]LÍNEA 4'!W131</f>
        <v>1</v>
      </c>
      <c r="BC131" s="416">
        <v>0.25</v>
      </c>
      <c r="BD131" s="54">
        <f>'[12]2016'!K28</f>
        <v>1</v>
      </c>
      <c r="BE131" s="60">
        <f>'[12]2017'!K28</f>
        <v>0</v>
      </c>
      <c r="BF131" s="60">
        <f>'[12]2018'!K28</f>
        <v>0</v>
      </c>
      <c r="BG131" s="49">
        <f>'[12]2019'!K28</f>
        <v>0</v>
      </c>
      <c r="BH131" s="334">
        <f t="shared" si="165"/>
        <v>1</v>
      </c>
      <c r="BI131" s="454">
        <f t="shared" si="166"/>
        <v>1</v>
      </c>
      <c r="BJ131" s="335">
        <f t="shared" si="167"/>
        <v>0</v>
      </c>
      <c r="BK131" s="454">
        <f t="shared" si="168"/>
        <v>0</v>
      </c>
      <c r="BL131" s="335">
        <f t="shared" si="169"/>
        <v>0</v>
      </c>
      <c r="BM131" s="454">
        <f t="shared" si="170"/>
        <v>0</v>
      </c>
      <c r="BN131" s="335">
        <f t="shared" si="171"/>
        <v>0</v>
      </c>
      <c r="BO131" s="454">
        <f t="shared" si="172"/>
        <v>0</v>
      </c>
      <c r="BP131" s="661">
        <f t="shared" si="173"/>
        <v>0.25</v>
      </c>
      <c r="BQ131" s="656">
        <f t="shared" si="174"/>
        <v>0.25</v>
      </c>
      <c r="BR131" s="646">
        <f t="shared" si="175"/>
        <v>0.25</v>
      </c>
      <c r="BS131" s="55">
        <f>'[12]2016'!P28</f>
        <v>5000</v>
      </c>
      <c r="BT131" s="60">
        <f>'[12]2016'!Q28</f>
        <v>0</v>
      </c>
      <c r="BU131" s="60">
        <f>'[12]2016'!R28</f>
        <v>0</v>
      </c>
      <c r="BV131" s="125">
        <f t="shared" si="180"/>
        <v>0</v>
      </c>
      <c r="BW131" s="379" t="str">
        <f t="shared" si="181"/>
        <v xml:space="preserve"> -</v>
      </c>
      <c r="BX131" s="55">
        <f>'[12]2017'!P28</f>
        <v>0</v>
      </c>
      <c r="BY131" s="60">
        <f>'[12]2017'!Q28</f>
        <v>0</v>
      </c>
      <c r="BZ131" s="60">
        <f>'[12]2017'!R28</f>
        <v>0</v>
      </c>
      <c r="CA131" s="125" t="str">
        <f t="shared" si="182"/>
        <v xml:space="preserve"> -</v>
      </c>
      <c r="CB131" s="379" t="str">
        <f t="shared" si="183"/>
        <v xml:space="preserve"> -</v>
      </c>
      <c r="CC131" s="54">
        <f>'[12]2018'!P28</f>
        <v>0</v>
      </c>
      <c r="CD131" s="60">
        <f>'[12]2018'!Q28</f>
        <v>0</v>
      </c>
      <c r="CE131" s="60">
        <f>'[12]2018'!R28</f>
        <v>0</v>
      </c>
      <c r="CF131" s="125" t="str">
        <f t="shared" si="184"/>
        <v xml:space="preserve"> -</v>
      </c>
      <c r="CG131" s="379" t="str">
        <f t="shared" si="185"/>
        <v xml:space="preserve"> -</v>
      </c>
      <c r="CH131" s="55">
        <f>'[12]2019'!P28</f>
        <v>0</v>
      </c>
      <c r="CI131" s="60">
        <f>'[12]2019'!Q28</f>
        <v>0</v>
      </c>
      <c r="CJ131" s="60">
        <f>'[12]2019'!R28</f>
        <v>0</v>
      </c>
      <c r="CK131" s="125" t="str">
        <f t="shared" si="186"/>
        <v xml:space="preserve"> -</v>
      </c>
      <c r="CL131" s="379" t="str">
        <f t="shared" si="187"/>
        <v xml:space="preserve"> -</v>
      </c>
      <c r="CM131" s="327">
        <f t="shared" si="188"/>
        <v>5000</v>
      </c>
      <c r="CN131" s="323">
        <f t="shared" si="189"/>
        <v>0</v>
      </c>
      <c r="CO131" s="323">
        <f t="shared" si="190"/>
        <v>0</v>
      </c>
      <c r="CP131" s="505">
        <f t="shared" si="191"/>
        <v>0</v>
      </c>
      <c r="CQ131" s="379" t="str">
        <f t="shared" si="192"/>
        <v xml:space="preserve"> -</v>
      </c>
      <c r="CR131" s="592" t="s">
        <v>1750</v>
      </c>
      <c r="CS131" s="213" t="s">
        <v>1278</v>
      </c>
      <c r="CT131" s="102" t="str">
        <f>'[1]LÍNEA 4'!AQ131</f>
        <v>IMCT</v>
      </c>
    </row>
    <row r="132" spans="2:98" ht="45.95" customHeight="1" x14ac:dyDescent="0.2">
      <c r="B132" s="961"/>
      <c r="C132" s="958"/>
      <c r="D132" s="1181"/>
      <c r="E132" s="1178"/>
      <c r="F132" s="945"/>
      <c r="G132" s="1140"/>
      <c r="H132" s="1140"/>
      <c r="I132" s="1137"/>
      <c r="J132" s="1140"/>
      <c r="K132" s="1137"/>
      <c r="L132" s="1140"/>
      <c r="M132" s="1140"/>
      <c r="N132" s="1137"/>
      <c r="O132" s="1140"/>
      <c r="P132" s="1140"/>
      <c r="Q132" s="1137"/>
      <c r="R132" s="1140"/>
      <c r="S132" s="1140"/>
      <c r="T132" s="1137"/>
      <c r="U132" s="1171"/>
      <c r="V132" s="1134"/>
      <c r="W132" s="1137"/>
      <c r="X132" s="1140"/>
      <c r="Y132" s="1137"/>
      <c r="Z132" s="1140"/>
      <c r="AA132" s="1137"/>
      <c r="AB132" s="1143"/>
      <c r="AC132" s="1146"/>
      <c r="AD132" s="988"/>
      <c r="AE132" s="762"/>
      <c r="AF132" s="770"/>
      <c r="AG132" s="762"/>
      <c r="AH132" s="770"/>
      <c r="AI132" s="762"/>
      <c r="AJ132" s="770"/>
      <c r="AK132" s="762"/>
      <c r="AL132" s="770"/>
      <c r="AM132" s="762"/>
      <c r="AN132" s="1129"/>
      <c r="AO132" s="915"/>
      <c r="AP132" s="904"/>
      <c r="AQ132" s="301" t="s">
        <v>1185</v>
      </c>
      <c r="AR132" s="302" t="str">
        <f>'[1]LÍNEA 4'!P132</f>
        <v xml:space="preserve"> -</v>
      </c>
      <c r="AS132" s="301" t="s">
        <v>1753</v>
      </c>
      <c r="AT132" s="40">
        <v>0</v>
      </c>
      <c r="AU132" s="60">
        <f>'[1]LÍNEA 4'!S132</f>
        <v>1</v>
      </c>
      <c r="AV132" s="60">
        <f>'[1]LÍNEA 4'!T132</f>
        <v>1</v>
      </c>
      <c r="AW132" s="414">
        <v>0.25</v>
      </c>
      <c r="AX132" s="60">
        <f>'[1]LÍNEA 4'!U132</f>
        <v>1</v>
      </c>
      <c r="AY132" s="414">
        <v>0.25</v>
      </c>
      <c r="AZ132" s="60">
        <f>'[1]LÍNEA 4'!V132</f>
        <v>1</v>
      </c>
      <c r="BA132" s="416">
        <v>0.25</v>
      </c>
      <c r="BB132" s="47">
        <f>'[1]LÍNEA 4'!W132</f>
        <v>1</v>
      </c>
      <c r="BC132" s="416">
        <v>0.25</v>
      </c>
      <c r="BD132" s="54">
        <f>'[12]2016'!K29</f>
        <v>1</v>
      </c>
      <c r="BE132" s="60">
        <f>'[12]2017'!K29</f>
        <v>0</v>
      </c>
      <c r="BF132" s="60">
        <f>'[12]2018'!K29</f>
        <v>0</v>
      </c>
      <c r="BG132" s="49">
        <f>'[12]2019'!K29</f>
        <v>0</v>
      </c>
      <c r="BH132" s="334">
        <f t="shared" si="165"/>
        <v>1</v>
      </c>
      <c r="BI132" s="454">
        <f t="shared" si="166"/>
        <v>1</v>
      </c>
      <c r="BJ132" s="335">
        <f t="shared" si="167"/>
        <v>0</v>
      </c>
      <c r="BK132" s="454">
        <f t="shared" si="168"/>
        <v>0</v>
      </c>
      <c r="BL132" s="335">
        <f t="shared" si="169"/>
        <v>0</v>
      </c>
      <c r="BM132" s="454">
        <f t="shared" si="170"/>
        <v>0</v>
      </c>
      <c r="BN132" s="335">
        <f t="shared" si="171"/>
        <v>0</v>
      </c>
      <c r="BO132" s="454">
        <f t="shared" si="172"/>
        <v>0</v>
      </c>
      <c r="BP132" s="661">
        <f t="shared" si="173"/>
        <v>0.25</v>
      </c>
      <c r="BQ132" s="656">
        <f t="shared" si="174"/>
        <v>0.25</v>
      </c>
      <c r="BR132" s="646">
        <f t="shared" si="175"/>
        <v>0.25</v>
      </c>
      <c r="BS132" s="55">
        <f>'[12]2016'!P29</f>
        <v>0</v>
      </c>
      <c r="BT132" s="60">
        <f>'[12]2016'!Q29</f>
        <v>0</v>
      </c>
      <c r="BU132" s="60">
        <f>'[12]2016'!R29</f>
        <v>0</v>
      </c>
      <c r="BV132" s="125" t="str">
        <f t="shared" si="180"/>
        <v xml:space="preserve"> -</v>
      </c>
      <c r="BW132" s="379" t="str">
        <f t="shared" si="181"/>
        <v xml:space="preserve"> -</v>
      </c>
      <c r="BX132" s="55">
        <f>'[12]2017'!P29</f>
        <v>0</v>
      </c>
      <c r="BY132" s="60">
        <f>'[12]2017'!Q29</f>
        <v>0</v>
      </c>
      <c r="BZ132" s="60">
        <f>'[12]2017'!R29</f>
        <v>0</v>
      </c>
      <c r="CA132" s="125" t="str">
        <f t="shared" si="182"/>
        <v xml:space="preserve"> -</v>
      </c>
      <c r="CB132" s="379" t="str">
        <f t="shared" si="183"/>
        <v xml:space="preserve"> -</v>
      </c>
      <c r="CC132" s="54">
        <f>'[12]2018'!P29</f>
        <v>0</v>
      </c>
      <c r="CD132" s="60">
        <f>'[12]2018'!Q29</f>
        <v>0</v>
      </c>
      <c r="CE132" s="60">
        <f>'[12]2018'!R29</f>
        <v>0</v>
      </c>
      <c r="CF132" s="125" t="str">
        <f t="shared" si="184"/>
        <v xml:space="preserve"> -</v>
      </c>
      <c r="CG132" s="379" t="str">
        <f t="shared" si="185"/>
        <v xml:space="preserve"> -</v>
      </c>
      <c r="CH132" s="55">
        <f>'[12]2019'!P29</f>
        <v>0</v>
      </c>
      <c r="CI132" s="60">
        <f>'[12]2019'!Q29</f>
        <v>0</v>
      </c>
      <c r="CJ132" s="60">
        <f>'[12]2019'!R29</f>
        <v>0</v>
      </c>
      <c r="CK132" s="125" t="str">
        <f t="shared" si="186"/>
        <v xml:space="preserve"> -</v>
      </c>
      <c r="CL132" s="379" t="str">
        <f t="shared" si="187"/>
        <v xml:space="preserve"> -</v>
      </c>
      <c r="CM132" s="327">
        <f t="shared" si="188"/>
        <v>0</v>
      </c>
      <c r="CN132" s="323">
        <f t="shared" si="189"/>
        <v>0</v>
      </c>
      <c r="CO132" s="323">
        <f t="shared" si="190"/>
        <v>0</v>
      </c>
      <c r="CP132" s="505" t="str">
        <f t="shared" si="191"/>
        <v xml:space="preserve"> -</v>
      </c>
      <c r="CQ132" s="379" t="str">
        <f t="shared" si="192"/>
        <v xml:space="preserve"> -</v>
      </c>
      <c r="CR132" s="592" t="s">
        <v>1750</v>
      </c>
      <c r="CS132" s="213" t="s">
        <v>1278</v>
      </c>
      <c r="CT132" s="102" t="str">
        <f>'[1]LÍNEA 4'!AQ132</f>
        <v>IMCT</v>
      </c>
    </row>
    <row r="133" spans="2:98" ht="45.75" customHeight="1" thickBot="1" x14ac:dyDescent="0.25">
      <c r="B133" s="961"/>
      <c r="C133" s="958"/>
      <c r="D133" s="1181"/>
      <c r="E133" s="1178"/>
      <c r="F133" s="945"/>
      <c r="G133" s="1140"/>
      <c r="H133" s="1140"/>
      <c r="I133" s="1137"/>
      <c r="J133" s="1140"/>
      <c r="K133" s="1137"/>
      <c r="L133" s="1140"/>
      <c r="M133" s="1140"/>
      <c r="N133" s="1137"/>
      <c r="O133" s="1140"/>
      <c r="P133" s="1140"/>
      <c r="Q133" s="1137"/>
      <c r="R133" s="1140"/>
      <c r="S133" s="1140"/>
      <c r="T133" s="1137"/>
      <c r="U133" s="1171"/>
      <c r="V133" s="1134"/>
      <c r="W133" s="1137"/>
      <c r="X133" s="1140"/>
      <c r="Y133" s="1137"/>
      <c r="Z133" s="1140"/>
      <c r="AA133" s="1137"/>
      <c r="AB133" s="1143"/>
      <c r="AC133" s="1146"/>
      <c r="AD133" s="988"/>
      <c r="AE133" s="762"/>
      <c r="AF133" s="770"/>
      <c r="AG133" s="762"/>
      <c r="AH133" s="770"/>
      <c r="AI133" s="762"/>
      <c r="AJ133" s="770"/>
      <c r="AK133" s="762"/>
      <c r="AL133" s="770"/>
      <c r="AM133" s="762"/>
      <c r="AN133" s="1129"/>
      <c r="AO133" s="916"/>
      <c r="AP133" s="905"/>
      <c r="AQ133" s="29" t="s">
        <v>586</v>
      </c>
      <c r="AR133" s="136" t="str">
        <f>'[1]LÍNEA 4'!P133</f>
        <v xml:space="preserve"> -</v>
      </c>
      <c r="AS133" s="29" t="s">
        <v>1754</v>
      </c>
      <c r="AT133" s="44">
        <v>0</v>
      </c>
      <c r="AU133" s="105">
        <f>'[1]LÍNEA 4'!S133</f>
        <v>1</v>
      </c>
      <c r="AV133" s="105">
        <f>'[1]LÍNEA 4'!T133</f>
        <v>1</v>
      </c>
      <c r="AW133" s="417">
        <f t="shared" si="176"/>
        <v>1</v>
      </c>
      <c r="AX133" s="105">
        <f>'[1]LÍNEA 4'!U133</f>
        <v>0</v>
      </c>
      <c r="AY133" s="417">
        <f>+AX133/AU133</f>
        <v>0</v>
      </c>
      <c r="AZ133" s="105">
        <f>'[1]LÍNEA 4'!V133</f>
        <v>0</v>
      </c>
      <c r="BA133" s="418">
        <f>+AZ133/AU133</f>
        <v>0</v>
      </c>
      <c r="BB133" s="50">
        <f>'[1]LÍNEA 4'!W133</f>
        <v>0</v>
      </c>
      <c r="BC133" s="418">
        <f t="shared" si="179"/>
        <v>0</v>
      </c>
      <c r="BD133" s="56">
        <f>'[12]2016'!K30</f>
        <v>1</v>
      </c>
      <c r="BE133" s="105">
        <f>'[12]2017'!K30</f>
        <v>0</v>
      </c>
      <c r="BF133" s="105">
        <f>'[12]2018'!K30</f>
        <v>0</v>
      </c>
      <c r="BG133" s="72">
        <f>'[12]2019'!K30</f>
        <v>0</v>
      </c>
      <c r="BH133" s="332">
        <f t="shared" si="165"/>
        <v>1</v>
      </c>
      <c r="BI133" s="458">
        <f t="shared" si="166"/>
        <v>1</v>
      </c>
      <c r="BJ133" s="333" t="str">
        <f t="shared" si="167"/>
        <v xml:space="preserve"> -</v>
      </c>
      <c r="BK133" s="458" t="str">
        <f t="shared" si="168"/>
        <v xml:space="preserve"> -</v>
      </c>
      <c r="BL133" s="333" t="str">
        <f t="shared" si="169"/>
        <v xml:space="preserve"> -</v>
      </c>
      <c r="BM133" s="458" t="str">
        <f t="shared" si="170"/>
        <v xml:space="preserve"> -</v>
      </c>
      <c r="BN133" s="333" t="str">
        <f t="shared" si="171"/>
        <v xml:space="preserve"> -</v>
      </c>
      <c r="BO133" s="458" t="str">
        <f t="shared" si="172"/>
        <v xml:space="preserve"> -</v>
      </c>
      <c r="BP133" s="662">
        <f t="shared" ref="BP133" si="215">+SUM(BD133:BG133)/AU133</f>
        <v>1</v>
      </c>
      <c r="BQ133" s="657">
        <f t="shared" si="174"/>
        <v>1</v>
      </c>
      <c r="BR133" s="647">
        <f t="shared" si="175"/>
        <v>1</v>
      </c>
      <c r="BS133" s="57">
        <f>'[12]2016'!P30</f>
        <v>0</v>
      </c>
      <c r="BT133" s="105">
        <f>'[12]2016'!Q30</f>
        <v>0</v>
      </c>
      <c r="BU133" s="105">
        <f>'[12]2016'!R30</f>
        <v>0</v>
      </c>
      <c r="BV133" s="147" t="str">
        <f t="shared" si="180"/>
        <v xml:space="preserve"> -</v>
      </c>
      <c r="BW133" s="382" t="str">
        <f t="shared" si="181"/>
        <v xml:space="preserve"> -</v>
      </c>
      <c r="BX133" s="57">
        <f>'[12]2017'!P30</f>
        <v>0</v>
      </c>
      <c r="BY133" s="105">
        <f>'[12]2017'!Q30</f>
        <v>0</v>
      </c>
      <c r="BZ133" s="105">
        <f>'[12]2017'!R30</f>
        <v>0</v>
      </c>
      <c r="CA133" s="147" t="str">
        <f t="shared" si="182"/>
        <v xml:space="preserve"> -</v>
      </c>
      <c r="CB133" s="382" t="str">
        <f t="shared" si="183"/>
        <v xml:space="preserve"> -</v>
      </c>
      <c r="CC133" s="56">
        <f>'[12]2018'!P30</f>
        <v>0</v>
      </c>
      <c r="CD133" s="105">
        <f>'[12]2018'!Q30</f>
        <v>0</v>
      </c>
      <c r="CE133" s="105">
        <f>'[12]2018'!R30</f>
        <v>0</v>
      </c>
      <c r="CF133" s="147" t="str">
        <f t="shared" si="184"/>
        <v xml:space="preserve"> -</v>
      </c>
      <c r="CG133" s="382" t="str">
        <f t="shared" si="185"/>
        <v xml:space="preserve"> -</v>
      </c>
      <c r="CH133" s="57">
        <f>'[12]2019'!P30</f>
        <v>0</v>
      </c>
      <c r="CI133" s="105">
        <f>'[12]2019'!Q30</f>
        <v>0</v>
      </c>
      <c r="CJ133" s="105">
        <f>'[12]2019'!R30</f>
        <v>0</v>
      </c>
      <c r="CK133" s="147" t="str">
        <f t="shared" si="186"/>
        <v xml:space="preserve"> -</v>
      </c>
      <c r="CL133" s="382" t="str">
        <f t="shared" si="187"/>
        <v xml:space="preserve"> -</v>
      </c>
      <c r="CM133" s="356">
        <f t="shared" si="188"/>
        <v>0</v>
      </c>
      <c r="CN133" s="324">
        <f t="shared" si="189"/>
        <v>0</v>
      </c>
      <c r="CO133" s="324">
        <f t="shared" si="190"/>
        <v>0</v>
      </c>
      <c r="CP133" s="508" t="str">
        <f t="shared" si="191"/>
        <v xml:space="preserve"> -</v>
      </c>
      <c r="CQ133" s="382" t="str">
        <f t="shared" si="192"/>
        <v xml:space="preserve"> -</v>
      </c>
      <c r="CR133" s="594" t="s">
        <v>1500</v>
      </c>
      <c r="CS133" s="214" t="s">
        <v>1278</v>
      </c>
      <c r="CT133" s="103" t="str">
        <f>'[1]LÍNEA 4'!AQ133</f>
        <v>IMCT</v>
      </c>
    </row>
    <row r="134" spans="2:98" ht="30" customHeight="1" x14ac:dyDescent="0.2">
      <c r="B134" s="961"/>
      <c r="C134" s="958"/>
      <c r="D134" s="1181"/>
      <c r="E134" s="1178"/>
      <c r="F134" s="945"/>
      <c r="G134" s="1140"/>
      <c r="H134" s="1140"/>
      <c r="I134" s="1137"/>
      <c r="J134" s="1140"/>
      <c r="K134" s="1137"/>
      <c r="L134" s="1140"/>
      <c r="M134" s="1140"/>
      <c r="N134" s="1137"/>
      <c r="O134" s="1140"/>
      <c r="P134" s="1140"/>
      <c r="Q134" s="1137"/>
      <c r="R134" s="1140"/>
      <c r="S134" s="1140"/>
      <c r="T134" s="1137"/>
      <c r="U134" s="1171"/>
      <c r="V134" s="1134"/>
      <c r="W134" s="1137"/>
      <c r="X134" s="1140"/>
      <c r="Y134" s="1137"/>
      <c r="Z134" s="1140"/>
      <c r="AA134" s="1137"/>
      <c r="AB134" s="1143"/>
      <c r="AC134" s="1146"/>
      <c r="AD134" s="988"/>
      <c r="AE134" s="762"/>
      <c r="AF134" s="770"/>
      <c r="AG134" s="762"/>
      <c r="AH134" s="770"/>
      <c r="AI134" s="762"/>
      <c r="AJ134" s="770"/>
      <c r="AK134" s="762"/>
      <c r="AL134" s="770"/>
      <c r="AM134" s="762"/>
      <c r="AN134" s="1129"/>
      <c r="AO134" s="917">
        <f>+RESUMEN!J106</f>
        <v>0.6428571428571429</v>
      </c>
      <c r="AP134" s="906" t="s">
        <v>615</v>
      </c>
      <c r="AQ134" s="238" t="s">
        <v>587</v>
      </c>
      <c r="AR134" s="276" t="str">
        <f>'[1]LÍNEA 4'!P134</f>
        <v>2.2.1.34.2</v>
      </c>
      <c r="AS134" s="238" t="s">
        <v>1755</v>
      </c>
      <c r="AT134" s="39">
        <v>1</v>
      </c>
      <c r="AU134" s="90">
        <f>'[1]LÍNEA 4'!S134</f>
        <v>1</v>
      </c>
      <c r="AV134" s="90">
        <f>'[1]LÍNEA 4'!T134</f>
        <v>1</v>
      </c>
      <c r="AW134" s="413">
        <v>0.25</v>
      </c>
      <c r="AX134" s="90">
        <f>'[1]LÍNEA 4'!U134</f>
        <v>1</v>
      </c>
      <c r="AY134" s="413">
        <v>0.25</v>
      </c>
      <c r="AZ134" s="90">
        <f>'[1]LÍNEA 4'!V134</f>
        <v>1</v>
      </c>
      <c r="BA134" s="415">
        <v>0.25</v>
      </c>
      <c r="BB134" s="46">
        <f>'[1]LÍNEA 4'!W134</f>
        <v>1</v>
      </c>
      <c r="BC134" s="422">
        <v>0.25</v>
      </c>
      <c r="BD134" s="52">
        <f>'[12]2016'!K31</f>
        <v>1</v>
      </c>
      <c r="BE134" s="90">
        <f>'[12]2017'!K31</f>
        <v>1</v>
      </c>
      <c r="BF134" s="90">
        <f>'[12]2018'!K31</f>
        <v>0</v>
      </c>
      <c r="BG134" s="69">
        <f>'[12]2019'!K31</f>
        <v>0</v>
      </c>
      <c r="BH134" s="459">
        <f t="shared" si="165"/>
        <v>1</v>
      </c>
      <c r="BI134" s="460">
        <f t="shared" si="166"/>
        <v>1</v>
      </c>
      <c r="BJ134" s="461">
        <f t="shared" si="167"/>
        <v>1</v>
      </c>
      <c r="BK134" s="460">
        <f t="shared" si="168"/>
        <v>1</v>
      </c>
      <c r="BL134" s="461">
        <f t="shared" si="169"/>
        <v>0</v>
      </c>
      <c r="BM134" s="460">
        <f t="shared" si="170"/>
        <v>0</v>
      </c>
      <c r="BN134" s="461">
        <f t="shared" si="171"/>
        <v>0</v>
      </c>
      <c r="BO134" s="460">
        <f t="shared" si="172"/>
        <v>0</v>
      </c>
      <c r="BP134" s="663">
        <f t="shared" si="173"/>
        <v>0.5</v>
      </c>
      <c r="BQ134" s="658">
        <f t="shared" si="174"/>
        <v>0.5</v>
      </c>
      <c r="BR134" s="648">
        <f t="shared" si="175"/>
        <v>0.5</v>
      </c>
      <c r="BS134" s="52">
        <f>'[12]2016'!P31</f>
        <v>279000</v>
      </c>
      <c r="BT134" s="90">
        <f>'[12]2016'!Q31</f>
        <v>206001</v>
      </c>
      <c r="BU134" s="90">
        <f>'[12]2016'!R31</f>
        <v>0</v>
      </c>
      <c r="BV134" s="146">
        <f t="shared" si="180"/>
        <v>0.73835483870967744</v>
      </c>
      <c r="BW134" s="385" t="str">
        <f t="shared" si="181"/>
        <v xml:space="preserve"> -</v>
      </c>
      <c r="BX134" s="53">
        <f>'[12]2017'!P31</f>
        <v>400000</v>
      </c>
      <c r="BY134" s="90">
        <f>'[12]2017'!Q31</f>
        <v>315713</v>
      </c>
      <c r="BZ134" s="90">
        <f>'[12]2017'!R31</f>
        <v>0</v>
      </c>
      <c r="CA134" s="146">
        <f t="shared" si="182"/>
        <v>0.7892825</v>
      </c>
      <c r="CB134" s="385" t="str">
        <f t="shared" si="183"/>
        <v xml:space="preserve"> -</v>
      </c>
      <c r="CC134" s="52">
        <f>'[12]2018'!P31</f>
        <v>2000555</v>
      </c>
      <c r="CD134" s="90">
        <f>'[12]2018'!Q31</f>
        <v>0</v>
      </c>
      <c r="CE134" s="90">
        <f>'[12]2018'!R31</f>
        <v>0</v>
      </c>
      <c r="CF134" s="146">
        <f t="shared" si="184"/>
        <v>0</v>
      </c>
      <c r="CG134" s="385" t="str">
        <f t="shared" si="185"/>
        <v xml:space="preserve"> -</v>
      </c>
      <c r="CH134" s="53">
        <f>'[12]2019'!P31</f>
        <v>2045000</v>
      </c>
      <c r="CI134" s="90">
        <f>'[12]2019'!Q31</f>
        <v>0</v>
      </c>
      <c r="CJ134" s="90">
        <f>'[12]2019'!R31</f>
        <v>0</v>
      </c>
      <c r="CK134" s="146">
        <f t="shared" si="186"/>
        <v>0</v>
      </c>
      <c r="CL134" s="385" t="str">
        <f t="shared" si="187"/>
        <v xml:space="preserve"> -</v>
      </c>
      <c r="CM134" s="325">
        <f t="shared" si="188"/>
        <v>4724555</v>
      </c>
      <c r="CN134" s="326">
        <f t="shared" si="189"/>
        <v>521714</v>
      </c>
      <c r="CO134" s="326">
        <f t="shared" si="190"/>
        <v>0</v>
      </c>
      <c r="CP134" s="504">
        <f t="shared" si="191"/>
        <v>0.11042606129042841</v>
      </c>
      <c r="CQ134" s="385" t="str">
        <f t="shared" si="192"/>
        <v xml:space="preserve"> -</v>
      </c>
      <c r="CR134" s="595" t="s">
        <v>1500</v>
      </c>
      <c r="CS134" s="215" t="s">
        <v>1278</v>
      </c>
      <c r="CT134" s="75" t="str">
        <f>'[1]LÍNEA 4'!AQ134</f>
        <v>IMCT</v>
      </c>
    </row>
    <row r="135" spans="2:98" ht="30" customHeight="1" x14ac:dyDescent="0.2">
      <c r="B135" s="961"/>
      <c r="C135" s="958"/>
      <c r="D135" s="1181"/>
      <c r="E135" s="1178"/>
      <c r="F135" s="945"/>
      <c r="G135" s="1140"/>
      <c r="H135" s="1140"/>
      <c r="I135" s="1137"/>
      <c r="J135" s="1140"/>
      <c r="K135" s="1137"/>
      <c r="L135" s="1140"/>
      <c r="M135" s="1140"/>
      <c r="N135" s="1137"/>
      <c r="O135" s="1140"/>
      <c r="P135" s="1140"/>
      <c r="Q135" s="1137"/>
      <c r="R135" s="1140"/>
      <c r="S135" s="1140"/>
      <c r="T135" s="1137"/>
      <c r="U135" s="1171"/>
      <c r="V135" s="1134"/>
      <c r="W135" s="1137"/>
      <c r="X135" s="1140"/>
      <c r="Y135" s="1137"/>
      <c r="Z135" s="1140"/>
      <c r="AA135" s="1137"/>
      <c r="AB135" s="1143"/>
      <c r="AC135" s="1146"/>
      <c r="AD135" s="988"/>
      <c r="AE135" s="762"/>
      <c r="AF135" s="770"/>
      <c r="AG135" s="762"/>
      <c r="AH135" s="770"/>
      <c r="AI135" s="762"/>
      <c r="AJ135" s="770"/>
      <c r="AK135" s="762"/>
      <c r="AL135" s="770"/>
      <c r="AM135" s="762"/>
      <c r="AN135" s="1129"/>
      <c r="AO135" s="915"/>
      <c r="AP135" s="904"/>
      <c r="AQ135" s="255" t="s">
        <v>588</v>
      </c>
      <c r="AR135" s="277" t="str">
        <f>'[1]LÍNEA 4'!P135</f>
        <v>2.2.1.34.3</v>
      </c>
      <c r="AS135" s="255" t="s">
        <v>1756</v>
      </c>
      <c r="AT135" s="40">
        <v>0</v>
      </c>
      <c r="AU135" s="60">
        <f>'[1]LÍNEA 4'!S135</f>
        <v>1</v>
      </c>
      <c r="AV135" s="60">
        <f>'[1]LÍNEA 4'!T135</f>
        <v>1</v>
      </c>
      <c r="AW135" s="414">
        <v>0.25</v>
      </c>
      <c r="AX135" s="60">
        <f>'[1]LÍNEA 4'!U135</f>
        <v>1</v>
      </c>
      <c r="AY135" s="414">
        <v>0.25</v>
      </c>
      <c r="AZ135" s="60">
        <f>'[1]LÍNEA 4'!V135</f>
        <v>1</v>
      </c>
      <c r="BA135" s="416">
        <v>0.25</v>
      </c>
      <c r="BB135" s="47">
        <f>'[1]LÍNEA 4'!W135</f>
        <v>1</v>
      </c>
      <c r="BC135" s="423">
        <v>0.25</v>
      </c>
      <c r="BD135" s="54">
        <f>'[12]2016'!K32</f>
        <v>1</v>
      </c>
      <c r="BE135" s="60">
        <f>'[12]2017'!K32</f>
        <v>1</v>
      </c>
      <c r="BF135" s="60">
        <f>'[12]2018'!K32</f>
        <v>0</v>
      </c>
      <c r="BG135" s="49">
        <f>'[12]2019'!K32</f>
        <v>0</v>
      </c>
      <c r="BH135" s="334">
        <f t="shared" si="165"/>
        <v>1</v>
      </c>
      <c r="BI135" s="454">
        <f t="shared" si="166"/>
        <v>1</v>
      </c>
      <c r="BJ135" s="335">
        <f t="shared" si="167"/>
        <v>1</v>
      </c>
      <c r="BK135" s="454">
        <f t="shared" si="168"/>
        <v>1</v>
      </c>
      <c r="BL135" s="335">
        <f t="shared" si="169"/>
        <v>0</v>
      </c>
      <c r="BM135" s="454">
        <f t="shared" si="170"/>
        <v>0</v>
      </c>
      <c r="BN135" s="335">
        <f t="shared" si="171"/>
        <v>0</v>
      </c>
      <c r="BO135" s="454">
        <f t="shared" si="172"/>
        <v>0</v>
      </c>
      <c r="BP135" s="661">
        <f>+AVERAGE(BD135:BG135)/AU135</f>
        <v>0.5</v>
      </c>
      <c r="BQ135" s="656">
        <f t="shared" si="174"/>
        <v>0.5</v>
      </c>
      <c r="BR135" s="646">
        <f t="shared" si="175"/>
        <v>0.5</v>
      </c>
      <c r="BS135" s="54">
        <f>'[12]2016'!P32</f>
        <v>13000</v>
      </c>
      <c r="BT135" s="60">
        <f>'[12]2016'!Q32</f>
        <v>12926</v>
      </c>
      <c r="BU135" s="60">
        <f>'[12]2016'!R32</f>
        <v>0</v>
      </c>
      <c r="BV135" s="125">
        <f t="shared" si="180"/>
        <v>0.99430769230769234</v>
      </c>
      <c r="BW135" s="379" t="str">
        <f t="shared" si="181"/>
        <v xml:space="preserve"> -</v>
      </c>
      <c r="BX135" s="55">
        <f>'[12]2017'!P32</f>
        <v>20000</v>
      </c>
      <c r="BY135" s="60">
        <f>'[12]2017'!Q32</f>
        <v>17300</v>
      </c>
      <c r="BZ135" s="60">
        <f>'[12]2017'!R32</f>
        <v>0</v>
      </c>
      <c r="CA135" s="125">
        <f t="shared" si="182"/>
        <v>0.86499999999999999</v>
      </c>
      <c r="CB135" s="379" t="str">
        <f t="shared" si="183"/>
        <v xml:space="preserve"> -</v>
      </c>
      <c r="CC135" s="54">
        <f>'[12]2018'!P32</f>
        <v>100000</v>
      </c>
      <c r="CD135" s="60">
        <f>'[12]2018'!Q32</f>
        <v>0</v>
      </c>
      <c r="CE135" s="60">
        <f>'[12]2018'!R32</f>
        <v>0</v>
      </c>
      <c r="CF135" s="125">
        <f t="shared" si="184"/>
        <v>0</v>
      </c>
      <c r="CG135" s="379" t="str">
        <f t="shared" si="185"/>
        <v xml:space="preserve"> -</v>
      </c>
      <c r="CH135" s="55">
        <f>'[12]2019'!P32</f>
        <v>100000</v>
      </c>
      <c r="CI135" s="60">
        <f>'[12]2019'!Q32</f>
        <v>0</v>
      </c>
      <c r="CJ135" s="60">
        <f>'[12]2019'!R32</f>
        <v>0</v>
      </c>
      <c r="CK135" s="125">
        <f t="shared" si="186"/>
        <v>0</v>
      </c>
      <c r="CL135" s="379" t="str">
        <f t="shared" si="187"/>
        <v xml:space="preserve"> -</v>
      </c>
      <c r="CM135" s="327">
        <f t="shared" si="188"/>
        <v>233000</v>
      </c>
      <c r="CN135" s="323">
        <f t="shared" si="189"/>
        <v>30226</v>
      </c>
      <c r="CO135" s="323">
        <f t="shared" si="190"/>
        <v>0</v>
      </c>
      <c r="CP135" s="505">
        <f t="shared" si="191"/>
        <v>0.12972532188841202</v>
      </c>
      <c r="CQ135" s="379" t="str">
        <f t="shared" si="192"/>
        <v xml:space="preserve"> -</v>
      </c>
      <c r="CR135" s="592" t="s">
        <v>1500</v>
      </c>
      <c r="CS135" s="213" t="s">
        <v>1278</v>
      </c>
      <c r="CT135" s="102" t="str">
        <f>'[1]LÍNEA 4'!AQ135</f>
        <v>IMCT</v>
      </c>
    </row>
    <row r="136" spans="2:98" ht="30" customHeight="1" x14ac:dyDescent="0.2">
      <c r="B136" s="961"/>
      <c r="C136" s="958"/>
      <c r="D136" s="1181"/>
      <c r="E136" s="1178"/>
      <c r="F136" s="945"/>
      <c r="G136" s="1140"/>
      <c r="H136" s="1140"/>
      <c r="I136" s="1137"/>
      <c r="J136" s="1140"/>
      <c r="K136" s="1137"/>
      <c r="L136" s="1140"/>
      <c r="M136" s="1140"/>
      <c r="N136" s="1137"/>
      <c r="O136" s="1140"/>
      <c r="P136" s="1140"/>
      <c r="Q136" s="1137"/>
      <c r="R136" s="1140"/>
      <c r="S136" s="1140"/>
      <c r="T136" s="1137"/>
      <c r="U136" s="1171"/>
      <c r="V136" s="1134"/>
      <c r="W136" s="1137"/>
      <c r="X136" s="1140"/>
      <c r="Y136" s="1137"/>
      <c r="Z136" s="1140"/>
      <c r="AA136" s="1137"/>
      <c r="AB136" s="1143"/>
      <c r="AC136" s="1146"/>
      <c r="AD136" s="988"/>
      <c r="AE136" s="762"/>
      <c r="AF136" s="770"/>
      <c r="AG136" s="762"/>
      <c r="AH136" s="770"/>
      <c r="AI136" s="762"/>
      <c r="AJ136" s="770"/>
      <c r="AK136" s="762"/>
      <c r="AL136" s="770"/>
      <c r="AM136" s="762"/>
      <c r="AN136" s="1129"/>
      <c r="AO136" s="915"/>
      <c r="AP136" s="904"/>
      <c r="AQ136" s="255" t="s">
        <v>589</v>
      </c>
      <c r="AR136" s="277" t="str">
        <f>'[1]LÍNEA 4'!P136</f>
        <v>2.2.1.34.4</v>
      </c>
      <c r="AS136" s="255" t="s">
        <v>1757</v>
      </c>
      <c r="AT136" s="40">
        <v>0</v>
      </c>
      <c r="AU136" s="60">
        <f>'[1]LÍNEA 4'!S136</f>
        <v>1</v>
      </c>
      <c r="AV136" s="60">
        <f>'[1]LÍNEA 4'!T136</f>
        <v>1</v>
      </c>
      <c r="AW136" s="414">
        <v>0.25</v>
      </c>
      <c r="AX136" s="60">
        <f>'[1]LÍNEA 4'!U136</f>
        <v>1</v>
      </c>
      <c r="AY136" s="414">
        <v>0.25</v>
      </c>
      <c r="AZ136" s="60">
        <f>'[1]LÍNEA 4'!V136</f>
        <v>1</v>
      </c>
      <c r="BA136" s="416">
        <v>0.25</v>
      </c>
      <c r="BB136" s="47">
        <f>'[1]LÍNEA 4'!W136</f>
        <v>1</v>
      </c>
      <c r="BC136" s="423">
        <v>0.25</v>
      </c>
      <c r="BD136" s="54">
        <f>'[12]2016'!K33</f>
        <v>1</v>
      </c>
      <c r="BE136" s="60">
        <f>'[12]2017'!K33</f>
        <v>1</v>
      </c>
      <c r="BF136" s="60">
        <f>'[12]2018'!K33</f>
        <v>0</v>
      </c>
      <c r="BG136" s="49">
        <f>'[12]2019'!K33</f>
        <v>0</v>
      </c>
      <c r="BH136" s="334">
        <f t="shared" si="165"/>
        <v>1</v>
      </c>
      <c r="BI136" s="454">
        <f t="shared" si="166"/>
        <v>1</v>
      </c>
      <c r="BJ136" s="335">
        <f t="shared" si="167"/>
        <v>1</v>
      </c>
      <c r="BK136" s="454">
        <f t="shared" si="168"/>
        <v>1</v>
      </c>
      <c r="BL136" s="335">
        <f t="shared" si="169"/>
        <v>0</v>
      </c>
      <c r="BM136" s="454">
        <f t="shared" si="170"/>
        <v>0</v>
      </c>
      <c r="BN136" s="335">
        <f t="shared" si="171"/>
        <v>0</v>
      </c>
      <c r="BO136" s="454">
        <f t="shared" si="172"/>
        <v>0</v>
      </c>
      <c r="BP136" s="661">
        <f t="shared" si="173"/>
        <v>0.5</v>
      </c>
      <c r="BQ136" s="656">
        <f t="shared" si="174"/>
        <v>0.5</v>
      </c>
      <c r="BR136" s="646">
        <f t="shared" si="175"/>
        <v>0.5</v>
      </c>
      <c r="BS136" s="54">
        <f>'[12]2016'!P33</f>
        <v>87000</v>
      </c>
      <c r="BT136" s="60">
        <f>'[12]2016'!Q33</f>
        <v>51280</v>
      </c>
      <c r="BU136" s="60">
        <f>'[12]2016'!R33</f>
        <v>0</v>
      </c>
      <c r="BV136" s="125">
        <f t="shared" si="180"/>
        <v>0.58942528735632183</v>
      </c>
      <c r="BW136" s="379" t="str">
        <f t="shared" si="181"/>
        <v xml:space="preserve"> -</v>
      </c>
      <c r="BX136" s="55">
        <f>'[12]2017'!P33</f>
        <v>80000</v>
      </c>
      <c r="BY136" s="60">
        <f>'[12]2017'!Q33</f>
        <v>61521</v>
      </c>
      <c r="BZ136" s="60">
        <f>'[12]2017'!R33</f>
        <v>0</v>
      </c>
      <c r="CA136" s="125">
        <f t="shared" si="182"/>
        <v>0.76901249999999999</v>
      </c>
      <c r="CB136" s="379" t="str">
        <f t="shared" si="183"/>
        <v xml:space="preserve"> -</v>
      </c>
      <c r="CC136" s="54">
        <f>'[12]2018'!P33</f>
        <v>600000</v>
      </c>
      <c r="CD136" s="60">
        <f>'[12]2018'!Q33</f>
        <v>0</v>
      </c>
      <c r="CE136" s="60">
        <f>'[12]2018'!R33</f>
        <v>0</v>
      </c>
      <c r="CF136" s="125">
        <f t="shared" si="184"/>
        <v>0</v>
      </c>
      <c r="CG136" s="379" t="str">
        <f t="shared" si="185"/>
        <v xml:space="preserve"> -</v>
      </c>
      <c r="CH136" s="55">
        <f>'[12]2019'!P33</f>
        <v>600000</v>
      </c>
      <c r="CI136" s="60">
        <f>'[12]2019'!Q33</f>
        <v>0</v>
      </c>
      <c r="CJ136" s="60">
        <f>'[12]2019'!R33</f>
        <v>0</v>
      </c>
      <c r="CK136" s="125">
        <f t="shared" si="186"/>
        <v>0</v>
      </c>
      <c r="CL136" s="379" t="str">
        <f t="shared" si="187"/>
        <v xml:space="preserve"> -</v>
      </c>
      <c r="CM136" s="327">
        <f t="shared" si="188"/>
        <v>1367000</v>
      </c>
      <c r="CN136" s="323">
        <f t="shared" si="189"/>
        <v>112801</v>
      </c>
      <c r="CO136" s="323">
        <f t="shared" si="190"/>
        <v>0</v>
      </c>
      <c r="CP136" s="505">
        <f t="shared" si="191"/>
        <v>8.2517190929041695E-2</v>
      </c>
      <c r="CQ136" s="379" t="str">
        <f t="shared" si="192"/>
        <v xml:space="preserve"> -</v>
      </c>
      <c r="CR136" s="592" t="s">
        <v>1500</v>
      </c>
      <c r="CS136" s="213" t="s">
        <v>1278</v>
      </c>
      <c r="CT136" s="102" t="str">
        <f>'[1]LÍNEA 4'!AQ136</f>
        <v>IMCT</v>
      </c>
    </row>
    <row r="137" spans="2:98" ht="30" customHeight="1" x14ac:dyDescent="0.2">
      <c r="B137" s="961"/>
      <c r="C137" s="958"/>
      <c r="D137" s="1181"/>
      <c r="E137" s="1178"/>
      <c r="F137" s="945"/>
      <c r="G137" s="1140"/>
      <c r="H137" s="1140"/>
      <c r="I137" s="1137"/>
      <c r="J137" s="1140"/>
      <c r="K137" s="1137"/>
      <c r="L137" s="1140"/>
      <c r="M137" s="1140"/>
      <c r="N137" s="1137"/>
      <c r="O137" s="1140"/>
      <c r="P137" s="1140"/>
      <c r="Q137" s="1137"/>
      <c r="R137" s="1140"/>
      <c r="S137" s="1140"/>
      <c r="T137" s="1137"/>
      <c r="U137" s="1171"/>
      <c r="V137" s="1134"/>
      <c r="W137" s="1137"/>
      <c r="X137" s="1140"/>
      <c r="Y137" s="1137"/>
      <c r="Z137" s="1140"/>
      <c r="AA137" s="1137"/>
      <c r="AB137" s="1143"/>
      <c r="AC137" s="1146"/>
      <c r="AD137" s="988"/>
      <c r="AE137" s="762"/>
      <c r="AF137" s="770"/>
      <c r="AG137" s="762"/>
      <c r="AH137" s="770"/>
      <c r="AI137" s="762"/>
      <c r="AJ137" s="770"/>
      <c r="AK137" s="762"/>
      <c r="AL137" s="770"/>
      <c r="AM137" s="762"/>
      <c r="AN137" s="1129"/>
      <c r="AO137" s="915"/>
      <c r="AP137" s="904"/>
      <c r="AQ137" s="119" t="s">
        <v>590</v>
      </c>
      <c r="AR137" s="132" t="str">
        <f>'[1]LÍNEA 4'!P137</f>
        <v>2.2.1.34.5</v>
      </c>
      <c r="AS137" s="154" t="s">
        <v>1758</v>
      </c>
      <c r="AT137" s="40">
        <v>0</v>
      </c>
      <c r="AU137" s="60">
        <f>'[1]LÍNEA 4'!S137</f>
        <v>1</v>
      </c>
      <c r="AV137" s="60">
        <f>'[1]LÍNEA 4'!T137</f>
        <v>1</v>
      </c>
      <c r="AW137" s="414">
        <f t="shared" si="176"/>
        <v>1</v>
      </c>
      <c r="AX137" s="60">
        <f>'[1]LÍNEA 4'!U137</f>
        <v>1</v>
      </c>
      <c r="AY137" s="414">
        <f>+AX137/AU137</f>
        <v>1</v>
      </c>
      <c r="AZ137" s="60">
        <f>'[1]LÍNEA 4'!V137</f>
        <v>1</v>
      </c>
      <c r="BA137" s="416">
        <f>+AZ137/AU137</f>
        <v>1</v>
      </c>
      <c r="BB137" s="47">
        <f>'[1]LÍNEA 4'!W137</f>
        <v>1</v>
      </c>
      <c r="BC137" s="423">
        <f t="shared" si="179"/>
        <v>1</v>
      </c>
      <c r="BD137" s="54">
        <f>'[12]2016'!K34</f>
        <v>1</v>
      </c>
      <c r="BE137" s="60">
        <f>'[12]2017'!K34</f>
        <v>0</v>
      </c>
      <c r="BF137" s="60">
        <f>'[12]2018'!K34</f>
        <v>0</v>
      </c>
      <c r="BG137" s="49">
        <f>'[12]2019'!K34</f>
        <v>0</v>
      </c>
      <c r="BH137" s="334">
        <f t="shared" si="165"/>
        <v>1</v>
      </c>
      <c r="BI137" s="454">
        <f t="shared" si="166"/>
        <v>1</v>
      </c>
      <c r="BJ137" s="335">
        <f t="shared" si="167"/>
        <v>0</v>
      </c>
      <c r="BK137" s="454">
        <f t="shared" si="168"/>
        <v>0</v>
      </c>
      <c r="BL137" s="335">
        <f t="shared" si="169"/>
        <v>0</v>
      </c>
      <c r="BM137" s="454">
        <f t="shared" si="170"/>
        <v>0</v>
      </c>
      <c r="BN137" s="335">
        <f t="shared" si="171"/>
        <v>0</v>
      </c>
      <c r="BO137" s="454">
        <f t="shared" si="172"/>
        <v>0</v>
      </c>
      <c r="BP137" s="661">
        <f t="shared" ref="BP137:BP138" si="216">+SUM(BD137:BG137)/AU137</f>
        <v>1</v>
      </c>
      <c r="BQ137" s="656">
        <f t="shared" si="174"/>
        <v>1</v>
      </c>
      <c r="BR137" s="646">
        <f t="shared" si="175"/>
        <v>1</v>
      </c>
      <c r="BS137" s="54">
        <f>'[12]2016'!P34</f>
        <v>69000</v>
      </c>
      <c r="BT137" s="60">
        <f>'[12]2016'!Q34</f>
        <v>65673</v>
      </c>
      <c r="BU137" s="60">
        <f>'[12]2016'!R34</f>
        <v>0</v>
      </c>
      <c r="BV137" s="125">
        <f t="shared" si="180"/>
        <v>0.95178260869565212</v>
      </c>
      <c r="BW137" s="379" t="str">
        <f t="shared" si="181"/>
        <v xml:space="preserve"> -</v>
      </c>
      <c r="BX137" s="55">
        <f>'[12]2017'!P34</f>
        <v>20000</v>
      </c>
      <c r="BY137" s="60">
        <f>'[12]2017'!Q34</f>
        <v>0</v>
      </c>
      <c r="BZ137" s="60">
        <f>'[12]2017'!R34</f>
        <v>0</v>
      </c>
      <c r="CA137" s="125">
        <f t="shared" si="182"/>
        <v>0</v>
      </c>
      <c r="CB137" s="379" t="str">
        <f t="shared" si="183"/>
        <v xml:space="preserve"> -</v>
      </c>
      <c r="CC137" s="54">
        <f>'[12]2018'!P34</f>
        <v>0</v>
      </c>
      <c r="CD137" s="60">
        <f>'[12]2018'!Q34</f>
        <v>0</v>
      </c>
      <c r="CE137" s="60">
        <f>'[12]2018'!R34</f>
        <v>0</v>
      </c>
      <c r="CF137" s="125" t="str">
        <f t="shared" si="184"/>
        <v xml:space="preserve"> -</v>
      </c>
      <c r="CG137" s="379" t="str">
        <f t="shared" si="185"/>
        <v xml:space="preserve"> -</v>
      </c>
      <c r="CH137" s="55">
        <f>'[12]2019'!P34</f>
        <v>0</v>
      </c>
      <c r="CI137" s="60">
        <f>'[12]2019'!Q34</f>
        <v>0</v>
      </c>
      <c r="CJ137" s="60">
        <f>'[12]2019'!R34</f>
        <v>0</v>
      </c>
      <c r="CK137" s="125" t="str">
        <f t="shared" si="186"/>
        <v xml:space="preserve"> -</v>
      </c>
      <c r="CL137" s="379" t="str">
        <f t="shared" si="187"/>
        <v xml:space="preserve"> -</v>
      </c>
      <c r="CM137" s="327">
        <f t="shared" si="188"/>
        <v>89000</v>
      </c>
      <c r="CN137" s="323">
        <f t="shared" si="189"/>
        <v>65673</v>
      </c>
      <c r="CO137" s="323">
        <f t="shared" si="190"/>
        <v>0</v>
      </c>
      <c r="CP137" s="505">
        <f t="shared" si="191"/>
        <v>0.73789887640449436</v>
      </c>
      <c r="CQ137" s="379" t="str">
        <f t="shared" si="192"/>
        <v xml:space="preserve"> -</v>
      </c>
      <c r="CR137" s="592" t="s">
        <v>1750</v>
      </c>
      <c r="CS137" s="213" t="s">
        <v>1278</v>
      </c>
      <c r="CT137" s="102" t="str">
        <f>'[1]LÍNEA 4'!AQ137</f>
        <v>IMCT</v>
      </c>
    </row>
    <row r="138" spans="2:98" ht="45.75" customHeight="1" x14ac:dyDescent="0.2">
      <c r="B138" s="961"/>
      <c r="C138" s="958"/>
      <c r="D138" s="1181"/>
      <c r="E138" s="1178"/>
      <c r="F138" s="945"/>
      <c r="G138" s="1140"/>
      <c r="H138" s="1140"/>
      <c r="I138" s="1137"/>
      <c r="J138" s="1140"/>
      <c r="K138" s="1137"/>
      <c r="L138" s="1140"/>
      <c r="M138" s="1140"/>
      <c r="N138" s="1137"/>
      <c r="O138" s="1140"/>
      <c r="P138" s="1140"/>
      <c r="Q138" s="1137"/>
      <c r="R138" s="1140"/>
      <c r="S138" s="1140"/>
      <c r="T138" s="1137"/>
      <c r="U138" s="1171"/>
      <c r="V138" s="1134"/>
      <c r="W138" s="1137"/>
      <c r="X138" s="1140"/>
      <c r="Y138" s="1137"/>
      <c r="Z138" s="1140"/>
      <c r="AA138" s="1137"/>
      <c r="AB138" s="1143"/>
      <c r="AC138" s="1146"/>
      <c r="AD138" s="988"/>
      <c r="AE138" s="762"/>
      <c r="AF138" s="770"/>
      <c r="AG138" s="762"/>
      <c r="AH138" s="770"/>
      <c r="AI138" s="762"/>
      <c r="AJ138" s="770"/>
      <c r="AK138" s="762"/>
      <c r="AL138" s="770"/>
      <c r="AM138" s="762"/>
      <c r="AN138" s="1129"/>
      <c r="AO138" s="915"/>
      <c r="AP138" s="904"/>
      <c r="AQ138" s="27" t="s">
        <v>585</v>
      </c>
      <c r="AR138" s="133" t="str">
        <f>'[1]LÍNEA 4'!P138</f>
        <v>2.2.1.34.6</v>
      </c>
      <c r="AS138" s="27" t="s">
        <v>1759</v>
      </c>
      <c r="AT138" s="40">
        <v>0</v>
      </c>
      <c r="AU138" s="60">
        <f>'[1]LÍNEA 4'!S138</f>
        <v>1</v>
      </c>
      <c r="AV138" s="60">
        <f>'[1]LÍNEA 4'!T138</f>
        <v>0</v>
      </c>
      <c r="AW138" s="414">
        <f t="shared" si="176"/>
        <v>0</v>
      </c>
      <c r="AX138" s="60">
        <f>'[1]LÍNEA 4'!U138</f>
        <v>1</v>
      </c>
      <c r="AY138" s="414">
        <f>+AX138/AU138</f>
        <v>1</v>
      </c>
      <c r="AZ138" s="60">
        <f>'[1]LÍNEA 4'!V138</f>
        <v>0</v>
      </c>
      <c r="BA138" s="416">
        <f>+AZ138/AU138</f>
        <v>0</v>
      </c>
      <c r="BB138" s="47">
        <f>'[1]LÍNEA 4'!W138</f>
        <v>0</v>
      </c>
      <c r="BC138" s="423">
        <f t="shared" si="179"/>
        <v>0</v>
      </c>
      <c r="BD138" s="54">
        <f>'[12]2016'!K35</f>
        <v>1</v>
      </c>
      <c r="BE138" s="60">
        <f>'[12]2017'!K35</f>
        <v>1</v>
      </c>
      <c r="BF138" s="60">
        <f>'[12]2018'!K35</f>
        <v>0</v>
      </c>
      <c r="BG138" s="49">
        <f>'[12]2019'!K35</f>
        <v>0</v>
      </c>
      <c r="BH138" s="334" t="str">
        <f t="shared" si="165"/>
        <v xml:space="preserve"> -</v>
      </c>
      <c r="BI138" s="454" t="str">
        <f t="shared" si="166"/>
        <v xml:space="preserve"> -</v>
      </c>
      <c r="BJ138" s="335">
        <f t="shared" si="167"/>
        <v>1</v>
      </c>
      <c r="BK138" s="454">
        <f t="shared" si="168"/>
        <v>1</v>
      </c>
      <c r="BL138" s="335" t="str">
        <f t="shared" si="169"/>
        <v xml:space="preserve"> -</v>
      </c>
      <c r="BM138" s="454" t="str">
        <f t="shared" si="170"/>
        <v xml:space="preserve"> -</v>
      </c>
      <c r="BN138" s="335" t="str">
        <f t="shared" si="171"/>
        <v xml:space="preserve"> -</v>
      </c>
      <c r="BO138" s="454" t="str">
        <f t="shared" si="172"/>
        <v xml:space="preserve"> -</v>
      </c>
      <c r="BP138" s="661">
        <f t="shared" si="216"/>
        <v>2</v>
      </c>
      <c r="BQ138" s="656">
        <f t="shared" si="174"/>
        <v>1</v>
      </c>
      <c r="BR138" s="646">
        <f t="shared" si="175"/>
        <v>1</v>
      </c>
      <c r="BS138" s="54">
        <f>'[12]2016'!P35</f>
        <v>0</v>
      </c>
      <c r="BT138" s="60">
        <f>'[12]2016'!Q35</f>
        <v>0</v>
      </c>
      <c r="BU138" s="60">
        <f>'[12]2016'!R35</f>
        <v>0</v>
      </c>
      <c r="BV138" s="125" t="str">
        <f t="shared" si="180"/>
        <v xml:space="preserve"> -</v>
      </c>
      <c r="BW138" s="379" t="str">
        <f t="shared" si="181"/>
        <v xml:space="preserve"> -</v>
      </c>
      <c r="BX138" s="55">
        <f>'[12]2017'!P35</f>
        <v>200000</v>
      </c>
      <c r="BY138" s="60">
        <f>'[12]2017'!Q35</f>
        <v>117528</v>
      </c>
      <c r="BZ138" s="60">
        <f>'[12]2017'!R35</f>
        <v>0</v>
      </c>
      <c r="CA138" s="125">
        <f t="shared" si="182"/>
        <v>0.58764000000000005</v>
      </c>
      <c r="CB138" s="379" t="str">
        <f t="shared" si="183"/>
        <v xml:space="preserve"> -</v>
      </c>
      <c r="CC138" s="54">
        <f>'[12]2018'!P35</f>
        <v>0</v>
      </c>
      <c r="CD138" s="60">
        <f>'[12]2018'!Q35</f>
        <v>0</v>
      </c>
      <c r="CE138" s="60">
        <f>'[12]2018'!R35</f>
        <v>0</v>
      </c>
      <c r="CF138" s="125" t="str">
        <f t="shared" si="184"/>
        <v xml:space="preserve"> -</v>
      </c>
      <c r="CG138" s="379" t="str">
        <f t="shared" si="185"/>
        <v xml:space="preserve"> -</v>
      </c>
      <c r="CH138" s="55">
        <f>'[12]2019'!P35</f>
        <v>0</v>
      </c>
      <c r="CI138" s="60">
        <f>'[12]2019'!Q35</f>
        <v>0</v>
      </c>
      <c r="CJ138" s="60">
        <f>'[12]2019'!R35</f>
        <v>0</v>
      </c>
      <c r="CK138" s="125" t="str">
        <f t="shared" si="186"/>
        <v xml:space="preserve"> -</v>
      </c>
      <c r="CL138" s="379" t="str">
        <f t="shared" si="187"/>
        <v xml:space="preserve"> -</v>
      </c>
      <c r="CM138" s="327">
        <f t="shared" si="188"/>
        <v>200000</v>
      </c>
      <c r="CN138" s="323">
        <f t="shared" si="189"/>
        <v>117528</v>
      </c>
      <c r="CO138" s="323">
        <f t="shared" si="190"/>
        <v>0</v>
      </c>
      <c r="CP138" s="505">
        <f t="shared" si="191"/>
        <v>0.58764000000000005</v>
      </c>
      <c r="CQ138" s="379" t="str">
        <f t="shared" si="192"/>
        <v xml:space="preserve"> -</v>
      </c>
      <c r="CR138" s="592" t="s">
        <v>1750</v>
      </c>
      <c r="CS138" s="213" t="s">
        <v>1278</v>
      </c>
      <c r="CT138" s="102" t="str">
        <f>'[1]LÍNEA 4'!AQ138</f>
        <v>IMCT</v>
      </c>
    </row>
    <row r="139" spans="2:98" ht="30" customHeight="1" x14ac:dyDescent="0.2">
      <c r="B139" s="961"/>
      <c r="C139" s="958"/>
      <c r="D139" s="1181"/>
      <c r="E139" s="1178"/>
      <c r="F139" s="945"/>
      <c r="G139" s="1140"/>
      <c r="H139" s="1140"/>
      <c r="I139" s="1137"/>
      <c r="J139" s="1140"/>
      <c r="K139" s="1137"/>
      <c r="L139" s="1140"/>
      <c r="M139" s="1140"/>
      <c r="N139" s="1137"/>
      <c r="O139" s="1140"/>
      <c r="P139" s="1140"/>
      <c r="Q139" s="1137"/>
      <c r="R139" s="1140"/>
      <c r="S139" s="1140"/>
      <c r="T139" s="1137"/>
      <c r="U139" s="1171"/>
      <c r="V139" s="1134"/>
      <c r="W139" s="1137"/>
      <c r="X139" s="1140"/>
      <c r="Y139" s="1137"/>
      <c r="Z139" s="1140"/>
      <c r="AA139" s="1137"/>
      <c r="AB139" s="1143"/>
      <c r="AC139" s="1146"/>
      <c r="AD139" s="988"/>
      <c r="AE139" s="762"/>
      <c r="AF139" s="770"/>
      <c r="AG139" s="762"/>
      <c r="AH139" s="770"/>
      <c r="AI139" s="762"/>
      <c r="AJ139" s="770"/>
      <c r="AK139" s="762"/>
      <c r="AL139" s="770"/>
      <c r="AM139" s="762"/>
      <c r="AN139" s="1129"/>
      <c r="AO139" s="915"/>
      <c r="AP139" s="904"/>
      <c r="AQ139" s="301" t="s">
        <v>694</v>
      </c>
      <c r="AR139" s="302" t="str">
        <f>'[1]LÍNEA 4'!P139</f>
        <v>2.2.1.34.7</v>
      </c>
      <c r="AS139" s="301" t="s">
        <v>1760</v>
      </c>
      <c r="AT139" s="40">
        <v>0</v>
      </c>
      <c r="AU139" s="60">
        <f>'[1]LÍNEA 4'!S139</f>
        <v>1</v>
      </c>
      <c r="AV139" s="60">
        <f>'[1]LÍNEA 4'!T139</f>
        <v>1</v>
      </c>
      <c r="AW139" s="414">
        <v>0.25</v>
      </c>
      <c r="AX139" s="60">
        <f>'[1]LÍNEA 4'!U139</f>
        <v>1</v>
      </c>
      <c r="AY139" s="414">
        <v>0.25</v>
      </c>
      <c r="AZ139" s="60">
        <f>'[1]LÍNEA 4'!V139</f>
        <v>1</v>
      </c>
      <c r="BA139" s="416">
        <v>0.25</v>
      </c>
      <c r="BB139" s="47">
        <f>'[1]LÍNEA 4'!W139</f>
        <v>1</v>
      </c>
      <c r="BC139" s="423">
        <v>0.25</v>
      </c>
      <c r="BD139" s="54">
        <f>'[12]2016'!K36</f>
        <v>1</v>
      </c>
      <c r="BE139" s="60">
        <f>'[12]2017'!K36</f>
        <v>1</v>
      </c>
      <c r="BF139" s="60">
        <f>'[12]2018'!K36</f>
        <v>0</v>
      </c>
      <c r="BG139" s="49">
        <f>'[12]2019'!K36</f>
        <v>0</v>
      </c>
      <c r="BH139" s="334">
        <f t="shared" si="165"/>
        <v>1</v>
      </c>
      <c r="BI139" s="454">
        <f t="shared" si="166"/>
        <v>1</v>
      </c>
      <c r="BJ139" s="335">
        <f t="shared" si="167"/>
        <v>1</v>
      </c>
      <c r="BK139" s="454">
        <f t="shared" si="168"/>
        <v>1</v>
      </c>
      <c r="BL139" s="335">
        <f t="shared" si="169"/>
        <v>0</v>
      </c>
      <c r="BM139" s="454">
        <f t="shared" si="170"/>
        <v>0</v>
      </c>
      <c r="BN139" s="335">
        <f t="shared" si="171"/>
        <v>0</v>
      </c>
      <c r="BO139" s="454">
        <f t="shared" si="172"/>
        <v>0</v>
      </c>
      <c r="BP139" s="661">
        <f>+AVERAGE(BD139:BG139)/AU139</f>
        <v>0.5</v>
      </c>
      <c r="BQ139" s="656">
        <f t="shared" si="174"/>
        <v>0.5</v>
      </c>
      <c r="BR139" s="646">
        <f t="shared" si="175"/>
        <v>0.5</v>
      </c>
      <c r="BS139" s="54">
        <f>'[12]2016'!P36</f>
        <v>43000</v>
      </c>
      <c r="BT139" s="60">
        <f>'[12]2016'!Q36</f>
        <v>37280</v>
      </c>
      <c r="BU139" s="60">
        <f>'[12]2016'!R36</f>
        <v>0</v>
      </c>
      <c r="BV139" s="125">
        <f t="shared" si="180"/>
        <v>0.86697674418604653</v>
      </c>
      <c r="BW139" s="379" t="str">
        <f t="shared" si="181"/>
        <v xml:space="preserve"> -</v>
      </c>
      <c r="BX139" s="55">
        <f>'[12]2017'!P36</f>
        <v>168434</v>
      </c>
      <c r="BY139" s="60">
        <f>'[12]2017'!Q36</f>
        <v>103920</v>
      </c>
      <c r="BZ139" s="60">
        <f>'[12]2017'!R36</f>
        <v>0</v>
      </c>
      <c r="CA139" s="125">
        <f t="shared" si="182"/>
        <v>0.61697756984931784</v>
      </c>
      <c r="CB139" s="379" t="str">
        <f t="shared" si="183"/>
        <v xml:space="preserve"> -</v>
      </c>
      <c r="CC139" s="54">
        <f>'[12]2018'!P36</f>
        <v>700000</v>
      </c>
      <c r="CD139" s="60">
        <f>'[12]2018'!Q36</f>
        <v>0</v>
      </c>
      <c r="CE139" s="60">
        <f>'[12]2018'!R36</f>
        <v>0</v>
      </c>
      <c r="CF139" s="125">
        <f t="shared" si="184"/>
        <v>0</v>
      </c>
      <c r="CG139" s="379" t="str">
        <f t="shared" si="185"/>
        <v xml:space="preserve"> -</v>
      </c>
      <c r="CH139" s="55">
        <f>'[12]2019'!P36</f>
        <v>700000</v>
      </c>
      <c r="CI139" s="60">
        <f>'[12]2019'!Q36</f>
        <v>0</v>
      </c>
      <c r="CJ139" s="60">
        <f>'[12]2019'!R36</f>
        <v>0</v>
      </c>
      <c r="CK139" s="125">
        <f t="shared" si="186"/>
        <v>0</v>
      </c>
      <c r="CL139" s="379" t="str">
        <f t="shared" si="187"/>
        <v xml:space="preserve"> -</v>
      </c>
      <c r="CM139" s="327">
        <f t="shared" si="188"/>
        <v>1611434</v>
      </c>
      <c r="CN139" s="323">
        <f t="shared" si="189"/>
        <v>141200</v>
      </c>
      <c r="CO139" s="323">
        <f t="shared" si="190"/>
        <v>0</v>
      </c>
      <c r="CP139" s="505">
        <f t="shared" si="191"/>
        <v>8.7623818288555408E-2</v>
      </c>
      <c r="CQ139" s="379" t="str">
        <f t="shared" si="192"/>
        <v xml:space="preserve"> -</v>
      </c>
      <c r="CR139" s="592" t="s">
        <v>1500</v>
      </c>
      <c r="CS139" s="213" t="s">
        <v>1278</v>
      </c>
      <c r="CT139" s="102" t="str">
        <f>'[1]LÍNEA 4'!AQ139</f>
        <v>IMCT</v>
      </c>
    </row>
    <row r="140" spans="2:98" ht="30" customHeight="1" thickBot="1" x14ac:dyDescent="0.25">
      <c r="B140" s="961"/>
      <c r="C140" s="958"/>
      <c r="D140" s="1181"/>
      <c r="E140" s="1178"/>
      <c r="F140" s="945"/>
      <c r="G140" s="1140"/>
      <c r="H140" s="1140"/>
      <c r="I140" s="1137"/>
      <c r="J140" s="1140"/>
      <c r="K140" s="1137"/>
      <c r="L140" s="1140"/>
      <c r="M140" s="1140"/>
      <c r="N140" s="1137"/>
      <c r="O140" s="1140"/>
      <c r="P140" s="1140"/>
      <c r="Q140" s="1137"/>
      <c r="R140" s="1140"/>
      <c r="S140" s="1140"/>
      <c r="T140" s="1137"/>
      <c r="U140" s="1171"/>
      <c r="V140" s="1134"/>
      <c r="W140" s="1137"/>
      <c r="X140" s="1140"/>
      <c r="Y140" s="1137"/>
      <c r="Z140" s="1140"/>
      <c r="AA140" s="1137"/>
      <c r="AB140" s="1143"/>
      <c r="AC140" s="1146"/>
      <c r="AD140" s="988"/>
      <c r="AE140" s="762"/>
      <c r="AF140" s="770"/>
      <c r="AG140" s="762"/>
      <c r="AH140" s="770"/>
      <c r="AI140" s="762"/>
      <c r="AJ140" s="770"/>
      <c r="AK140" s="762"/>
      <c r="AL140" s="770"/>
      <c r="AM140" s="762"/>
      <c r="AN140" s="1129"/>
      <c r="AO140" s="918"/>
      <c r="AP140" s="907"/>
      <c r="AQ140" s="303" t="s">
        <v>695</v>
      </c>
      <c r="AR140" s="304" t="str">
        <f>'[1]LÍNEA 4'!P140</f>
        <v>2.2.1.34.8</v>
      </c>
      <c r="AS140" s="303" t="s">
        <v>1761</v>
      </c>
      <c r="AT140" s="45">
        <v>0</v>
      </c>
      <c r="AU140" s="92">
        <f>'[1]LÍNEA 4'!S140</f>
        <v>1</v>
      </c>
      <c r="AV140" s="92">
        <f>'[1]LÍNEA 4'!T140</f>
        <v>1</v>
      </c>
      <c r="AW140" s="424">
        <v>0.25</v>
      </c>
      <c r="AX140" s="92">
        <f>'[1]LÍNEA 4'!U140</f>
        <v>1</v>
      </c>
      <c r="AY140" s="424">
        <v>0.25</v>
      </c>
      <c r="AZ140" s="92">
        <f>'[1]LÍNEA 4'!V140</f>
        <v>1</v>
      </c>
      <c r="BA140" s="425">
        <v>0.25</v>
      </c>
      <c r="BB140" s="51">
        <f>'[1]LÍNEA 4'!W140</f>
        <v>1</v>
      </c>
      <c r="BC140" s="426">
        <v>0.25</v>
      </c>
      <c r="BD140" s="62">
        <f>'[12]2016'!K37</f>
        <v>1</v>
      </c>
      <c r="BE140" s="92">
        <f>'[12]2017'!K37</f>
        <v>1</v>
      </c>
      <c r="BF140" s="92">
        <f>'[12]2018'!K37</f>
        <v>0</v>
      </c>
      <c r="BG140" s="70">
        <f>'[12]2019'!K37</f>
        <v>0</v>
      </c>
      <c r="BH140" s="456">
        <f t="shared" ref="BH140:BH203" si="217">IF(AV140=0," -",BD140/AV140)</f>
        <v>1</v>
      </c>
      <c r="BI140" s="457">
        <f t="shared" ref="BI140:BI203" si="218">IF(AV140=0," -",IF(BH140&gt;100%,100%,BH140))</f>
        <v>1</v>
      </c>
      <c r="BJ140" s="366">
        <f t="shared" ref="BJ140:BJ203" si="219">IF(AX140=0," -",BE140/AX140)</f>
        <v>1</v>
      </c>
      <c r="BK140" s="457">
        <f t="shared" ref="BK140:BK203" si="220">IF(AX140=0," -",IF(BJ140&gt;100%,100%,BJ140))</f>
        <v>1</v>
      </c>
      <c r="BL140" s="366">
        <f t="shared" ref="BL140:BL203" si="221">IF(AZ140=0," -",BF140/AZ140)</f>
        <v>0</v>
      </c>
      <c r="BM140" s="457">
        <f t="shared" ref="BM140:BM203" si="222">IF(AZ140=0," -",IF(BL140&gt;100%,100%,BL140))</f>
        <v>0</v>
      </c>
      <c r="BN140" s="366">
        <f t="shared" ref="BN140:BN203" si="223">IF(BB140=0," -",BG140/BB140)</f>
        <v>0</v>
      </c>
      <c r="BO140" s="457">
        <f t="shared" ref="BO140:BO203" si="224">IF(BB140=0," -",IF(BN140&gt;100%,100%,BN140))</f>
        <v>0</v>
      </c>
      <c r="BP140" s="664">
        <f>+AVERAGE(BD140:BG140)/AU140</f>
        <v>0.5</v>
      </c>
      <c r="BQ140" s="659">
        <f t="shared" ref="BQ140:BQ203" si="225">+IF(BP140&gt;100%,100%,BP140)</f>
        <v>0.5</v>
      </c>
      <c r="BR140" s="649">
        <f t="shared" ref="BR140:BR203" si="226">+BQ140</f>
        <v>0.5</v>
      </c>
      <c r="BS140" s="62">
        <f>'[12]2016'!P37</f>
        <v>34000</v>
      </c>
      <c r="BT140" s="92">
        <f>'[12]2016'!Q37</f>
        <v>31680</v>
      </c>
      <c r="BU140" s="92">
        <f>'[12]2016'!R37</f>
        <v>0</v>
      </c>
      <c r="BV140" s="148">
        <f t="shared" si="180"/>
        <v>0.93176470588235294</v>
      </c>
      <c r="BW140" s="386" t="str">
        <f t="shared" si="181"/>
        <v xml:space="preserve"> -</v>
      </c>
      <c r="BX140" s="63">
        <f>'[12]2017'!P37</f>
        <v>50000</v>
      </c>
      <c r="BY140" s="92">
        <f>'[12]2017'!Q37</f>
        <v>22080</v>
      </c>
      <c r="BZ140" s="92">
        <f>'[12]2017'!R37</f>
        <v>0</v>
      </c>
      <c r="CA140" s="148">
        <f t="shared" si="182"/>
        <v>0.44159999999999999</v>
      </c>
      <c r="CB140" s="386" t="str">
        <f t="shared" si="183"/>
        <v xml:space="preserve"> -</v>
      </c>
      <c r="CC140" s="62">
        <f>'[12]2018'!P37</f>
        <v>300000</v>
      </c>
      <c r="CD140" s="92">
        <f>'[12]2018'!Q37</f>
        <v>0</v>
      </c>
      <c r="CE140" s="92">
        <f>'[12]2018'!R37</f>
        <v>0</v>
      </c>
      <c r="CF140" s="148">
        <f t="shared" si="184"/>
        <v>0</v>
      </c>
      <c r="CG140" s="386" t="str">
        <f t="shared" si="185"/>
        <v xml:space="preserve"> -</v>
      </c>
      <c r="CH140" s="63">
        <f>'[12]2019'!P37</f>
        <v>300000</v>
      </c>
      <c r="CI140" s="92">
        <f>'[12]2019'!Q37</f>
        <v>0</v>
      </c>
      <c r="CJ140" s="92">
        <f>'[12]2019'!R37</f>
        <v>0</v>
      </c>
      <c r="CK140" s="148">
        <f t="shared" si="186"/>
        <v>0</v>
      </c>
      <c r="CL140" s="386" t="str">
        <f t="shared" si="187"/>
        <v xml:space="preserve"> -</v>
      </c>
      <c r="CM140" s="328">
        <f t="shared" si="188"/>
        <v>684000</v>
      </c>
      <c r="CN140" s="329">
        <f t="shared" si="189"/>
        <v>53760</v>
      </c>
      <c r="CO140" s="329">
        <f t="shared" si="190"/>
        <v>0</v>
      </c>
      <c r="CP140" s="506">
        <f t="shared" si="191"/>
        <v>7.8596491228070178E-2</v>
      </c>
      <c r="CQ140" s="386" t="str">
        <f t="shared" si="192"/>
        <v xml:space="preserve"> -</v>
      </c>
      <c r="CR140" s="593" t="s">
        <v>1500</v>
      </c>
      <c r="CS140" s="216" t="s">
        <v>1278</v>
      </c>
      <c r="CT140" s="107" t="str">
        <f>'[1]LÍNEA 4'!AQ140</f>
        <v>IMCT</v>
      </c>
    </row>
    <row r="141" spans="2:98" ht="30" customHeight="1" x14ac:dyDescent="0.2">
      <c r="B141" s="961"/>
      <c r="C141" s="958"/>
      <c r="D141" s="1181"/>
      <c r="E141" s="1178"/>
      <c r="F141" s="945"/>
      <c r="G141" s="1140"/>
      <c r="H141" s="1140"/>
      <c r="I141" s="1137"/>
      <c r="J141" s="1140"/>
      <c r="K141" s="1137"/>
      <c r="L141" s="1140"/>
      <c r="M141" s="1140"/>
      <c r="N141" s="1137"/>
      <c r="O141" s="1140"/>
      <c r="P141" s="1140"/>
      <c r="Q141" s="1137"/>
      <c r="R141" s="1140"/>
      <c r="S141" s="1140"/>
      <c r="T141" s="1137"/>
      <c r="U141" s="1171"/>
      <c r="V141" s="1134"/>
      <c r="W141" s="1137"/>
      <c r="X141" s="1140"/>
      <c r="Y141" s="1137"/>
      <c r="Z141" s="1140"/>
      <c r="AA141" s="1137"/>
      <c r="AB141" s="1143"/>
      <c r="AC141" s="1146"/>
      <c r="AD141" s="988"/>
      <c r="AE141" s="762"/>
      <c r="AF141" s="770"/>
      <c r="AG141" s="762"/>
      <c r="AH141" s="770"/>
      <c r="AI141" s="762"/>
      <c r="AJ141" s="770"/>
      <c r="AK141" s="762"/>
      <c r="AL141" s="770"/>
      <c r="AM141" s="762"/>
      <c r="AN141" s="1129"/>
      <c r="AO141" s="914">
        <f>+RESUMEN!J107</f>
        <v>0.33333333333333331</v>
      </c>
      <c r="AP141" s="903" t="s">
        <v>616</v>
      </c>
      <c r="AQ141" s="129" t="s">
        <v>591</v>
      </c>
      <c r="AR141" s="370" t="str">
        <f>'[1]LÍNEA 4'!P141</f>
        <v>2.2.1.33.3</v>
      </c>
      <c r="AS141" s="129" t="s">
        <v>1762</v>
      </c>
      <c r="AT141" s="41">
        <v>0</v>
      </c>
      <c r="AU141" s="59">
        <f>'[1]LÍNEA 4'!S141</f>
        <v>4</v>
      </c>
      <c r="AV141" s="59">
        <f>'[1]LÍNEA 4'!T141</f>
        <v>0</v>
      </c>
      <c r="AW141" s="420">
        <f t="shared" ref="AW141:AW203" si="227">+AV141/AU141</f>
        <v>0</v>
      </c>
      <c r="AX141" s="59">
        <f>'[1]LÍNEA 4'!U141</f>
        <v>2</v>
      </c>
      <c r="AY141" s="420">
        <f>+AX141/AU141</f>
        <v>0.5</v>
      </c>
      <c r="AZ141" s="59">
        <f>'[1]LÍNEA 4'!V141</f>
        <v>1</v>
      </c>
      <c r="BA141" s="421">
        <f>+AZ141/AU141</f>
        <v>0.25</v>
      </c>
      <c r="BB141" s="48">
        <f>'[1]LÍNEA 4'!W141</f>
        <v>1</v>
      </c>
      <c r="BC141" s="421">
        <f t="shared" ref="BC141:BC203" si="228">+BB141/AU141</f>
        <v>0.25</v>
      </c>
      <c r="BD141" s="52">
        <f>'[12]2016'!K38</f>
        <v>0</v>
      </c>
      <c r="BE141" s="90">
        <f>'[12]2017'!K38</f>
        <v>0</v>
      </c>
      <c r="BF141" s="90">
        <f>'[12]2018'!K38</f>
        <v>0</v>
      </c>
      <c r="BG141" s="69">
        <f>'[12]2019'!K38</f>
        <v>0</v>
      </c>
      <c r="BH141" s="330" t="str">
        <f t="shared" si="217"/>
        <v xml:space="preserve"> -</v>
      </c>
      <c r="BI141" s="453" t="str">
        <f t="shared" si="218"/>
        <v xml:space="preserve"> -</v>
      </c>
      <c r="BJ141" s="331">
        <f t="shared" si="219"/>
        <v>0</v>
      </c>
      <c r="BK141" s="453">
        <f t="shared" si="220"/>
        <v>0</v>
      </c>
      <c r="BL141" s="331">
        <f t="shared" si="221"/>
        <v>0</v>
      </c>
      <c r="BM141" s="453">
        <f t="shared" si="222"/>
        <v>0</v>
      </c>
      <c r="BN141" s="331">
        <f t="shared" si="223"/>
        <v>0</v>
      </c>
      <c r="BO141" s="453">
        <f t="shared" si="224"/>
        <v>0</v>
      </c>
      <c r="BP141" s="660">
        <f t="shared" ref="BP141:BP142" si="229">+SUM(BD141:BG141)/AU141</f>
        <v>0</v>
      </c>
      <c r="BQ141" s="655">
        <f t="shared" si="225"/>
        <v>0</v>
      </c>
      <c r="BR141" s="645">
        <f t="shared" si="226"/>
        <v>0</v>
      </c>
      <c r="BS141" s="61">
        <f>'[12]2016'!P38</f>
        <v>0</v>
      </c>
      <c r="BT141" s="59">
        <f>'[12]2016'!Q38</f>
        <v>0</v>
      </c>
      <c r="BU141" s="59">
        <f>'[12]2016'!R38</f>
        <v>0</v>
      </c>
      <c r="BV141" s="145" t="str">
        <f t="shared" ref="BV141:BV204" si="230">IF(BS141=0," -",BT141/BS141)</f>
        <v xml:space="preserve"> -</v>
      </c>
      <c r="BW141" s="378" t="str">
        <f t="shared" ref="BW141:BW204" si="231">IF(BU141=0," -",IF(BT141=0,100%,BU141/BT141))</f>
        <v xml:space="preserve"> -</v>
      </c>
      <c r="BX141" s="61">
        <f>'[12]2017'!P38</f>
        <v>188400</v>
      </c>
      <c r="BY141" s="59">
        <f>'[12]2017'!Q38</f>
        <v>0</v>
      </c>
      <c r="BZ141" s="59">
        <f>'[12]2017'!R38</f>
        <v>0</v>
      </c>
      <c r="CA141" s="145">
        <f t="shared" ref="CA141:CA204" si="232">IF(BX141=0," -",BY141/BX141)</f>
        <v>0</v>
      </c>
      <c r="CB141" s="378" t="str">
        <f t="shared" ref="CB141:CB204" si="233">IF(BZ141=0," -",IF(BY141=0,100%,BZ141/BY141))</f>
        <v xml:space="preserve"> -</v>
      </c>
      <c r="CC141" s="58">
        <f>'[12]2018'!P38</f>
        <v>805000</v>
      </c>
      <c r="CD141" s="59">
        <f>'[12]2018'!Q38</f>
        <v>0</v>
      </c>
      <c r="CE141" s="59">
        <f>'[12]2018'!R38</f>
        <v>0</v>
      </c>
      <c r="CF141" s="145">
        <f t="shared" ref="CF141:CF204" si="234">IF(CC141=0," -",CD141/CC141)</f>
        <v>0</v>
      </c>
      <c r="CG141" s="378" t="str">
        <f t="shared" ref="CG141:CG204" si="235">IF(CE141=0," -",IF(CD141=0,100%,CE141/CD141))</f>
        <v xml:space="preserve"> -</v>
      </c>
      <c r="CH141" s="61">
        <f>'[12]2019'!P38</f>
        <v>815000</v>
      </c>
      <c r="CI141" s="59">
        <f>'[12]2019'!Q38</f>
        <v>0</v>
      </c>
      <c r="CJ141" s="59">
        <f>'[12]2019'!R38</f>
        <v>0</v>
      </c>
      <c r="CK141" s="145">
        <f t="shared" ref="CK141:CK204" si="236">IF(CH141=0," -",CI141/CH141)</f>
        <v>0</v>
      </c>
      <c r="CL141" s="378" t="str">
        <f t="shared" ref="CL141:CL204" si="237">IF(CJ141=0," -",IF(CI141=0,100%,CJ141/CI141))</f>
        <v xml:space="preserve"> -</v>
      </c>
      <c r="CM141" s="380">
        <f t="shared" ref="CM141:CM204" si="238">+BS141+BX141+CC141+CH141</f>
        <v>1808400</v>
      </c>
      <c r="CN141" s="381">
        <f t="shared" ref="CN141:CN204" si="239">+BT141+BY141+CD141+CI141</f>
        <v>0</v>
      </c>
      <c r="CO141" s="381">
        <f t="shared" ref="CO141:CO204" si="240">+BU141+BZ141+CE141+CJ141</f>
        <v>0</v>
      </c>
      <c r="CP141" s="507">
        <f t="shared" ref="CP141:CP204" si="241">IF(CM141=0," -",CN141/CM141)</f>
        <v>0</v>
      </c>
      <c r="CQ141" s="378" t="str">
        <f t="shared" ref="CQ141:CQ204" si="242">IF(CO141=0," -",IF(CN141=0,100%,CO141/CN141))</f>
        <v xml:space="preserve"> -</v>
      </c>
      <c r="CR141" s="591" t="s">
        <v>1500</v>
      </c>
      <c r="CS141" s="212" t="s">
        <v>1278</v>
      </c>
      <c r="CT141" s="101" t="str">
        <f>'[1]LÍNEA 4'!AQ141</f>
        <v>IMCT</v>
      </c>
    </row>
    <row r="142" spans="2:98" ht="30" customHeight="1" x14ac:dyDescent="0.2">
      <c r="B142" s="961"/>
      <c r="C142" s="958"/>
      <c r="D142" s="1181"/>
      <c r="E142" s="1178"/>
      <c r="F142" s="945"/>
      <c r="G142" s="1140"/>
      <c r="H142" s="1140"/>
      <c r="I142" s="1137"/>
      <c r="J142" s="1140"/>
      <c r="K142" s="1137"/>
      <c r="L142" s="1140"/>
      <c r="M142" s="1140"/>
      <c r="N142" s="1137"/>
      <c r="O142" s="1140"/>
      <c r="P142" s="1140"/>
      <c r="Q142" s="1137"/>
      <c r="R142" s="1140"/>
      <c r="S142" s="1140"/>
      <c r="T142" s="1137"/>
      <c r="U142" s="1171"/>
      <c r="V142" s="1134"/>
      <c r="W142" s="1137"/>
      <c r="X142" s="1140"/>
      <c r="Y142" s="1137"/>
      <c r="Z142" s="1140"/>
      <c r="AA142" s="1137"/>
      <c r="AB142" s="1143"/>
      <c r="AC142" s="1146"/>
      <c r="AD142" s="988"/>
      <c r="AE142" s="762"/>
      <c r="AF142" s="770"/>
      <c r="AG142" s="762"/>
      <c r="AH142" s="770"/>
      <c r="AI142" s="762"/>
      <c r="AJ142" s="770"/>
      <c r="AK142" s="762"/>
      <c r="AL142" s="770"/>
      <c r="AM142" s="762"/>
      <c r="AN142" s="1129"/>
      <c r="AO142" s="915"/>
      <c r="AP142" s="904"/>
      <c r="AQ142" s="119" t="s">
        <v>592</v>
      </c>
      <c r="AR142" s="117" t="str">
        <f>'[1]LÍNEA 4'!P142</f>
        <v>2.2.1.33.4</v>
      </c>
      <c r="AS142" s="119" t="s">
        <v>1763</v>
      </c>
      <c r="AT142" s="40">
        <v>0</v>
      </c>
      <c r="AU142" s="60">
        <f>'[1]LÍNEA 4'!S142</f>
        <v>4</v>
      </c>
      <c r="AV142" s="60">
        <f>'[1]LÍNEA 4'!T142</f>
        <v>0</v>
      </c>
      <c r="AW142" s="414">
        <f t="shared" si="227"/>
        <v>0</v>
      </c>
      <c r="AX142" s="60">
        <f>'[1]LÍNEA 4'!U142</f>
        <v>2</v>
      </c>
      <c r="AY142" s="414">
        <f>+AX142/AU142</f>
        <v>0.5</v>
      </c>
      <c r="AZ142" s="60">
        <f>'[1]LÍNEA 4'!V142</f>
        <v>1</v>
      </c>
      <c r="BA142" s="416">
        <f>+AZ142/AU142</f>
        <v>0.25</v>
      </c>
      <c r="BB142" s="47">
        <f>'[1]LÍNEA 4'!W142</f>
        <v>1</v>
      </c>
      <c r="BC142" s="416">
        <f t="shared" si="228"/>
        <v>0.25</v>
      </c>
      <c r="BD142" s="54">
        <f>'[12]2016'!K39</f>
        <v>0</v>
      </c>
      <c r="BE142" s="60">
        <f>'[12]2017'!K39</f>
        <v>0</v>
      </c>
      <c r="BF142" s="60">
        <f>'[12]2018'!K39</f>
        <v>0</v>
      </c>
      <c r="BG142" s="49">
        <f>'[12]2019'!K39</f>
        <v>0</v>
      </c>
      <c r="BH142" s="334" t="str">
        <f t="shared" si="217"/>
        <v xml:space="preserve"> -</v>
      </c>
      <c r="BI142" s="454" t="str">
        <f t="shared" si="218"/>
        <v xml:space="preserve"> -</v>
      </c>
      <c r="BJ142" s="335">
        <f t="shared" si="219"/>
        <v>0</v>
      </c>
      <c r="BK142" s="454">
        <f t="shared" si="220"/>
        <v>0</v>
      </c>
      <c r="BL142" s="335">
        <f t="shared" si="221"/>
        <v>0</v>
      </c>
      <c r="BM142" s="454">
        <f t="shared" si="222"/>
        <v>0</v>
      </c>
      <c r="BN142" s="335">
        <f t="shared" si="223"/>
        <v>0</v>
      </c>
      <c r="BO142" s="454">
        <f t="shared" si="224"/>
        <v>0</v>
      </c>
      <c r="BP142" s="661">
        <f t="shared" si="229"/>
        <v>0</v>
      </c>
      <c r="BQ142" s="656">
        <f t="shared" si="225"/>
        <v>0</v>
      </c>
      <c r="BR142" s="646">
        <f t="shared" si="226"/>
        <v>0</v>
      </c>
      <c r="BS142" s="55">
        <f>'[12]2016'!P39</f>
        <v>0</v>
      </c>
      <c r="BT142" s="60">
        <f>'[12]2016'!Q39</f>
        <v>0</v>
      </c>
      <c r="BU142" s="60">
        <f>'[12]2016'!R39</f>
        <v>0</v>
      </c>
      <c r="BV142" s="125" t="str">
        <f t="shared" si="230"/>
        <v xml:space="preserve"> -</v>
      </c>
      <c r="BW142" s="379" t="str">
        <f t="shared" si="231"/>
        <v xml:space="preserve"> -</v>
      </c>
      <c r="BX142" s="55">
        <f>'[12]2017'!P39</f>
        <v>20000</v>
      </c>
      <c r="BY142" s="60">
        <f>'[12]2017'!Q39</f>
        <v>0</v>
      </c>
      <c r="BZ142" s="60">
        <f>'[12]2017'!R39</f>
        <v>0</v>
      </c>
      <c r="CA142" s="125">
        <f t="shared" si="232"/>
        <v>0</v>
      </c>
      <c r="CB142" s="379" t="str">
        <f t="shared" si="233"/>
        <v xml:space="preserve"> -</v>
      </c>
      <c r="CC142" s="54">
        <f>'[12]2018'!P39</f>
        <v>300000</v>
      </c>
      <c r="CD142" s="60">
        <f>'[12]2018'!Q39</f>
        <v>0</v>
      </c>
      <c r="CE142" s="60">
        <f>'[12]2018'!R39</f>
        <v>0</v>
      </c>
      <c r="CF142" s="125">
        <f t="shared" si="234"/>
        <v>0</v>
      </c>
      <c r="CG142" s="379" t="str">
        <f t="shared" si="235"/>
        <v xml:space="preserve"> -</v>
      </c>
      <c r="CH142" s="55">
        <f>'[12]2019'!P39</f>
        <v>300000</v>
      </c>
      <c r="CI142" s="60">
        <f>'[12]2019'!Q39</f>
        <v>0</v>
      </c>
      <c r="CJ142" s="60">
        <f>'[12]2019'!R39</f>
        <v>0</v>
      </c>
      <c r="CK142" s="125">
        <f t="shared" si="236"/>
        <v>0</v>
      </c>
      <c r="CL142" s="379" t="str">
        <f t="shared" si="237"/>
        <v xml:space="preserve"> -</v>
      </c>
      <c r="CM142" s="327">
        <f t="shared" si="238"/>
        <v>620000</v>
      </c>
      <c r="CN142" s="323">
        <f t="shared" si="239"/>
        <v>0</v>
      </c>
      <c r="CO142" s="323">
        <f t="shared" si="240"/>
        <v>0</v>
      </c>
      <c r="CP142" s="505">
        <f t="shared" si="241"/>
        <v>0</v>
      </c>
      <c r="CQ142" s="379" t="str">
        <f t="shared" si="242"/>
        <v xml:space="preserve"> -</v>
      </c>
      <c r="CR142" s="592" t="s">
        <v>1500</v>
      </c>
      <c r="CS142" s="213" t="s">
        <v>1278</v>
      </c>
      <c r="CT142" s="102" t="str">
        <f>'[1]LÍNEA 4'!AQ142</f>
        <v>IMCT</v>
      </c>
    </row>
    <row r="143" spans="2:98" ht="30" customHeight="1" x14ac:dyDescent="0.2">
      <c r="B143" s="961"/>
      <c r="C143" s="958"/>
      <c r="D143" s="1181"/>
      <c r="E143" s="1178"/>
      <c r="F143" s="945"/>
      <c r="G143" s="1140"/>
      <c r="H143" s="1140"/>
      <c r="I143" s="1137"/>
      <c r="J143" s="1140"/>
      <c r="K143" s="1137"/>
      <c r="L143" s="1140"/>
      <c r="M143" s="1140"/>
      <c r="N143" s="1137"/>
      <c r="O143" s="1140"/>
      <c r="P143" s="1140"/>
      <c r="Q143" s="1137"/>
      <c r="R143" s="1140"/>
      <c r="S143" s="1140"/>
      <c r="T143" s="1137"/>
      <c r="U143" s="1171"/>
      <c r="V143" s="1134"/>
      <c r="W143" s="1137"/>
      <c r="X143" s="1140"/>
      <c r="Y143" s="1137"/>
      <c r="Z143" s="1140"/>
      <c r="AA143" s="1137"/>
      <c r="AB143" s="1143"/>
      <c r="AC143" s="1146"/>
      <c r="AD143" s="988"/>
      <c r="AE143" s="762"/>
      <c r="AF143" s="770"/>
      <c r="AG143" s="762"/>
      <c r="AH143" s="770"/>
      <c r="AI143" s="762"/>
      <c r="AJ143" s="770"/>
      <c r="AK143" s="762"/>
      <c r="AL143" s="770"/>
      <c r="AM143" s="762"/>
      <c r="AN143" s="1129"/>
      <c r="AO143" s="915"/>
      <c r="AP143" s="904"/>
      <c r="AQ143" s="237" t="s">
        <v>593</v>
      </c>
      <c r="AR143" s="232" t="str">
        <f>'[1]LÍNEA 4'!P143</f>
        <v>2.2.1.33.5</v>
      </c>
      <c r="AS143" s="237" t="s">
        <v>1764</v>
      </c>
      <c r="AT143" s="40">
        <v>0</v>
      </c>
      <c r="AU143" s="60">
        <f>'[1]LÍNEA 4'!S143</f>
        <v>1</v>
      </c>
      <c r="AV143" s="60">
        <f>'[1]LÍNEA 4'!T143</f>
        <v>1</v>
      </c>
      <c r="AW143" s="414">
        <v>0.25</v>
      </c>
      <c r="AX143" s="60">
        <f>'[1]LÍNEA 4'!U143</f>
        <v>1</v>
      </c>
      <c r="AY143" s="414">
        <v>0.25</v>
      </c>
      <c r="AZ143" s="60">
        <f>'[1]LÍNEA 4'!V143</f>
        <v>1</v>
      </c>
      <c r="BA143" s="416">
        <v>0.25</v>
      </c>
      <c r="BB143" s="47">
        <f>'[1]LÍNEA 4'!W143</f>
        <v>1</v>
      </c>
      <c r="BC143" s="416">
        <v>0.25</v>
      </c>
      <c r="BD143" s="54">
        <f>'[12]2016'!K40</f>
        <v>1</v>
      </c>
      <c r="BE143" s="60">
        <f>'[12]2017'!K40</f>
        <v>1</v>
      </c>
      <c r="BF143" s="60">
        <f>'[12]2018'!K40</f>
        <v>0</v>
      </c>
      <c r="BG143" s="49">
        <f>'[12]2019'!K40</f>
        <v>0</v>
      </c>
      <c r="BH143" s="334">
        <f t="shared" si="217"/>
        <v>1</v>
      </c>
      <c r="BI143" s="454">
        <f t="shared" si="218"/>
        <v>1</v>
      </c>
      <c r="BJ143" s="335">
        <f t="shared" si="219"/>
        <v>1</v>
      </c>
      <c r="BK143" s="454">
        <f t="shared" si="220"/>
        <v>1</v>
      </c>
      <c r="BL143" s="335">
        <f t="shared" si="221"/>
        <v>0</v>
      </c>
      <c r="BM143" s="454">
        <f t="shared" si="222"/>
        <v>0</v>
      </c>
      <c r="BN143" s="335">
        <f t="shared" si="223"/>
        <v>0</v>
      </c>
      <c r="BO143" s="454">
        <f t="shared" si="224"/>
        <v>0</v>
      </c>
      <c r="BP143" s="661">
        <f t="shared" ref="BP143:BP199" si="243">+AVERAGE(BD143:BG143)/AU143</f>
        <v>0.5</v>
      </c>
      <c r="BQ143" s="656">
        <f t="shared" si="225"/>
        <v>0.5</v>
      </c>
      <c r="BR143" s="646">
        <f t="shared" si="226"/>
        <v>0.5</v>
      </c>
      <c r="BS143" s="55">
        <f>'[12]2016'!P40</f>
        <v>187072</v>
      </c>
      <c r="BT143" s="60">
        <f>'[12]2016'!Q40</f>
        <v>51489</v>
      </c>
      <c r="BU143" s="60">
        <f>'[12]2016'!R40</f>
        <v>0</v>
      </c>
      <c r="BV143" s="125">
        <f t="shared" si="230"/>
        <v>0.27523627266507011</v>
      </c>
      <c r="BW143" s="379" t="str">
        <f t="shared" si="231"/>
        <v xml:space="preserve"> -</v>
      </c>
      <c r="BX143" s="55">
        <f>'[12]2017'!P40</f>
        <v>200000</v>
      </c>
      <c r="BY143" s="60">
        <f>'[12]2017'!Q40</f>
        <v>116425</v>
      </c>
      <c r="BZ143" s="60">
        <f>'[12]2017'!R40</f>
        <v>0</v>
      </c>
      <c r="CA143" s="125">
        <f t="shared" si="232"/>
        <v>0.582125</v>
      </c>
      <c r="CB143" s="379" t="str">
        <f t="shared" si="233"/>
        <v xml:space="preserve"> -</v>
      </c>
      <c r="CC143" s="54">
        <f>'[12]2018'!P40</f>
        <v>40000</v>
      </c>
      <c r="CD143" s="60">
        <f>'[12]2018'!Q40</f>
        <v>0</v>
      </c>
      <c r="CE143" s="60">
        <f>'[12]2018'!R40</f>
        <v>0</v>
      </c>
      <c r="CF143" s="125">
        <f t="shared" si="234"/>
        <v>0</v>
      </c>
      <c r="CG143" s="379" t="str">
        <f t="shared" si="235"/>
        <v xml:space="preserve"> -</v>
      </c>
      <c r="CH143" s="55">
        <f>'[12]2019'!P40</f>
        <v>40000</v>
      </c>
      <c r="CI143" s="60">
        <f>'[12]2019'!Q40</f>
        <v>0</v>
      </c>
      <c r="CJ143" s="60">
        <f>'[12]2019'!R40</f>
        <v>0</v>
      </c>
      <c r="CK143" s="125">
        <f t="shared" si="236"/>
        <v>0</v>
      </c>
      <c r="CL143" s="379" t="str">
        <f t="shared" si="237"/>
        <v xml:space="preserve"> -</v>
      </c>
      <c r="CM143" s="327">
        <f t="shared" si="238"/>
        <v>467072</v>
      </c>
      <c r="CN143" s="323">
        <f t="shared" si="239"/>
        <v>167914</v>
      </c>
      <c r="CO143" s="323">
        <f t="shared" si="240"/>
        <v>0</v>
      </c>
      <c r="CP143" s="505">
        <f t="shared" si="241"/>
        <v>0.35950345985201426</v>
      </c>
      <c r="CQ143" s="379" t="str">
        <f t="shared" si="242"/>
        <v xml:space="preserve"> -</v>
      </c>
      <c r="CR143" s="592" t="s">
        <v>1500</v>
      </c>
      <c r="CS143" s="213" t="s">
        <v>1278</v>
      </c>
      <c r="CT143" s="102" t="str">
        <f>'[1]LÍNEA 4'!AQ143</f>
        <v>IMCT</v>
      </c>
    </row>
    <row r="144" spans="2:98" ht="30" customHeight="1" x14ac:dyDescent="0.2">
      <c r="B144" s="961"/>
      <c r="C144" s="958"/>
      <c r="D144" s="1181"/>
      <c r="E144" s="1178"/>
      <c r="F144" s="945"/>
      <c r="G144" s="1140"/>
      <c r="H144" s="1140"/>
      <c r="I144" s="1137"/>
      <c r="J144" s="1140"/>
      <c r="K144" s="1137"/>
      <c r="L144" s="1140"/>
      <c r="M144" s="1140"/>
      <c r="N144" s="1137"/>
      <c r="O144" s="1140"/>
      <c r="P144" s="1140"/>
      <c r="Q144" s="1137"/>
      <c r="R144" s="1140"/>
      <c r="S144" s="1140"/>
      <c r="T144" s="1137"/>
      <c r="U144" s="1171"/>
      <c r="V144" s="1134"/>
      <c r="W144" s="1137"/>
      <c r="X144" s="1140"/>
      <c r="Y144" s="1137"/>
      <c r="Z144" s="1140"/>
      <c r="AA144" s="1137"/>
      <c r="AB144" s="1143"/>
      <c r="AC144" s="1146"/>
      <c r="AD144" s="988"/>
      <c r="AE144" s="762"/>
      <c r="AF144" s="770"/>
      <c r="AG144" s="762"/>
      <c r="AH144" s="770"/>
      <c r="AI144" s="762"/>
      <c r="AJ144" s="770"/>
      <c r="AK144" s="762"/>
      <c r="AL144" s="770"/>
      <c r="AM144" s="762"/>
      <c r="AN144" s="1129"/>
      <c r="AO144" s="915"/>
      <c r="AP144" s="904"/>
      <c r="AQ144" s="237" t="s">
        <v>594</v>
      </c>
      <c r="AR144" s="232" t="str">
        <f>'[1]LÍNEA 4'!P144</f>
        <v>2.2.1.33.6</v>
      </c>
      <c r="AS144" s="237" t="s">
        <v>1765</v>
      </c>
      <c r="AT144" s="40">
        <v>1</v>
      </c>
      <c r="AU144" s="60">
        <f>'[1]LÍNEA 4'!S144</f>
        <v>1</v>
      </c>
      <c r="AV144" s="60">
        <f>'[1]LÍNEA 4'!T144</f>
        <v>1</v>
      </c>
      <c r="AW144" s="414">
        <v>0.25</v>
      </c>
      <c r="AX144" s="60">
        <f>'[1]LÍNEA 4'!U144</f>
        <v>1</v>
      </c>
      <c r="AY144" s="414">
        <v>0.25</v>
      </c>
      <c r="AZ144" s="60">
        <f>'[1]LÍNEA 4'!V144</f>
        <v>1</v>
      </c>
      <c r="BA144" s="416">
        <v>0.25</v>
      </c>
      <c r="BB144" s="47">
        <f>'[1]LÍNEA 4'!W144</f>
        <v>1</v>
      </c>
      <c r="BC144" s="416">
        <v>0.25</v>
      </c>
      <c r="BD144" s="54">
        <f>'[12]2016'!K41</f>
        <v>1</v>
      </c>
      <c r="BE144" s="60">
        <f>'[12]2017'!K41</f>
        <v>1</v>
      </c>
      <c r="BF144" s="60">
        <f>'[12]2018'!K41</f>
        <v>0</v>
      </c>
      <c r="BG144" s="49">
        <f>'[12]2019'!K41</f>
        <v>0</v>
      </c>
      <c r="BH144" s="334">
        <f t="shared" si="217"/>
        <v>1</v>
      </c>
      <c r="BI144" s="454">
        <f t="shared" si="218"/>
        <v>1</v>
      </c>
      <c r="BJ144" s="335">
        <f t="shared" si="219"/>
        <v>1</v>
      </c>
      <c r="BK144" s="454">
        <f t="shared" si="220"/>
        <v>1</v>
      </c>
      <c r="BL144" s="335">
        <f t="shared" si="221"/>
        <v>0</v>
      </c>
      <c r="BM144" s="454">
        <f t="shared" si="222"/>
        <v>0</v>
      </c>
      <c r="BN144" s="335">
        <f t="shared" si="223"/>
        <v>0</v>
      </c>
      <c r="BO144" s="454">
        <f t="shared" si="224"/>
        <v>0</v>
      </c>
      <c r="BP144" s="661">
        <f t="shared" si="243"/>
        <v>0.5</v>
      </c>
      <c r="BQ144" s="656">
        <f t="shared" si="225"/>
        <v>0.5</v>
      </c>
      <c r="BR144" s="646">
        <f t="shared" si="226"/>
        <v>0.5</v>
      </c>
      <c r="BS144" s="55">
        <f>'[12]2016'!P41</f>
        <v>736084</v>
      </c>
      <c r="BT144" s="60">
        <f>'[12]2016'!Q41</f>
        <v>551771</v>
      </c>
      <c r="BU144" s="60">
        <f>'[12]2016'!R41</f>
        <v>0</v>
      </c>
      <c r="BV144" s="125">
        <f t="shared" si="230"/>
        <v>0.7496033061444074</v>
      </c>
      <c r="BW144" s="379" t="str">
        <f t="shared" si="231"/>
        <v xml:space="preserve"> -</v>
      </c>
      <c r="BX144" s="55">
        <f>'[12]2017'!P41</f>
        <v>481600</v>
      </c>
      <c r="BY144" s="60">
        <f>'[12]2017'!Q41</f>
        <v>313600</v>
      </c>
      <c r="BZ144" s="60">
        <f>'[12]2017'!R41</f>
        <v>0</v>
      </c>
      <c r="CA144" s="125">
        <f t="shared" si="232"/>
        <v>0.65116279069767447</v>
      </c>
      <c r="CB144" s="379" t="str">
        <f t="shared" si="233"/>
        <v xml:space="preserve"> -</v>
      </c>
      <c r="CC144" s="54">
        <f>'[12]2018'!P41</f>
        <v>350000</v>
      </c>
      <c r="CD144" s="60">
        <f>'[12]2018'!Q41</f>
        <v>0</v>
      </c>
      <c r="CE144" s="60">
        <f>'[12]2018'!R41</f>
        <v>0</v>
      </c>
      <c r="CF144" s="125">
        <f t="shared" si="234"/>
        <v>0</v>
      </c>
      <c r="CG144" s="379" t="str">
        <f t="shared" si="235"/>
        <v xml:space="preserve"> -</v>
      </c>
      <c r="CH144" s="55">
        <f>'[12]2019'!P41</f>
        <v>315000</v>
      </c>
      <c r="CI144" s="60">
        <f>'[12]2019'!Q41</f>
        <v>0</v>
      </c>
      <c r="CJ144" s="60">
        <f>'[12]2019'!R41</f>
        <v>0</v>
      </c>
      <c r="CK144" s="125">
        <f t="shared" si="236"/>
        <v>0</v>
      </c>
      <c r="CL144" s="379" t="str">
        <f t="shared" si="237"/>
        <v xml:space="preserve"> -</v>
      </c>
      <c r="CM144" s="327">
        <f t="shared" si="238"/>
        <v>1882684</v>
      </c>
      <c r="CN144" s="323">
        <f t="shared" si="239"/>
        <v>865371</v>
      </c>
      <c r="CO144" s="323">
        <f t="shared" si="240"/>
        <v>0</v>
      </c>
      <c r="CP144" s="505">
        <f t="shared" si="241"/>
        <v>0.45964750324536674</v>
      </c>
      <c r="CQ144" s="379" t="str">
        <f t="shared" si="242"/>
        <v xml:space="preserve"> -</v>
      </c>
      <c r="CR144" s="592" t="s">
        <v>1750</v>
      </c>
      <c r="CS144" s="213" t="s">
        <v>1278</v>
      </c>
      <c r="CT144" s="102" t="str">
        <f>'[1]LÍNEA 4'!AQ144</f>
        <v>IMCT</v>
      </c>
    </row>
    <row r="145" spans="2:98" ht="30" customHeight="1" x14ac:dyDescent="0.2">
      <c r="B145" s="961"/>
      <c r="C145" s="958"/>
      <c r="D145" s="1181"/>
      <c r="E145" s="1178"/>
      <c r="F145" s="945"/>
      <c r="G145" s="1140"/>
      <c r="H145" s="1140"/>
      <c r="I145" s="1137"/>
      <c r="J145" s="1140"/>
      <c r="K145" s="1137"/>
      <c r="L145" s="1140"/>
      <c r="M145" s="1140"/>
      <c r="N145" s="1137"/>
      <c r="O145" s="1140"/>
      <c r="P145" s="1140"/>
      <c r="Q145" s="1137"/>
      <c r="R145" s="1140"/>
      <c r="S145" s="1140"/>
      <c r="T145" s="1137"/>
      <c r="U145" s="1171"/>
      <c r="V145" s="1134"/>
      <c r="W145" s="1137"/>
      <c r="X145" s="1140"/>
      <c r="Y145" s="1137"/>
      <c r="Z145" s="1140"/>
      <c r="AA145" s="1137"/>
      <c r="AB145" s="1143"/>
      <c r="AC145" s="1146"/>
      <c r="AD145" s="988"/>
      <c r="AE145" s="762"/>
      <c r="AF145" s="770"/>
      <c r="AG145" s="762"/>
      <c r="AH145" s="770"/>
      <c r="AI145" s="762"/>
      <c r="AJ145" s="770"/>
      <c r="AK145" s="762"/>
      <c r="AL145" s="770"/>
      <c r="AM145" s="762"/>
      <c r="AN145" s="1129"/>
      <c r="AO145" s="915"/>
      <c r="AP145" s="904"/>
      <c r="AQ145" s="27" t="s">
        <v>595</v>
      </c>
      <c r="AR145" s="133" t="str">
        <f>'[1]LÍNEA 4'!P145</f>
        <v xml:space="preserve"> -</v>
      </c>
      <c r="AS145" s="27" t="s">
        <v>1766</v>
      </c>
      <c r="AT145" s="40">
        <v>0</v>
      </c>
      <c r="AU145" s="60">
        <f>'[1]LÍNEA 4'!S145</f>
        <v>1</v>
      </c>
      <c r="AV145" s="60">
        <f>'[1]LÍNEA 4'!T145</f>
        <v>0</v>
      </c>
      <c r="AW145" s="414">
        <f t="shared" si="227"/>
        <v>0</v>
      </c>
      <c r="AX145" s="60">
        <f>'[1]LÍNEA 4'!U145</f>
        <v>1</v>
      </c>
      <c r="AY145" s="414">
        <f>+AX145/AU145</f>
        <v>1</v>
      </c>
      <c r="AZ145" s="60">
        <f>'[1]LÍNEA 4'!V145</f>
        <v>0</v>
      </c>
      <c r="BA145" s="416">
        <f>+AZ145/AU145</f>
        <v>0</v>
      </c>
      <c r="BB145" s="47">
        <f>'[1]LÍNEA 4'!W145</f>
        <v>0</v>
      </c>
      <c r="BC145" s="416">
        <f t="shared" si="228"/>
        <v>0</v>
      </c>
      <c r="BD145" s="54">
        <f>'[12]2016'!K42</f>
        <v>1</v>
      </c>
      <c r="BE145" s="60">
        <f>'[12]2017'!K42</f>
        <v>1</v>
      </c>
      <c r="BF145" s="60">
        <f>'[12]2018'!K42</f>
        <v>0</v>
      </c>
      <c r="BG145" s="49">
        <f>'[12]2019'!K42</f>
        <v>0</v>
      </c>
      <c r="BH145" s="334" t="str">
        <f t="shared" si="217"/>
        <v xml:space="preserve"> -</v>
      </c>
      <c r="BI145" s="454" t="str">
        <f t="shared" si="218"/>
        <v xml:space="preserve"> -</v>
      </c>
      <c r="BJ145" s="335">
        <f t="shared" si="219"/>
        <v>1</v>
      </c>
      <c r="BK145" s="454">
        <f t="shared" si="220"/>
        <v>1</v>
      </c>
      <c r="BL145" s="335" t="str">
        <f t="shared" si="221"/>
        <v xml:space="preserve"> -</v>
      </c>
      <c r="BM145" s="454" t="str">
        <f t="shared" si="222"/>
        <v xml:space="preserve"> -</v>
      </c>
      <c r="BN145" s="335" t="str">
        <f t="shared" si="223"/>
        <v xml:space="preserve"> -</v>
      </c>
      <c r="BO145" s="454" t="str">
        <f t="shared" si="224"/>
        <v xml:space="preserve"> -</v>
      </c>
      <c r="BP145" s="661">
        <f t="shared" ref="BP145:BP146" si="244">+SUM(BD145:BG145)/AU145</f>
        <v>2</v>
      </c>
      <c r="BQ145" s="656">
        <f t="shared" si="225"/>
        <v>1</v>
      </c>
      <c r="BR145" s="646">
        <f t="shared" si="226"/>
        <v>1</v>
      </c>
      <c r="BS145" s="55">
        <f>'[12]2016'!P42</f>
        <v>0</v>
      </c>
      <c r="BT145" s="60">
        <f>'[12]2016'!Q42</f>
        <v>0</v>
      </c>
      <c r="BU145" s="60">
        <f>'[12]2016'!R42</f>
        <v>0</v>
      </c>
      <c r="BV145" s="125" t="str">
        <f t="shared" si="230"/>
        <v xml:space="preserve"> -</v>
      </c>
      <c r="BW145" s="379" t="str">
        <f t="shared" si="231"/>
        <v xml:space="preserve"> -</v>
      </c>
      <c r="BX145" s="55">
        <f>'[12]2017'!P42</f>
        <v>50000</v>
      </c>
      <c r="BY145" s="60">
        <f>'[12]2017'!Q42</f>
        <v>50000</v>
      </c>
      <c r="BZ145" s="60">
        <f>'[12]2017'!R42</f>
        <v>0</v>
      </c>
      <c r="CA145" s="125">
        <f t="shared" si="232"/>
        <v>1</v>
      </c>
      <c r="CB145" s="379" t="str">
        <f t="shared" si="233"/>
        <v xml:space="preserve"> -</v>
      </c>
      <c r="CC145" s="54">
        <f>'[12]2018'!P42</f>
        <v>0</v>
      </c>
      <c r="CD145" s="60">
        <f>'[12]2018'!Q42</f>
        <v>0</v>
      </c>
      <c r="CE145" s="60">
        <f>'[12]2018'!R42</f>
        <v>0</v>
      </c>
      <c r="CF145" s="125" t="str">
        <f t="shared" si="234"/>
        <v xml:space="preserve"> -</v>
      </c>
      <c r="CG145" s="379" t="str">
        <f t="shared" si="235"/>
        <v xml:space="preserve"> -</v>
      </c>
      <c r="CH145" s="55">
        <f>'[12]2019'!P42</f>
        <v>0</v>
      </c>
      <c r="CI145" s="60">
        <f>'[12]2019'!Q42</f>
        <v>0</v>
      </c>
      <c r="CJ145" s="60">
        <f>'[12]2019'!R42</f>
        <v>0</v>
      </c>
      <c r="CK145" s="125" t="str">
        <f t="shared" si="236"/>
        <v xml:space="preserve"> -</v>
      </c>
      <c r="CL145" s="379" t="str">
        <f t="shared" si="237"/>
        <v xml:space="preserve"> -</v>
      </c>
      <c r="CM145" s="327">
        <f t="shared" si="238"/>
        <v>50000</v>
      </c>
      <c r="CN145" s="323">
        <f t="shared" si="239"/>
        <v>50000</v>
      </c>
      <c r="CO145" s="323">
        <f t="shared" si="240"/>
        <v>0</v>
      </c>
      <c r="CP145" s="505">
        <f t="shared" si="241"/>
        <v>1</v>
      </c>
      <c r="CQ145" s="379" t="str">
        <f t="shared" si="242"/>
        <v xml:space="preserve"> -</v>
      </c>
      <c r="CR145" s="592" t="s">
        <v>1500</v>
      </c>
      <c r="CS145" s="213" t="s">
        <v>1278</v>
      </c>
      <c r="CT145" s="102" t="str">
        <f>'[1]LÍNEA 4'!AQ145</f>
        <v>IMCT</v>
      </c>
    </row>
    <row r="146" spans="2:98" ht="30" customHeight="1" x14ac:dyDescent="0.2">
      <c r="B146" s="961"/>
      <c r="C146" s="958"/>
      <c r="D146" s="1181"/>
      <c r="E146" s="1178"/>
      <c r="F146" s="945"/>
      <c r="G146" s="1140"/>
      <c r="H146" s="1140"/>
      <c r="I146" s="1137"/>
      <c r="J146" s="1140"/>
      <c r="K146" s="1137"/>
      <c r="L146" s="1140"/>
      <c r="M146" s="1140"/>
      <c r="N146" s="1137"/>
      <c r="O146" s="1140"/>
      <c r="P146" s="1140"/>
      <c r="Q146" s="1137"/>
      <c r="R146" s="1140"/>
      <c r="S146" s="1140"/>
      <c r="T146" s="1137"/>
      <c r="U146" s="1171"/>
      <c r="V146" s="1134"/>
      <c r="W146" s="1137"/>
      <c r="X146" s="1140"/>
      <c r="Y146" s="1137"/>
      <c r="Z146" s="1140"/>
      <c r="AA146" s="1137"/>
      <c r="AB146" s="1143"/>
      <c r="AC146" s="1146"/>
      <c r="AD146" s="988"/>
      <c r="AE146" s="762"/>
      <c r="AF146" s="770"/>
      <c r="AG146" s="762"/>
      <c r="AH146" s="770"/>
      <c r="AI146" s="762"/>
      <c r="AJ146" s="770"/>
      <c r="AK146" s="762"/>
      <c r="AL146" s="770"/>
      <c r="AM146" s="762"/>
      <c r="AN146" s="1129"/>
      <c r="AO146" s="915"/>
      <c r="AP146" s="904"/>
      <c r="AQ146" s="119" t="s">
        <v>596</v>
      </c>
      <c r="AR146" s="132" t="str">
        <f>'[1]LÍNEA 4'!P146</f>
        <v xml:space="preserve"> -</v>
      </c>
      <c r="AS146" s="154" t="s">
        <v>1767</v>
      </c>
      <c r="AT146" s="40">
        <v>0</v>
      </c>
      <c r="AU146" s="60">
        <f>'[1]LÍNEA 4'!S146</f>
        <v>1</v>
      </c>
      <c r="AV146" s="60">
        <f>'[1]LÍNEA 4'!T146</f>
        <v>0</v>
      </c>
      <c r="AW146" s="414">
        <f t="shared" si="227"/>
        <v>0</v>
      </c>
      <c r="AX146" s="60">
        <f>'[1]LÍNEA 4'!U146</f>
        <v>1</v>
      </c>
      <c r="AY146" s="414">
        <f>+AX146/AU146</f>
        <v>1</v>
      </c>
      <c r="AZ146" s="60">
        <f>'[1]LÍNEA 4'!V146</f>
        <v>0</v>
      </c>
      <c r="BA146" s="416">
        <f>+AZ146/AU146</f>
        <v>0</v>
      </c>
      <c r="BB146" s="47">
        <f>'[1]LÍNEA 4'!W146</f>
        <v>0</v>
      </c>
      <c r="BC146" s="416">
        <f t="shared" si="228"/>
        <v>0</v>
      </c>
      <c r="BD146" s="54">
        <f>'[12]2016'!K43</f>
        <v>0</v>
      </c>
      <c r="BE146" s="60">
        <f>'[12]2017'!K43</f>
        <v>0</v>
      </c>
      <c r="BF146" s="60">
        <f>'[12]2018'!K43</f>
        <v>0</v>
      </c>
      <c r="BG146" s="49">
        <f>'[12]2019'!K43</f>
        <v>0</v>
      </c>
      <c r="BH146" s="334" t="str">
        <f t="shared" si="217"/>
        <v xml:space="preserve"> -</v>
      </c>
      <c r="BI146" s="454" t="str">
        <f t="shared" si="218"/>
        <v xml:space="preserve"> -</v>
      </c>
      <c r="BJ146" s="335">
        <f t="shared" si="219"/>
        <v>0</v>
      </c>
      <c r="BK146" s="454">
        <f t="shared" si="220"/>
        <v>0</v>
      </c>
      <c r="BL146" s="335" t="str">
        <f t="shared" si="221"/>
        <v xml:space="preserve"> -</v>
      </c>
      <c r="BM146" s="454" t="str">
        <f t="shared" si="222"/>
        <v xml:space="preserve"> -</v>
      </c>
      <c r="BN146" s="335" t="str">
        <f t="shared" si="223"/>
        <v xml:space="preserve"> -</v>
      </c>
      <c r="BO146" s="454" t="str">
        <f t="shared" si="224"/>
        <v xml:space="preserve"> -</v>
      </c>
      <c r="BP146" s="661">
        <f t="shared" si="244"/>
        <v>0</v>
      </c>
      <c r="BQ146" s="656">
        <f t="shared" si="225"/>
        <v>0</v>
      </c>
      <c r="BR146" s="646">
        <f t="shared" si="226"/>
        <v>0</v>
      </c>
      <c r="BS146" s="55">
        <f>'[12]2016'!P43</f>
        <v>0</v>
      </c>
      <c r="BT146" s="60">
        <f>'[12]2016'!Q43</f>
        <v>0</v>
      </c>
      <c r="BU146" s="60">
        <f>'[12]2016'!R43</f>
        <v>0</v>
      </c>
      <c r="BV146" s="125" t="str">
        <f t="shared" si="230"/>
        <v xml:space="preserve"> -</v>
      </c>
      <c r="BW146" s="379" t="str">
        <f t="shared" si="231"/>
        <v xml:space="preserve"> -</v>
      </c>
      <c r="BX146" s="55">
        <f>'[12]2017'!P43</f>
        <v>0</v>
      </c>
      <c r="BY146" s="60">
        <f>'[12]2017'!Q43</f>
        <v>0</v>
      </c>
      <c r="BZ146" s="60">
        <f>'[12]2017'!R43</f>
        <v>0</v>
      </c>
      <c r="CA146" s="125" t="str">
        <f t="shared" si="232"/>
        <v xml:space="preserve"> -</v>
      </c>
      <c r="CB146" s="379" t="str">
        <f t="shared" si="233"/>
        <v xml:space="preserve"> -</v>
      </c>
      <c r="CC146" s="54">
        <f>'[12]2018'!P43</f>
        <v>0</v>
      </c>
      <c r="CD146" s="60">
        <f>'[12]2018'!Q43</f>
        <v>0</v>
      </c>
      <c r="CE146" s="60">
        <f>'[12]2018'!R43</f>
        <v>0</v>
      </c>
      <c r="CF146" s="125" t="str">
        <f t="shared" si="234"/>
        <v xml:space="preserve"> -</v>
      </c>
      <c r="CG146" s="379" t="str">
        <f t="shared" si="235"/>
        <v xml:space="preserve"> -</v>
      </c>
      <c r="CH146" s="55">
        <f>'[12]2019'!P43</f>
        <v>0</v>
      </c>
      <c r="CI146" s="60">
        <f>'[12]2019'!Q43</f>
        <v>0</v>
      </c>
      <c r="CJ146" s="60">
        <f>'[12]2019'!R43</f>
        <v>0</v>
      </c>
      <c r="CK146" s="125" t="str">
        <f t="shared" si="236"/>
        <v xml:space="preserve"> -</v>
      </c>
      <c r="CL146" s="379" t="str">
        <f t="shared" si="237"/>
        <v xml:space="preserve"> -</v>
      </c>
      <c r="CM146" s="327">
        <f t="shared" si="238"/>
        <v>0</v>
      </c>
      <c r="CN146" s="323">
        <f t="shared" si="239"/>
        <v>0</v>
      </c>
      <c r="CO146" s="323">
        <f t="shared" si="240"/>
        <v>0</v>
      </c>
      <c r="CP146" s="505" t="str">
        <f t="shared" si="241"/>
        <v xml:space="preserve"> -</v>
      </c>
      <c r="CQ146" s="379" t="str">
        <f t="shared" si="242"/>
        <v xml:space="preserve"> -</v>
      </c>
      <c r="CR146" s="592" t="s">
        <v>1750</v>
      </c>
      <c r="CS146" s="213" t="s">
        <v>1278</v>
      </c>
      <c r="CT146" s="102" t="str">
        <f>'[1]LÍNEA 4'!AQ146</f>
        <v>IMCT</v>
      </c>
    </row>
    <row r="147" spans="2:98" ht="30" customHeight="1" thickBot="1" x14ac:dyDescent="0.25">
      <c r="B147" s="961"/>
      <c r="C147" s="958"/>
      <c r="D147" s="1181"/>
      <c r="E147" s="1178"/>
      <c r="F147" s="945"/>
      <c r="G147" s="1140"/>
      <c r="H147" s="1140"/>
      <c r="I147" s="1137"/>
      <c r="J147" s="1140"/>
      <c r="K147" s="1137"/>
      <c r="L147" s="1140"/>
      <c r="M147" s="1140"/>
      <c r="N147" s="1137"/>
      <c r="O147" s="1140"/>
      <c r="P147" s="1140"/>
      <c r="Q147" s="1137"/>
      <c r="R147" s="1140"/>
      <c r="S147" s="1140"/>
      <c r="T147" s="1137"/>
      <c r="U147" s="1171"/>
      <c r="V147" s="1134"/>
      <c r="W147" s="1137"/>
      <c r="X147" s="1140"/>
      <c r="Y147" s="1137"/>
      <c r="Z147" s="1140"/>
      <c r="AA147" s="1137"/>
      <c r="AB147" s="1143"/>
      <c r="AC147" s="1146"/>
      <c r="AD147" s="988"/>
      <c r="AE147" s="762"/>
      <c r="AF147" s="770"/>
      <c r="AG147" s="762"/>
      <c r="AH147" s="770"/>
      <c r="AI147" s="762"/>
      <c r="AJ147" s="770"/>
      <c r="AK147" s="762"/>
      <c r="AL147" s="770"/>
      <c r="AM147" s="762"/>
      <c r="AN147" s="1129"/>
      <c r="AO147" s="916"/>
      <c r="AP147" s="905"/>
      <c r="AQ147" s="240" t="s">
        <v>597</v>
      </c>
      <c r="AR147" s="278" t="str">
        <f>'[1]LÍNEA 4'!P147</f>
        <v>2.2.1.33.9</v>
      </c>
      <c r="AS147" s="240" t="s">
        <v>1768</v>
      </c>
      <c r="AT147" s="44">
        <v>1</v>
      </c>
      <c r="AU147" s="105">
        <f>'[1]LÍNEA 4'!S147</f>
        <v>1</v>
      </c>
      <c r="AV147" s="105">
        <f>'[1]LÍNEA 4'!T147</f>
        <v>1</v>
      </c>
      <c r="AW147" s="417">
        <v>0.25</v>
      </c>
      <c r="AX147" s="105">
        <f>'[1]LÍNEA 4'!U147</f>
        <v>1</v>
      </c>
      <c r="AY147" s="417">
        <v>0.25</v>
      </c>
      <c r="AZ147" s="105">
        <f>'[1]LÍNEA 4'!V147</f>
        <v>1</v>
      </c>
      <c r="BA147" s="418">
        <v>0.25</v>
      </c>
      <c r="BB147" s="50">
        <f>'[1]LÍNEA 4'!W147</f>
        <v>1</v>
      </c>
      <c r="BC147" s="418">
        <v>0.25</v>
      </c>
      <c r="BD147" s="62">
        <f>'[12]2016'!K44</f>
        <v>1</v>
      </c>
      <c r="BE147" s="92">
        <f>'[12]2017'!K44</f>
        <v>0</v>
      </c>
      <c r="BF147" s="92">
        <f>'[12]2018'!K44</f>
        <v>0</v>
      </c>
      <c r="BG147" s="70">
        <f>'[12]2019'!K44</f>
        <v>0</v>
      </c>
      <c r="BH147" s="332">
        <f t="shared" si="217"/>
        <v>1</v>
      </c>
      <c r="BI147" s="458">
        <f t="shared" si="218"/>
        <v>1</v>
      </c>
      <c r="BJ147" s="333">
        <f t="shared" si="219"/>
        <v>0</v>
      </c>
      <c r="BK147" s="458">
        <f t="shared" si="220"/>
        <v>0</v>
      </c>
      <c r="BL147" s="333">
        <f t="shared" si="221"/>
        <v>0</v>
      </c>
      <c r="BM147" s="458">
        <f t="shared" si="222"/>
        <v>0</v>
      </c>
      <c r="BN147" s="333">
        <f t="shared" si="223"/>
        <v>0</v>
      </c>
      <c r="BO147" s="458">
        <f t="shared" si="224"/>
        <v>0</v>
      </c>
      <c r="BP147" s="662">
        <f t="shared" si="243"/>
        <v>0.25</v>
      </c>
      <c r="BQ147" s="657">
        <f t="shared" si="225"/>
        <v>0.25</v>
      </c>
      <c r="BR147" s="647">
        <f t="shared" si="226"/>
        <v>0.25</v>
      </c>
      <c r="BS147" s="57">
        <f>'[12]2016'!P44</f>
        <v>68176</v>
      </c>
      <c r="BT147" s="105">
        <f>'[12]2016'!Q44</f>
        <v>0</v>
      </c>
      <c r="BU147" s="105">
        <f>'[12]2016'!R44</f>
        <v>0</v>
      </c>
      <c r="BV147" s="147">
        <f t="shared" si="230"/>
        <v>0</v>
      </c>
      <c r="BW147" s="382" t="str">
        <f t="shared" si="231"/>
        <v xml:space="preserve"> -</v>
      </c>
      <c r="BX147" s="57">
        <f>'[12]2017'!P44</f>
        <v>300000</v>
      </c>
      <c r="BY147" s="105">
        <f>'[12]2017'!Q44</f>
        <v>0</v>
      </c>
      <c r="BZ147" s="105">
        <f>'[12]2017'!R44</f>
        <v>0</v>
      </c>
      <c r="CA147" s="147">
        <f t="shared" si="232"/>
        <v>0</v>
      </c>
      <c r="CB147" s="382" t="str">
        <f t="shared" si="233"/>
        <v xml:space="preserve"> -</v>
      </c>
      <c r="CC147" s="56">
        <f>'[12]2018'!P44</f>
        <v>304084</v>
      </c>
      <c r="CD147" s="105">
        <f>'[12]2018'!Q44</f>
        <v>0</v>
      </c>
      <c r="CE147" s="105">
        <f>'[12]2018'!R44</f>
        <v>0</v>
      </c>
      <c r="CF147" s="147">
        <f t="shared" si="234"/>
        <v>0</v>
      </c>
      <c r="CG147" s="382" t="str">
        <f t="shared" si="235"/>
        <v xml:space="preserve"> -</v>
      </c>
      <c r="CH147" s="57">
        <f>'[12]2019'!P44</f>
        <v>322014</v>
      </c>
      <c r="CI147" s="105">
        <f>'[12]2019'!Q44</f>
        <v>0</v>
      </c>
      <c r="CJ147" s="105">
        <f>'[12]2019'!R44</f>
        <v>0</v>
      </c>
      <c r="CK147" s="147">
        <f t="shared" si="236"/>
        <v>0</v>
      </c>
      <c r="CL147" s="382" t="str">
        <f t="shared" si="237"/>
        <v xml:space="preserve"> -</v>
      </c>
      <c r="CM147" s="356">
        <f t="shared" si="238"/>
        <v>994274</v>
      </c>
      <c r="CN147" s="324">
        <f t="shared" si="239"/>
        <v>0</v>
      </c>
      <c r="CO147" s="324">
        <f t="shared" si="240"/>
        <v>0</v>
      </c>
      <c r="CP147" s="508">
        <f t="shared" si="241"/>
        <v>0</v>
      </c>
      <c r="CQ147" s="382" t="str">
        <f t="shared" si="242"/>
        <v xml:space="preserve"> -</v>
      </c>
      <c r="CR147" s="594" t="s">
        <v>1750</v>
      </c>
      <c r="CS147" s="214" t="s">
        <v>1278</v>
      </c>
      <c r="CT147" s="103" t="str">
        <f>'[1]LÍNEA 4'!AQ147</f>
        <v>IMCT</v>
      </c>
    </row>
    <row r="148" spans="2:98" s="171" customFormat="1" ht="30" customHeight="1" thickBot="1" x14ac:dyDescent="0.25">
      <c r="B148" s="961"/>
      <c r="C148" s="958"/>
      <c r="D148" s="1181"/>
      <c r="E148" s="1178"/>
      <c r="F148" s="945"/>
      <c r="G148" s="1140"/>
      <c r="H148" s="1140"/>
      <c r="I148" s="1137"/>
      <c r="J148" s="1140"/>
      <c r="K148" s="1137"/>
      <c r="L148" s="1140"/>
      <c r="M148" s="1140"/>
      <c r="N148" s="1137"/>
      <c r="O148" s="1140"/>
      <c r="P148" s="1140"/>
      <c r="Q148" s="1137"/>
      <c r="R148" s="1140"/>
      <c r="S148" s="1140"/>
      <c r="T148" s="1137"/>
      <c r="U148" s="1171"/>
      <c r="V148" s="1134"/>
      <c r="W148" s="1137"/>
      <c r="X148" s="1140"/>
      <c r="Y148" s="1137"/>
      <c r="Z148" s="1140"/>
      <c r="AA148" s="1137"/>
      <c r="AB148" s="1143"/>
      <c r="AC148" s="1146"/>
      <c r="AD148" s="988"/>
      <c r="AE148" s="762"/>
      <c r="AF148" s="770"/>
      <c r="AG148" s="762"/>
      <c r="AH148" s="770"/>
      <c r="AI148" s="762"/>
      <c r="AJ148" s="770"/>
      <c r="AK148" s="762"/>
      <c r="AL148" s="770"/>
      <c r="AM148" s="762"/>
      <c r="AN148" s="1129"/>
      <c r="AO148" s="227">
        <f>+RESUMEN!J108</f>
        <v>0.41666666666666669</v>
      </c>
      <c r="AP148" s="172" t="s">
        <v>617</v>
      </c>
      <c r="AQ148" s="184" t="s">
        <v>598</v>
      </c>
      <c r="AR148" s="173" t="str">
        <f>'[1]LÍNEA 4'!P148</f>
        <v>2.2.1.38.2</v>
      </c>
      <c r="AS148" s="184" t="s">
        <v>1769</v>
      </c>
      <c r="AT148" s="174">
        <v>0</v>
      </c>
      <c r="AU148" s="190">
        <f>'[1]LÍNEA 4'!S148</f>
        <v>48</v>
      </c>
      <c r="AV148" s="190">
        <f>'[1]LÍNEA 4'!T148</f>
        <v>12</v>
      </c>
      <c r="AW148" s="436">
        <f t="shared" si="227"/>
        <v>0.25</v>
      </c>
      <c r="AX148" s="190">
        <f>'[1]LÍNEA 4'!U148</f>
        <v>12</v>
      </c>
      <c r="AY148" s="436">
        <f t="shared" ref="AY148:AY154" si="245">+AX148/AU148</f>
        <v>0.25</v>
      </c>
      <c r="AZ148" s="190">
        <f>'[1]LÍNEA 4'!V148</f>
        <v>10</v>
      </c>
      <c r="BA148" s="437">
        <f t="shared" ref="BA148:BA154" si="246">+AZ148/AU148</f>
        <v>0.20833333333333334</v>
      </c>
      <c r="BB148" s="358">
        <f>'[1]LÍNEA 4'!W148</f>
        <v>14</v>
      </c>
      <c r="BC148" s="438">
        <f t="shared" si="228"/>
        <v>0.29166666666666669</v>
      </c>
      <c r="BD148" s="192">
        <f>'[12]2016'!K45</f>
        <v>12</v>
      </c>
      <c r="BE148" s="190">
        <f>'[12]2017'!K45</f>
        <v>8</v>
      </c>
      <c r="BF148" s="190">
        <f>'[12]2018'!K45</f>
        <v>0</v>
      </c>
      <c r="BG148" s="185">
        <f>'[12]2019'!K45</f>
        <v>0</v>
      </c>
      <c r="BH148" s="468">
        <f t="shared" si="217"/>
        <v>1</v>
      </c>
      <c r="BI148" s="469">
        <f t="shared" si="218"/>
        <v>1</v>
      </c>
      <c r="BJ148" s="470">
        <f t="shared" si="219"/>
        <v>0.66666666666666663</v>
      </c>
      <c r="BK148" s="469">
        <f t="shared" si="220"/>
        <v>0.66666666666666663</v>
      </c>
      <c r="BL148" s="470">
        <f t="shared" si="221"/>
        <v>0</v>
      </c>
      <c r="BM148" s="469">
        <f t="shared" si="222"/>
        <v>0</v>
      </c>
      <c r="BN148" s="470">
        <f t="shared" si="223"/>
        <v>0</v>
      </c>
      <c r="BO148" s="469">
        <f t="shared" si="224"/>
        <v>0</v>
      </c>
      <c r="BP148" s="685">
        <f t="shared" ref="BP148:BP154" si="247">+SUM(BD148:BG148)/AU148</f>
        <v>0.41666666666666669</v>
      </c>
      <c r="BQ148" s="683">
        <f t="shared" si="225"/>
        <v>0.41666666666666669</v>
      </c>
      <c r="BR148" s="684">
        <f t="shared" si="226"/>
        <v>0.41666666666666669</v>
      </c>
      <c r="BS148" s="192">
        <f>'[12]2016'!P45</f>
        <v>536400</v>
      </c>
      <c r="BT148" s="190">
        <f>'[12]2016'!Q45</f>
        <v>453400</v>
      </c>
      <c r="BU148" s="190">
        <f>'[12]2016'!R45</f>
        <v>0</v>
      </c>
      <c r="BV148" s="403">
        <f t="shared" si="230"/>
        <v>0.84526472781506334</v>
      </c>
      <c r="BW148" s="404" t="str">
        <f t="shared" si="231"/>
        <v xml:space="preserve"> -</v>
      </c>
      <c r="BX148" s="191">
        <f>'[12]2017'!P45</f>
        <v>316381</v>
      </c>
      <c r="BY148" s="190">
        <f>'[12]2017'!Q45</f>
        <v>146727</v>
      </c>
      <c r="BZ148" s="190">
        <f>'[12]2017'!R45</f>
        <v>0</v>
      </c>
      <c r="CA148" s="403">
        <f t="shared" si="232"/>
        <v>0.46376678751252448</v>
      </c>
      <c r="CB148" s="404" t="str">
        <f t="shared" si="233"/>
        <v xml:space="preserve"> -</v>
      </c>
      <c r="CC148" s="192">
        <f>'[12]2018'!P45</f>
        <v>300000</v>
      </c>
      <c r="CD148" s="190">
        <f>'[12]2018'!Q45</f>
        <v>0</v>
      </c>
      <c r="CE148" s="190">
        <f>'[12]2018'!R45</f>
        <v>0</v>
      </c>
      <c r="CF148" s="403">
        <f t="shared" si="234"/>
        <v>0</v>
      </c>
      <c r="CG148" s="404" t="str">
        <f t="shared" si="235"/>
        <v xml:space="preserve"> -</v>
      </c>
      <c r="CH148" s="191">
        <f>'[12]2019'!P45</f>
        <v>300000</v>
      </c>
      <c r="CI148" s="190">
        <f>'[12]2019'!Q45</f>
        <v>0</v>
      </c>
      <c r="CJ148" s="190">
        <f>'[12]2019'!R45</f>
        <v>0</v>
      </c>
      <c r="CK148" s="403">
        <f t="shared" si="236"/>
        <v>0</v>
      </c>
      <c r="CL148" s="404" t="str">
        <f t="shared" si="237"/>
        <v xml:space="preserve"> -</v>
      </c>
      <c r="CM148" s="509">
        <f t="shared" si="238"/>
        <v>1452781</v>
      </c>
      <c r="CN148" s="510">
        <f t="shared" si="239"/>
        <v>600127</v>
      </c>
      <c r="CO148" s="510">
        <f t="shared" si="240"/>
        <v>0</v>
      </c>
      <c r="CP148" s="511">
        <f t="shared" si="241"/>
        <v>0.41308841456489315</v>
      </c>
      <c r="CQ148" s="404" t="str">
        <f t="shared" si="242"/>
        <v xml:space="preserve"> -</v>
      </c>
      <c r="CR148" s="606" t="s">
        <v>1750</v>
      </c>
      <c r="CS148" s="218" t="s">
        <v>1278</v>
      </c>
      <c r="CT148" s="170" t="str">
        <f>'[1]LÍNEA 4'!AQ148</f>
        <v>IMCT</v>
      </c>
    </row>
    <row r="149" spans="2:98" ht="45.75" customHeight="1" x14ac:dyDescent="0.2">
      <c r="B149" s="961"/>
      <c r="C149" s="958"/>
      <c r="D149" s="1181"/>
      <c r="E149" s="1178"/>
      <c r="F149" s="945"/>
      <c r="G149" s="1140"/>
      <c r="H149" s="1140"/>
      <c r="I149" s="1137"/>
      <c r="J149" s="1140"/>
      <c r="K149" s="1137"/>
      <c r="L149" s="1140"/>
      <c r="M149" s="1140"/>
      <c r="N149" s="1137"/>
      <c r="O149" s="1140"/>
      <c r="P149" s="1140"/>
      <c r="Q149" s="1137"/>
      <c r="R149" s="1140"/>
      <c r="S149" s="1140"/>
      <c r="T149" s="1137"/>
      <c r="U149" s="1171"/>
      <c r="V149" s="1134"/>
      <c r="W149" s="1137"/>
      <c r="X149" s="1140"/>
      <c r="Y149" s="1137"/>
      <c r="Z149" s="1140"/>
      <c r="AA149" s="1137"/>
      <c r="AB149" s="1143"/>
      <c r="AC149" s="1146"/>
      <c r="AD149" s="988"/>
      <c r="AE149" s="762"/>
      <c r="AF149" s="770"/>
      <c r="AG149" s="762"/>
      <c r="AH149" s="770"/>
      <c r="AI149" s="762"/>
      <c r="AJ149" s="770"/>
      <c r="AK149" s="762"/>
      <c r="AL149" s="770"/>
      <c r="AM149" s="762"/>
      <c r="AN149" s="1129"/>
      <c r="AO149" s="914">
        <f>+RESUMEN!J109</f>
        <v>0.15625</v>
      </c>
      <c r="AP149" s="903" t="s">
        <v>618</v>
      </c>
      <c r="AQ149" s="129" t="s">
        <v>1182</v>
      </c>
      <c r="AR149" s="433" t="str">
        <f>'[1]LÍNEA 4'!P149</f>
        <v>2,2,1,36,2</v>
      </c>
      <c r="AS149" s="129" t="s">
        <v>1770</v>
      </c>
      <c r="AT149" s="41">
        <v>0</v>
      </c>
      <c r="AU149" s="59">
        <f>'[1]LÍNEA 4'!S149</f>
        <v>8</v>
      </c>
      <c r="AV149" s="59">
        <f>'[1]LÍNEA 4'!T149</f>
        <v>0</v>
      </c>
      <c r="AW149" s="420">
        <f t="shared" si="227"/>
        <v>0</v>
      </c>
      <c r="AX149" s="59">
        <f>'[1]LÍNEA 4'!U149</f>
        <v>3</v>
      </c>
      <c r="AY149" s="420">
        <f t="shared" si="245"/>
        <v>0.375</v>
      </c>
      <c r="AZ149" s="59">
        <f>'[1]LÍNEA 4'!V149</f>
        <v>3</v>
      </c>
      <c r="BA149" s="421">
        <f t="shared" si="246"/>
        <v>0.375</v>
      </c>
      <c r="BB149" s="48">
        <f>'[1]LÍNEA 4'!W149</f>
        <v>2</v>
      </c>
      <c r="BC149" s="421">
        <f t="shared" si="228"/>
        <v>0.25</v>
      </c>
      <c r="BD149" s="52">
        <f>'[12]2016'!K46</f>
        <v>0</v>
      </c>
      <c r="BE149" s="90">
        <f>'[12]2017'!K46</f>
        <v>0</v>
      </c>
      <c r="BF149" s="90">
        <f>'[12]2018'!K46</f>
        <v>0</v>
      </c>
      <c r="BG149" s="69">
        <f>'[12]2019'!K46</f>
        <v>0</v>
      </c>
      <c r="BH149" s="330" t="str">
        <f t="shared" si="217"/>
        <v xml:space="preserve"> -</v>
      </c>
      <c r="BI149" s="453" t="str">
        <f t="shared" si="218"/>
        <v xml:space="preserve"> -</v>
      </c>
      <c r="BJ149" s="331">
        <f t="shared" si="219"/>
        <v>0</v>
      </c>
      <c r="BK149" s="453">
        <f t="shared" si="220"/>
        <v>0</v>
      </c>
      <c r="BL149" s="331">
        <f t="shared" si="221"/>
        <v>0</v>
      </c>
      <c r="BM149" s="453">
        <f t="shared" si="222"/>
        <v>0</v>
      </c>
      <c r="BN149" s="331">
        <f t="shared" si="223"/>
        <v>0</v>
      </c>
      <c r="BO149" s="453">
        <f t="shared" si="224"/>
        <v>0</v>
      </c>
      <c r="BP149" s="660">
        <f t="shared" si="247"/>
        <v>0</v>
      </c>
      <c r="BQ149" s="655">
        <f t="shared" si="225"/>
        <v>0</v>
      </c>
      <c r="BR149" s="645">
        <f t="shared" si="226"/>
        <v>0</v>
      </c>
      <c r="BS149" s="61">
        <f>'[12]2016'!P46</f>
        <v>0</v>
      </c>
      <c r="BT149" s="59">
        <f>'[12]2016'!Q46</f>
        <v>0</v>
      </c>
      <c r="BU149" s="59">
        <f>'[12]2016'!R46</f>
        <v>0</v>
      </c>
      <c r="BV149" s="145" t="str">
        <f t="shared" si="230"/>
        <v xml:space="preserve"> -</v>
      </c>
      <c r="BW149" s="378" t="str">
        <f t="shared" si="231"/>
        <v xml:space="preserve"> -</v>
      </c>
      <c r="BX149" s="61">
        <f>'[12]2017'!P46</f>
        <v>80000</v>
      </c>
      <c r="BY149" s="59">
        <f>'[12]2017'!Q46</f>
        <v>0</v>
      </c>
      <c r="BZ149" s="59">
        <f>'[12]2017'!R46</f>
        <v>0</v>
      </c>
      <c r="CA149" s="145">
        <f t="shared" si="232"/>
        <v>0</v>
      </c>
      <c r="CB149" s="378" t="str">
        <f t="shared" si="233"/>
        <v xml:space="preserve"> -</v>
      </c>
      <c r="CC149" s="58">
        <f>'[12]2018'!P46</f>
        <v>100000</v>
      </c>
      <c r="CD149" s="59">
        <f>'[12]2018'!Q46</f>
        <v>0</v>
      </c>
      <c r="CE149" s="59">
        <f>'[12]2018'!R46</f>
        <v>0</v>
      </c>
      <c r="CF149" s="145">
        <f t="shared" si="234"/>
        <v>0</v>
      </c>
      <c r="CG149" s="378" t="str">
        <f t="shared" si="235"/>
        <v xml:space="preserve"> -</v>
      </c>
      <c r="CH149" s="61">
        <f>'[12]2019'!P46</f>
        <v>100000</v>
      </c>
      <c r="CI149" s="59">
        <f>'[12]2019'!Q46</f>
        <v>0</v>
      </c>
      <c r="CJ149" s="59">
        <f>'[12]2019'!R46</f>
        <v>0</v>
      </c>
      <c r="CK149" s="145">
        <f t="shared" si="236"/>
        <v>0</v>
      </c>
      <c r="CL149" s="378" t="str">
        <f t="shared" si="237"/>
        <v xml:space="preserve"> -</v>
      </c>
      <c r="CM149" s="380">
        <f t="shared" si="238"/>
        <v>280000</v>
      </c>
      <c r="CN149" s="381">
        <f t="shared" si="239"/>
        <v>0</v>
      </c>
      <c r="CO149" s="381">
        <f t="shared" si="240"/>
        <v>0</v>
      </c>
      <c r="CP149" s="507">
        <f t="shared" si="241"/>
        <v>0</v>
      </c>
      <c r="CQ149" s="378" t="str">
        <f t="shared" si="242"/>
        <v xml:space="preserve"> -</v>
      </c>
      <c r="CR149" s="591" t="s">
        <v>1750</v>
      </c>
      <c r="CS149" s="212" t="s">
        <v>1278</v>
      </c>
      <c r="CT149" s="101" t="str">
        <f>'[1]LÍNEA 4'!AQ149</f>
        <v>IMCT</v>
      </c>
    </row>
    <row r="150" spans="2:98" ht="30" customHeight="1" x14ac:dyDescent="0.2">
      <c r="B150" s="961"/>
      <c r="C150" s="958"/>
      <c r="D150" s="1181"/>
      <c r="E150" s="1178"/>
      <c r="F150" s="945"/>
      <c r="G150" s="1140"/>
      <c r="H150" s="1140"/>
      <c r="I150" s="1137"/>
      <c r="J150" s="1140"/>
      <c r="K150" s="1137"/>
      <c r="L150" s="1140"/>
      <c r="M150" s="1140"/>
      <c r="N150" s="1137"/>
      <c r="O150" s="1140"/>
      <c r="P150" s="1140"/>
      <c r="Q150" s="1137"/>
      <c r="R150" s="1140"/>
      <c r="S150" s="1140"/>
      <c r="T150" s="1137"/>
      <c r="U150" s="1171"/>
      <c r="V150" s="1134"/>
      <c r="W150" s="1137"/>
      <c r="X150" s="1140"/>
      <c r="Y150" s="1137"/>
      <c r="Z150" s="1140"/>
      <c r="AA150" s="1137"/>
      <c r="AB150" s="1143"/>
      <c r="AC150" s="1146"/>
      <c r="AD150" s="988"/>
      <c r="AE150" s="762"/>
      <c r="AF150" s="770"/>
      <c r="AG150" s="762"/>
      <c r="AH150" s="770"/>
      <c r="AI150" s="762"/>
      <c r="AJ150" s="770"/>
      <c r="AK150" s="762"/>
      <c r="AL150" s="770"/>
      <c r="AM150" s="762"/>
      <c r="AN150" s="1129"/>
      <c r="AO150" s="915"/>
      <c r="AP150" s="904"/>
      <c r="AQ150" s="119" t="s">
        <v>1181</v>
      </c>
      <c r="AR150" s="117" t="str">
        <f>'[1]LÍNEA 4'!P150</f>
        <v>2,2,1,36,3</v>
      </c>
      <c r="AS150" s="119" t="s">
        <v>1771</v>
      </c>
      <c r="AT150" s="40">
        <v>4</v>
      </c>
      <c r="AU150" s="60">
        <f>'[1]LÍNEA 4'!S150</f>
        <v>8</v>
      </c>
      <c r="AV150" s="60">
        <f>'[1]LÍNEA 4'!T150</f>
        <v>0</v>
      </c>
      <c r="AW150" s="414">
        <f t="shared" si="227"/>
        <v>0</v>
      </c>
      <c r="AX150" s="60">
        <f>'[1]LÍNEA 4'!U150</f>
        <v>3</v>
      </c>
      <c r="AY150" s="414">
        <f t="shared" si="245"/>
        <v>0.375</v>
      </c>
      <c r="AZ150" s="60">
        <f>'[1]LÍNEA 4'!V150</f>
        <v>3</v>
      </c>
      <c r="BA150" s="416">
        <f t="shared" si="246"/>
        <v>0.375</v>
      </c>
      <c r="BB150" s="47">
        <f>'[1]LÍNEA 4'!W150</f>
        <v>2</v>
      </c>
      <c r="BC150" s="416">
        <f t="shared" si="228"/>
        <v>0.25</v>
      </c>
      <c r="BD150" s="54">
        <f>'[12]2016'!K47</f>
        <v>0</v>
      </c>
      <c r="BE150" s="60">
        <f>'[12]2017'!K47</f>
        <v>0</v>
      </c>
      <c r="BF150" s="60">
        <f>'[12]2018'!K47</f>
        <v>0</v>
      </c>
      <c r="BG150" s="49">
        <f>'[12]2019'!K47</f>
        <v>0</v>
      </c>
      <c r="BH150" s="334" t="str">
        <f t="shared" si="217"/>
        <v xml:space="preserve"> -</v>
      </c>
      <c r="BI150" s="454" t="str">
        <f t="shared" si="218"/>
        <v xml:space="preserve"> -</v>
      </c>
      <c r="BJ150" s="335">
        <f t="shared" si="219"/>
        <v>0</v>
      </c>
      <c r="BK150" s="454">
        <f t="shared" si="220"/>
        <v>0</v>
      </c>
      <c r="BL150" s="335">
        <f t="shared" si="221"/>
        <v>0</v>
      </c>
      <c r="BM150" s="454">
        <f t="shared" si="222"/>
        <v>0</v>
      </c>
      <c r="BN150" s="335">
        <f t="shared" si="223"/>
        <v>0</v>
      </c>
      <c r="BO150" s="454">
        <f t="shared" si="224"/>
        <v>0</v>
      </c>
      <c r="BP150" s="661">
        <f t="shared" si="247"/>
        <v>0</v>
      </c>
      <c r="BQ150" s="656">
        <f t="shared" si="225"/>
        <v>0</v>
      </c>
      <c r="BR150" s="646">
        <f t="shared" si="226"/>
        <v>0</v>
      </c>
      <c r="BS150" s="55">
        <f>'[12]2016'!P47</f>
        <v>0</v>
      </c>
      <c r="BT150" s="60">
        <f>'[12]2016'!Q47</f>
        <v>0</v>
      </c>
      <c r="BU150" s="60">
        <f>'[12]2016'!R47</f>
        <v>0</v>
      </c>
      <c r="BV150" s="125" t="str">
        <f t="shared" si="230"/>
        <v xml:space="preserve"> -</v>
      </c>
      <c r="BW150" s="379" t="str">
        <f t="shared" si="231"/>
        <v xml:space="preserve"> -</v>
      </c>
      <c r="BX150" s="55">
        <f>'[12]2017'!P47</f>
        <v>80000</v>
      </c>
      <c r="BY150" s="60">
        <f>'[12]2017'!Q47</f>
        <v>0</v>
      </c>
      <c r="BZ150" s="60">
        <f>'[12]2017'!R47</f>
        <v>0</v>
      </c>
      <c r="CA150" s="125">
        <f t="shared" si="232"/>
        <v>0</v>
      </c>
      <c r="CB150" s="379" t="str">
        <f t="shared" si="233"/>
        <v xml:space="preserve"> -</v>
      </c>
      <c r="CC150" s="54">
        <f>'[12]2018'!P47</f>
        <v>100000</v>
      </c>
      <c r="CD150" s="60">
        <f>'[12]2018'!Q47</f>
        <v>0</v>
      </c>
      <c r="CE150" s="60">
        <f>'[12]2018'!R47</f>
        <v>0</v>
      </c>
      <c r="CF150" s="125">
        <f t="shared" si="234"/>
        <v>0</v>
      </c>
      <c r="CG150" s="379" t="str">
        <f t="shared" si="235"/>
        <v xml:space="preserve"> -</v>
      </c>
      <c r="CH150" s="55">
        <f>'[12]2019'!P47</f>
        <v>100000</v>
      </c>
      <c r="CI150" s="60">
        <f>'[12]2019'!Q47</f>
        <v>0</v>
      </c>
      <c r="CJ150" s="60">
        <f>'[12]2019'!R47</f>
        <v>0</v>
      </c>
      <c r="CK150" s="125">
        <f t="shared" si="236"/>
        <v>0</v>
      </c>
      <c r="CL150" s="379" t="str">
        <f t="shared" si="237"/>
        <v xml:space="preserve"> -</v>
      </c>
      <c r="CM150" s="327">
        <f t="shared" si="238"/>
        <v>280000</v>
      </c>
      <c r="CN150" s="323">
        <f t="shared" si="239"/>
        <v>0</v>
      </c>
      <c r="CO150" s="323">
        <f t="shared" si="240"/>
        <v>0</v>
      </c>
      <c r="CP150" s="505">
        <f t="shared" si="241"/>
        <v>0</v>
      </c>
      <c r="CQ150" s="379" t="str">
        <f t="shared" si="242"/>
        <v xml:space="preserve"> -</v>
      </c>
      <c r="CR150" s="592" t="s">
        <v>1750</v>
      </c>
      <c r="CS150" s="213" t="s">
        <v>1278</v>
      </c>
      <c r="CT150" s="102" t="str">
        <f>'[1]LÍNEA 4'!AQ150</f>
        <v>IMCT</v>
      </c>
    </row>
    <row r="151" spans="2:98" ht="30" customHeight="1" x14ac:dyDescent="0.2">
      <c r="B151" s="961"/>
      <c r="C151" s="958"/>
      <c r="D151" s="1181"/>
      <c r="E151" s="1178"/>
      <c r="F151" s="945"/>
      <c r="G151" s="1140"/>
      <c r="H151" s="1140"/>
      <c r="I151" s="1137"/>
      <c r="J151" s="1140"/>
      <c r="K151" s="1137"/>
      <c r="L151" s="1140"/>
      <c r="M151" s="1140"/>
      <c r="N151" s="1137"/>
      <c r="O151" s="1140"/>
      <c r="P151" s="1140"/>
      <c r="Q151" s="1137"/>
      <c r="R151" s="1140"/>
      <c r="S151" s="1140"/>
      <c r="T151" s="1137"/>
      <c r="U151" s="1171"/>
      <c r="V151" s="1134"/>
      <c r="W151" s="1137"/>
      <c r="X151" s="1140"/>
      <c r="Y151" s="1137"/>
      <c r="Z151" s="1140"/>
      <c r="AA151" s="1137"/>
      <c r="AB151" s="1143"/>
      <c r="AC151" s="1146"/>
      <c r="AD151" s="988"/>
      <c r="AE151" s="762"/>
      <c r="AF151" s="770"/>
      <c r="AG151" s="762"/>
      <c r="AH151" s="770"/>
      <c r="AI151" s="762"/>
      <c r="AJ151" s="770"/>
      <c r="AK151" s="762"/>
      <c r="AL151" s="770"/>
      <c r="AM151" s="762"/>
      <c r="AN151" s="1129"/>
      <c r="AO151" s="915"/>
      <c r="AP151" s="904"/>
      <c r="AQ151" s="119" t="s">
        <v>599</v>
      </c>
      <c r="AR151" s="117" t="str">
        <f>'[1]LÍNEA 4'!P151</f>
        <v>2,2,1,36,4</v>
      </c>
      <c r="AS151" s="119" t="s">
        <v>1772</v>
      </c>
      <c r="AT151" s="40">
        <v>0</v>
      </c>
      <c r="AU151" s="60">
        <f>'[1]LÍNEA 4'!S151</f>
        <v>4</v>
      </c>
      <c r="AV151" s="60">
        <f>'[1]LÍNEA 4'!T151</f>
        <v>0</v>
      </c>
      <c r="AW151" s="414">
        <f t="shared" si="227"/>
        <v>0</v>
      </c>
      <c r="AX151" s="60">
        <f>'[1]LÍNEA 4'!U151</f>
        <v>2</v>
      </c>
      <c r="AY151" s="414">
        <f t="shared" si="245"/>
        <v>0.5</v>
      </c>
      <c r="AZ151" s="60">
        <f>'[1]LÍNEA 4'!V151</f>
        <v>1</v>
      </c>
      <c r="BA151" s="416">
        <f t="shared" si="246"/>
        <v>0.25</v>
      </c>
      <c r="BB151" s="47">
        <f>'[1]LÍNEA 4'!W151</f>
        <v>1</v>
      </c>
      <c r="BC151" s="416">
        <f t="shared" si="228"/>
        <v>0.25</v>
      </c>
      <c r="BD151" s="54">
        <f>'[12]2016'!K48</f>
        <v>0</v>
      </c>
      <c r="BE151" s="60">
        <f>'[12]2017'!K48</f>
        <v>0</v>
      </c>
      <c r="BF151" s="60">
        <f>'[12]2018'!K48</f>
        <v>0</v>
      </c>
      <c r="BG151" s="49">
        <f>'[12]2019'!K48</f>
        <v>0</v>
      </c>
      <c r="BH151" s="334" t="str">
        <f t="shared" si="217"/>
        <v xml:space="preserve"> -</v>
      </c>
      <c r="BI151" s="454" t="str">
        <f t="shared" si="218"/>
        <v xml:space="preserve"> -</v>
      </c>
      <c r="BJ151" s="335">
        <f t="shared" si="219"/>
        <v>0</v>
      </c>
      <c r="BK151" s="454">
        <f t="shared" si="220"/>
        <v>0</v>
      </c>
      <c r="BL151" s="335">
        <f t="shared" si="221"/>
        <v>0</v>
      </c>
      <c r="BM151" s="454">
        <f t="shared" si="222"/>
        <v>0</v>
      </c>
      <c r="BN151" s="335">
        <f t="shared" si="223"/>
        <v>0</v>
      </c>
      <c r="BO151" s="454">
        <f t="shared" si="224"/>
        <v>0</v>
      </c>
      <c r="BP151" s="661">
        <f t="shared" si="247"/>
        <v>0</v>
      </c>
      <c r="BQ151" s="656">
        <f t="shared" si="225"/>
        <v>0</v>
      </c>
      <c r="BR151" s="646">
        <f t="shared" si="226"/>
        <v>0</v>
      </c>
      <c r="BS151" s="55">
        <f>'[12]2016'!P48</f>
        <v>0</v>
      </c>
      <c r="BT151" s="60">
        <f>'[12]2016'!Q48</f>
        <v>0</v>
      </c>
      <c r="BU151" s="60">
        <f>'[12]2016'!R48</f>
        <v>0</v>
      </c>
      <c r="BV151" s="125" t="str">
        <f t="shared" si="230"/>
        <v xml:space="preserve"> -</v>
      </c>
      <c r="BW151" s="379" t="str">
        <f t="shared" si="231"/>
        <v xml:space="preserve"> -</v>
      </c>
      <c r="BX151" s="55">
        <f>'[12]2017'!P48</f>
        <v>40000</v>
      </c>
      <c r="BY151" s="60">
        <f>'[12]2017'!Q48</f>
        <v>0</v>
      </c>
      <c r="BZ151" s="60">
        <f>'[12]2017'!R48</f>
        <v>0</v>
      </c>
      <c r="CA151" s="125">
        <f t="shared" si="232"/>
        <v>0</v>
      </c>
      <c r="CB151" s="379" t="str">
        <f t="shared" si="233"/>
        <v xml:space="preserve"> -</v>
      </c>
      <c r="CC151" s="54">
        <f>'[12]2018'!P48</f>
        <v>50000</v>
      </c>
      <c r="CD151" s="60">
        <f>'[12]2018'!Q48</f>
        <v>0</v>
      </c>
      <c r="CE151" s="60">
        <f>'[12]2018'!R48</f>
        <v>0</v>
      </c>
      <c r="CF151" s="125">
        <f t="shared" si="234"/>
        <v>0</v>
      </c>
      <c r="CG151" s="379" t="str">
        <f t="shared" si="235"/>
        <v xml:space="preserve"> -</v>
      </c>
      <c r="CH151" s="55">
        <f>'[12]2019'!P48</f>
        <v>50000</v>
      </c>
      <c r="CI151" s="60">
        <f>'[12]2019'!Q48</f>
        <v>0</v>
      </c>
      <c r="CJ151" s="60">
        <f>'[12]2019'!R48</f>
        <v>0</v>
      </c>
      <c r="CK151" s="125">
        <f t="shared" si="236"/>
        <v>0</v>
      </c>
      <c r="CL151" s="379" t="str">
        <f t="shared" si="237"/>
        <v xml:space="preserve"> -</v>
      </c>
      <c r="CM151" s="327">
        <f t="shared" si="238"/>
        <v>140000</v>
      </c>
      <c r="CN151" s="323">
        <f t="shared" si="239"/>
        <v>0</v>
      </c>
      <c r="CO151" s="323">
        <f t="shared" si="240"/>
        <v>0</v>
      </c>
      <c r="CP151" s="505">
        <f t="shared" si="241"/>
        <v>0</v>
      </c>
      <c r="CQ151" s="379" t="str">
        <f t="shared" si="242"/>
        <v xml:space="preserve"> -</v>
      </c>
      <c r="CR151" s="592" t="s">
        <v>1750</v>
      </c>
      <c r="CS151" s="213" t="s">
        <v>1278</v>
      </c>
      <c r="CT151" s="102" t="str">
        <f>'[1]LÍNEA 4'!AQ151</f>
        <v>IMCT</v>
      </c>
    </row>
    <row r="152" spans="2:98" ht="30" customHeight="1" x14ac:dyDescent="0.2">
      <c r="B152" s="961"/>
      <c r="C152" s="958"/>
      <c r="D152" s="1181"/>
      <c r="E152" s="1178"/>
      <c r="F152" s="945"/>
      <c r="G152" s="1140"/>
      <c r="H152" s="1140"/>
      <c r="I152" s="1137"/>
      <c r="J152" s="1140"/>
      <c r="K152" s="1137"/>
      <c r="L152" s="1140"/>
      <c r="M152" s="1140"/>
      <c r="N152" s="1137"/>
      <c r="O152" s="1140"/>
      <c r="P152" s="1140"/>
      <c r="Q152" s="1137"/>
      <c r="R152" s="1140"/>
      <c r="S152" s="1140"/>
      <c r="T152" s="1137"/>
      <c r="U152" s="1171"/>
      <c r="V152" s="1134"/>
      <c r="W152" s="1137"/>
      <c r="X152" s="1140"/>
      <c r="Y152" s="1137"/>
      <c r="Z152" s="1140"/>
      <c r="AA152" s="1137"/>
      <c r="AB152" s="1143"/>
      <c r="AC152" s="1146"/>
      <c r="AD152" s="988"/>
      <c r="AE152" s="762"/>
      <c r="AF152" s="770"/>
      <c r="AG152" s="762"/>
      <c r="AH152" s="770"/>
      <c r="AI152" s="762"/>
      <c r="AJ152" s="770"/>
      <c r="AK152" s="762"/>
      <c r="AL152" s="770"/>
      <c r="AM152" s="762"/>
      <c r="AN152" s="1129"/>
      <c r="AO152" s="915"/>
      <c r="AP152" s="904"/>
      <c r="AQ152" s="119" t="s">
        <v>1186</v>
      </c>
      <c r="AR152" s="117" t="str">
        <f>'[1]LÍNEA 4'!P152</f>
        <v xml:space="preserve"> -</v>
      </c>
      <c r="AS152" s="119" t="s">
        <v>1773</v>
      </c>
      <c r="AT152" s="40">
        <v>1</v>
      </c>
      <c r="AU152" s="60">
        <f>'[1]LÍNEA 4'!S152</f>
        <v>1</v>
      </c>
      <c r="AV152" s="60">
        <f>'[1]LÍNEA 4'!T152</f>
        <v>1</v>
      </c>
      <c r="AW152" s="414">
        <f t="shared" si="227"/>
        <v>1</v>
      </c>
      <c r="AX152" s="60">
        <f>'[1]LÍNEA 4'!U152</f>
        <v>0</v>
      </c>
      <c r="AY152" s="414">
        <f t="shared" si="245"/>
        <v>0</v>
      </c>
      <c r="AZ152" s="60">
        <f>'[1]LÍNEA 4'!V152</f>
        <v>0</v>
      </c>
      <c r="BA152" s="416">
        <f t="shared" si="246"/>
        <v>0</v>
      </c>
      <c r="BB152" s="47">
        <f>'[1]LÍNEA 4'!W152</f>
        <v>0</v>
      </c>
      <c r="BC152" s="416">
        <f t="shared" si="228"/>
        <v>0</v>
      </c>
      <c r="BD152" s="54">
        <f>'[12]2016'!$K$49</f>
        <v>1</v>
      </c>
      <c r="BE152" s="60">
        <f>'[7]2017'!$K$38</f>
        <v>1</v>
      </c>
      <c r="BF152" s="60">
        <f>'[7]2018'!$K$38</f>
        <v>0</v>
      </c>
      <c r="BG152" s="49">
        <f>'[7]2019'!$K$38</f>
        <v>0</v>
      </c>
      <c r="BH152" s="334">
        <f t="shared" si="217"/>
        <v>1</v>
      </c>
      <c r="BI152" s="454">
        <f t="shared" si="218"/>
        <v>1</v>
      </c>
      <c r="BJ152" s="335" t="str">
        <f t="shared" si="219"/>
        <v xml:space="preserve"> -</v>
      </c>
      <c r="BK152" s="454" t="str">
        <f t="shared" si="220"/>
        <v xml:space="preserve"> -</v>
      </c>
      <c r="BL152" s="335" t="str">
        <f t="shared" si="221"/>
        <v xml:space="preserve"> -</v>
      </c>
      <c r="BM152" s="454" t="str">
        <f t="shared" si="222"/>
        <v xml:space="preserve"> -</v>
      </c>
      <c r="BN152" s="335" t="str">
        <f t="shared" si="223"/>
        <v xml:space="preserve"> -</v>
      </c>
      <c r="BO152" s="454" t="str">
        <f t="shared" si="224"/>
        <v xml:space="preserve"> -</v>
      </c>
      <c r="BP152" s="661">
        <f t="shared" si="247"/>
        <v>2</v>
      </c>
      <c r="BQ152" s="656">
        <f t="shared" si="225"/>
        <v>1</v>
      </c>
      <c r="BR152" s="646">
        <f t="shared" si="226"/>
        <v>1</v>
      </c>
      <c r="BS152" s="55">
        <f>'[12]2016'!P49</f>
        <v>0</v>
      </c>
      <c r="BT152" s="60">
        <f>'[12]2016'!Q49</f>
        <v>0</v>
      </c>
      <c r="BU152" s="60">
        <f>'[12]2016'!R49</f>
        <v>0</v>
      </c>
      <c r="BV152" s="125" t="str">
        <f t="shared" si="230"/>
        <v xml:space="preserve"> -</v>
      </c>
      <c r="BW152" s="379" t="str">
        <f t="shared" si="231"/>
        <v xml:space="preserve"> -</v>
      </c>
      <c r="BX152" s="55">
        <f>'[7]2017'!P38</f>
        <v>2568181</v>
      </c>
      <c r="BY152" s="60">
        <f>'[7]2017'!Q38</f>
        <v>2500000</v>
      </c>
      <c r="BZ152" s="60">
        <f>'[7]2017'!R38</f>
        <v>0</v>
      </c>
      <c r="CA152" s="125">
        <f t="shared" si="232"/>
        <v>0.97345163755981379</v>
      </c>
      <c r="CB152" s="379" t="str">
        <f t="shared" si="233"/>
        <v xml:space="preserve"> -</v>
      </c>
      <c r="CC152" s="54">
        <f>'[7]2018'!P38</f>
        <v>0</v>
      </c>
      <c r="CD152" s="60">
        <f>'[7]2018'!Q38</f>
        <v>0</v>
      </c>
      <c r="CE152" s="60">
        <f>'[7]2018'!R38</f>
        <v>0</v>
      </c>
      <c r="CF152" s="125" t="str">
        <f t="shared" si="234"/>
        <v xml:space="preserve"> -</v>
      </c>
      <c r="CG152" s="379" t="str">
        <f t="shared" si="235"/>
        <v xml:space="preserve"> -</v>
      </c>
      <c r="CH152" s="55">
        <f>'[7]2019'!P38</f>
        <v>0</v>
      </c>
      <c r="CI152" s="60">
        <f>'[7]2019'!Q38</f>
        <v>0</v>
      </c>
      <c r="CJ152" s="60">
        <f>'[7]2019'!R38</f>
        <v>0</v>
      </c>
      <c r="CK152" s="125" t="str">
        <f t="shared" si="236"/>
        <v xml:space="preserve"> -</v>
      </c>
      <c r="CL152" s="379" t="str">
        <f t="shared" si="237"/>
        <v xml:space="preserve"> -</v>
      </c>
      <c r="CM152" s="327">
        <f t="shared" si="238"/>
        <v>2568181</v>
      </c>
      <c r="CN152" s="323">
        <f t="shared" si="239"/>
        <v>2500000</v>
      </c>
      <c r="CO152" s="323">
        <f t="shared" si="240"/>
        <v>0</v>
      </c>
      <c r="CP152" s="505">
        <f t="shared" si="241"/>
        <v>0.97345163755981379</v>
      </c>
      <c r="CQ152" s="379" t="str">
        <f t="shared" si="242"/>
        <v xml:space="preserve"> -</v>
      </c>
      <c r="CR152" s="592" t="s">
        <v>1750</v>
      </c>
      <c r="CS152" s="213" t="s">
        <v>1278</v>
      </c>
      <c r="CT152" s="102" t="str">
        <f>'[1]LÍNEA 4'!AQ152</f>
        <v>Sec. Infraestructura</v>
      </c>
    </row>
    <row r="153" spans="2:98" ht="30" customHeight="1" x14ac:dyDescent="0.2">
      <c r="B153" s="961"/>
      <c r="C153" s="958"/>
      <c r="D153" s="1181"/>
      <c r="E153" s="1178"/>
      <c r="F153" s="945"/>
      <c r="G153" s="1140"/>
      <c r="H153" s="1140"/>
      <c r="I153" s="1137"/>
      <c r="J153" s="1140"/>
      <c r="K153" s="1137"/>
      <c r="L153" s="1140"/>
      <c r="M153" s="1140"/>
      <c r="N153" s="1137"/>
      <c r="O153" s="1140"/>
      <c r="P153" s="1140"/>
      <c r="Q153" s="1137"/>
      <c r="R153" s="1140"/>
      <c r="S153" s="1140"/>
      <c r="T153" s="1137"/>
      <c r="U153" s="1171"/>
      <c r="V153" s="1134"/>
      <c r="W153" s="1137"/>
      <c r="X153" s="1140"/>
      <c r="Y153" s="1137"/>
      <c r="Z153" s="1140"/>
      <c r="AA153" s="1137"/>
      <c r="AB153" s="1143"/>
      <c r="AC153" s="1146"/>
      <c r="AD153" s="988"/>
      <c r="AE153" s="762"/>
      <c r="AF153" s="770"/>
      <c r="AG153" s="762"/>
      <c r="AH153" s="770"/>
      <c r="AI153" s="762"/>
      <c r="AJ153" s="770"/>
      <c r="AK153" s="762"/>
      <c r="AL153" s="770"/>
      <c r="AM153" s="762"/>
      <c r="AN153" s="1129"/>
      <c r="AO153" s="915"/>
      <c r="AP153" s="904"/>
      <c r="AQ153" s="27" t="s">
        <v>600</v>
      </c>
      <c r="AR153" s="133" t="str">
        <f>'[1]LÍNEA 4'!P153</f>
        <v xml:space="preserve"> -</v>
      </c>
      <c r="AS153" s="27" t="s">
        <v>1774</v>
      </c>
      <c r="AT153" s="40">
        <v>0</v>
      </c>
      <c r="AU153" s="60">
        <f>'[1]LÍNEA 4'!S153</f>
        <v>1</v>
      </c>
      <c r="AV153" s="60">
        <f>'[1]LÍNEA 4'!T153</f>
        <v>0</v>
      </c>
      <c r="AW153" s="414">
        <f t="shared" si="227"/>
        <v>0</v>
      </c>
      <c r="AX153" s="60">
        <f>'[1]LÍNEA 4'!U153</f>
        <v>1</v>
      </c>
      <c r="AY153" s="414">
        <f t="shared" si="245"/>
        <v>1</v>
      </c>
      <c r="AZ153" s="60">
        <f>'[1]LÍNEA 4'!V153</f>
        <v>0</v>
      </c>
      <c r="BA153" s="416">
        <f t="shared" si="246"/>
        <v>0</v>
      </c>
      <c r="BB153" s="47">
        <f>'[1]LÍNEA 4'!W153</f>
        <v>0</v>
      </c>
      <c r="BC153" s="416">
        <f t="shared" si="228"/>
        <v>0</v>
      </c>
      <c r="BD153" s="54">
        <f>'[12]2016'!K50</f>
        <v>0</v>
      </c>
      <c r="BE153" s="60">
        <f>'[12]2017'!K49</f>
        <v>0</v>
      </c>
      <c r="BF153" s="60">
        <f>'[12]2018'!K49</f>
        <v>0</v>
      </c>
      <c r="BG153" s="49">
        <f>'[12]2019'!K49</f>
        <v>0</v>
      </c>
      <c r="BH153" s="334" t="str">
        <f t="shared" si="217"/>
        <v xml:space="preserve"> -</v>
      </c>
      <c r="BI153" s="454" t="str">
        <f t="shared" si="218"/>
        <v xml:space="preserve"> -</v>
      </c>
      <c r="BJ153" s="335">
        <f t="shared" si="219"/>
        <v>0</v>
      </c>
      <c r="BK153" s="454">
        <f t="shared" si="220"/>
        <v>0</v>
      </c>
      <c r="BL153" s="335" t="str">
        <f t="shared" si="221"/>
        <v xml:space="preserve"> -</v>
      </c>
      <c r="BM153" s="454" t="str">
        <f t="shared" si="222"/>
        <v xml:space="preserve"> -</v>
      </c>
      <c r="BN153" s="335" t="str">
        <f t="shared" si="223"/>
        <v xml:space="preserve"> -</v>
      </c>
      <c r="BO153" s="454" t="str">
        <f t="shared" si="224"/>
        <v xml:space="preserve"> -</v>
      </c>
      <c r="BP153" s="661">
        <f t="shared" si="247"/>
        <v>0</v>
      </c>
      <c r="BQ153" s="656">
        <f t="shared" si="225"/>
        <v>0</v>
      </c>
      <c r="BR153" s="646">
        <f t="shared" si="226"/>
        <v>0</v>
      </c>
      <c r="BS153" s="55">
        <f>'[12]2016'!P50</f>
        <v>0</v>
      </c>
      <c r="BT153" s="60">
        <f>'[12]2016'!Q50</f>
        <v>0</v>
      </c>
      <c r="BU153" s="60">
        <f>'[12]2016'!R50</f>
        <v>0</v>
      </c>
      <c r="BV153" s="125" t="str">
        <f t="shared" si="230"/>
        <v xml:space="preserve"> -</v>
      </c>
      <c r="BW153" s="379" t="str">
        <f t="shared" si="231"/>
        <v xml:space="preserve"> -</v>
      </c>
      <c r="BX153" s="55">
        <f>'[12]2017'!P49</f>
        <v>190000</v>
      </c>
      <c r="BY153" s="60">
        <f>'[12]2017'!Q49</f>
        <v>0</v>
      </c>
      <c r="BZ153" s="60">
        <f>'[12]2017'!R49</f>
        <v>0</v>
      </c>
      <c r="CA153" s="125">
        <f t="shared" si="232"/>
        <v>0</v>
      </c>
      <c r="CB153" s="379" t="str">
        <f t="shared" si="233"/>
        <v xml:space="preserve"> -</v>
      </c>
      <c r="CC153" s="54">
        <f>'[12]2018'!P49</f>
        <v>0</v>
      </c>
      <c r="CD153" s="60">
        <f>'[12]2018'!Q49</f>
        <v>0</v>
      </c>
      <c r="CE153" s="60">
        <f>'[12]2018'!R49</f>
        <v>0</v>
      </c>
      <c r="CF153" s="125" t="str">
        <f t="shared" si="234"/>
        <v xml:space="preserve"> -</v>
      </c>
      <c r="CG153" s="379" t="str">
        <f t="shared" si="235"/>
        <v xml:space="preserve"> -</v>
      </c>
      <c r="CH153" s="55">
        <f>'[12]2019'!P49</f>
        <v>0</v>
      </c>
      <c r="CI153" s="60">
        <f>'[12]2019'!Q49</f>
        <v>0</v>
      </c>
      <c r="CJ153" s="60">
        <f>'[12]2019'!R49</f>
        <v>0</v>
      </c>
      <c r="CK153" s="125" t="str">
        <f t="shared" si="236"/>
        <v xml:space="preserve"> -</v>
      </c>
      <c r="CL153" s="379" t="str">
        <f t="shared" si="237"/>
        <v xml:space="preserve"> -</v>
      </c>
      <c r="CM153" s="327">
        <f t="shared" si="238"/>
        <v>190000</v>
      </c>
      <c r="CN153" s="323">
        <f t="shared" si="239"/>
        <v>0</v>
      </c>
      <c r="CO153" s="323">
        <f t="shared" si="240"/>
        <v>0</v>
      </c>
      <c r="CP153" s="505">
        <f t="shared" si="241"/>
        <v>0</v>
      </c>
      <c r="CQ153" s="379" t="str">
        <f t="shared" si="242"/>
        <v xml:space="preserve"> -</v>
      </c>
      <c r="CR153" s="592" t="s">
        <v>1750</v>
      </c>
      <c r="CS153" s="213" t="s">
        <v>1278</v>
      </c>
      <c r="CT153" s="102" t="str">
        <f>'[1]LÍNEA 4'!AQ153</f>
        <v>IMCT</v>
      </c>
    </row>
    <row r="154" spans="2:98" ht="30" customHeight="1" x14ac:dyDescent="0.2">
      <c r="B154" s="961"/>
      <c r="C154" s="958"/>
      <c r="D154" s="1181"/>
      <c r="E154" s="1178"/>
      <c r="F154" s="945"/>
      <c r="G154" s="1140"/>
      <c r="H154" s="1140"/>
      <c r="I154" s="1137"/>
      <c r="J154" s="1140"/>
      <c r="K154" s="1137"/>
      <c r="L154" s="1140"/>
      <c r="M154" s="1140"/>
      <c r="N154" s="1137"/>
      <c r="O154" s="1140"/>
      <c r="P154" s="1140"/>
      <c r="Q154" s="1137"/>
      <c r="R154" s="1140"/>
      <c r="S154" s="1140"/>
      <c r="T154" s="1137"/>
      <c r="U154" s="1171"/>
      <c r="V154" s="1134"/>
      <c r="W154" s="1137"/>
      <c r="X154" s="1140"/>
      <c r="Y154" s="1137"/>
      <c r="Z154" s="1140"/>
      <c r="AA154" s="1137"/>
      <c r="AB154" s="1143"/>
      <c r="AC154" s="1146"/>
      <c r="AD154" s="988"/>
      <c r="AE154" s="762"/>
      <c r="AF154" s="770"/>
      <c r="AG154" s="762"/>
      <c r="AH154" s="770"/>
      <c r="AI154" s="762"/>
      <c r="AJ154" s="770"/>
      <c r="AK154" s="762"/>
      <c r="AL154" s="770"/>
      <c r="AM154" s="762"/>
      <c r="AN154" s="1129"/>
      <c r="AO154" s="915"/>
      <c r="AP154" s="904"/>
      <c r="AQ154" s="27" t="s">
        <v>601</v>
      </c>
      <c r="AR154" s="133" t="str">
        <f>'[1]LÍNEA 4'!P154</f>
        <v>2,2,1,36,6</v>
      </c>
      <c r="AS154" s="27" t="s">
        <v>1775</v>
      </c>
      <c r="AT154" s="40">
        <v>0</v>
      </c>
      <c r="AU154" s="60">
        <f>'[1]LÍNEA 4'!S154</f>
        <v>2</v>
      </c>
      <c r="AV154" s="60">
        <f>'[1]LÍNEA 4'!T154</f>
        <v>0</v>
      </c>
      <c r="AW154" s="414">
        <f t="shared" si="227"/>
        <v>0</v>
      </c>
      <c r="AX154" s="60">
        <f>'[1]LÍNEA 4'!U154</f>
        <v>0</v>
      </c>
      <c r="AY154" s="414">
        <f t="shared" si="245"/>
        <v>0</v>
      </c>
      <c r="AZ154" s="60">
        <f>'[1]LÍNEA 4'!V154</f>
        <v>1</v>
      </c>
      <c r="BA154" s="416">
        <f t="shared" si="246"/>
        <v>0.5</v>
      </c>
      <c r="BB154" s="47">
        <f>'[1]LÍNEA 4'!W154</f>
        <v>1</v>
      </c>
      <c r="BC154" s="416">
        <f t="shared" si="228"/>
        <v>0.5</v>
      </c>
      <c r="BD154" s="54">
        <f>'[12]2016'!K51</f>
        <v>0</v>
      </c>
      <c r="BE154" s="60">
        <f>'[12]2017'!K50</f>
        <v>0</v>
      </c>
      <c r="BF154" s="60">
        <f>'[12]2018'!K50</f>
        <v>0</v>
      </c>
      <c r="BG154" s="49">
        <f>'[12]2019'!K50</f>
        <v>0</v>
      </c>
      <c r="BH154" s="334" t="str">
        <f t="shared" si="217"/>
        <v xml:space="preserve"> -</v>
      </c>
      <c r="BI154" s="454" t="str">
        <f t="shared" si="218"/>
        <v xml:space="preserve"> -</v>
      </c>
      <c r="BJ154" s="335" t="str">
        <f t="shared" si="219"/>
        <v xml:space="preserve"> -</v>
      </c>
      <c r="BK154" s="454" t="str">
        <f t="shared" si="220"/>
        <v xml:space="preserve"> -</v>
      </c>
      <c r="BL154" s="335">
        <f t="shared" si="221"/>
        <v>0</v>
      </c>
      <c r="BM154" s="454">
        <f t="shared" si="222"/>
        <v>0</v>
      </c>
      <c r="BN154" s="335">
        <f t="shared" si="223"/>
        <v>0</v>
      </c>
      <c r="BO154" s="454">
        <f t="shared" si="224"/>
        <v>0</v>
      </c>
      <c r="BP154" s="661">
        <f t="shared" si="247"/>
        <v>0</v>
      </c>
      <c r="BQ154" s="656">
        <f t="shared" si="225"/>
        <v>0</v>
      </c>
      <c r="BR154" s="646">
        <f t="shared" si="226"/>
        <v>0</v>
      </c>
      <c r="BS154" s="55">
        <f>'[12]2016'!P51</f>
        <v>0</v>
      </c>
      <c r="BT154" s="60">
        <f>'[12]2016'!Q51</f>
        <v>0</v>
      </c>
      <c r="BU154" s="60">
        <f>'[12]2016'!R51</f>
        <v>0</v>
      </c>
      <c r="BV154" s="125" t="str">
        <f t="shared" si="230"/>
        <v xml:space="preserve"> -</v>
      </c>
      <c r="BW154" s="379" t="str">
        <f t="shared" si="231"/>
        <v xml:space="preserve"> -</v>
      </c>
      <c r="BX154" s="55">
        <f>'[12]2017'!P50</f>
        <v>0</v>
      </c>
      <c r="BY154" s="60">
        <f>'[12]2017'!Q50</f>
        <v>0</v>
      </c>
      <c r="BZ154" s="60">
        <f>'[12]2017'!R50</f>
        <v>0</v>
      </c>
      <c r="CA154" s="125" t="str">
        <f t="shared" si="232"/>
        <v xml:space="preserve"> -</v>
      </c>
      <c r="CB154" s="379" t="str">
        <f t="shared" si="233"/>
        <v xml:space="preserve"> -</v>
      </c>
      <c r="CC154" s="54">
        <f>'[12]2018'!P50</f>
        <v>1500000</v>
      </c>
      <c r="CD154" s="60">
        <f>'[12]2018'!Q50</f>
        <v>0</v>
      </c>
      <c r="CE154" s="60">
        <f>'[12]2018'!R50</f>
        <v>0</v>
      </c>
      <c r="CF154" s="125">
        <f t="shared" si="234"/>
        <v>0</v>
      </c>
      <c r="CG154" s="379" t="str">
        <f t="shared" si="235"/>
        <v xml:space="preserve"> -</v>
      </c>
      <c r="CH154" s="55">
        <f>'[12]2019'!P50</f>
        <v>1500000</v>
      </c>
      <c r="CI154" s="60">
        <f>'[12]2019'!Q50</f>
        <v>0</v>
      </c>
      <c r="CJ154" s="60">
        <f>'[12]2019'!R50</f>
        <v>0</v>
      </c>
      <c r="CK154" s="125">
        <f t="shared" si="236"/>
        <v>0</v>
      </c>
      <c r="CL154" s="379" t="str">
        <f t="shared" si="237"/>
        <v xml:space="preserve"> -</v>
      </c>
      <c r="CM154" s="327">
        <f t="shared" si="238"/>
        <v>3000000</v>
      </c>
      <c r="CN154" s="323">
        <f t="shared" si="239"/>
        <v>0</v>
      </c>
      <c r="CO154" s="323">
        <f t="shared" si="240"/>
        <v>0</v>
      </c>
      <c r="CP154" s="505">
        <f t="shared" si="241"/>
        <v>0</v>
      </c>
      <c r="CQ154" s="379" t="str">
        <f t="shared" si="242"/>
        <v xml:space="preserve"> -</v>
      </c>
      <c r="CR154" s="592" t="s">
        <v>1750</v>
      </c>
      <c r="CS154" s="213" t="s">
        <v>1278</v>
      </c>
      <c r="CT154" s="102" t="str">
        <f>'[1]LÍNEA 4'!AQ154</f>
        <v>IMCT</v>
      </c>
    </row>
    <row r="155" spans="2:98" ht="45.75" customHeight="1" x14ac:dyDescent="0.2">
      <c r="B155" s="961"/>
      <c r="C155" s="958"/>
      <c r="D155" s="1181"/>
      <c r="E155" s="1178"/>
      <c r="F155" s="945"/>
      <c r="G155" s="1140"/>
      <c r="H155" s="1140"/>
      <c r="I155" s="1137"/>
      <c r="J155" s="1140"/>
      <c r="K155" s="1137"/>
      <c r="L155" s="1140"/>
      <c r="M155" s="1140"/>
      <c r="N155" s="1137"/>
      <c r="O155" s="1140"/>
      <c r="P155" s="1140"/>
      <c r="Q155" s="1137"/>
      <c r="R155" s="1140"/>
      <c r="S155" s="1140"/>
      <c r="T155" s="1137"/>
      <c r="U155" s="1171"/>
      <c r="V155" s="1134"/>
      <c r="W155" s="1137"/>
      <c r="X155" s="1140"/>
      <c r="Y155" s="1137"/>
      <c r="Z155" s="1140"/>
      <c r="AA155" s="1137"/>
      <c r="AB155" s="1143"/>
      <c r="AC155" s="1146"/>
      <c r="AD155" s="988"/>
      <c r="AE155" s="762"/>
      <c r="AF155" s="770"/>
      <c r="AG155" s="762"/>
      <c r="AH155" s="770"/>
      <c r="AI155" s="762"/>
      <c r="AJ155" s="770"/>
      <c r="AK155" s="762"/>
      <c r="AL155" s="770"/>
      <c r="AM155" s="762"/>
      <c r="AN155" s="1129"/>
      <c r="AO155" s="915"/>
      <c r="AP155" s="904"/>
      <c r="AQ155" s="231" t="s">
        <v>696</v>
      </c>
      <c r="AR155" s="241" t="str">
        <f>'[1]LÍNEA 4'!P155</f>
        <v>2,2,1,36,7</v>
      </c>
      <c r="AS155" s="231" t="s">
        <v>1776</v>
      </c>
      <c r="AT155" s="40">
        <v>0</v>
      </c>
      <c r="AU155" s="60">
        <f>'[1]LÍNEA 4'!S155</f>
        <v>1</v>
      </c>
      <c r="AV155" s="60">
        <f>'[1]LÍNEA 4'!T155</f>
        <v>1</v>
      </c>
      <c r="AW155" s="414">
        <v>0.25</v>
      </c>
      <c r="AX155" s="60">
        <f>'[1]LÍNEA 4'!U155</f>
        <v>1</v>
      </c>
      <c r="AY155" s="414">
        <v>0.25</v>
      </c>
      <c r="AZ155" s="60">
        <f>'[1]LÍNEA 4'!V155</f>
        <v>1</v>
      </c>
      <c r="BA155" s="416">
        <v>0.25</v>
      </c>
      <c r="BB155" s="47">
        <f>'[1]LÍNEA 4'!W155</f>
        <v>1</v>
      </c>
      <c r="BC155" s="416">
        <v>0.25</v>
      </c>
      <c r="BD155" s="54">
        <f>'[12]2016'!K52</f>
        <v>1</v>
      </c>
      <c r="BE155" s="60">
        <f>'[12]2017'!K51</f>
        <v>0</v>
      </c>
      <c r="BF155" s="60">
        <f>'[12]2018'!K51</f>
        <v>0</v>
      </c>
      <c r="BG155" s="49">
        <f>'[12]2019'!K51</f>
        <v>0</v>
      </c>
      <c r="BH155" s="334">
        <f t="shared" si="217"/>
        <v>1</v>
      </c>
      <c r="BI155" s="454">
        <f t="shared" si="218"/>
        <v>1</v>
      </c>
      <c r="BJ155" s="335">
        <f t="shared" si="219"/>
        <v>0</v>
      </c>
      <c r="BK155" s="454">
        <f t="shared" si="220"/>
        <v>0</v>
      </c>
      <c r="BL155" s="335">
        <f t="shared" si="221"/>
        <v>0</v>
      </c>
      <c r="BM155" s="454">
        <f t="shared" si="222"/>
        <v>0</v>
      </c>
      <c r="BN155" s="335">
        <f t="shared" si="223"/>
        <v>0</v>
      </c>
      <c r="BO155" s="454">
        <f t="shared" si="224"/>
        <v>0</v>
      </c>
      <c r="BP155" s="661">
        <f t="shared" si="243"/>
        <v>0.25</v>
      </c>
      <c r="BQ155" s="656">
        <f t="shared" si="225"/>
        <v>0.25</v>
      </c>
      <c r="BR155" s="646">
        <f t="shared" si="226"/>
        <v>0.25</v>
      </c>
      <c r="BS155" s="55">
        <f>'[12]2016'!P52</f>
        <v>10000</v>
      </c>
      <c r="BT155" s="60">
        <f>'[12]2016'!Q52</f>
        <v>0</v>
      </c>
      <c r="BU155" s="60">
        <f>'[12]2016'!R52</f>
        <v>0</v>
      </c>
      <c r="BV155" s="125">
        <f t="shared" si="230"/>
        <v>0</v>
      </c>
      <c r="BW155" s="379" t="str">
        <f t="shared" si="231"/>
        <v xml:space="preserve"> -</v>
      </c>
      <c r="BX155" s="55">
        <f>'[12]2017'!P51</f>
        <v>30000</v>
      </c>
      <c r="BY155" s="60">
        <f>'[12]2017'!Q51</f>
        <v>0</v>
      </c>
      <c r="BZ155" s="60">
        <f>'[12]2017'!R51</f>
        <v>0</v>
      </c>
      <c r="CA155" s="125">
        <f t="shared" si="232"/>
        <v>0</v>
      </c>
      <c r="CB155" s="379" t="str">
        <f t="shared" si="233"/>
        <v xml:space="preserve"> -</v>
      </c>
      <c r="CC155" s="54">
        <f>'[12]2018'!P51</f>
        <v>250000</v>
      </c>
      <c r="CD155" s="60">
        <f>'[12]2018'!Q51</f>
        <v>0</v>
      </c>
      <c r="CE155" s="60">
        <f>'[12]2018'!R51</f>
        <v>0</v>
      </c>
      <c r="CF155" s="125">
        <f t="shared" si="234"/>
        <v>0</v>
      </c>
      <c r="CG155" s="379" t="str">
        <f t="shared" si="235"/>
        <v xml:space="preserve"> -</v>
      </c>
      <c r="CH155" s="55">
        <f>'[12]2019'!P51</f>
        <v>250000</v>
      </c>
      <c r="CI155" s="60">
        <f>'[12]2019'!Q51</f>
        <v>0</v>
      </c>
      <c r="CJ155" s="60">
        <f>'[12]2019'!R51</f>
        <v>0</v>
      </c>
      <c r="CK155" s="125">
        <f t="shared" si="236"/>
        <v>0</v>
      </c>
      <c r="CL155" s="379" t="str">
        <f t="shared" si="237"/>
        <v xml:space="preserve"> -</v>
      </c>
      <c r="CM155" s="327">
        <f t="shared" si="238"/>
        <v>540000</v>
      </c>
      <c r="CN155" s="323">
        <f t="shared" si="239"/>
        <v>0</v>
      </c>
      <c r="CO155" s="323">
        <f t="shared" si="240"/>
        <v>0</v>
      </c>
      <c r="CP155" s="505">
        <f t="shared" si="241"/>
        <v>0</v>
      </c>
      <c r="CQ155" s="379" t="str">
        <f t="shared" si="242"/>
        <v xml:space="preserve"> -</v>
      </c>
      <c r="CR155" s="592" t="s">
        <v>1500</v>
      </c>
      <c r="CS155" s="213" t="s">
        <v>1278</v>
      </c>
      <c r="CT155" s="102" t="str">
        <f>'[1]LÍNEA 4'!AQ155</f>
        <v>IMCT</v>
      </c>
    </row>
    <row r="156" spans="2:98" ht="45.75" customHeight="1" thickBot="1" x14ac:dyDescent="0.25">
      <c r="B156" s="961"/>
      <c r="C156" s="958"/>
      <c r="D156" s="1181"/>
      <c r="E156" s="1178"/>
      <c r="F156" s="945"/>
      <c r="G156" s="1140"/>
      <c r="H156" s="1140"/>
      <c r="I156" s="1137"/>
      <c r="J156" s="1140"/>
      <c r="K156" s="1137"/>
      <c r="L156" s="1140"/>
      <c r="M156" s="1140"/>
      <c r="N156" s="1137"/>
      <c r="O156" s="1140"/>
      <c r="P156" s="1140"/>
      <c r="Q156" s="1137"/>
      <c r="R156" s="1140"/>
      <c r="S156" s="1140"/>
      <c r="T156" s="1137"/>
      <c r="U156" s="1171"/>
      <c r="V156" s="1134"/>
      <c r="W156" s="1137"/>
      <c r="X156" s="1140"/>
      <c r="Y156" s="1137"/>
      <c r="Z156" s="1140"/>
      <c r="AA156" s="1137"/>
      <c r="AB156" s="1143"/>
      <c r="AC156" s="1146"/>
      <c r="AD156" s="988"/>
      <c r="AE156" s="762"/>
      <c r="AF156" s="770"/>
      <c r="AG156" s="762"/>
      <c r="AH156" s="770"/>
      <c r="AI156" s="762"/>
      <c r="AJ156" s="770"/>
      <c r="AK156" s="762"/>
      <c r="AL156" s="770"/>
      <c r="AM156" s="762"/>
      <c r="AN156" s="1129"/>
      <c r="AO156" s="916"/>
      <c r="AP156" s="905"/>
      <c r="AQ156" s="251" t="s">
        <v>697</v>
      </c>
      <c r="AR156" s="242" t="str">
        <f>'[1]LÍNEA 4'!P156</f>
        <v>2,2,1,36,8</v>
      </c>
      <c r="AS156" s="251" t="s">
        <v>1777</v>
      </c>
      <c r="AT156" s="44">
        <v>0</v>
      </c>
      <c r="AU156" s="105">
        <f>'[1]LÍNEA 4'!S156</f>
        <v>1</v>
      </c>
      <c r="AV156" s="105">
        <f>'[1]LÍNEA 4'!T156</f>
        <v>1</v>
      </c>
      <c r="AW156" s="417">
        <v>0.25</v>
      </c>
      <c r="AX156" s="105">
        <f>'[1]LÍNEA 4'!U156</f>
        <v>1</v>
      </c>
      <c r="AY156" s="417">
        <v>0.25</v>
      </c>
      <c r="AZ156" s="105">
        <f>'[1]LÍNEA 4'!V156</f>
        <v>1</v>
      </c>
      <c r="BA156" s="418">
        <v>0.25</v>
      </c>
      <c r="BB156" s="50">
        <f>'[1]LÍNEA 4'!W156</f>
        <v>1</v>
      </c>
      <c r="BC156" s="418">
        <v>0.25</v>
      </c>
      <c r="BD156" s="62">
        <f>'[12]2016'!K53</f>
        <v>0</v>
      </c>
      <c r="BE156" s="92">
        <f>'[12]2017'!K52</f>
        <v>0</v>
      </c>
      <c r="BF156" s="92">
        <f>'[12]2018'!K52</f>
        <v>0</v>
      </c>
      <c r="BG156" s="70">
        <f>'[12]2019'!K52</f>
        <v>0</v>
      </c>
      <c r="BH156" s="332">
        <f t="shared" si="217"/>
        <v>0</v>
      </c>
      <c r="BI156" s="458">
        <f t="shared" si="218"/>
        <v>0</v>
      </c>
      <c r="BJ156" s="333">
        <f t="shared" si="219"/>
        <v>0</v>
      </c>
      <c r="BK156" s="458">
        <f t="shared" si="220"/>
        <v>0</v>
      </c>
      <c r="BL156" s="333">
        <f t="shared" si="221"/>
        <v>0</v>
      </c>
      <c r="BM156" s="458">
        <f t="shared" si="222"/>
        <v>0</v>
      </c>
      <c r="BN156" s="333">
        <f t="shared" si="223"/>
        <v>0</v>
      </c>
      <c r="BO156" s="458">
        <f t="shared" si="224"/>
        <v>0</v>
      </c>
      <c r="BP156" s="662">
        <f t="shared" si="243"/>
        <v>0</v>
      </c>
      <c r="BQ156" s="657">
        <f t="shared" si="225"/>
        <v>0</v>
      </c>
      <c r="BR156" s="647">
        <f t="shared" si="226"/>
        <v>0</v>
      </c>
      <c r="BS156" s="57">
        <f>'[12]2016'!P53</f>
        <v>10000</v>
      </c>
      <c r="BT156" s="105">
        <f>'[12]2016'!Q53</f>
        <v>0</v>
      </c>
      <c r="BU156" s="105">
        <f>'[12]2016'!R53</f>
        <v>0</v>
      </c>
      <c r="BV156" s="147">
        <f t="shared" si="230"/>
        <v>0</v>
      </c>
      <c r="BW156" s="382" t="str">
        <f t="shared" si="231"/>
        <v xml:space="preserve"> -</v>
      </c>
      <c r="BX156" s="57">
        <f>'[12]2017'!P52</f>
        <v>80000</v>
      </c>
      <c r="BY156" s="105">
        <f>'[12]2017'!Q52</f>
        <v>0</v>
      </c>
      <c r="BZ156" s="105">
        <f>'[12]2017'!R52</f>
        <v>0</v>
      </c>
      <c r="CA156" s="147">
        <f t="shared" si="232"/>
        <v>0</v>
      </c>
      <c r="CB156" s="382" t="str">
        <f t="shared" si="233"/>
        <v xml:space="preserve"> -</v>
      </c>
      <c r="CC156" s="56">
        <f>'[12]2018'!P52</f>
        <v>200000</v>
      </c>
      <c r="CD156" s="105">
        <f>'[12]2018'!Q52</f>
        <v>0</v>
      </c>
      <c r="CE156" s="105">
        <f>'[12]2018'!R52</f>
        <v>0</v>
      </c>
      <c r="CF156" s="147">
        <f t="shared" si="234"/>
        <v>0</v>
      </c>
      <c r="CG156" s="382" t="str">
        <f t="shared" si="235"/>
        <v xml:space="preserve"> -</v>
      </c>
      <c r="CH156" s="57">
        <f>'[12]2019'!P52</f>
        <v>100000</v>
      </c>
      <c r="CI156" s="105">
        <f>'[12]2019'!Q52</f>
        <v>0</v>
      </c>
      <c r="CJ156" s="105">
        <f>'[12]2019'!R52</f>
        <v>0</v>
      </c>
      <c r="CK156" s="147">
        <f t="shared" si="236"/>
        <v>0</v>
      </c>
      <c r="CL156" s="382" t="str">
        <f t="shared" si="237"/>
        <v xml:space="preserve"> -</v>
      </c>
      <c r="CM156" s="356">
        <f t="shared" si="238"/>
        <v>390000</v>
      </c>
      <c r="CN156" s="324">
        <f t="shared" si="239"/>
        <v>0</v>
      </c>
      <c r="CO156" s="324">
        <f t="shared" si="240"/>
        <v>0</v>
      </c>
      <c r="CP156" s="508">
        <f t="shared" si="241"/>
        <v>0</v>
      </c>
      <c r="CQ156" s="382" t="str">
        <f t="shared" si="242"/>
        <v xml:space="preserve"> -</v>
      </c>
      <c r="CR156" s="594" t="s">
        <v>1500</v>
      </c>
      <c r="CS156" s="214" t="s">
        <v>1278</v>
      </c>
      <c r="CT156" s="103" t="str">
        <f>'[1]LÍNEA 4'!AQ156</f>
        <v>IMCT</v>
      </c>
    </row>
    <row r="157" spans="2:98" s="171" customFormat="1" ht="45.75" customHeight="1" thickBot="1" x14ac:dyDescent="0.25">
      <c r="B157" s="961"/>
      <c r="C157" s="958"/>
      <c r="D157" s="1181"/>
      <c r="E157" s="1178"/>
      <c r="F157" s="945"/>
      <c r="G157" s="1140"/>
      <c r="H157" s="1140"/>
      <c r="I157" s="1137"/>
      <c r="J157" s="1140"/>
      <c r="K157" s="1137"/>
      <c r="L157" s="1140"/>
      <c r="M157" s="1140"/>
      <c r="N157" s="1137"/>
      <c r="O157" s="1140"/>
      <c r="P157" s="1140"/>
      <c r="Q157" s="1137"/>
      <c r="R157" s="1140"/>
      <c r="S157" s="1140"/>
      <c r="T157" s="1137"/>
      <c r="U157" s="1171"/>
      <c r="V157" s="1134"/>
      <c r="W157" s="1137"/>
      <c r="X157" s="1140"/>
      <c r="Y157" s="1137"/>
      <c r="Z157" s="1140"/>
      <c r="AA157" s="1137"/>
      <c r="AB157" s="1143"/>
      <c r="AC157" s="1146"/>
      <c r="AD157" s="988"/>
      <c r="AE157" s="762"/>
      <c r="AF157" s="770"/>
      <c r="AG157" s="762"/>
      <c r="AH157" s="770"/>
      <c r="AI157" s="762"/>
      <c r="AJ157" s="770"/>
      <c r="AK157" s="762"/>
      <c r="AL157" s="770"/>
      <c r="AM157" s="762"/>
      <c r="AN157" s="1129"/>
      <c r="AO157" s="227">
        <f>+RESUMEN!J110</f>
        <v>0</v>
      </c>
      <c r="AP157" s="172" t="s">
        <v>619</v>
      </c>
      <c r="AQ157" s="434" t="s">
        <v>602</v>
      </c>
      <c r="AR157" s="440" t="str">
        <f>'[1]LÍNEA 4'!P157</f>
        <v>2,2,1,41,2</v>
      </c>
      <c r="AS157" s="434" t="s">
        <v>1778</v>
      </c>
      <c r="AT157" s="174">
        <v>0</v>
      </c>
      <c r="AU157" s="190">
        <f>'[1]LÍNEA 4'!S157</f>
        <v>1</v>
      </c>
      <c r="AV157" s="190">
        <f>'[1]LÍNEA 4'!T157</f>
        <v>0</v>
      </c>
      <c r="AW157" s="436">
        <v>0</v>
      </c>
      <c r="AX157" s="190">
        <f>'[1]LÍNEA 4'!U157</f>
        <v>1</v>
      </c>
      <c r="AY157" s="436">
        <v>0.33</v>
      </c>
      <c r="AZ157" s="190">
        <f>'[1]LÍNEA 4'!V157</f>
        <v>1</v>
      </c>
      <c r="BA157" s="437">
        <v>0.33</v>
      </c>
      <c r="BB157" s="358">
        <f>'[1]LÍNEA 4'!W157</f>
        <v>1</v>
      </c>
      <c r="BC157" s="438">
        <v>0.34</v>
      </c>
      <c r="BD157" s="192">
        <f>'[12]2016'!K54</f>
        <v>0</v>
      </c>
      <c r="BE157" s="190">
        <f>'[12]2017'!K53</f>
        <v>0</v>
      </c>
      <c r="BF157" s="190">
        <f>'[12]2018'!K53</f>
        <v>0</v>
      </c>
      <c r="BG157" s="185">
        <f>'[12]2019'!K53</f>
        <v>0</v>
      </c>
      <c r="BH157" s="468" t="str">
        <f t="shared" si="217"/>
        <v xml:space="preserve"> -</v>
      </c>
      <c r="BI157" s="469" t="str">
        <f t="shared" si="218"/>
        <v xml:space="preserve"> -</v>
      </c>
      <c r="BJ157" s="470">
        <f t="shared" si="219"/>
        <v>0</v>
      </c>
      <c r="BK157" s="469">
        <f t="shared" si="220"/>
        <v>0</v>
      </c>
      <c r="BL157" s="470">
        <f t="shared" si="221"/>
        <v>0</v>
      </c>
      <c r="BM157" s="469">
        <f t="shared" si="222"/>
        <v>0</v>
      </c>
      <c r="BN157" s="470">
        <f t="shared" si="223"/>
        <v>0</v>
      </c>
      <c r="BO157" s="469">
        <f t="shared" si="224"/>
        <v>0</v>
      </c>
      <c r="BP157" s="685">
        <f>+AVERAGE(BE157:BG157)/AU157</f>
        <v>0</v>
      </c>
      <c r="BQ157" s="683">
        <f t="shared" si="225"/>
        <v>0</v>
      </c>
      <c r="BR157" s="684">
        <f t="shared" si="226"/>
        <v>0</v>
      </c>
      <c r="BS157" s="192">
        <f>'[12]2016'!P54</f>
        <v>0</v>
      </c>
      <c r="BT157" s="190">
        <f>'[12]2016'!Q54</f>
        <v>0</v>
      </c>
      <c r="BU157" s="190">
        <f>'[12]2016'!R54</f>
        <v>0</v>
      </c>
      <c r="BV157" s="403" t="str">
        <f t="shared" si="230"/>
        <v xml:space="preserve"> -</v>
      </c>
      <c r="BW157" s="404" t="str">
        <f t="shared" si="231"/>
        <v xml:space="preserve"> -</v>
      </c>
      <c r="BX157" s="191">
        <f>'[12]2017'!P53</f>
        <v>30000</v>
      </c>
      <c r="BY157" s="190">
        <f>'[12]2017'!Q53</f>
        <v>0</v>
      </c>
      <c r="BZ157" s="190">
        <f>'[12]2017'!R53</f>
        <v>0</v>
      </c>
      <c r="CA157" s="403">
        <f t="shared" si="232"/>
        <v>0</v>
      </c>
      <c r="CB157" s="404" t="str">
        <f t="shared" si="233"/>
        <v xml:space="preserve"> -</v>
      </c>
      <c r="CC157" s="192">
        <f>'[12]2018'!P53</f>
        <v>100000</v>
      </c>
      <c r="CD157" s="190">
        <f>'[12]2018'!Q53</f>
        <v>0</v>
      </c>
      <c r="CE157" s="190">
        <f>'[12]2018'!R53</f>
        <v>0</v>
      </c>
      <c r="CF157" s="403">
        <f t="shared" si="234"/>
        <v>0</v>
      </c>
      <c r="CG157" s="404" t="str">
        <f t="shared" si="235"/>
        <v xml:space="preserve"> -</v>
      </c>
      <c r="CH157" s="191">
        <f>'[12]2019'!P53</f>
        <v>100000</v>
      </c>
      <c r="CI157" s="190">
        <f>'[12]2019'!Q53</f>
        <v>0</v>
      </c>
      <c r="CJ157" s="190">
        <f>'[12]2019'!R53</f>
        <v>0</v>
      </c>
      <c r="CK157" s="403">
        <f t="shared" si="236"/>
        <v>0</v>
      </c>
      <c r="CL157" s="404" t="str">
        <f t="shared" si="237"/>
        <v xml:space="preserve"> -</v>
      </c>
      <c r="CM157" s="509">
        <f t="shared" si="238"/>
        <v>230000</v>
      </c>
      <c r="CN157" s="510">
        <f t="shared" si="239"/>
        <v>0</v>
      </c>
      <c r="CO157" s="510">
        <f t="shared" si="240"/>
        <v>0</v>
      </c>
      <c r="CP157" s="511">
        <f t="shared" si="241"/>
        <v>0</v>
      </c>
      <c r="CQ157" s="404" t="str">
        <f t="shared" si="242"/>
        <v xml:space="preserve"> -</v>
      </c>
      <c r="CR157" s="606" t="s">
        <v>1750</v>
      </c>
      <c r="CS157" s="218" t="s">
        <v>1278</v>
      </c>
      <c r="CT157" s="170" t="str">
        <f>'[1]LÍNEA 4'!AQ157</f>
        <v>IMCT</v>
      </c>
    </row>
    <row r="158" spans="2:98" ht="30" customHeight="1" x14ac:dyDescent="0.2">
      <c r="B158" s="961"/>
      <c r="C158" s="958"/>
      <c r="D158" s="1181"/>
      <c r="E158" s="1178"/>
      <c r="F158" s="945"/>
      <c r="G158" s="1140"/>
      <c r="H158" s="1140"/>
      <c r="I158" s="1137"/>
      <c r="J158" s="1140"/>
      <c r="K158" s="1137"/>
      <c r="L158" s="1140"/>
      <c r="M158" s="1140"/>
      <c r="N158" s="1137"/>
      <c r="O158" s="1140"/>
      <c r="P158" s="1140"/>
      <c r="Q158" s="1137"/>
      <c r="R158" s="1140"/>
      <c r="S158" s="1140"/>
      <c r="T158" s="1137"/>
      <c r="U158" s="1171"/>
      <c r="V158" s="1134"/>
      <c r="W158" s="1137"/>
      <c r="X158" s="1140"/>
      <c r="Y158" s="1137"/>
      <c r="Z158" s="1140"/>
      <c r="AA158" s="1137"/>
      <c r="AB158" s="1143"/>
      <c r="AC158" s="1146"/>
      <c r="AD158" s="988"/>
      <c r="AE158" s="762"/>
      <c r="AF158" s="770"/>
      <c r="AG158" s="762"/>
      <c r="AH158" s="770"/>
      <c r="AI158" s="762"/>
      <c r="AJ158" s="770"/>
      <c r="AK158" s="762"/>
      <c r="AL158" s="770"/>
      <c r="AM158" s="762"/>
      <c r="AN158" s="1129"/>
      <c r="AO158" s="917">
        <f>+RESUMEN!J111</f>
        <v>0.3</v>
      </c>
      <c r="AP158" s="906" t="s">
        <v>620</v>
      </c>
      <c r="AQ158" s="238" t="s">
        <v>603</v>
      </c>
      <c r="AR158" s="276" t="str">
        <f>'[1]LÍNEA 4'!P158</f>
        <v>2,2,1,37,2</v>
      </c>
      <c r="AS158" s="238" t="s">
        <v>1779</v>
      </c>
      <c r="AT158" s="39">
        <v>1</v>
      </c>
      <c r="AU158" s="90">
        <f>'[1]LÍNEA 4'!S158</f>
        <v>1</v>
      </c>
      <c r="AV158" s="90">
        <f>'[1]LÍNEA 4'!T158</f>
        <v>1</v>
      </c>
      <c r="AW158" s="413">
        <v>0.25</v>
      </c>
      <c r="AX158" s="90">
        <f>'[1]LÍNEA 4'!U158</f>
        <v>1</v>
      </c>
      <c r="AY158" s="413">
        <v>0.25</v>
      </c>
      <c r="AZ158" s="90">
        <f>'[1]LÍNEA 4'!V158</f>
        <v>1</v>
      </c>
      <c r="BA158" s="415">
        <v>0.25</v>
      </c>
      <c r="BB158" s="46">
        <f>'[1]LÍNEA 4'!W158</f>
        <v>1</v>
      </c>
      <c r="BC158" s="422">
        <v>0.25</v>
      </c>
      <c r="BD158" s="52">
        <f>'[12]2016'!K55</f>
        <v>1</v>
      </c>
      <c r="BE158" s="90">
        <f>'[12]2017'!K54</f>
        <v>0</v>
      </c>
      <c r="BF158" s="90">
        <f>'[12]2018'!K54</f>
        <v>0</v>
      </c>
      <c r="BG158" s="69">
        <f>'[12]2019'!K54</f>
        <v>0</v>
      </c>
      <c r="BH158" s="330">
        <f t="shared" si="217"/>
        <v>1</v>
      </c>
      <c r="BI158" s="453">
        <f t="shared" si="218"/>
        <v>1</v>
      </c>
      <c r="BJ158" s="331">
        <f t="shared" si="219"/>
        <v>0</v>
      </c>
      <c r="BK158" s="453">
        <f t="shared" si="220"/>
        <v>0</v>
      </c>
      <c r="BL158" s="331">
        <f t="shared" si="221"/>
        <v>0</v>
      </c>
      <c r="BM158" s="453">
        <f t="shared" si="222"/>
        <v>0</v>
      </c>
      <c r="BN158" s="331">
        <f t="shared" si="223"/>
        <v>0</v>
      </c>
      <c r="BO158" s="453">
        <f t="shared" si="224"/>
        <v>0</v>
      </c>
      <c r="BP158" s="660">
        <f t="shared" si="243"/>
        <v>0.25</v>
      </c>
      <c r="BQ158" s="655">
        <f t="shared" si="225"/>
        <v>0.25</v>
      </c>
      <c r="BR158" s="645">
        <f t="shared" si="226"/>
        <v>0.25</v>
      </c>
      <c r="BS158" s="52">
        <f>'[12]2016'!P55</f>
        <v>200000</v>
      </c>
      <c r="BT158" s="90">
        <f>'[12]2016'!Q55</f>
        <v>200000</v>
      </c>
      <c r="BU158" s="90">
        <f>'[12]2016'!R55</f>
        <v>0</v>
      </c>
      <c r="BV158" s="146">
        <f t="shared" si="230"/>
        <v>1</v>
      </c>
      <c r="BW158" s="385" t="str">
        <f t="shared" si="231"/>
        <v xml:space="preserve"> -</v>
      </c>
      <c r="BX158" s="53">
        <f>'[12]2017'!P54</f>
        <v>50000</v>
      </c>
      <c r="BY158" s="90">
        <f>'[12]2017'!Q54</f>
        <v>0</v>
      </c>
      <c r="BZ158" s="90">
        <f>'[12]2017'!R54</f>
        <v>0</v>
      </c>
      <c r="CA158" s="146">
        <f t="shared" si="232"/>
        <v>0</v>
      </c>
      <c r="CB158" s="385" t="str">
        <f t="shared" si="233"/>
        <v xml:space="preserve"> -</v>
      </c>
      <c r="CC158" s="52">
        <f>'[12]2018'!P54</f>
        <v>500000</v>
      </c>
      <c r="CD158" s="90">
        <f>'[12]2018'!Q54</f>
        <v>0</v>
      </c>
      <c r="CE158" s="90">
        <f>'[12]2018'!R54</f>
        <v>0</v>
      </c>
      <c r="CF158" s="146">
        <f t="shared" si="234"/>
        <v>0</v>
      </c>
      <c r="CG158" s="385" t="str">
        <f t="shared" si="235"/>
        <v xml:space="preserve"> -</v>
      </c>
      <c r="CH158" s="53">
        <f>'[12]2019'!P54</f>
        <v>500000</v>
      </c>
      <c r="CI158" s="90">
        <f>'[12]2019'!Q54</f>
        <v>0</v>
      </c>
      <c r="CJ158" s="90">
        <f>'[12]2019'!R54</f>
        <v>0</v>
      </c>
      <c r="CK158" s="146">
        <f t="shared" si="236"/>
        <v>0</v>
      </c>
      <c r="CL158" s="385" t="str">
        <f t="shared" si="237"/>
        <v xml:space="preserve"> -</v>
      </c>
      <c r="CM158" s="325">
        <f t="shared" si="238"/>
        <v>1250000</v>
      </c>
      <c r="CN158" s="326">
        <f t="shared" si="239"/>
        <v>200000</v>
      </c>
      <c r="CO158" s="326">
        <f t="shared" si="240"/>
        <v>0</v>
      </c>
      <c r="CP158" s="504">
        <f t="shared" si="241"/>
        <v>0.16</v>
      </c>
      <c r="CQ158" s="385" t="str">
        <f t="shared" si="242"/>
        <v xml:space="preserve"> -</v>
      </c>
      <c r="CR158" s="591" t="s">
        <v>1750</v>
      </c>
      <c r="CS158" s="212" t="s">
        <v>1278</v>
      </c>
      <c r="CT158" s="101" t="str">
        <f>'[1]LÍNEA 4'!AQ158</f>
        <v>IMCT</v>
      </c>
    </row>
    <row r="159" spans="2:98" ht="30" customHeight="1" x14ac:dyDescent="0.2">
      <c r="B159" s="961"/>
      <c r="C159" s="958"/>
      <c r="D159" s="1181"/>
      <c r="E159" s="1178"/>
      <c r="F159" s="945"/>
      <c r="G159" s="1140"/>
      <c r="H159" s="1140"/>
      <c r="I159" s="1137"/>
      <c r="J159" s="1140"/>
      <c r="K159" s="1137"/>
      <c r="L159" s="1140"/>
      <c r="M159" s="1140"/>
      <c r="N159" s="1137"/>
      <c r="O159" s="1140"/>
      <c r="P159" s="1140"/>
      <c r="Q159" s="1137"/>
      <c r="R159" s="1140"/>
      <c r="S159" s="1140"/>
      <c r="T159" s="1137"/>
      <c r="U159" s="1171"/>
      <c r="V159" s="1134"/>
      <c r="W159" s="1137"/>
      <c r="X159" s="1140"/>
      <c r="Y159" s="1137"/>
      <c r="Z159" s="1140"/>
      <c r="AA159" s="1137"/>
      <c r="AB159" s="1143"/>
      <c r="AC159" s="1146"/>
      <c r="AD159" s="988"/>
      <c r="AE159" s="762"/>
      <c r="AF159" s="770"/>
      <c r="AG159" s="762"/>
      <c r="AH159" s="770"/>
      <c r="AI159" s="762"/>
      <c r="AJ159" s="770"/>
      <c r="AK159" s="762"/>
      <c r="AL159" s="770"/>
      <c r="AM159" s="762"/>
      <c r="AN159" s="1129"/>
      <c r="AO159" s="915"/>
      <c r="AP159" s="904"/>
      <c r="AQ159" s="255" t="s">
        <v>604</v>
      </c>
      <c r="AR159" s="277" t="str">
        <f>'[1]LÍNEA 4'!P159</f>
        <v>2,2,1,37,3</v>
      </c>
      <c r="AS159" s="255" t="s">
        <v>1780</v>
      </c>
      <c r="AT159" s="40">
        <v>0</v>
      </c>
      <c r="AU159" s="60">
        <f>'[1]LÍNEA 4'!S159</f>
        <v>1</v>
      </c>
      <c r="AV159" s="60">
        <f>'[1]LÍNEA 4'!T159</f>
        <v>0</v>
      </c>
      <c r="AW159" s="414">
        <v>0</v>
      </c>
      <c r="AX159" s="60">
        <f>'[1]LÍNEA 4'!U159</f>
        <v>1</v>
      </c>
      <c r="AY159" s="414">
        <v>0.33</v>
      </c>
      <c r="AZ159" s="60">
        <f>'[1]LÍNEA 4'!V159</f>
        <v>1</v>
      </c>
      <c r="BA159" s="416">
        <v>0.33</v>
      </c>
      <c r="BB159" s="47">
        <f>'[1]LÍNEA 4'!W159</f>
        <v>1</v>
      </c>
      <c r="BC159" s="423">
        <v>0.34</v>
      </c>
      <c r="BD159" s="54">
        <f>'[12]2016'!K56</f>
        <v>0</v>
      </c>
      <c r="BE159" s="60">
        <f>'[12]2017'!K55</f>
        <v>0</v>
      </c>
      <c r="BF159" s="60">
        <f>'[12]2018'!K55</f>
        <v>0</v>
      </c>
      <c r="BG159" s="49">
        <f>'[12]2019'!K55</f>
        <v>0</v>
      </c>
      <c r="BH159" s="334" t="str">
        <f t="shared" si="217"/>
        <v xml:space="preserve"> -</v>
      </c>
      <c r="BI159" s="454" t="str">
        <f t="shared" si="218"/>
        <v xml:space="preserve"> -</v>
      </c>
      <c r="BJ159" s="335">
        <f t="shared" si="219"/>
        <v>0</v>
      </c>
      <c r="BK159" s="454">
        <f t="shared" si="220"/>
        <v>0</v>
      </c>
      <c r="BL159" s="335">
        <f t="shared" si="221"/>
        <v>0</v>
      </c>
      <c r="BM159" s="454">
        <f t="shared" si="222"/>
        <v>0</v>
      </c>
      <c r="BN159" s="335">
        <f t="shared" si="223"/>
        <v>0</v>
      </c>
      <c r="BO159" s="454">
        <f t="shared" si="224"/>
        <v>0</v>
      </c>
      <c r="BP159" s="661">
        <f t="shared" si="243"/>
        <v>0</v>
      </c>
      <c r="BQ159" s="656">
        <f t="shared" si="225"/>
        <v>0</v>
      </c>
      <c r="BR159" s="646">
        <f t="shared" si="226"/>
        <v>0</v>
      </c>
      <c r="BS159" s="54">
        <f>'[12]2016'!P56</f>
        <v>0</v>
      </c>
      <c r="BT159" s="60">
        <f>'[12]2016'!Q56</f>
        <v>0</v>
      </c>
      <c r="BU159" s="60">
        <f>'[12]2016'!R56</f>
        <v>0</v>
      </c>
      <c r="BV159" s="125" t="str">
        <f t="shared" si="230"/>
        <v xml:space="preserve"> -</v>
      </c>
      <c r="BW159" s="379" t="str">
        <f t="shared" si="231"/>
        <v xml:space="preserve"> -</v>
      </c>
      <c r="BX159" s="55">
        <f>'[12]2017'!P55</f>
        <v>0</v>
      </c>
      <c r="BY159" s="60">
        <f>'[12]2017'!Q55</f>
        <v>0</v>
      </c>
      <c r="BZ159" s="60">
        <f>'[12]2017'!R55</f>
        <v>0</v>
      </c>
      <c r="CA159" s="125" t="str">
        <f t="shared" si="232"/>
        <v xml:space="preserve"> -</v>
      </c>
      <c r="CB159" s="379" t="str">
        <f t="shared" si="233"/>
        <v xml:space="preserve"> -</v>
      </c>
      <c r="CC159" s="54">
        <f>'[12]2018'!P55</f>
        <v>50000</v>
      </c>
      <c r="CD159" s="60">
        <f>'[12]2018'!Q55</f>
        <v>0</v>
      </c>
      <c r="CE159" s="60">
        <f>'[12]2018'!R55</f>
        <v>0</v>
      </c>
      <c r="CF159" s="125">
        <f t="shared" si="234"/>
        <v>0</v>
      </c>
      <c r="CG159" s="379" t="str">
        <f t="shared" si="235"/>
        <v xml:space="preserve"> -</v>
      </c>
      <c r="CH159" s="55">
        <f>'[12]2019'!P55</f>
        <v>50000</v>
      </c>
      <c r="CI159" s="60">
        <f>'[12]2019'!Q55</f>
        <v>0</v>
      </c>
      <c r="CJ159" s="60">
        <f>'[12]2019'!R55</f>
        <v>0</v>
      </c>
      <c r="CK159" s="125">
        <f t="shared" si="236"/>
        <v>0</v>
      </c>
      <c r="CL159" s="379" t="str">
        <f t="shared" si="237"/>
        <v xml:space="preserve"> -</v>
      </c>
      <c r="CM159" s="327">
        <f t="shared" si="238"/>
        <v>100000</v>
      </c>
      <c r="CN159" s="323">
        <f t="shared" si="239"/>
        <v>0</v>
      </c>
      <c r="CO159" s="323">
        <f t="shared" si="240"/>
        <v>0</v>
      </c>
      <c r="CP159" s="505">
        <f t="shared" si="241"/>
        <v>0</v>
      </c>
      <c r="CQ159" s="379" t="str">
        <f t="shared" si="242"/>
        <v xml:space="preserve"> -</v>
      </c>
      <c r="CR159" s="592" t="s">
        <v>1750</v>
      </c>
      <c r="CS159" s="213" t="s">
        <v>1278</v>
      </c>
      <c r="CT159" s="102" t="str">
        <f>'[1]LÍNEA 4'!AQ159</f>
        <v>IMCT</v>
      </c>
    </row>
    <row r="160" spans="2:98" ht="45.75" customHeight="1" x14ac:dyDescent="0.2">
      <c r="B160" s="961"/>
      <c r="C160" s="958"/>
      <c r="D160" s="1181"/>
      <c r="E160" s="1178"/>
      <c r="F160" s="945"/>
      <c r="G160" s="1140"/>
      <c r="H160" s="1140"/>
      <c r="I160" s="1137"/>
      <c r="J160" s="1140"/>
      <c r="K160" s="1137"/>
      <c r="L160" s="1140"/>
      <c r="M160" s="1140"/>
      <c r="N160" s="1137"/>
      <c r="O160" s="1140"/>
      <c r="P160" s="1140"/>
      <c r="Q160" s="1137"/>
      <c r="R160" s="1140"/>
      <c r="S160" s="1140"/>
      <c r="T160" s="1137"/>
      <c r="U160" s="1171"/>
      <c r="V160" s="1134"/>
      <c r="W160" s="1137"/>
      <c r="X160" s="1140"/>
      <c r="Y160" s="1137"/>
      <c r="Z160" s="1140"/>
      <c r="AA160" s="1137"/>
      <c r="AB160" s="1143"/>
      <c r="AC160" s="1146"/>
      <c r="AD160" s="988"/>
      <c r="AE160" s="762"/>
      <c r="AF160" s="770"/>
      <c r="AG160" s="762"/>
      <c r="AH160" s="770"/>
      <c r="AI160" s="762"/>
      <c r="AJ160" s="770"/>
      <c r="AK160" s="762"/>
      <c r="AL160" s="770"/>
      <c r="AM160" s="762"/>
      <c r="AN160" s="1129"/>
      <c r="AO160" s="915"/>
      <c r="AP160" s="904"/>
      <c r="AQ160" s="301" t="s">
        <v>698</v>
      </c>
      <c r="AR160" s="302" t="str">
        <f>'[1]LÍNEA 4'!P160</f>
        <v xml:space="preserve"> -</v>
      </c>
      <c r="AS160" s="301" t="s">
        <v>1781</v>
      </c>
      <c r="AT160" s="40">
        <v>0</v>
      </c>
      <c r="AU160" s="60">
        <f>'[1]LÍNEA 4'!S160</f>
        <v>1</v>
      </c>
      <c r="AV160" s="60">
        <f>'[1]LÍNEA 4'!T160</f>
        <v>1</v>
      </c>
      <c r="AW160" s="414">
        <v>0.25</v>
      </c>
      <c r="AX160" s="60">
        <f>'[1]LÍNEA 4'!U160</f>
        <v>1</v>
      </c>
      <c r="AY160" s="414">
        <v>0.25</v>
      </c>
      <c r="AZ160" s="60">
        <f>'[1]LÍNEA 4'!V160</f>
        <v>1</v>
      </c>
      <c r="BA160" s="416">
        <v>0.25</v>
      </c>
      <c r="BB160" s="47">
        <f>'[1]LÍNEA 4'!W160</f>
        <v>1</v>
      </c>
      <c r="BC160" s="423">
        <v>0.25</v>
      </c>
      <c r="BD160" s="54">
        <f>'[12]2016'!K57</f>
        <v>0</v>
      </c>
      <c r="BE160" s="60">
        <f>'[12]2017'!K56</f>
        <v>1</v>
      </c>
      <c r="BF160" s="60">
        <f>'[12]2018'!K56</f>
        <v>0</v>
      </c>
      <c r="BG160" s="49">
        <f>'[12]2019'!K56</f>
        <v>0</v>
      </c>
      <c r="BH160" s="334">
        <f t="shared" si="217"/>
        <v>0</v>
      </c>
      <c r="BI160" s="454">
        <f t="shared" si="218"/>
        <v>0</v>
      </c>
      <c r="BJ160" s="335">
        <f t="shared" si="219"/>
        <v>1</v>
      </c>
      <c r="BK160" s="454">
        <f t="shared" si="220"/>
        <v>1</v>
      </c>
      <c r="BL160" s="335">
        <f t="shared" si="221"/>
        <v>0</v>
      </c>
      <c r="BM160" s="454">
        <f t="shared" si="222"/>
        <v>0</v>
      </c>
      <c r="BN160" s="335">
        <f t="shared" si="223"/>
        <v>0</v>
      </c>
      <c r="BO160" s="454">
        <f t="shared" si="224"/>
        <v>0</v>
      </c>
      <c r="BP160" s="661">
        <f>+AVERAGE(BD160:BG160)/AU160</f>
        <v>0.25</v>
      </c>
      <c r="BQ160" s="656">
        <f t="shared" si="225"/>
        <v>0.25</v>
      </c>
      <c r="BR160" s="646">
        <f t="shared" si="226"/>
        <v>0.25</v>
      </c>
      <c r="BS160" s="54">
        <f>'[12]2016'!P57</f>
        <v>26000</v>
      </c>
      <c r="BT160" s="60">
        <f>'[12]2016'!Q57</f>
        <v>2800</v>
      </c>
      <c r="BU160" s="60">
        <f>'[12]2016'!R57</f>
        <v>0</v>
      </c>
      <c r="BV160" s="125">
        <f t="shared" si="230"/>
        <v>0.1076923076923077</v>
      </c>
      <c r="BW160" s="379" t="str">
        <f t="shared" si="231"/>
        <v xml:space="preserve"> -</v>
      </c>
      <c r="BX160" s="55">
        <f>'[12]2017'!P56</f>
        <v>90000</v>
      </c>
      <c r="BY160" s="60">
        <f>'[12]2017'!Q56</f>
        <v>25200</v>
      </c>
      <c r="BZ160" s="60">
        <f>'[12]2017'!R56</f>
        <v>0</v>
      </c>
      <c r="CA160" s="125">
        <f t="shared" si="232"/>
        <v>0.28000000000000003</v>
      </c>
      <c r="CB160" s="379" t="str">
        <f t="shared" si="233"/>
        <v xml:space="preserve"> -</v>
      </c>
      <c r="CC160" s="54">
        <f>'[12]2018'!P56</f>
        <v>0</v>
      </c>
      <c r="CD160" s="60">
        <f>'[12]2018'!Q56</f>
        <v>0</v>
      </c>
      <c r="CE160" s="60">
        <f>'[12]2018'!R56</f>
        <v>0</v>
      </c>
      <c r="CF160" s="125" t="str">
        <f t="shared" si="234"/>
        <v xml:space="preserve"> -</v>
      </c>
      <c r="CG160" s="379" t="str">
        <f t="shared" si="235"/>
        <v xml:space="preserve"> -</v>
      </c>
      <c r="CH160" s="55">
        <f>'[12]2019'!P56</f>
        <v>0</v>
      </c>
      <c r="CI160" s="60">
        <f>'[12]2019'!Q56</f>
        <v>0</v>
      </c>
      <c r="CJ160" s="60">
        <f>'[12]2019'!R56</f>
        <v>0</v>
      </c>
      <c r="CK160" s="125" t="str">
        <f t="shared" si="236"/>
        <v xml:space="preserve"> -</v>
      </c>
      <c r="CL160" s="379" t="str">
        <f t="shared" si="237"/>
        <v xml:space="preserve"> -</v>
      </c>
      <c r="CM160" s="327">
        <f t="shared" si="238"/>
        <v>116000</v>
      </c>
      <c r="CN160" s="323">
        <f t="shared" si="239"/>
        <v>28000</v>
      </c>
      <c r="CO160" s="323">
        <f t="shared" si="240"/>
        <v>0</v>
      </c>
      <c r="CP160" s="505">
        <f t="shared" si="241"/>
        <v>0.2413793103448276</v>
      </c>
      <c r="CQ160" s="379" t="str">
        <f t="shared" si="242"/>
        <v xml:space="preserve"> -</v>
      </c>
      <c r="CR160" s="592" t="s">
        <v>1750</v>
      </c>
      <c r="CS160" s="213" t="s">
        <v>1278</v>
      </c>
      <c r="CT160" s="102" t="str">
        <f>'[1]LÍNEA 4'!AQ160</f>
        <v>IMCT</v>
      </c>
    </row>
    <row r="161" spans="2:98" ht="30" customHeight="1" x14ac:dyDescent="0.2">
      <c r="B161" s="961"/>
      <c r="C161" s="958"/>
      <c r="D161" s="1181"/>
      <c r="E161" s="1178"/>
      <c r="F161" s="945"/>
      <c r="G161" s="1140"/>
      <c r="H161" s="1140"/>
      <c r="I161" s="1137"/>
      <c r="J161" s="1140"/>
      <c r="K161" s="1137"/>
      <c r="L161" s="1140"/>
      <c r="M161" s="1140"/>
      <c r="N161" s="1137"/>
      <c r="O161" s="1140"/>
      <c r="P161" s="1140"/>
      <c r="Q161" s="1137"/>
      <c r="R161" s="1140"/>
      <c r="S161" s="1140"/>
      <c r="T161" s="1137"/>
      <c r="U161" s="1171"/>
      <c r="V161" s="1134"/>
      <c r="W161" s="1137"/>
      <c r="X161" s="1140"/>
      <c r="Y161" s="1137"/>
      <c r="Z161" s="1140"/>
      <c r="AA161" s="1137"/>
      <c r="AB161" s="1143"/>
      <c r="AC161" s="1146"/>
      <c r="AD161" s="988"/>
      <c r="AE161" s="762"/>
      <c r="AF161" s="770"/>
      <c r="AG161" s="762"/>
      <c r="AH161" s="770"/>
      <c r="AI161" s="762"/>
      <c r="AJ161" s="770"/>
      <c r="AK161" s="762"/>
      <c r="AL161" s="770"/>
      <c r="AM161" s="762"/>
      <c r="AN161" s="1129"/>
      <c r="AO161" s="915"/>
      <c r="AP161" s="904"/>
      <c r="AQ161" s="301" t="s">
        <v>605</v>
      </c>
      <c r="AR161" s="302" t="str">
        <f>'[1]LÍNEA 4'!P161</f>
        <v xml:space="preserve"> -</v>
      </c>
      <c r="AS161" s="301" t="s">
        <v>1782</v>
      </c>
      <c r="AT161" s="40">
        <v>0</v>
      </c>
      <c r="AU161" s="60">
        <f>'[1]LÍNEA 4'!S161</f>
        <v>1</v>
      </c>
      <c r="AV161" s="60">
        <f>'[1]LÍNEA 4'!T161</f>
        <v>1</v>
      </c>
      <c r="AW161" s="414">
        <v>0.25</v>
      </c>
      <c r="AX161" s="60">
        <f>'[1]LÍNEA 4'!U161</f>
        <v>1</v>
      </c>
      <c r="AY161" s="414">
        <v>0.25</v>
      </c>
      <c r="AZ161" s="60">
        <f>'[1]LÍNEA 4'!V161</f>
        <v>1</v>
      </c>
      <c r="BA161" s="416">
        <v>0.25</v>
      </c>
      <c r="BB161" s="47">
        <f>'[1]LÍNEA 4'!W161</f>
        <v>1</v>
      </c>
      <c r="BC161" s="423">
        <v>0.25</v>
      </c>
      <c r="BD161" s="54">
        <f>'[12]2016'!K58</f>
        <v>1</v>
      </c>
      <c r="BE161" s="60">
        <f>'[12]2017'!K57</f>
        <v>0</v>
      </c>
      <c r="BF161" s="60">
        <f>'[12]2018'!K57</f>
        <v>0</v>
      </c>
      <c r="BG161" s="49">
        <f>'[12]2019'!K57</f>
        <v>0</v>
      </c>
      <c r="BH161" s="334">
        <f t="shared" si="217"/>
        <v>1</v>
      </c>
      <c r="BI161" s="454">
        <f t="shared" si="218"/>
        <v>1</v>
      </c>
      <c r="BJ161" s="335">
        <f t="shared" si="219"/>
        <v>0</v>
      </c>
      <c r="BK161" s="454">
        <f t="shared" si="220"/>
        <v>0</v>
      </c>
      <c r="BL161" s="335">
        <f t="shared" si="221"/>
        <v>0</v>
      </c>
      <c r="BM161" s="454">
        <f t="shared" si="222"/>
        <v>0</v>
      </c>
      <c r="BN161" s="335">
        <f t="shared" si="223"/>
        <v>0</v>
      </c>
      <c r="BO161" s="454">
        <f t="shared" si="224"/>
        <v>0</v>
      </c>
      <c r="BP161" s="661">
        <f t="shared" si="243"/>
        <v>0.25</v>
      </c>
      <c r="BQ161" s="656">
        <f t="shared" si="225"/>
        <v>0.25</v>
      </c>
      <c r="BR161" s="646">
        <f t="shared" si="226"/>
        <v>0.25</v>
      </c>
      <c r="BS161" s="54">
        <f>'[12]2016'!P58</f>
        <v>0</v>
      </c>
      <c r="BT161" s="60">
        <f>'[12]2016'!Q58</f>
        <v>0</v>
      </c>
      <c r="BU161" s="60">
        <f>'[12]2016'!R58</f>
        <v>0</v>
      </c>
      <c r="BV161" s="125" t="str">
        <f t="shared" si="230"/>
        <v xml:space="preserve"> -</v>
      </c>
      <c r="BW161" s="379" t="str">
        <f t="shared" si="231"/>
        <v xml:space="preserve"> -</v>
      </c>
      <c r="BX161" s="55">
        <f>'[12]2017'!P57</f>
        <v>0</v>
      </c>
      <c r="BY161" s="60">
        <f>'[12]2017'!Q57</f>
        <v>0</v>
      </c>
      <c r="BZ161" s="60">
        <f>'[12]2017'!R57</f>
        <v>0</v>
      </c>
      <c r="CA161" s="125" t="str">
        <f t="shared" si="232"/>
        <v xml:space="preserve"> -</v>
      </c>
      <c r="CB161" s="379" t="str">
        <f t="shared" si="233"/>
        <v xml:space="preserve"> -</v>
      </c>
      <c r="CC161" s="54">
        <f>'[12]2018'!P57</f>
        <v>0</v>
      </c>
      <c r="CD161" s="60">
        <f>'[12]2018'!Q57</f>
        <v>0</v>
      </c>
      <c r="CE161" s="60">
        <f>'[12]2018'!R57</f>
        <v>0</v>
      </c>
      <c r="CF161" s="125" t="str">
        <f t="shared" si="234"/>
        <v xml:space="preserve"> -</v>
      </c>
      <c r="CG161" s="379" t="str">
        <f t="shared" si="235"/>
        <v xml:space="preserve"> -</v>
      </c>
      <c r="CH161" s="55">
        <f>'[12]2019'!P57</f>
        <v>0</v>
      </c>
      <c r="CI161" s="60">
        <f>'[12]2019'!Q57</f>
        <v>0</v>
      </c>
      <c r="CJ161" s="60">
        <f>'[12]2019'!R57</f>
        <v>0</v>
      </c>
      <c r="CK161" s="125" t="str">
        <f t="shared" si="236"/>
        <v xml:space="preserve"> -</v>
      </c>
      <c r="CL161" s="379" t="str">
        <f t="shared" si="237"/>
        <v xml:space="preserve"> -</v>
      </c>
      <c r="CM161" s="327">
        <f t="shared" si="238"/>
        <v>0</v>
      </c>
      <c r="CN161" s="323">
        <f t="shared" si="239"/>
        <v>0</v>
      </c>
      <c r="CO161" s="323">
        <f t="shared" si="240"/>
        <v>0</v>
      </c>
      <c r="CP161" s="505" t="str">
        <f t="shared" si="241"/>
        <v xml:space="preserve"> -</v>
      </c>
      <c r="CQ161" s="379" t="str">
        <f t="shared" si="242"/>
        <v xml:space="preserve"> -</v>
      </c>
      <c r="CR161" s="592" t="s">
        <v>1750</v>
      </c>
      <c r="CS161" s="213" t="s">
        <v>1278</v>
      </c>
      <c r="CT161" s="102" t="str">
        <f>'[1]LÍNEA 4'!AQ161</f>
        <v>IMCT</v>
      </c>
    </row>
    <row r="162" spans="2:98" ht="30" customHeight="1" x14ac:dyDescent="0.2">
      <c r="B162" s="961"/>
      <c r="C162" s="958"/>
      <c r="D162" s="1181"/>
      <c r="E162" s="1178"/>
      <c r="F162" s="945"/>
      <c r="G162" s="1140"/>
      <c r="H162" s="1140"/>
      <c r="I162" s="1137"/>
      <c r="J162" s="1140"/>
      <c r="K162" s="1137"/>
      <c r="L162" s="1140"/>
      <c r="M162" s="1140"/>
      <c r="N162" s="1137"/>
      <c r="O162" s="1140"/>
      <c r="P162" s="1140"/>
      <c r="Q162" s="1137"/>
      <c r="R162" s="1140"/>
      <c r="S162" s="1140"/>
      <c r="T162" s="1137"/>
      <c r="U162" s="1171"/>
      <c r="V162" s="1134"/>
      <c r="W162" s="1137"/>
      <c r="X162" s="1140"/>
      <c r="Y162" s="1137"/>
      <c r="Z162" s="1140"/>
      <c r="AA162" s="1137"/>
      <c r="AB162" s="1143"/>
      <c r="AC162" s="1146"/>
      <c r="AD162" s="988"/>
      <c r="AE162" s="762"/>
      <c r="AF162" s="770"/>
      <c r="AG162" s="762"/>
      <c r="AH162" s="770"/>
      <c r="AI162" s="762"/>
      <c r="AJ162" s="770"/>
      <c r="AK162" s="762"/>
      <c r="AL162" s="770"/>
      <c r="AM162" s="762"/>
      <c r="AN162" s="1129"/>
      <c r="AO162" s="915"/>
      <c r="AP162" s="904"/>
      <c r="AQ162" s="301" t="s">
        <v>606</v>
      </c>
      <c r="AR162" s="302" t="str">
        <f>'[1]LÍNEA 4'!P162</f>
        <v xml:space="preserve"> -</v>
      </c>
      <c r="AS162" s="301" t="s">
        <v>1783</v>
      </c>
      <c r="AT162" s="40">
        <v>0</v>
      </c>
      <c r="AU162" s="60">
        <f>'[1]LÍNEA 4'!S162</f>
        <v>1</v>
      </c>
      <c r="AV162" s="60">
        <f>'[1]LÍNEA 4'!T162</f>
        <v>1</v>
      </c>
      <c r="AW162" s="414">
        <v>0.25</v>
      </c>
      <c r="AX162" s="60">
        <f>'[1]LÍNEA 4'!U162</f>
        <v>1</v>
      </c>
      <c r="AY162" s="414">
        <v>0.25</v>
      </c>
      <c r="AZ162" s="60">
        <f>'[1]LÍNEA 4'!V162</f>
        <v>1</v>
      </c>
      <c r="BA162" s="416">
        <v>0.25</v>
      </c>
      <c r="BB162" s="47">
        <f>'[1]LÍNEA 4'!W162</f>
        <v>1</v>
      </c>
      <c r="BC162" s="423">
        <v>0.25</v>
      </c>
      <c r="BD162" s="54">
        <f>'[12]2016'!K59</f>
        <v>0</v>
      </c>
      <c r="BE162" s="60">
        <f>'[12]2017'!K58</f>
        <v>0</v>
      </c>
      <c r="BF162" s="60">
        <f>'[12]2018'!K58</f>
        <v>0</v>
      </c>
      <c r="BG162" s="49">
        <f>'[12]2019'!K58</f>
        <v>0</v>
      </c>
      <c r="BH162" s="334">
        <f t="shared" si="217"/>
        <v>0</v>
      </c>
      <c r="BI162" s="454">
        <f t="shared" si="218"/>
        <v>0</v>
      </c>
      <c r="BJ162" s="335">
        <f t="shared" si="219"/>
        <v>0</v>
      </c>
      <c r="BK162" s="454">
        <f t="shared" si="220"/>
        <v>0</v>
      </c>
      <c r="BL162" s="335">
        <f t="shared" si="221"/>
        <v>0</v>
      </c>
      <c r="BM162" s="454">
        <f t="shared" si="222"/>
        <v>0</v>
      </c>
      <c r="BN162" s="335">
        <f t="shared" si="223"/>
        <v>0</v>
      </c>
      <c r="BO162" s="454">
        <f t="shared" si="224"/>
        <v>0</v>
      </c>
      <c r="BP162" s="661">
        <f t="shared" si="243"/>
        <v>0</v>
      </c>
      <c r="BQ162" s="656">
        <f t="shared" si="225"/>
        <v>0</v>
      </c>
      <c r="BR162" s="646">
        <f t="shared" si="226"/>
        <v>0</v>
      </c>
      <c r="BS162" s="54">
        <f>'[12]2016'!P59</f>
        <v>0</v>
      </c>
      <c r="BT162" s="60">
        <f>'[12]2016'!Q59</f>
        <v>0</v>
      </c>
      <c r="BU162" s="60">
        <f>'[12]2016'!R59</f>
        <v>0</v>
      </c>
      <c r="BV162" s="125" t="str">
        <f t="shared" si="230"/>
        <v xml:space="preserve"> -</v>
      </c>
      <c r="BW162" s="379" t="str">
        <f t="shared" si="231"/>
        <v xml:space="preserve"> -</v>
      </c>
      <c r="BX162" s="55">
        <f>'[12]2017'!P58</f>
        <v>50000</v>
      </c>
      <c r="BY162" s="60">
        <f>'[12]2017'!Q58</f>
        <v>0</v>
      </c>
      <c r="BZ162" s="60">
        <f>'[12]2017'!R58</f>
        <v>0</v>
      </c>
      <c r="CA162" s="125">
        <f t="shared" si="232"/>
        <v>0</v>
      </c>
      <c r="CB162" s="379" t="str">
        <f t="shared" si="233"/>
        <v xml:space="preserve"> -</v>
      </c>
      <c r="CC162" s="54">
        <f>'[12]2018'!P58</f>
        <v>0</v>
      </c>
      <c r="CD162" s="60">
        <f>'[12]2018'!Q58</f>
        <v>0</v>
      </c>
      <c r="CE162" s="60">
        <f>'[12]2018'!R58</f>
        <v>0</v>
      </c>
      <c r="CF162" s="125" t="str">
        <f t="shared" si="234"/>
        <v xml:space="preserve"> -</v>
      </c>
      <c r="CG162" s="379" t="str">
        <f t="shared" si="235"/>
        <v xml:space="preserve"> -</v>
      </c>
      <c r="CH162" s="55">
        <f>'[12]2019'!P58</f>
        <v>0</v>
      </c>
      <c r="CI162" s="60">
        <f>'[12]2019'!Q58</f>
        <v>0</v>
      </c>
      <c r="CJ162" s="60">
        <f>'[12]2019'!R58</f>
        <v>0</v>
      </c>
      <c r="CK162" s="125" t="str">
        <f t="shared" si="236"/>
        <v xml:space="preserve"> -</v>
      </c>
      <c r="CL162" s="379" t="str">
        <f t="shared" si="237"/>
        <v xml:space="preserve"> -</v>
      </c>
      <c r="CM162" s="327">
        <f t="shared" si="238"/>
        <v>50000</v>
      </c>
      <c r="CN162" s="323">
        <f t="shared" si="239"/>
        <v>0</v>
      </c>
      <c r="CO162" s="323">
        <f t="shared" si="240"/>
        <v>0</v>
      </c>
      <c r="CP162" s="505">
        <f t="shared" si="241"/>
        <v>0</v>
      </c>
      <c r="CQ162" s="379" t="str">
        <f t="shared" si="242"/>
        <v xml:space="preserve"> -</v>
      </c>
      <c r="CR162" s="592" t="s">
        <v>1750</v>
      </c>
      <c r="CS162" s="213" t="s">
        <v>1278</v>
      </c>
      <c r="CT162" s="102" t="str">
        <f>'[1]LÍNEA 4'!AQ162</f>
        <v>IMCT</v>
      </c>
    </row>
    <row r="163" spans="2:98" ht="30" customHeight="1" x14ac:dyDescent="0.2">
      <c r="B163" s="961"/>
      <c r="C163" s="958"/>
      <c r="D163" s="1181"/>
      <c r="E163" s="1178"/>
      <c r="F163" s="945"/>
      <c r="G163" s="1140"/>
      <c r="H163" s="1140"/>
      <c r="I163" s="1137"/>
      <c r="J163" s="1140"/>
      <c r="K163" s="1137"/>
      <c r="L163" s="1140"/>
      <c r="M163" s="1140"/>
      <c r="N163" s="1137"/>
      <c r="O163" s="1140"/>
      <c r="P163" s="1140"/>
      <c r="Q163" s="1137"/>
      <c r="R163" s="1140"/>
      <c r="S163" s="1140"/>
      <c r="T163" s="1137"/>
      <c r="U163" s="1171"/>
      <c r="V163" s="1134"/>
      <c r="W163" s="1137"/>
      <c r="X163" s="1140"/>
      <c r="Y163" s="1137"/>
      <c r="Z163" s="1140"/>
      <c r="AA163" s="1137"/>
      <c r="AB163" s="1143"/>
      <c r="AC163" s="1146"/>
      <c r="AD163" s="988"/>
      <c r="AE163" s="762"/>
      <c r="AF163" s="770"/>
      <c r="AG163" s="762"/>
      <c r="AH163" s="770"/>
      <c r="AI163" s="762"/>
      <c r="AJ163" s="770"/>
      <c r="AK163" s="762"/>
      <c r="AL163" s="770"/>
      <c r="AM163" s="762"/>
      <c r="AN163" s="1129"/>
      <c r="AO163" s="915"/>
      <c r="AP163" s="904"/>
      <c r="AQ163" s="27" t="s">
        <v>607</v>
      </c>
      <c r="AR163" s="133" t="str">
        <f>'[1]LÍNEA 4'!P163</f>
        <v xml:space="preserve"> -</v>
      </c>
      <c r="AS163" s="27" t="s">
        <v>1784</v>
      </c>
      <c r="AT163" s="40">
        <v>0</v>
      </c>
      <c r="AU163" s="60">
        <f>'[1]LÍNEA 4'!S163</f>
        <v>200</v>
      </c>
      <c r="AV163" s="60">
        <f>'[1]LÍNEA 4'!T163</f>
        <v>100</v>
      </c>
      <c r="AW163" s="414">
        <f t="shared" si="227"/>
        <v>0.5</v>
      </c>
      <c r="AX163" s="60">
        <f>'[1]LÍNEA 4'!U163</f>
        <v>50</v>
      </c>
      <c r="AY163" s="414">
        <f>+AX163/AU163</f>
        <v>0.25</v>
      </c>
      <c r="AZ163" s="60">
        <f>'[1]LÍNEA 4'!V163</f>
        <v>25</v>
      </c>
      <c r="BA163" s="416">
        <f>+AZ163/AU163</f>
        <v>0.125</v>
      </c>
      <c r="BB163" s="47">
        <f>'[1]LÍNEA 4'!W163</f>
        <v>25</v>
      </c>
      <c r="BC163" s="423">
        <f t="shared" si="228"/>
        <v>0.125</v>
      </c>
      <c r="BD163" s="54">
        <f>'[12]2016'!K60</f>
        <v>100</v>
      </c>
      <c r="BE163" s="60">
        <f>'[12]2017'!K59</f>
        <v>0</v>
      </c>
      <c r="BF163" s="60">
        <f>'[12]2018'!K59</f>
        <v>0</v>
      </c>
      <c r="BG163" s="49">
        <f>'[12]2019'!K59</f>
        <v>0</v>
      </c>
      <c r="BH163" s="334">
        <f t="shared" si="217"/>
        <v>1</v>
      </c>
      <c r="BI163" s="454">
        <f t="shared" si="218"/>
        <v>1</v>
      </c>
      <c r="BJ163" s="335">
        <f t="shared" si="219"/>
        <v>0</v>
      </c>
      <c r="BK163" s="454">
        <f t="shared" si="220"/>
        <v>0</v>
      </c>
      <c r="BL163" s="335">
        <f t="shared" si="221"/>
        <v>0</v>
      </c>
      <c r="BM163" s="454">
        <f t="shared" si="222"/>
        <v>0</v>
      </c>
      <c r="BN163" s="335">
        <f t="shared" si="223"/>
        <v>0</v>
      </c>
      <c r="BO163" s="454">
        <f t="shared" si="224"/>
        <v>0</v>
      </c>
      <c r="BP163" s="661">
        <f t="shared" ref="BP163" si="248">+SUM(BD163:BG163)/AU163</f>
        <v>0.5</v>
      </c>
      <c r="BQ163" s="656">
        <f t="shared" si="225"/>
        <v>0.5</v>
      </c>
      <c r="BR163" s="646">
        <f t="shared" si="226"/>
        <v>0.5</v>
      </c>
      <c r="BS163" s="54">
        <f>'[12]2016'!P60</f>
        <v>100000</v>
      </c>
      <c r="BT163" s="60">
        <f>'[12]2016'!Q60</f>
        <v>100000</v>
      </c>
      <c r="BU163" s="60">
        <f>'[12]2016'!R60</f>
        <v>0</v>
      </c>
      <c r="BV163" s="125">
        <f t="shared" si="230"/>
        <v>1</v>
      </c>
      <c r="BW163" s="379" t="str">
        <f t="shared" si="231"/>
        <v xml:space="preserve"> -</v>
      </c>
      <c r="BX163" s="55">
        <f>'[12]2017'!P59</f>
        <v>80000</v>
      </c>
      <c r="BY163" s="60">
        <f>'[12]2017'!Q59</f>
        <v>0</v>
      </c>
      <c r="BZ163" s="60">
        <f>'[12]2017'!R59</f>
        <v>0</v>
      </c>
      <c r="CA163" s="125">
        <f t="shared" si="232"/>
        <v>0</v>
      </c>
      <c r="CB163" s="379" t="str">
        <f t="shared" si="233"/>
        <v xml:space="preserve"> -</v>
      </c>
      <c r="CC163" s="54">
        <f>'[12]2018'!P59</f>
        <v>0</v>
      </c>
      <c r="CD163" s="60">
        <f>'[12]2018'!Q59</f>
        <v>0</v>
      </c>
      <c r="CE163" s="60">
        <f>'[12]2018'!R59</f>
        <v>0</v>
      </c>
      <c r="CF163" s="125" t="str">
        <f t="shared" si="234"/>
        <v xml:space="preserve"> -</v>
      </c>
      <c r="CG163" s="379" t="str">
        <f t="shared" si="235"/>
        <v xml:space="preserve"> -</v>
      </c>
      <c r="CH163" s="55">
        <f>'[12]2019'!P59</f>
        <v>0</v>
      </c>
      <c r="CI163" s="60">
        <f>'[12]2019'!Q59</f>
        <v>0</v>
      </c>
      <c r="CJ163" s="60">
        <f>'[12]2019'!R59</f>
        <v>0</v>
      </c>
      <c r="CK163" s="125" t="str">
        <f t="shared" si="236"/>
        <v xml:space="preserve"> -</v>
      </c>
      <c r="CL163" s="379" t="str">
        <f t="shared" si="237"/>
        <v xml:space="preserve"> -</v>
      </c>
      <c r="CM163" s="327">
        <f t="shared" si="238"/>
        <v>180000</v>
      </c>
      <c r="CN163" s="323">
        <f t="shared" si="239"/>
        <v>100000</v>
      </c>
      <c r="CO163" s="323">
        <f t="shared" si="240"/>
        <v>0</v>
      </c>
      <c r="CP163" s="505">
        <f t="shared" si="241"/>
        <v>0.55555555555555558</v>
      </c>
      <c r="CQ163" s="379" t="str">
        <f t="shared" si="242"/>
        <v xml:space="preserve"> -</v>
      </c>
      <c r="CR163" s="592" t="s">
        <v>1750</v>
      </c>
      <c r="CS163" s="213" t="s">
        <v>1278</v>
      </c>
      <c r="CT163" s="102" t="str">
        <f>'[1]LÍNEA 4'!AQ163</f>
        <v>IMCT</v>
      </c>
    </row>
    <row r="164" spans="2:98" ht="45.75" customHeight="1" x14ac:dyDescent="0.2">
      <c r="B164" s="961"/>
      <c r="C164" s="958"/>
      <c r="D164" s="1181"/>
      <c r="E164" s="1178"/>
      <c r="F164" s="945"/>
      <c r="G164" s="1140"/>
      <c r="H164" s="1140"/>
      <c r="I164" s="1137"/>
      <c r="J164" s="1140"/>
      <c r="K164" s="1137"/>
      <c r="L164" s="1140"/>
      <c r="M164" s="1140"/>
      <c r="N164" s="1137"/>
      <c r="O164" s="1140"/>
      <c r="P164" s="1140"/>
      <c r="Q164" s="1137"/>
      <c r="R164" s="1140"/>
      <c r="S164" s="1140"/>
      <c r="T164" s="1137"/>
      <c r="U164" s="1171"/>
      <c r="V164" s="1134"/>
      <c r="W164" s="1137"/>
      <c r="X164" s="1140"/>
      <c r="Y164" s="1137"/>
      <c r="Z164" s="1140"/>
      <c r="AA164" s="1137"/>
      <c r="AB164" s="1143"/>
      <c r="AC164" s="1146"/>
      <c r="AD164" s="988"/>
      <c r="AE164" s="762"/>
      <c r="AF164" s="770"/>
      <c r="AG164" s="762"/>
      <c r="AH164" s="770"/>
      <c r="AI164" s="762"/>
      <c r="AJ164" s="770"/>
      <c r="AK164" s="762"/>
      <c r="AL164" s="770"/>
      <c r="AM164" s="762"/>
      <c r="AN164" s="1129"/>
      <c r="AO164" s="915"/>
      <c r="AP164" s="904"/>
      <c r="AQ164" s="301" t="s">
        <v>608</v>
      </c>
      <c r="AR164" s="279" t="str">
        <f>'[1]LÍNEA 4'!P164</f>
        <v xml:space="preserve"> -</v>
      </c>
      <c r="AS164" s="301" t="s">
        <v>1952</v>
      </c>
      <c r="AT164" s="40">
        <v>0</v>
      </c>
      <c r="AU164" s="60">
        <f>'[1]LÍNEA 4'!S164</f>
        <v>1</v>
      </c>
      <c r="AV164" s="60">
        <f>'[1]LÍNEA 4'!T164</f>
        <v>0</v>
      </c>
      <c r="AW164" s="414">
        <f t="shared" si="227"/>
        <v>0</v>
      </c>
      <c r="AX164" s="60">
        <f>'[1]LÍNEA 4'!U164</f>
        <v>0</v>
      </c>
      <c r="AY164" s="414">
        <f>+AX164/AU164</f>
        <v>0</v>
      </c>
      <c r="AZ164" s="60">
        <f>'[1]LÍNEA 4'!V164</f>
        <v>0</v>
      </c>
      <c r="BA164" s="416">
        <v>0</v>
      </c>
      <c r="BB164" s="47">
        <f>'[1]LÍNEA 4'!W164</f>
        <v>1</v>
      </c>
      <c r="BC164" s="423">
        <v>1</v>
      </c>
      <c r="BD164" s="54">
        <f>'[22]2016'!$K$19</f>
        <v>0</v>
      </c>
      <c r="BE164" s="60">
        <f>'[7]2017'!$K$39</f>
        <v>0</v>
      </c>
      <c r="BF164" s="60">
        <f>'[7]2018'!$K$39</f>
        <v>0</v>
      </c>
      <c r="BG164" s="49">
        <f>'[7]2019'!$K$39</f>
        <v>0</v>
      </c>
      <c r="BH164" s="334" t="str">
        <f t="shared" si="217"/>
        <v xml:space="preserve"> -</v>
      </c>
      <c r="BI164" s="454" t="str">
        <f t="shared" si="218"/>
        <v xml:space="preserve"> -</v>
      </c>
      <c r="BJ164" s="335" t="str">
        <f t="shared" si="219"/>
        <v xml:space="preserve"> -</v>
      </c>
      <c r="BK164" s="454" t="str">
        <f t="shared" si="220"/>
        <v xml:space="preserve"> -</v>
      </c>
      <c r="BL164" s="335" t="str">
        <f t="shared" si="221"/>
        <v xml:space="preserve"> -</v>
      </c>
      <c r="BM164" s="454" t="str">
        <f t="shared" si="222"/>
        <v xml:space="preserve"> -</v>
      </c>
      <c r="BN164" s="335">
        <f t="shared" si="223"/>
        <v>0</v>
      </c>
      <c r="BO164" s="454">
        <f t="shared" si="224"/>
        <v>0</v>
      </c>
      <c r="BP164" s="661">
        <f>+AVERAGE(BE164:BG164)/AU164</f>
        <v>0</v>
      </c>
      <c r="BQ164" s="656">
        <f t="shared" si="225"/>
        <v>0</v>
      </c>
      <c r="BR164" s="646">
        <f t="shared" si="226"/>
        <v>0</v>
      </c>
      <c r="BS164" s="54">
        <f>'[22]2016'!P19</f>
        <v>0</v>
      </c>
      <c r="BT164" s="60">
        <f>'[22]2016'!Q19</f>
        <v>0</v>
      </c>
      <c r="BU164" s="60">
        <f>'[22]2016'!R19</f>
        <v>0</v>
      </c>
      <c r="BV164" s="125" t="str">
        <f t="shared" si="230"/>
        <v xml:space="preserve"> -</v>
      </c>
      <c r="BW164" s="379" t="str">
        <f t="shared" si="231"/>
        <v xml:space="preserve"> -</v>
      </c>
      <c r="BX164" s="55">
        <f>'[7]2017'!P39</f>
        <v>0</v>
      </c>
      <c r="BY164" s="60">
        <f>'[7]2017'!Q39</f>
        <v>0</v>
      </c>
      <c r="BZ164" s="60">
        <f>'[7]2017'!R39</f>
        <v>0</v>
      </c>
      <c r="CA164" s="125" t="str">
        <f t="shared" si="232"/>
        <v xml:space="preserve"> -</v>
      </c>
      <c r="CB164" s="379" t="str">
        <f t="shared" si="233"/>
        <v xml:space="preserve"> -</v>
      </c>
      <c r="CC164" s="54">
        <f>'[7]2018'!P39</f>
        <v>0</v>
      </c>
      <c r="CD164" s="60">
        <f>'[7]2018'!Q39</f>
        <v>0</v>
      </c>
      <c r="CE164" s="60">
        <f>'[7]2018'!R39</f>
        <v>0</v>
      </c>
      <c r="CF164" s="125" t="str">
        <f t="shared" si="234"/>
        <v xml:space="preserve"> -</v>
      </c>
      <c r="CG164" s="379" t="str">
        <f t="shared" si="235"/>
        <v xml:space="preserve"> -</v>
      </c>
      <c r="CH164" s="55">
        <f>'[7]2019'!P39</f>
        <v>0</v>
      </c>
      <c r="CI164" s="60">
        <f>'[7]2019'!Q39</f>
        <v>0</v>
      </c>
      <c r="CJ164" s="60">
        <f>'[7]2019'!R39</f>
        <v>0</v>
      </c>
      <c r="CK164" s="125" t="str">
        <f t="shared" si="236"/>
        <v xml:space="preserve"> -</v>
      </c>
      <c r="CL164" s="379" t="str">
        <f t="shared" si="237"/>
        <v xml:space="preserve"> -</v>
      </c>
      <c r="CM164" s="327">
        <f t="shared" si="238"/>
        <v>0</v>
      </c>
      <c r="CN164" s="323">
        <f t="shared" si="239"/>
        <v>0</v>
      </c>
      <c r="CO164" s="323">
        <f t="shared" si="240"/>
        <v>0</v>
      </c>
      <c r="CP164" s="505" t="str">
        <f t="shared" si="241"/>
        <v xml:space="preserve"> -</v>
      </c>
      <c r="CQ164" s="379" t="str">
        <f t="shared" si="242"/>
        <v xml:space="preserve"> -</v>
      </c>
      <c r="CR164" s="592" t="s">
        <v>1750</v>
      </c>
      <c r="CS164" s="99" t="s">
        <v>1341</v>
      </c>
      <c r="CT164" s="102" t="str">
        <f>'[1]LÍNEA 4'!AQ164</f>
        <v>Sec. Infraestructura</v>
      </c>
    </row>
    <row r="165" spans="2:98" ht="30" customHeight="1" x14ac:dyDescent="0.2">
      <c r="B165" s="961"/>
      <c r="C165" s="958"/>
      <c r="D165" s="1181"/>
      <c r="E165" s="1178"/>
      <c r="F165" s="945"/>
      <c r="G165" s="1140"/>
      <c r="H165" s="1140"/>
      <c r="I165" s="1137"/>
      <c r="J165" s="1140"/>
      <c r="K165" s="1137"/>
      <c r="L165" s="1140"/>
      <c r="M165" s="1140"/>
      <c r="N165" s="1137"/>
      <c r="O165" s="1140"/>
      <c r="P165" s="1140"/>
      <c r="Q165" s="1137"/>
      <c r="R165" s="1140"/>
      <c r="S165" s="1140"/>
      <c r="T165" s="1137"/>
      <c r="U165" s="1171"/>
      <c r="V165" s="1134"/>
      <c r="W165" s="1137"/>
      <c r="X165" s="1140"/>
      <c r="Y165" s="1137"/>
      <c r="Z165" s="1140"/>
      <c r="AA165" s="1137"/>
      <c r="AB165" s="1143"/>
      <c r="AC165" s="1146"/>
      <c r="AD165" s="988"/>
      <c r="AE165" s="762"/>
      <c r="AF165" s="770"/>
      <c r="AG165" s="762"/>
      <c r="AH165" s="770"/>
      <c r="AI165" s="762"/>
      <c r="AJ165" s="770"/>
      <c r="AK165" s="762"/>
      <c r="AL165" s="770"/>
      <c r="AM165" s="762"/>
      <c r="AN165" s="1129"/>
      <c r="AO165" s="915"/>
      <c r="AP165" s="904"/>
      <c r="AQ165" s="27" t="s">
        <v>931</v>
      </c>
      <c r="AR165" s="133" t="str">
        <f>'[1]LÍNEA 4'!P165</f>
        <v xml:space="preserve"> -</v>
      </c>
      <c r="AS165" s="27" t="s">
        <v>1785</v>
      </c>
      <c r="AT165" s="40">
        <v>4</v>
      </c>
      <c r="AU165" s="60">
        <f>'[1]LÍNEA 4'!S165</f>
        <v>4</v>
      </c>
      <c r="AV165" s="60">
        <f>'[1]LÍNEA 4'!T165</f>
        <v>1</v>
      </c>
      <c r="AW165" s="414">
        <f t="shared" si="227"/>
        <v>0.25</v>
      </c>
      <c r="AX165" s="60">
        <f>'[1]LÍNEA 4'!U165</f>
        <v>1</v>
      </c>
      <c r="AY165" s="414">
        <f>+AX165/AU165</f>
        <v>0.25</v>
      </c>
      <c r="AZ165" s="60">
        <f>'[1]LÍNEA 4'!V165</f>
        <v>1</v>
      </c>
      <c r="BA165" s="416">
        <f>+AZ165/AU165</f>
        <v>0.25</v>
      </c>
      <c r="BB165" s="47">
        <f>'[1]LÍNEA 4'!W165</f>
        <v>1</v>
      </c>
      <c r="BC165" s="423">
        <f t="shared" si="228"/>
        <v>0.25</v>
      </c>
      <c r="BD165" s="54">
        <f>'[12]2016'!K61</f>
        <v>1</v>
      </c>
      <c r="BE165" s="60">
        <f>'[12]2017'!K60</f>
        <v>0</v>
      </c>
      <c r="BF165" s="60">
        <f>'[12]2018'!K60</f>
        <v>0</v>
      </c>
      <c r="BG165" s="49">
        <f>'[12]2019'!K60</f>
        <v>0</v>
      </c>
      <c r="BH165" s="334">
        <f t="shared" si="217"/>
        <v>1</v>
      </c>
      <c r="BI165" s="454">
        <f t="shared" si="218"/>
        <v>1</v>
      </c>
      <c r="BJ165" s="335">
        <f t="shared" si="219"/>
        <v>0</v>
      </c>
      <c r="BK165" s="454">
        <f t="shared" si="220"/>
        <v>0</v>
      </c>
      <c r="BL165" s="335">
        <f t="shared" si="221"/>
        <v>0</v>
      </c>
      <c r="BM165" s="454">
        <f t="shared" si="222"/>
        <v>0</v>
      </c>
      <c r="BN165" s="335">
        <f t="shared" si="223"/>
        <v>0</v>
      </c>
      <c r="BO165" s="454">
        <f t="shared" si="224"/>
        <v>0</v>
      </c>
      <c r="BP165" s="661">
        <f t="shared" ref="BP165:BP167" si="249">+SUM(BD165:BG165)/AU165</f>
        <v>0.25</v>
      </c>
      <c r="BQ165" s="656">
        <f t="shared" si="225"/>
        <v>0.25</v>
      </c>
      <c r="BR165" s="646">
        <f t="shared" si="226"/>
        <v>0.25</v>
      </c>
      <c r="BS165" s="54">
        <f>'[12]2016'!P61</f>
        <v>500000</v>
      </c>
      <c r="BT165" s="60">
        <f>'[12]2016'!Q61</f>
        <v>500000</v>
      </c>
      <c r="BU165" s="60">
        <f>'[12]2016'!R61</f>
        <v>0</v>
      </c>
      <c r="BV165" s="125">
        <f t="shared" si="230"/>
        <v>1</v>
      </c>
      <c r="BW165" s="379" t="str">
        <f t="shared" si="231"/>
        <v xml:space="preserve"> -</v>
      </c>
      <c r="BX165" s="55">
        <f>'[12]2017'!P60</f>
        <v>1400000</v>
      </c>
      <c r="BY165" s="60">
        <f>'[12]2017'!Q60</f>
        <v>0</v>
      </c>
      <c r="BZ165" s="60">
        <f>'[12]2017'!R60</f>
        <v>0</v>
      </c>
      <c r="CA165" s="125">
        <f t="shared" si="232"/>
        <v>0</v>
      </c>
      <c r="CB165" s="379" t="str">
        <f t="shared" si="233"/>
        <v xml:space="preserve"> -</v>
      </c>
      <c r="CC165" s="54">
        <f>'[12]2018'!P60</f>
        <v>0</v>
      </c>
      <c r="CD165" s="60">
        <f>'[12]2018'!Q60</f>
        <v>0</v>
      </c>
      <c r="CE165" s="60">
        <f>'[12]2018'!R60</f>
        <v>0</v>
      </c>
      <c r="CF165" s="125" t="str">
        <f t="shared" si="234"/>
        <v xml:space="preserve"> -</v>
      </c>
      <c r="CG165" s="379" t="str">
        <f t="shared" si="235"/>
        <v xml:space="preserve"> -</v>
      </c>
      <c r="CH165" s="55">
        <f>'[12]2019'!P60</f>
        <v>0</v>
      </c>
      <c r="CI165" s="60">
        <f>'[12]2019'!Q60</f>
        <v>0</v>
      </c>
      <c r="CJ165" s="60">
        <f>'[12]2019'!R60</f>
        <v>0</v>
      </c>
      <c r="CK165" s="125" t="str">
        <f t="shared" si="236"/>
        <v xml:space="preserve"> -</v>
      </c>
      <c r="CL165" s="379" t="str">
        <f t="shared" si="237"/>
        <v xml:space="preserve"> -</v>
      </c>
      <c r="CM165" s="327">
        <f t="shared" si="238"/>
        <v>1900000</v>
      </c>
      <c r="CN165" s="323">
        <f t="shared" si="239"/>
        <v>500000</v>
      </c>
      <c r="CO165" s="323">
        <f t="shared" si="240"/>
        <v>0</v>
      </c>
      <c r="CP165" s="505">
        <f t="shared" si="241"/>
        <v>0.26315789473684209</v>
      </c>
      <c r="CQ165" s="379" t="str">
        <f t="shared" si="242"/>
        <v xml:space="preserve"> -</v>
      </c>
      <c r="CR165" s="592" t="s">
        <v>1750</v>
      </c>
      <c r="CS165" s="99" t="s">
        <v>1278</v>
      </c>
      <c r="CT165" s="102" t="str">
        <f>'[1]LÍNEA 4'!AQ165</f>
        <v>IMCT</v>
      </c>
    </row>
    <row r="166" spans="2:98" ht="30" customHeight="1" x14ac:dyDescent="0.2">
      <c r="B166" s="961"/>
      <c r="C166" s="958"/>
      <c r="D166" s="1181"/>
      <c r="E166" s="1178"/>
      <c r="F166" s="945"/>
      <c r="G166" s="1140"/>
      <c r="H166" s="1140"/>
      <c r="I166" s="1137"/>
      <c r="J166" s="1140"/>
      <c r="K166" s="1137"/>
      <c r="L166" s="1140"/>
      <c r="M166" s="1140"/>
      <c r="N166" s="1137"/>
      <c r="O166" s="1140"/>
      <c r="P166" s="1140"/>
      <c r="Q166" s="1137"/>
      <c r="R166" s="1140"/>
      <c r="S166" s="1140"/>
      <c r="T166" s="1137"/>
      <c r="U166" s="1171"/>
      <c r="V166" s="1134"/>
      <c r="W166" s="1137"/>
      <c r="X166" s="1140"/>
      <c r="Y166" s="1137"/>
      <c r="Z166" s="1140"/>
      <c r="AA166" s="1137"/>
      <c r="AB166" s="1143"/>
      <c r="AC166" s="1146"/>
      <c r="AD166" s="988"/>
      <c r="AE166" s="762"/>
      <c r="AF166" s="770"/>
      <c r="AG166" s="762"/>
      <c r="AH166" s="770"/>
      <c r="AI166" s="762"/>
      <c r="AJ166" s="770"/>
      <c r="AK166" s="762"/>
      <c r="AL166" s="770"/>
      <c r="AM166" s="762"/>
      <c r="AN166" s="1129"/>
      <c r="AO166" s="915"/>
      <c r="AP166" s="904"/>
      <c r="AQ166" s="27" t="s">
        <v>609</v>
      </c>
      <c r="AR166" s="367" t="str">
        <f>'[1]LÍNEA 4'!P166</f>
        <v>-</v>
      </c>
      <c r="AS166" s="27" t="s">
        <v>1786</v>
      </c>
      <c r="AT166" s="40">
        <v>1</v>
      </c>
      <c r="AU166" s="60">
        <f>'[1]LÍNEA 4'!S166</f>
        <v>1</v>
      </c>
      <c r="AV166" s="60">
        <f>'[1]LÍNEA 4'!T166</f>
        <v>0</v>
      </c>
      <c r="AW166" s="414">
        <f t="shared" si="227"/>
        <v>0</v>
      </c>
      <c r="AX166" s="60">
        <f>'[1]LÍNEA 4'!U166</f>
        <v>0</v>
      </c>
      <c r="AY166" s="414">
        <f>+AX166/AU166</f>
        <v>0</v>
      </c>
      <c r="AZ166" s="60">
        <f>'[1]LÍNEA 4'!V166</f>
        <v>1</v>
      </c>
      <c r="BA166" s="416">
        <f>+AZ166/AU166</f>
        <v>1</v>
      </c>
      <c r="BB166" s="47">
        <f>'[1]LÍNEA 4'!W166</f>
        <v>0</v>
      </c>
      <c r="BC166" s="423">
        <f t="shared" si="228"/>
        <v>0</v>
      </c>
      <c r="BD166" s="54">
        <f>'[12]2016'!K62</f>
        <v>1</v>
      </c>
      <c r="BE166" s="60">
        <f>'[12]2017'!K61</f>
        <v>0</v>
      </c>
      <c r="BF166" s="60">
        <f>'[12]2018'!K61</f>
        <v>0</v>
      </c>
      <c r="BG166" s="49">
        <f>'[12]2019'!K61</f>
        <v>0</v>
      </c>
      <c r="BH166" s="334" t="str">
        <f t="shared" si="217"/>
        <v xml:space="preserve"> -</v>
      </c>
      <c r="BI166" s="454" t="str">
        <f t="shared" si="218"/>
        <v xml:space="preserve"> -</v>
      </c>
      <c r="BJ166" s="335" t="str">
        <f t="shared" si="219"/>
        <v xml:space="preserve"> -</v>
      </c>
      <c r="BK166" s="454" t="str">
        <f t="shared" si="220"/>
        <v xml:space="preserve"> -</v>
      </c>
      <c r="BL166" s="335">
        <f t="shared" si="221"/>
        <v>0</v>
      </c>
      <c r="BM166" s="454">
        <f t="shared" si="222"/>
        <v>0</v>
      </c>
      <c r="BN166" s="335" t="str">
        <f t="shared" si="223"/>
        <v xml:space="preserve"> -</v>
      </c>
      <c r="BO166" s="454" t="str">
        <f t="shared" si="224"/>
        <v xml:space="preserve"> -</v>
      </c>
      <c r="BP166" s="661">
        <f t="shared" si="249"/>
        <v>1</v>
      </c>
      <c r="BQ166" s="656">
        <f t="shared" si="225"/>
        <v>1</v>
      </c>
      <c r="BR166" s="646">
        <f t="shared" si="226"/>
        <v>1</v>
      </c>
      <c r="BS166" s="54">
        <f>'[12]2016'!P62</f>
        <v>10000</v>
      </c>
      <c r="BT166" s="60">
        <f>'[12]2016'!Q62</f>
        <v>10000</v>
      </c>
      <c r="BU166" s="60">
        <f>'[12]2016'!R62</f>
        <v>0</v>
      </c>
      <c r="BV166" s="125">
        <f t="shared" si="230"/>
        <v>1</v>
      </c>
      <c r="BW166" s="379" t="str">
        <f t="shared" si="231"/>
        <v xml:space="preserve"> -</v>
      </c>
      <c r="BX166" s="55">
        <f>'[12]2017'!P61</f>
        <v>50000</v>
      </c>
      <c r="BY166" s="60">
        <f>'[12]2017'!Q61</f>
        <v>0</v>
      </c>
      <c r="BZ166" s="60">
        <f>'[12]2017'!R61</f>
        <v>0</v>
      </c>
      <c r="CA166" s="125">
        <f t="shared" si="232"/>
        <v>0</v>
      </c>
      <c r="CB166" s="379" t="str">
        <f t="shared" si="233"/>
        <v xml:space="preserve"> -</v>
      </c>
      <c r="CC166" s="54">
        <f>'[12]2018'!P61</f>
        <v>0</v>
      </c>
      <c r="CD166" s="60">
        <f>'[12]2018'!Q61</f>
        <v>0</v>
      </c>
      <c r="CE166" s="60">
        <f>'[12]2018'!R61</f>
        <v>0</v>
      </c>
      <c r="CF166" s="125" t="str">
        <f t="shared" si="234"/>
        <v xml:space="preserve"> -</v>
      </c>
      <c r="CG166" s="379" t="str">
        <f t="shared" si="235"/>
        <v xml:space="preserve"> -</v>
      </c>
      <c r="CH166" s="55">
        <f>'[12]2019'!P61</f>
        <v>0</v>
      </c>
      <c r="CI166" s="60">
        <f>'[12]2019'!Q61</f>
        <v>0</v>
      </c>
      <c r="CJ166" s="60">
        <f>'[12]2019'!R61</f>
        <v>0</v>
      </c>
      <c r="CK166" s="125" t="str">
        <f t="shared" si="236"/>
        <v xml:space="preserve"> -</v>
      </c>
      <c r="CL166" s="379" t="str">
        <f t="shared" si="237"/>
        <v xml:space="preserve"> -</v>
      </c>
      <c r="CM166" s="327">
        <f t="shared" si="238"/>
        <v>60000</v>
      </c>
      <c r="CN166" s="323">
        <f t="shared" si="239"/>
        <v>10000</v>
      </c>
      <c r="CO166" s="323">
        <f t="shared" si="240"/>
        <v>0</v>
      </c>
      <c r="CP166" s="505">
        <f t="shared" si="241"/>
        <v>0.16666666666666666</v>
      </c>
      <c r="CQ166" s="379" t="str">
        <f t="shared" si="242"/>
        <v xml:space="preserve"> -</v>
      </c>
      <c r="CR166" s="592" t="s">
        <v>1750</v>
      </c>
      <c r="CS166" s="99" t="s">
        <v>1341</v>
      </c>
      <c r="CT166" s="102" t="str">
        <f>'[1]LÍNEA 4'!AQ166</f>
        <v>IMCT</v>
      </c>
    </row>
    <row r="167" spans="2:98" ht="30" customHeight="1" thickBot="1" x14ac:dyDescent="0.25">
      <c r="B167" s="961"/>
      <c r="C167" s="958"/>
      <c r="D167" s="1182"/>
      <c r="E167" s="1179"/>
      <c r="F167" s="997"/>
      <c r="G167" s="1141"/>
      <c r="H167" s="1141"/>
      <c r="I167" s="1138"/>
      <c r="J167" s="1141"/>
      <c r="K167" s="1138"/>
      <c r="L167" s="1141"/>
      <c r="M167" s="1141"/>
      <c r="N167" s="1138"/>
      <c r="O167" s="1141"/>
      <c r="P167" s="1141"/>
      <c r="Q167" s="1138"/>
      <c r="R167" s="1141"/>
      <c r="S167" s="1141"/>
      <c r="T167" s="1138"/>
      <c r="U167" s="1172"/>
      <c r="V167" s="1135"/>
      <c r="W167" s="1138"/>
      <c r="X167" s="1141"/>
      <c r="Y167" s="1138"/>
      <c r="Z167" s="1141"/>
      <c r="AA167" s="1138"/>
      <c r="AB167" s="1144"/>
      <c r="AC167" s="1147"/>
      <c r="AD167" s="989"/>
      <c r="AE167" s="763"/>
      <c r="AF167" s="771"/>
      <c r="AG167" s="763"/>
      <c r="AH167" s="771"/>
      <c r="AI167" s="763"/>
      <c r="AJ167" s="771"/>
      <c r="AK167" s="763"/>
      <c r="AL167" s="771"/>
      <c r="AM167" s="763"/>
      <c r="AN167" s="1130"/>
      <c r="AO167" s="918"/>
      <c r="AP167" s="907"/>
      <c r="AQ167" s="30" t="s">
        <v>610</v>
      </c>
      <c r="AR167" s="10">
        <f>'[1]LÍNEA 4'!P167</f>
        <v>2210912</v>
      </c>
      <c r="AS167" s="30" t="s">
        <v>1787</v>
      </c>
      <c r="AT167" s="45">
        <v>0</v>
      </c>
      <c r="AU167" s="92">
        <f>'[1]LÍNEA 4'!S167</f>
        <v>1</v>
      </c>
      <c r="AV167" s="92">
        <f>'[1]LÍNEA 4'!T167</f>
        <v>1</v>
      </c>
      <c r="AW167" s="424">
        <f t="shared" si="227"/>
        <v>1</v>
      </c>
      <c r="AX167" s="92">
        <f>'[1]LÍNEA 4'!U167</f>
        <v>0</v>
      </c>
      <c r="AY167" s="424">
        <f>+AX167/AU167</f>
        <v>0</v>
      </c>
      <c r="AZ167" s="92">
        <f>'[1]LÍNEA 4'!V167</f>
        <v>0</v>
      </c>
      <c r="BA167" s="425">
        <f>+AZ167/AU167</f>
        <v>0</v>
      </c>
      <c r="BB167" s="51">
        <f>'[1]LÍNEA 4'!W167</f>
        <v>0</v>
      </c>
      <c r="BC167" s="426">
        <f t="shared" si="228"/>
        <v>0</v>
      </c>
      <c r="BD167" s="62">
        <f>'[7]2016'!$K$34</f>
        <v>0.5</v>
      </c>
      <c r="BE167" s="92">
        <f>'[7]2017'!$K$40</f>
        <v>0</v>
      </c>
      <c r="BF167" s="92">
        <f>'[7]2018'!$K$40</f>
        <v>0</v>
      </c>
      <c r="BG167" s="70">
        <f>'[7]2019'!$K$40</f>
        <v>0</v>
      </c>
      <c r="BH167" s="332">
        <f t="shared" si="217"/>
        <v>0.5</v>
      </c>
      <c r="BI167" s="458">
        <f t="shared" si="218"/>
        <v>0.5</v>
      </c>
      <c r="BJ167" s="333" t="str">
        <f t="shared" si="219"/>
        <v xml:space="preserve"> -</v>
      </c>
      <c r="BK167" s="458" t="str">
        <f t="shared" si="220"/>
        <v xml:space="preserve"> -</v>
      </c>
      <c r="BL167" s="333" t="str">
        <f t="shared" si="221"/>
        <v xml:space="preserve"> -</v>
      </c>
      <c r="BM167" s="458" t="str">
        <f t="shared" si="222"/>
        <v xml:space="preserve"> -</v>
      </c>
      <c r="BN167" s="333" t="str">
        <f t="shared" si="223"/>
        <v xml:space="preserve"> -</v>
      </c>
      <c r="BO167" s="458" t="str">
        <f t="shared" si="224"/>
        <v xml:space="preserve"> -</v>
      </c>
      <c r="BP167" s="662">
        <f t="shared" si="249"/>
        <v>0.5</v>
      </c>
      <c r="BQ167" s="657">
        <f t="shared" si="225"/>
        <v>0.5</v>
      </c>
      <c r="BR167" s="647">
        <f t="shared" si="226"/>
        <v>0.5</v>
      </c>
      <c r="BS167" s="62">
        <f>'[7]2016'!P34</f>
        <v>3287402</v>
      </c>
      <c r="BT167" s="92">
        <f>'[7]2016'!Q34</f>
        <v>3287402</v>
      </c>
      <c r="BU167" s="92">
        <f>'[7]2016'!R34</f>
        <v>0</v>
      </c>
      <c r="BV167" s="148">
        <f t="shared" si="230"/>
        <v>1</v>
      </c>
      <c r="BW167" s="386" t="str">
        <f t="shared" si="231"/>
        <v xml:space="preserve"> -</v>
      </c>
      <c r="BX167" s="63">
        <f>'[7]2017'!P40</f>
        <v>0</v>
      </c>
      <c r="BY167" s="92">
        <f>'[7]2017'!Q40</f>
        <v>0</v>
      </c>
      <c r="BZ167" s="92">
        <f>'[7]2017'!R40</f>
        <v>0</v>
      </c>
      <c r="CA167" s="148" t="str">
        <f t="shared" si="232"/>
        <v xml:space="preserve"> -</v>
      </c>
      <c r="CB167" s="386" t="str">
        <f t="shared" si="233"/>
        <v xml:space="preserve"> -</v>
      </c>
      <c r="CC167" s="62">
        <f>'[7]2018'!P40</f>
        <v>0</v>
      </c>
      <c r="CD167" s="92">
        <f>'[7]2018'!Q40</f>
        <v>0</v>
      </c>
      <c r="CE167" s="92">
        <f>'[7]2018'!R40</f>
        <v>0</v>
      </c>
      <c r="CF167" s="148" t="str">
        <f t="shared" si="234"/>
        <v xml:space="preserve"> -</v>
      </c>
      <c r="CG167" s="386" t="str">
        <f t="shared" si="235"/>
        <v xml:space="preserve"> -</v>
      </c>
      <c r="CH167" s="63">
        <f>'[7]2019'!P40</f>
        <v>0</v>
      </c>
      <c r="CI167" s="92">
        <f>'[7]2019'!Q40</f>
        <v>0</v>
      </c>
      <c r="CJ167" s="92">
        <f>'[7]2019'!R40</f>
        <v>0</v>
      </c>
      <c r="CK167" s="148" t="str">
        <f t="shared" si="236"/>
        <v xml:space="preserve"> -</v>
      </c>
      <c r="CL167" s="386" t="str">
        <f t="shared" si="237"/>
        <v xml:space="preserve"> -</v>
      </c>
      <c r="CM167" s="328">
        <f t="shared" si="238"/>
        <v>3287402</v>
      </c>
      <c r="CN167" s="329">
        <f t="shared" si="239"/>
        <v>3287402</v>
      </c>
      <c r="CO167" s="329">
        <f t="shared" si="240"/>
        <v>0</v>
      </c>
      <c r="CP167" s="506">
        <f t="shared" si="241"/>
        <v>1</v>
      </c>
      <c r="CQ167" s="386" t="str">
        <f t="shared" si="242"/>
        <v xml:space="preserve"> -</v>
      </c>
      <c r="CR167" s="594" t="s">
        <v>1344</v>
      </c>
      <c r="CS167" s="100" t="s">
        <v>1341</v>
      </c>
      <c r="CT167" s="103" t="str">
        <f>'[1]LÍNEA 4'!AQ167</f>
        <v>Sec. Infraestructura</v>
      </c>
    </row>
    <row r="168" spans="2:98" ht="15" customHeight="1" thickBot="1" x14ac:dyDescent="0.25">
      <c r="B168" s="961"/>
      <c r="C168" s="958"/>
      <c r="D168" s="182"/>
      <c r="E168" s="14"/>
      <c r="F168" s="15"/>
      <c r="G168" s="13"/>
      <c r="H168" s="13"/>
      <c r="I168" s="624"/>
      <c r="J168" s="13"/>
      <c r="K168" s="624"/>
      <c r="L168" s="13"/>
      <c r="M168" s="13"/>
      <c r="N168" s="624"/>
      <c r="O168" s="13"/>
      <c r="P168" s="13"/>
      <c r="Q168" s="624"/>
      <c r="R168" s="13"/>
      <c r="S168" s="13"/>
      <c r="T168" s="624"/>
      <c r="U168" s="13"/>
      <c r="V168" s="13"/>
      <c r="W168" s="624"/>
      <c r="X168" s="13"/>
      <c r="Y168" s="624"/>
      <c r="Z168" s="13"/>
      <c r="AA168" s="624"/>
      <c r="AB168" s="13"/>
      <c r="AC168" s="624"/>
      <c r="AD168" s="723"/>
      <c r="AE168" s="724"/>
      <c r="AF168" s="723"/>
      <c r="AG168" s="724"/>
      <c r="AH168" s="723"/>
      <c r="AI168" s="724"/>
      <c r="AJ168" s="723"/>
      <c r="AK168" s="724"/>
      <c r="AL168" s="723"/>
      <c r="AM168" s="724"/>
      <c r="AN168" s="13"/>
      <c r="AO168" s="81"/>
      <c r="AP168" s="80"/>
      <c r="AQ168" s="82"/>
      <c r="AR168" s="80"/>
      <c r="AS168" s="82"/>
      <c r="AT168" s="81"/>
      <c r="AU168" s="307">
        <f>'[1]LÍNEA 4'!S168</f>
        <v>0</v>
      </c>
      <c r="AV168" s="307">
        <f>'[1]LÍNEA 4'!T168</f>
        <v>0</v>
      </c>
      <c r="AW168" s="359">
        <f>+AVERAGE(AW121:AW167)</f>
        <v>0.23786036658377085</v>
      </c>
      <c r="AX168" s="307">
        <f>'[1]LÍNEA 4'!U168</f>
        <v>0</v>
      </c>
      <c r="AY168" s="359">
        <f t="shared" ref="AY168:BC168" si="250">+AVERAGE(AY121:AY167)</f>
        <v>0.33424150317767343</v>
      </c>
      <c r="AZ168" s="307">
        <f>'[1]LÍNEA 4'!V168</f>
        <v>0</v>
      </c>
      <c r="BA168" s="359">
        <f t="shared" si="250"/>
        <v>0.25012987012987015</v>
      </c>
      <c r="BB168" s="307">
        <f>'[1]LÍNEA 4'!W168</f>
        <v>0</v>
      </c>
      <c r="BC168" s="359">
        <f t="shared" si="250"/>
        <v>0.24159804734272819</v>
      </c>
      <c r="BD168" s="307"/>
      <c r="BE168" s="307"/>
      <c r="BF168" s="307"/>
      <c r="BG168" s="307"/>
      <c r="BH168" s="80"/>
      <c r="BI168" s="556">
        <f t="shared" ref="BI168:BO168" si="251">+AVERAGE(BI121:BI167)</f>
        <v>0.875</v>
      </c>
      <c r="BJ168" s="556"/>
      <c r="BK168" s="556">
        <f t="shared" si="251"/>
        <v>0.38211382113821135</v>
      </c>
      <c r="BL168" s="556"/>
      <c r="BM168" s="556">
        <f t="shared" si="251"/>
        <v>0</v>
      </c>
      <c r="BN168" s="556"/>
      <c r="BO168" s="556">
        <f t="shared" si="251"/>
        <v>0</v>
      </c>
      <c r="BP168" s="665"/>
      <c r="BQ168" s="556">
        <f>+AVERAGE(BQ121:BQ167)</f>
        <v>0.34336948512480425</v>
      </c>
      <c r="BR168" s="641"/>
      <c r="BS168" s="83"/>
      <c r="BT168" s="83"/>
      <c r="BU168" s="83"/>
      <c r="BV168" s="83"/>
      <c r="BW168" s="83"/>
      <c r="BX168" s="83"/>
      <c r="BY168" s="83"/>
      <c r="BZ168" s="83"/>
      <c r="CA168" s="83"/>
      <c r="CB168" s="83"/>
      <c r="CC168" s="83"/>
      <c r="CD168" s="83"/>
      <c r="CE168" s="83"/>
      <c r="CF168" s="83"/>
      <c r="CG168" s="83"/>
      <c r="CH168" s="83"/>
      <c r="CI168" s="83"/>
      <c r="CJ168" s="83"/>
      <c r="CK168" s="83"/>
      <c r="CL168" s="83"/>
      <c r="CM168" s="84"/>
      <c r="CN168" s="84"/>
      <c r="CO168" s="84"/>
      <c r="CP168" s="84"/>
      <c r="CQ168" s="84"/>
      <c r="CR168" s="600"/>
      <c r="CS168" s="14"/>
      <c r="CT168" s="18"/>
    </row>
    <row r="169" spans="2:98" ht="30" customHeight="1" x14ac:dyDescent="0.2">
      <c r="B169" s="961"/>
      <c r="C169" s="958"/>
      <c r="D169" s="1174">
        <f>+RESUMEN!J112</f>
        <v>0.33282010893246189</v>
      </c>
      <c r="E169" s="911" t="s">
        <v>649</v>
      </c>
      <c r="F169" s="938" t="s">
        <v>650</v>
      </c>
      <c r="G169" s="946">
        <v>2367260</v>
      </c>
      <c r="H169" s="946">
        <v>2700000</v>
      </c>
      <c r="I169" s="981">
        <f>+H169-G169</f>
        <v>332740</v>
      </c>
      <c r="J169" s="946">
        <v>2367260</v>
      </c>
      <c r="K169" s="981">
        <f>+J169-G169</f>
        <v>0</v>
      </c>
      <c r="L169" s="946"/>
      <c r="M169" s="946">
        <v>2400000</v>
      </c>
      <c r="N169" s="981">
        <f>+M169-J169</f>
        <v>32740</v>
      </c>
      <c r="O169" s="946"/>
      <c r="P169" s="946">
        <v>2600000</v>
      </c>
      <c r="Q169" s="981">
        <f>+P169-M169</f>
        <v>200000</v>
      </c>
      <c r="R169" s="946"/>
      <c r="S169" s="946">
        <v>2700000</v>
      </c>
      <c r="T169" s="981">
        <f>+S169-P169</f>
        <v>100000</v>
      </c>
      <c r="U169" s="998"/>
      <c r="V169" s="999"/>
      <c r="W169" s="981">
        <f>+IF(V169=0,0,V169-G169)</f>
        <v>0</v>
      </c>
      <c r="X169" s="946"/>
      <c r="Y169" s="981">
        <f>+IF(X169=0,0,X169-V169)</f>
        <v>0</v>
      </c>
      <c r="Z169" s="946"/>
      <c r="AA169" s="981">
        <f>+IF(Z169=0,0,Z169-X169)</f>
        <v>0</v>
      </c>
      <c r="AB169" s="990"/>
      <c r="AC169" s="993">
        <f>+IF(AB169=0,0,AB169-Z169)</f>
        <v>0</v>
      </c>
      <c r="AD169" s="987" t="str">
        <f>+IF(K169=0," -",W169/K169)</f>
        <v xml:space="preserve"> -</v>
      </c>
      <c r="AE169" s="986" t="str">
        <f>+IF(K169=0," -",IF(AD169&gt;100%,100%,AD169))</f>
        <v xml:space="preserve"> -</v>
      </c>
      <c r="AF169" s="985">
        <f>+IF(N169=0," -",Y169/N169)</f>
        <v>0</v>
      </c>
      <c r="AG169" s="986">
        <f>+IF(N169=0," -",IF(AF169&gt;100%,100%,AF169))</f>
        <v>0</v>
      </c>
      <c r="AH169" s="985">
        <f>+IF(Q169=0," -",AA169/Q169)</f>
        <v>0</v>
      </c>
      <c r="AI169" s="986">
        <f>+IF(Q169=0," -",IF(AH169&gt;100%,100%,AH169))</f>
        <v>0</v>
      </c>
      <c r="AJ169" s="985">
        <f>+IF(T169=0," -",AC169/T169)</f>
        <v>0</v>
      </c>
      <c r="AK169" s="986">
        <f>+IF(T169=0," -",IF(AJ169&gt;100%,100%,AJ169))</f>
        <v>0</v>
      </c>
      <c r="AL169" s="985">
        <f>+SUM(AC169,AA169,Y169,W169)/I169</f>
        <v>0</v>
      </c>
      <c r="AM169" s="986">
        <f>+IF(AL169&gt;100%,100%,IF(AL169&lt;0%,0%,AL169))</f>
        <v>0</v>
      </c>
      <c r="AN169" s="1131"/>
      <c r="AO169" s="917">
        <f>+RESUMEN!J113</f>
        <v>0.55232333333333339</v>
      </c>
      <c r="AP169" s="906" t="s">
        <v>651</v>
      </c>
      <c r="AQ169" s="120" t="s">
        <v>627</v>
      </c>
      <c r="AR169" s="374" t="str">
        <f>'[1]LÍNEA 4'!P169</f>
        <v xml:space="preserve"> -</v>
      </c>
      <c r="AS169" s="120" t="s">
        <v>1788</v>
      </c>
      <c r="AT169" s="39">
        <v>2066</v>
      </c>
      <c r="AU169" s="90">
        <f>'[1]LÍNEA 4'!S169</f>
        <v>5000</v>
      </c>
      <c r="AV169" s="90">
        <f>'[1]LÍNEA 4'!T169</f>
        <v>2000</v>
      </c>
      <c r="AW169" s="413">
        <f t="shared" si="227"/>
        <v>0.4</v>
      </c>
      <c r="AX169" s="90">
        <f>'[1]LÍNEA 4'!U169</f>
        <v>1000</v>
      </c>
      <c r="AY169" s="413">
        <f>+AX169/AU169</f>
        <v>0.2</v>
      </c>
      <c r="AZ169" s="90">
        <f>'[1]LÍNEA 4'!V169</f>
        <v>1000</v>
      </c>
      <c r="BA169" s="415">
        <f>+AZ169/AU169</f>
        <v>0.2</v>
      </c>
      <c r="BB169" s="46">
        <f>'[1]LÍNEA 4'!W169</f>
        <v>1000</v>
      </c>
      <c r="BC169" s="422">
        <f t="shared" si="228"/>
        <v>0.2</v>
      </c>
      <c r="BD169" s="52">
        <f>'[18]2016'!K15</f>
        <v>3138</v>
      </c>
      <c r="BE169" s="90">
        <f>'[18]2017'!K15</f>
        <v>1377</v>
      </c>
      <c r="BF169" s="90">
        <f>'[18]2018'!K15</f>
        <v>0</v>
      </c>
      <c r="BG169" s="69">
        <f>'[18]2019'!K15</f>
        <v>0</v>
      </c>
      <c r="BH169" s="330">
        <f t="shared" si="217"/>
        <v>1.569</v>
      </c>
      <c r="BI169" s="453">
        <f t="shared" si="218"/>
        <v>1</v>
      </c>
      <c r="BJ169" s="331">
        <f t="shared" si="219"/>
        <v>1.377</v>
      </c>
      <c r="BK169" s="453">
        <f t="shared" si="220"/>
        <v>1</v>
      </c>
      <c r="BL169" s="331">
        <f t="shared" si="221"/>
        <v>0</v>
      </c>
      <c r="BM169" s="453">
        <f t="shared" si="222"/>
        <v>0</v>
      </c>
      <c r="BN169" s="331">
        <f t="shared" si="223"/>
        <v>0</v>
      </c>
      <c r="BO169" s="453">
        <f t="shared" si="224"/>
        <v>0</v>
      </c>
      <c r="BP169" s="660">
        <f t="shared" ref="BP169:BP171" si="252">+SUM(BD169:BG169)/AU169</f>
        <v>0.90300000000000002</v>
      </c>
      <c r="BQ169" s="655">
        <f t="shared" si="225"/>
        <v>0.90300000000000002</v>
      </c>
      <c r="BR169" s="645">
        <f t="shared" si="226"/>
        <v>0.90300000000000002</v>
      </c>
      <c r="BS169" s="52">
        <f>'[18]2016'!P15</f>
        <v>0</v>
      </c>
      <c r="BT169" s="90">
        <f>'[18]2016'!Q15</f>
        <v>0</v>
      </c>
      <c r="BU169" s="90">
        <f>'[18]2016'!R15</f>
        <v>0</v>
      </c>
      <c r="BV169" s="146" t="str">
        <f t="shared" si="230"/>
        <v xml:space="preserve"> -</v>
      </c>
      <c r="BW169" s="385" t="str">
        <f t="shared" si="231"/>
        <v xml:space="preserve"> -</v>
      </c>
      <c r="BX169" s="53">
        <f>'[18]2017'!P15</f>
        <v>0</v>
      </c>
      <c r="BY169" s="90">
        <f>'[18]2017'!Q15</f>
        <v>0</v>
      </c>
      <c r="BZ169" s="90">
        <f>'[18]2017'!R15</f>
        <v>0</v>
      </c>
      <c r="CA169" s="146" t="str">
        <f t="shared" si="232"/>
        <v xml:space="preserve"> -</v>
      </c>
      <c r="CB169" s="385" t="str">
        <f t="shared" si="233"/>
        <v xml:space="preserve"> -</v>
      </c>
      <c r="CC169" s="52">
        <f>'[18]2018'!P15</f>
        <v>0</v>
      </c>
      <c r="CD169" s="90">
        <f>'[18]2018'!Q15</f>
        <v>0</v>
      </c>
      <c r="CE169" s="90">
        <f>'[18]2018'!R15</f>
        <v>0</v>
      </c>
      <c r="CF169" s="146" t="str">
        <f t="shared" si="234"/>
        <v xml:space="preserve"> -</v>
      </c>
      <c r="CG169" s="385" t="str">
        <f t="shared" si="235"/>
        <v xml:space="preserve"> -</v>
      </c>
      <c r="CH169" s="53">
        <f>'[18]2019'!P15</f>
        <v>0</v>
      </c>
      <c r="CI169" s="90">
        <f>'[18]2019'!Q15</f>
        <v>0</v>
      </c>
      <c r="CJ169" s="90">
        <f>'[18]2019'!R15</f>
        <v>0</v>
      </c>
      <c r="CK169" s="146" t="str">
        <f t="shared" si="236"/>
        <v xml:space="preserve"> -</v>
      </c>
      <c r="CL169" s="385" t="str">
        <f t="shared" si="237"/>
        <v xml:space="preserve"> -</v>
      </c>
      <c r="CM169" s="325">
        <f t="shared" si="238"/>
        <v>0</v>
      </c>
      <c r="CN169" s="326">
        <f t="shared" si="239"/>
        <v>0</v>
      </c>
      <c r="CO169" s="326">
        <f t="shared" si="240"/>
        <v>0</v>
      </c>
      <c r="CP169" s="504" t="str">
        <f t="shared" si="241"/>
        <v xml:space="preserve"> -</v>
      </c>
      <c r="CQ169" s="385" t="str">
        <f t="shared" si="242"/>
        <v xml:space="preserve"> -</v>
      </c>
      <c r="CR169" s="591" t="s">
        <v>1344</v>
      </c>
      <c r="CS169" s="98" t="s">
        <v>1341</v>
      </c>
      <c r="CT169" s="101" t="str">
        <f>'[1]LÍNEA 4'!AQ169</f>
        <v>DADEP</v>
      </c>
    </row>
    <row r="170" spans="2:98" ht="30" customHeight="1" x14ac:dyDescent="0.2">
      <c r="B170" s="961"/>
      <c r="C170" s="958"/>
      <c r="D170" s="1175"/>
      <c r="E170" s="912"/>
      <c r="F170" s="921"/>
      <c r="G170" s="809"/>
      <c r="H170" s="809"/>
      <c r="I170" s="797"/>
      <c r="J170" s="809"/>
      <c r="K170" s="797"/>
      <c r="L170" s="809"/>
      <c r="M170" s="809"/>
      <c r="N170" s="797"/>
      <c r="O170" s="809"/>
      <c r="P170" s="809"/>
      <c r="Q170" s="797"/>
      <c r="R170" s="809"/>
      <c r="S170" s="809"/>
      <c r="T170" s="797"/>
      <c r="U170" s="937"/>
      <c r="V170" s="823"/>
      <c r="W170" s="797"/>
      <c r="X170" s="809"/>
      <c r="Y170" s="797"/>
      <c r="Z170" s="809"/>
      <c r="AA170" s="797"/>
      <c r="AB170" s="991"/>
      <c r="AC170" s="994"/>
      <c r="AD170" s="988"/>
      <c r="AE170" s="762"/>
      <c r="AF170" s="770"/>
      <c r="AG170" s="762"/>
      <c r="AH170" s="770"/>
      <c r="AI170" s="762"/>
      <c r="AJ170" s="770"/>
      <c r="AK170" s="762"/>
      <c r="AL170" s="770"/>
      <c r="AM170" s="762"/>
      <c r="AN170" s="1129"/>
      <c r="AO170" s="915"/>
      <c r="AP170" s="904"/>
      <c r="AQ170" s="119" t="s">
        <v>628</v>
      </c>
      <c r="AR170" s="367" t="str">
        <f>'[1]LÍNEA 4'!P170</f>
        <v xml:space="preserve"> -</v>
      </c>
      <c r="AS170" s="119" t="s">
        <v>1789</v>
      </c>
      <c r="AT170" s="40">
        <v>162461</v>
      </c>
      <c r="AU170" s="60">
        <f>'[1]LÍNEA 4'!S170</f>
        <v>200000</v>
      </c>
      <c r="AV170" s="60">
        <f>'[1]LÍNEA 4'!T170</f>
        <v>50000</v>
      </c>
      <c r="AW170" s="414">
        <f t="shared" si="227"/>
        <v>0.25</v>
      </c>
      <c r="AX170" s="60">
        <f>'[1]LÍNEA 4'!U170</f>
        <v>50000</v>
      </c>
      <c r="AY170" s="414">
        <f>+AX170/AU170</f>
        <v>0.25</v>
      </c>
      <c r="AZ170" s="60">
        <f>'[1]LÍNEA 4'!V170</f>
        <v>50000</v>
      </c>
      <c r="BA170" s="416">
        <f>+AZ170/AU170</f>
        <v>0.25</v>
      </c>
      <c r="BB170" s="47">
        <f>'[1]LÍNEA 4'!W170</f>
        <v>50000</v>
      </c>
      <c r="BC170" s="423">
        <f t="shared" si="228"/>
        <v>0.25</v>
      </c>
      <c r="BD170" s="54">
        <f>'[18]2016'!K16</f>
        <v>79794</v>
      </c>
      <c r="BE170" s="60">
        <f>'[18]2017'!K16</f>
        <v>0</v>
      </c>
      <c r="BF170" s="60">
        <f>'[18]2018'!K16</f>
        <v>0</v>
      </c>
      <c r="BG170" s="49">
        <f>'[18]2019'!K16</f>
        <v>0</v>
      </c>
      <c r="BH170" s="334">
        <f t="shared" si="217"/>
        <v>1.59588</v>
      </c>
      <c r="BI170" s="454">
        <f t="shared" si="218"/>
        <v>1</v>
      </c>
      <c r="BJ170" s="335">
        <f t="shared" si="219"/>
        <v>0</v>
      </c>
      <c r="BK170" s="454">
        <f t="shared" si="220"/>
        <v>0</v>
      </c>
      <c r="BL170" s="335">
        <f t="shared" si="221"/>
        <v>0</v>
      </c>
      <c r="BM170" s="454">
        <f t="shared" si="222"/>
        <v>0</v>
      </c>
      <c r="BN170" s="335">
        <f t="shared" si="223"/>
        <v>0</v>
      </c>
      <c r="BO170" s="454">
        <f t="shared" si="224"/>
        <v>0</v>
      </c>
      <c r="BP170" s="661">
        <f t="shared" si="252"/>
        <v>0.39896999999999999</v>
      </c>
      <c r="BQ170" s="656">
        <f t="shared" si="225"/>
        <v>0.39896999999999999</v>
      </c>
      <c r="BR170" s="646">
        <f t="shared" si="226"/>
        <v>0.39896999999999999</v>
      </c>
      <c r="BS170" s="54">
        <f>'[18]2016'!P16</f>
        <v>0</v>
      </c>
      <c r="BT170" s="60">
        <f>'[18]2016'!Q16</f>
        <v>0</v>
      </c>
      <c r="BU170" s="60">
        <f>'[18]2016'!R16</f>
        <v>0</v>
      </c>
      <c r="BV170" s="125" t="str">
        <f t="shared" si="230"/>
        <v xml:space="preserve"> -</v>
      </c>
      <c r="BW170" s="379" t="str">
        <f t="shared" si="231"/>
        <v xml:space="preserve"> -</v>
      </c>
      <c r="BX170" s="55">
        <f>'[18]2017'!P16</f>
        <v>0</v>
      </c>
      <c r="BY170" s="60">
        <f>'[18]2017'!Q16</f>
        <v>0</v>
      </c>
      <c r="BZ170" s="60">
        <f>'[18]2017'!R16</f>
        <v>0</v>
      </c>
      <c r="CA170" s="125" t="str">
        <f t="shared" si="232"/>
        <v xml:space="preserve"> -</v>
      </c>
      <c r="CB170" s="379" t="str">
        <f t="shared" si="233"/>
        <v xml:space="preserve"> -</v>
      </c>
      <c r="CC170" s="54">
        <f>'[18]2018'!P16</f>
        <v>0</v>
      </c>
      <c r="CD170" s="60">
        <f>'[18]2018'!Q16</f>
        <v>0</v>
      </c>
      <c r="CE170" s="60">
        <f>'[18]2018'!R16</f>
        <v>0</v>
      </c>
      <c r="CF170" s="125" t="str">
        <f t="shared" si="234"/>
        <v xml:space="preserve"> -</v>
      </c>
      <c r="CG170" s="379" t="str">
        <f t="shared" si="235"/>
        <v xml:space="preserve"> -</v>
      </c>
      <c r="CH170" s="55">
        <f>'[18]2019'!P16</f>
        <v>0</v>
      </c>
      <c r="CI170" s="60">
        <f>'[18]2019'!Q16</f>
        <v>0</v>
      </c>
      <c r="CJ170" s="60">
        <f>'[18]2019'!R16</f>
        <v>0</v>
      </c>
      <c r="CK170" s="125" t="str">
        <f t="shared" si="236"/>
        <v xml:space="preserve"> -</v>
      </c>
      <c r="CL170" s="379" t="str">
        <f t="shared" si="237"/>
        <v xml:space="preserve"> -</v>
      </c>
      <c r="CM170" s="327">
        <f t="shared" si="238"/>
        <v>0</v>
      </c>
      <c r="CN170" s="323">
        <f t="shared" si="239"/>
        <v>0</v>
      </c>
      <c r="CO170" s="323">
        <f t="shared" si="240"/>
        <v>0</v>
      </c>
      <c r="CP170" s="505" t="str">
        <f t="shared" si="241"/>
        <v xml:space="preserve"> -</v>
      </c>
      <c r="CQ170" s="379" t="str">
        <f t="shared" si="242"/>
        <v xml:space="preserve"> -</v>
      </c>
      <c r="CR170" s="592" t="s">
        <v>1344</v>
      </c>
      <c r="CS170" s="99" t="s">
        <v>1341</v>
      </c>
      <c r="CT170" s="102" t="str">
        <f>'[1]LÍNEA 4'!AQ170</f>
        <v>DADEP</v>
      </c>
    </row>
    <row r="171" spans="2:98" ht="30" customHeight="1" thickBot="1" x14ac:dyDescent="0.25">
      <c r="B171" s="961"/>
      <c r="C171" s="958"/>
      <c r="D171" s="1175"/>
      <c r="E171" s="912"/>
      <c r="F171" s="921"/>
      <c r="G171" s="809"/>
      <c r="H171" s="809"/>
      <c r="I171" s="797"/>
      <c r="J171" s="809"/>
      <c r="K171" s="797"/>
      <c r="L171" s="809"/>
      <c r="M171" s="809"/>
      <c r="N171" s="797"/>
      <c r="O171" s="809"/>
      <c r="P171" s="809"/>
      <c r="Q171" s="797"/>
      <c r="R171" s="809"/>
      <c r="S171" s="809"/>
      <c r="T171" s="797"/>
      <c r="U171" s="937"/>
      <c r="V171" s="823"/>
      <c r="W171" s="797"/>
      <c r="X171" s="809"/>
      <c r="Y171" s="797"/>
      <c r="Z171" s="809"/>
      <c r="AA171" s="797"/>
      <c r="AB171" s="991"/>
      <c r="AC171" s="994"/>
      <c r="AD171" s="988"/>
      <c r="AE171" s="762"/>
      <c r="AF171" s="770"/>
      <c r="AG171" s="762"/>
      <c r="AH171" s="770"/>
      <c r="AI171" s="762"/>
      <c r="AJ171" s="770"/>
      <c r="AK171" s="762"/>
      <c r="AL171" s="770"/>
      <c r="AM171" s="762"/>
      <c r="AN171" s="1129"/>
      <c r="AO171" s="918"/>
      <c r="AP171" s="907"/>
      <c r="AQ171" s="123" t="s">
        <v>629</v>
      </c>
      <c r="AR171" s="10" t="str">
        <f>'[1]LÍNEA 4'!P171</f>
        <v xml:space="preserve"> -</v>
      </c>
      <c r="AS171" s="123" t="s">
        <v>1790</v>
      </c>
      <c r="AT171" s="45">
        <v>236</v>
      </c>
      <c r="AU171" s="92">
        <f>'[1]LÍNEA 4'!S171</f>
        <v>200</v>
      </c>
      <c r="AV171" s="92">
        <f>'[1]LÍNEA 4'!T171</f>
        <v>50</v>
      </c>
      <c r="AW171" s="424">
        <f t="shared" si="227"/>
        <v>0.25</v>
      </c>
      <c r="AX171" s="92">
        <f>'[1]LÍNEA 4'!U171</f>
        <v>50</v>
      </c>
      <c r="AY171" s="424">
        <f>+AX171/AU171</f>
        <v>0.25</v>
      </c>
      <c r="AZ171" s="92">
        <f>'[1]LÍNEA 4'!V171</f>
        <v>50</v>
      </c>
      <c r="BA171" s="425">
        <f>+AZ171/AU171</f>
        <v>0.25</v>
      </c>
      <c r="BB171" s="51">
        <f>'[1]LÍNEA 4'!W171</f>
        <v>50</v>
      </c>
      <c r="BC171" s="426">
        <f t="shared" si="228"/>
        <v>0.25</v>
      </c>
      <c r="BD171" s="62">
        <f>'[18]2016'!K17</f>
        <v>68</v>
      </c>
      <c r="BE171" s="92">
        <f>'[18]2017'!K17</f>
        <v>3</v>
      </c>
      <c r="BF171" s="92">
        <f>'[18]2018'!K17</f>
        <v>0</v>
      </c>
      <c r="BG171" s="70">
        <f>'[18]2019'!K17</f>
        <v>0</v>
      </c>
      <c r="BH171" s="332">
        <f t="shared" si="217"/>
        <v>1.36</v>
      </c>
      <c r="BI171" s="458">
        <f t="shared" si="218"/>
        <v>1</v>
      </c>
      <c r="BJ171" s="333">
        <f t="shared" si="219"/>
        <v>0.06</v>
      </c>
      <c r="BK171" s="458">
        <f t="shared" si="220"/>
        <v>0.06</v>
      </c>
      <c r="BL171" s="333">
        <f t="shared" si="221"/>
        <v>0</v>
      </c>
      <c r="BM171" s="458">
        <f t="shared" si="222"/>
        <v>0</v>
      </c>
      <c r="BN171" s="333">
        <f t="shared" si="223"/>
        <v>0</v>
      </c>
      <c r="BO171" s="458">
        <f t="shared" si="224"/>
        <v>0</v>
      </c>
      <c r="BP171" s="662">
        <f t="shared" si="252"/>
        <v>0.35499999999999998</v>
      </c>
      <c r="BQ171" s="657">
        <f t="shared" si="225"/>
        <v>0.35499999999999998</v>
      </c>
      <c r="BR171" s="647">
        <f t="shared" si="226"/>
        <v>0.35499999999999998</v>
      </c>
      <c r="BS171" s="62">
        <f>'[18]2016'!P17</f>
        <v>0</v>
      </c>
      <c r="BT171" s="92">
        <f>'[18]2016'!Q17</f>
        <v>0</v>
      </c>
      <c r="BU171" s="92">
        <f>'[18]2016'!R17</f>
        <v>0</v>
      </c>
      <c r="BV171" s="148" t="str">
        <f t="shared" si="230"/>
        <v xml:space="preserve"> -</v>
      </c>
      <c r="BW171" s="386" t="str">
        <f t="shared" si="231"/>
        <v xml:space="preserve"> -</v>
      </c>
      <c r="BX171" s="63">
        <f>'[18]2017'!P17</f>
        <v>0</v>
      </c>
      <c r="BY171" s="92">
        <f>'[18]2017'!Q17</f>
        <v>0</v>
      </c>
      <c r="BZ171" s="92">
        <f>'[18]2017'!R17</f>
        <v>0</v>
      </c>
      <c r="CA171" s="148" t="str">
        <f t="shared" si="232"/>
        <v xml:space="preserve"> -</v>
      </c>
      <c r="CB171" s="386" t="str">
        <f t="shared" si="233"/>
        <v xml:space="preserve"> -</v>
      </c>
      <c r="CC171" s="62">
        <f>'[18]2018'!P17</f>
        <v>0</v>
      </c>
      <c r="CD171" s="92">
        <f>'[18]2018'!Q17</f>
        <v>0</v>
      </c>
      <c r="CE171" s="92">
        <f>'[18]2018'!R17</f>
        <v>0</v>
      </c>
      <c r="CF171" s="148" t="str">
        <f t="shared" si="234"/>
        <v xml:space="preserve"> -</v>
      </c>
      <c r="CG171" s="386" t="str">
        <f t="shared" si="235"/>
        <v xml:space="preserve"> -</v>
      </c>
      <c r="CH171" s="63">
        <f>'[18]2019'!P17</f>
        <v>0</v>
      </c>
      <c r="CI171" s="92">
        <f>'[18]2019'!Q17</f>
        <v>0</v>
      </c>
      <c r="CJ171" s="92">
        <f>'[18]2019'!R17</f>
        <v>0</v>
      </c>
      <c r="CK171" s="148" t="str">
        <f t="shared" si="236"/>
        <v xml:space="preserve"> -</v>
      </c>
      <c r="CL171" s="386" t="str">
        <f t="shared" si="237"/>
        <v xml:space="preserve"> -</v>
      </c>
      <c r="CM171" s="328">
        <f t="shared" si="238"/>
        <v>0</v>
      </c>
      <c r="CN171" s="329">
        <f t="shared" si="239"/>
        <v>0</v>
      </c>
      <c r="CO171" s="329">
        <f t="shared" si="240"/>
        <v>0</v>
      </c>
      <c r="CP171" s="506" t="str">
        <f t="shared" si="241"/>
        <v xml:space="preserve"> -</v>
      </c>
      <c r="CQ171" s="386" t="str">
        <f t="shared" si="242"/>
        <v xml:space="preserve"> -</v>
      </c>
      <c r="CR171" s="593" t="s">
        <v>1504</v>
      </c>
      <c r="CS171" s="106" t="s">
        <v>1791</v>
      </c>
      <c r="CT171" s="107" t="str">
        <f>'[1]LÍNEA 4'!AQ171</f>
        <v>DADEP</v>
      </c>
    </row>
    <row r="172" spans="2:98" ht="30" customHeight="1" x14ac:dyDescent="0.2">
      <c r="B172" s="961"/>
      <c r="C172" s="958"/>
      <c r="D172" s="1175"/>
      <c r="E172" s="912"/>
      <c r="F172" s="921"/>
      <c r="G172" s="809"/>
      <c r="H172" s="809"/>
      <c r="I172" s="797"/>
      <c r="J172" s="809"/>
      <c r="K172" s="797"/>
      <c r="L172" s="809"/>
      <c r="M172" s="809"/>
      <c r="N172" s="797"/>
      <c r="O172" s="809"/>
      <c r="P172" s="809"/>
      <c r="Q172" s="797"/>
      <c r="R172" s="809"/>
      <c r="S172" s="809"/>
      <c r="T172" s="797"/>
      <c r="U172" s="937"/>
      <c r="V172" s="823"/>
      <c r="W172" s="797"/>
      <c r="X172" s="809"/>
      <c r="Y172" s="797"/>
      <c r="Z172" s="809"/>
      <c r="AA172" s="797"/>
      <c r="AB172" s="991"/>
      <c r="AC172" s="994"/>
      <c r="AD172" s="988"/>
      <c r="AE172" s="762"/>
      <c r="AF172" s="770"/>
      <c r="AG172" s="762"/>
      <c r="AH172" s="770"/>
      <c r="AI172" s="762"/>
      <c r="AJ172" s="770"/>
      <c r="AK172" s="762"/>
      <c r="AL172" s="770"/>
      <c r="AM172" s="762"/>
      <c r="AN172" s="1129"/>
      <c r="AO172" s="917">
        <f>+RESUMEN!J114</f>
        <v>0.11331688453159042</v>
      </c>
      <c r="AP172" s="906" t="s">
        <v>652</v>
      </c>
      <c r="AQ172" s="238" t="s">
        <v>630</v>
      </c>
      <c r="AR172" s="276" t="str">
        <f>'[1]LÍNEA 4'!P172</f>
        <v>2210606 2210196</v>
      </c>
      <c r="AS172" s="238" t="s">
        <v>1792</v>
      </c>
      <c r="AT172" s="42" t="s">
        <v>648</v>
      </c>
      <c r="AU172" s="93">
        <f>'[1]LÍNEA 4'!S172</f>
        <v>1</v>
      </c>
      <c r="AV172" s="93">
        <f>'[1]LÍNEA 4'!T172</f>
        <v>1</v>
      </c>
      <c r="AW172" s="413">
        <v>0.25</v>
      </c>
      <c r="AX172" s="93">
        <f>'[1]LÍNEA 4'!U172</f>
        <v>1</v>
      </c>
      <c r="AY172" s="413">
        <v>0.25</v>
      </c>
      <c r="AZ172" s="93">
        <f>'[1]LÍNEA 4'!V172</f>
        <v>1</v>
      </c>
      <c r="BA172" s="415">
        <v>0.25</v>
      </c>
      <c r="BB172" s="146">
        <f>'[1]LÍNEA 4'!W172</f>
        <v>1</v>
      </c>
      <c r="BC172" s="422">
        <v>0.25</v>
      </c>
      <c r="BD172" s="315">
        <f>'[7]2016'!K36</f>
        <v>1</v>
      </c>
      <c r="BE172" s="93">
        <f>'[7]2017'!K42</f>
        <v>1</v>
      </c>
      <c r="BF172" s="93">
        <f>'[7]2018'!K42</f>
        <v>0</v>
      </c>
      <c r="BG172" s="74">
        <f>'[7]2019'!K42</f>
        <v>0</v>
      </c>
      <c r="BH172" s="330">
        <f t="shared" si="217"/>
        <v>1</v>
      </c>
      <c r="BI172" s="453">
        <f t="shared" si="218"/>
        <v>1</v>
      </c>
      <c r="BJ172" s="331">
        <f t="shared" si="219"/>
        <v>1</v>
      </c>
      <c r="BK172" s="453">
        <f t="shared" si="220"/>
        <v>1</v>
      </c>
      <c r="BL172" s="331">
        <f t="shared" si="221"/>
        <v>0</v>
      </c>
      <c r="BM172" s="453">
        <f t="shared" si="222"/>
        <v>0</v>
      </c>
      <c r="BN172" s="331">
        <f t="shared" si="223"/>
        <v>0</v>
      </c>
      <c r="BO172" s="453">
        <f t="shared" si="224"/>
        <v>0</v>
      </c>
      <c r="BP172" s="660">
        <f t="shared" si="243"/>
        <v>0.5</v>
      </c>
      <c r="BQ172" s="655">
        <f t="shared" si="225"/>
        <v>0.5</v>
      </c>
      <c r="BR172" s="645">
        <f t="shared" si="226"/>
        <v>0.5</v>
      </c>
      <c r="BS172" s="52">
        <f>'[7]2016'!P36</f>
        <v>2404458</v>
      </c>
      <c r="BT172" s="90">
        <f>'[7]2016'!Q36</f>
        <v>2048199</v>
      </c>
      <c r="BU172" s="90">
        <f>'[7]2016'!R36</f>
        <v>0</v>
      </c>
      <c r="BV172" s="146">
        <f t="shared" si="230"/>
        <v>0.85183396840369019</v>
      </c>
      <c r="BW172" s="385" t="str">
        <f t="shared" si="231"/>
        <v xml:space="preserve"> -</v>
      </c>
      <c r="BX172" s="53">
        <f>'[7]2017'!P42</f>
        <v>5091259</v>
      </c>
      <c r="BY172" s="90">
        <f>'[7]2017'!Q42</f>
        <v>4590129</v>
      </c>
      <c r="BZ172" s="90">
        <f>'[7]2017'!R42</f>
        <v>0</v>
      </c>
      <c r="CA172" s="146">
        <f t="shared" si="232"/>
        <v>0.9015705152694059</v>
      </c>
      <c r="CB172" s="385" t="str">
        <f t="shared" si="233"/>
        <v xml:space="preserve"> -</v>
      </c>
      <c r="CC172" s="52">
        <f>'[7]2018'!P42</f>
        <v>7000000</v>
      </c>
      <c r="CD172" s="90">
        <f>'[7]2018'!Q42</f>
        <v>0</v>
      </c>
      <c r="CE172" s="90">
        <f>'[7]2018'!R42</f>
        <v>0</v>
      </c>
      <c r="CF172" s="146">
        <f t="shared" si="234"/>
        <v>0</v>
      </c>
      <c r="CG172" s="385" t="str">
        <f t="shared" si="235"/>
        <v xml:space="preserve"> -</v>
      </c>
      <c r="CH172" s="53">
        <f>'[7]2019'!P42</f>
        <v>7000000</v>
      </c>
      <c r="CI172" s="90">
        <f>'[7]2019'!Q42</f>
        <v>0</v>
      </c>
      <c r="CJ172" s="90">
        <f>'[7]2019'!R42</f>
        <v>0</v>
      </c>
      <c r="CK172" s="146">
        <f t="shared" si="236"/>
        <v>0</v>
      </c>
      <c r="CL172" s="385" t="str">
        <f t="shared" si="237"/>
        <v xml:space="preserve"> -</v>
      </c>
      <c r="CM172" s="325">
        <f t="shared" si="238"/>
        <v>21495717</v>
      </c>
      <c r="CN172" s="326">
        <f t="shared" si="239"/>
        <v>6638328</v>
      </c>
      <c r="CO172" s="326">
        <f t="shared" si="240"/>
        <v>0</v>
      </c>
      <c r="CP172" s="504">
        <f t="shared" si="241"/>
        <v>0.30882096186882252</v>
      </c>
      <c r="CQ172" s="385" t="str">
        <f t="shared" si="242"/>
        <v xml:space="preserve"> -</v>
      </c>
      <c r="CR172" s="591" t="s">
        <v>1344</v>
      </c>
      <c r="CS172" s="98" t="s">
        <v>1341</v>
      </c>
      <c r="CT172" s="101" t="str">
        <f>'[1]LÍNEA 4'!AQ172</f>
        <v>Sec. Infraestructura</v>
      </c>
    </row>
    <row r="173" spans="2:98" ht="45.75" customHeight="1" x14ac:dyDescent="0.2">
      <c r="B173" s="961"/>
      <c r="C173" s="958"/>
      <c r="D173" s="1175"/>
      <c r="E173" s="912"/>
      <c r="F173" s="921"/>
      <c r="G173" s="809"/>
      <c r="H173" s="809"/>
      <c r="I173" s="797"/>
      <c r="J173" s="809"/>
      <c r="K173" s="797"/>
      <c r="L173" s="809"/>
      <c r="M173" s="809"/>
      <c r="N173" s="797"/>
      <c r="O173" s="809"/>
      <c r="P173" s="809"/>
      <c r="Q173" s="797"/>
      <c r="R173" s="809"/>
      <c r="S173" s="809"/>
      <c r="T173" s="797"/>
      <c r="U173" s="937"/>
      <c r="V173" s="823"/>
      <c r="W173" s="797"/>
      <c r="X173" s="809"/>
      <c r="Y173" s="797"/>
      <c r="Z173" s="809"/>
      <c r="AA173" s="797"/>
      <c r="AB173" s="991"/>
      <c r="AC173" s="994"/>
      <c r="AD173" s="988"/>
      <c r="AE173" s="762"/>
      <c r="AF173" s="770"/>
      <c r="AG173" s="762"/>
      <c r="AH173" s="770"/>
      <c r="AI173" s="762"/>
      <c r="AJ173" s="770"/>
      <c r="AK173" s="762"/>
      <c r="AL173" s="770"/>
      <c r="AM173" s="762"/>
      <c r="AN173" s="1129"/>
      <c r="AO173" s="915"/>
      <c r="AP173" s="904"/>
      <c r="AQ173" s="27" t="s">
        <v>631</v>
      </c>
      <c r="AR173" s="133" t="str">
        <f>'[1]LÍNEA 4'!P173</f>
        <v>2210818 2210330</v>
      </c>
      <c r="AS173" s="27" t="s">
        <v>1793</v>
      </c>
      <c r="AT173" s="40">
        <v>400</v>
      </c>
      <c r="AU173" s="60">
        <f>'[1]LÍNEA 4'!S173</f>
        <v>100</v>
      </c>
      <c r="AV173" s="60">
        <f>'[1]LÍNEA 4'!T173</f>
        <v>5</v>
      </c>
      <c r="AW173" s="414">
        <f t="shared" si="227"/>
        <v>0.05</v>
      </c>
      <c r="AX173" s="60">
        <f>'[1]LÍNEA 4'!U173</f>
        <v>30</v>
      </c>
      <c r="AY173" s="414">
        <f t="shared" ref="AY173:AY183" si="253">+AX173/AU173</f>
        <v>0.3</v>
      </c>
      <c r="AZ173" s="60">
        <f>'[1]LÍNEA 4'!V173</f>
        <v>30</v>
      </c>
      <c r="BA173" s="416">
        <f t="shared" ref="BA173:BA183" si="254">+AZ173/AU173</f>
        <v>0.3</v>
      </c>
      <c r="BB173" s="47">
        <f>'[1]LÍNEA 4'!W173</f>
        <v>35</v>
      </c>
      <c r="BC173" s="423">
        <f t="shared" si="228"/>
        <v>0.35</v>
      </c>
      <c r="BD173" s="54">
        <f>'[7]2016'!K37</f>
        <v>9</v>
      </c>
      <c r="BE173" s="60">
        <f>'[7]2017'!K43</f>
        <v>0</v>
      </c>
      <c r="BF173" s="60">
        <f>'[7]2018'!K43</f>
        <v>0</v>
      </c>
      <c r="BG173" s="49">
        <f>'[7]2019'!K43</f>
        <v>0</v>
      </c>
      <c r="BH173" s="334">
        <f t="shared" si="217"/>
        <v>1.8</v>
      </c>
      <c r="BI173" s="454">
        <f t="shared" si="218"/>
        <v>1</v>
      </c>
      <c r="BJ173" s="335">
        <f t="shared" si="219"/>
        <v>0</v>
      </c>
      <c r="BK173" s="454">
        <f t="shared" si="220"/>
        <v>0</v>
      </c>
      <c r="BL173" s="335">
        <f t="shared" si="221"/>
        <v>0</v>
      </c>
      <c r="BM173" s="454">
        <f t="shared" si="222"/>
        <v>0</v>
      </c>
      <c r="BN173" s="335">
        <f t="shared" si="223"/>
        <v>0</v>
      </c>
      <c r="BO173" s="454">
        <f t="shared" si="224"/>
        <v>0</v>
      </c>
      <c r="BP173" s="661">
        <f t="shared" ref="BP173:BP188" si="255">+SUM(BD173:BG173)/AU173</f>
        <v>0.09</v>
      </c>
      <c r="BQ173" s="656">
        <f t="shared" si="225"/>
        <v>0.09</v>
      </c>
      <c r="BR173" s="646">
        <f t="shared" si="226"/>
        <v>0.09</v>
      </c>
      <c r="BS173" s="54">
        <f>'[7]2016'!P37</f>
        <v>10222538</v>
      </c>
      <c r="BT173" s="60">
        <f>'[7]2016'!Q37</f>
        <v>9982828</v>
      </c>
      <c r="BU173" s="60">
        <f>'[7]2016'!R37</f>
        <v>0</v>
      </c>
      <c r="BV173" s="125">
        <f t="shared" si="230"/>
        <v>0.97655083307100443</v>
      </c>
      <c r="BW173" s="379" t="str">
        <f t="shared" si="231"/>
        <v xml:space="preserve"> -</v>
      </c>
      <c r="BX173" s="55">
        <f>'[7]2017'!P43</f>
        <v>13781483</v>
      </c>
      <c r="BY173" s="60">
        <f>'[7]2017'!Q43</f>
        <v>0</v>
      </c>
      <c r="BZ173" s="60">
        <f>'[7]2017'!R43</f>
        <v>0</v>
      </c>
      <c r="CA173" s="125">
        <f t="shared" si="232"/>
        <v>0</v>
      </c>
      <c r="CB173" s="379" t="str">
        <f t="shared" si="233"/>
        <v xml:space="preserve"> -</v>
      </c>
      <c r="CC173" s="54">
        <f>'[7]2018'!P43</f>
        <v>15075000</v>
      </c>
      <c r="CD173" s="60">
        <f>'[7]2018'!Q43</f>
        <v>0</v>
      </c>
      <c r="CE173" s="60">
        <f>'[7]2018'!R43</f>
        <v>0</v>
      </c>
      <c r="CF173" s="125">
        <f t="shared" si="234"/>
        <v>0</v>
      </c>
      <c r="CG173" s="379" t="str">
        <f t="shared" si="235"/>
        <v xml:space="preserve"> -</v>
      </c>
      <c r="CH173" s="55">
        <f>'[7]2019'!P43</f>
        <v>17075000</v>
      </c>
      <c r="CI173" s="60">
        <f>'[7]2019'!Q43</f>
        <v>0</v>
      </c>
      <c r="CJ173" s="60">
        <f>'[7]2019'!R43</f>
        <v>0</v>
      </c>
      <c r="CK173" s="125">
        <f t="shared" si="236"/>
        <v>0</v>
      </c>
      <c r="CL173" s="379" t="str">
        <f t="shared" si="237"/>
        <v xml:space="preserve"> -</v>
      </c>
      <c r="CM173" s="327">
        <f t="shared" si="238"/>
        <v>56154021</v>
      </c>
      <c r="CN173" s="323">
        <f t="shared" si="239"/>
        <v>9982828</v>
      </c>
      <c r="CO173" s="323">
        <f t="shared" si="240"/>
        <v>0</v>
      </c>
      <c r="CP173" s="505">
        <f t="shared" si="241"/>
        <v>0.17777583550072043</v>
      </c>
      <c r="CQ173" s="379" t="str">
        <f t="shared" si="242"/>
        <v xml:space="preserve"> -</v>
      </c>
      <c r="CR173" s="592" t="s">
        <v>1344</v>
      </c>
      <c r="CS173" s="99" t="s">
        <v>1341</v>
      </c>
      <c r="CT173" s="102" t="str">
        <f>'[1]LÍNEA 4'!AQ173</f>
        <v>Sec. Infraestructura</v>
      </c>
    </row>
    <row r="174" spans="2:98" ht="30" customHeight="1" x14ac:dyDescent="0.2">
      <c r="B174" s="961"/>
      <c r="C174" s="958"/>
      <c r="D174" s="1175"/>
      <c r="E174" s="912"/>
      <c r="F174" s="921"/>
      <c r="G174" s="809"/>
      <c r="H174" s="809"/>
      <c r="I174" s="797"/>
      <c r="J174" s="809"/>
      <c r="K174" s="797"/>
      <c r="L174" s="809"/>
      <c r="M174" s="809"/>
      <c r="N174" s="797"/>
      <c r="O174" s="809"/>
      <c r="P174" s="809"/>
      <c r="Q174" s="797"/>
      <c r="R174" s="809"/>
      <c r="S174" s="809"/>
      <c r="T174" s="797"/>
      <c r="U174" s="937"/>
      <c r="V174" s="823"/>
      <c r="W174" s="797"/>
      <c r="X174" s="809"/>
      <c r="Y174" s="797"/>
      <c r="Z174" s="809"/>
      <c r="AA174" s="797"/>
      <c r="AB174" s="991"/>
      <c r="AC174" s="994"/>
      <c r="AD174" s="988"/>
      <c r="AE174" s="762"/>
      <c r="AF174" s="770"/>
      <c r="AG174" s="762"/>
      <c r="AH174" s="770"/>
      <c r="AI174" s="762"/>
      <c r="AJ174" s="770"/>
      <c r="AK174" s="762"/>
      <c r="AL174" s="770"/>
      <c r="AM174" s="762"/>
      <c r="AN174" s="1129"/>
      <c r="AO174" s="915"/>
      <c r="AP174" s="904"/>
      <c r="AQ174" s="27" t="s">
        <v>632</v>
      </c>
      <c r="AR174" s="133">
        <f>'[1]LÍNEA 4'!P174</f>
        <v>2210836</v>
      </c>
      <c r="AS174" s="27" t="s">
        <v>1794</v>
      </c>
      <c r="AT174" s="40">
        <v>28850</v>
      </c>
      <c r="AU174" s="60">
        <f>'[1]LÍNEA 4'!S174</f>
        <v>30000</v>
      </c>
      <c r="AV174" s="60">
        <f>'[1]LÍNEA 4'!T174</f>
        <v>1000</v>
      </c>
      <c r="AW174" s="414">
        <f t="shared" si="227"/>
        <v>3.3333333333333333E-2</v>
      </c>
      <c r="AX174" s="60">
        <f>'[1]LÍNEA 4'!U174</f>
        <v>8200</v>
      </c>
      <c r="AY174" s="414">
        <f t="shared" si="253"/>
        <v>0.27333333333333332</v>
      </c>
      <c r="AZ174" s="60">
        <f>'[1]LÍNEA 4'!V174</f>
        <v>10400</v>
      </c>
      <c r="BA174" s="416">
        <f t="shared" si="254"/>
        <v>0.34666666666666668</v>
      </c>
      <c r="BB174" s="47">
        <f>'[1]LÍNEA 4'!W174</f>
        <v>10400</v>
      </c>
      <c r="BC174" s="423">
        <f t="shared" si="228"/>
        <v>0.34666666666666668</v>
      </c>
      <c r="BD174" s="54">
        <f>'[7]2016'!K38</f>
        <v>1972</v>
      </c>
      <c r="BE174" s="60">
        <f>'[7]2017'!K44</f>
        <v>0</v>
      </c>
      <c r="BF174" s="60">
        <f>'[7]2018'!K44</f>
        <v>0</v>
      </c>
      <c r="BG174" s="49">
        <f>'[7]2019'!K44</f>
        <v>0</v>
      </c>
      <c r="BH174" s="334">
        <f t="shared" si="217"/>
        <v>1.972</v>
      </c>
      <c r="BI174" s="454">
        <f t="shared" si="218"/>
        <v>1</v>
      </c>
      <c r="BJ174" s="335">
        <f t="shared" si="219"/>
        <v>0</v>
      </c>
      <c r="BK174" s="454">
        <f t="shared" si="220"/>
        <v>0</v>
      </c>
      <c r="BL174" s="335">
        <f t="shared" si="221"/>
        <v>0</v>
      </c>
      <c r="BM174" s="454">
        <f t="shared" si="222"/>
        <v>0</v>
      </c>
      <c r="BN174" s="335">
        <f t="shared" si="223"/>
        <v>0</v>
      </c>
      <c r="BO174" s="454">
        <f t="shared" si="224"/>
        <v>0</v>
      </c>
      <c r="BP174" s="661">
        <f t="shared" si="255"/>
        <v>6.5733333333333338E-2</v>
      </c>
      <c r="BQ174" s="656">
        <f t="shared" si="225"/>
        <v>6.5733333333333338E-2</v>
      </c>
      <c r="BR174" s="646">
        <f t="shared" si="226"/>
        <v>6.5733333333333338E-2</v>
      </c>
      <c r="BS174" s="54">
        <f>'[7]2016'!P38</f>
        <v>482500</v>
      </c>
      <c r="BT174" s="60">
        <f>'[7]2016'!Q38</f>
        <v>458594</v>
      </c>
      <c r="BU174" s="60">
        <f>'[7]2016'!R38</f>
        <v>0</v>
      </c>
      <c r="BV174" s="125">
        <f t="shared" si="230"/>
        <v>0.95045388601036274</v>
      </c>
      <c r="BW174" s="379" t="str">
        <f t="shared" si="231"/>
        <v xml:space="preserve"> -</v>
      </c>
      <c r="BX174" s="55">
        <f>'[7]2017'!P44</f>
        <v>768181</v>
      </c>
      <c r="BY174" s="60">
        <f>'[7]2017'!Q44</f>
        <v>0</v>
      </c>
      <c r="BZ174" s="60">
        <f>'[7]2017'!R44</f>
        <v>0</v>
      </c>
      <c r="CA174" s="125">
        <f t="shared" si="232"/>
        <v>0</v>
      </c>
      <c r="CB174" s="379" t="str">
        <f t="shared" si="233"/>
        <v xml:space="preserve"> -</v>
      </c>
      <c r="CC174" s="54">
        <f>'[7]2018'!P44</f>
        <v>4500000</v>
      </c>
      <c r="CD174" s="60">
        <f>'[7]2018'!Q44</f>
        <v>0</v>
      </c>
      <c r="CE174" s="60">
        <f>'[7]2018'!R44</f>
        <v>0</v>
      </c>
      <c r="CF174" s="125">
        <f t="shared" si="234"/>
        <v>0</v>
      </c>
      <c r="CG174" s="379" t="str">
        <f t="shared" si="235"/>
        <v xml:space="preserve"> -</v>
      </c>
      <c r="CH174" s="55">
        <f>'[7]2019'!P44</f>
        <v>4500000</v>
      </c>
      <c r="CI174" s="60">
        <f>'[7]2019'!Q44</f>
        <v>0</v>
      </c>
      <c r="CJ174" s="60">
        <f>'[7]2019'!R44</f>
        <v>0</v>
      </c>
      <c r="CK174" s="125">
        <f t="shared" si="236"/>
        <v>0</v>
      </c>
      <c r="CL174" s="379" t="str">
        <f t="shared" si="237"/>
        <v xml:space="preserve"> -</v>
      </c>
      <c r="CM174" s="327">
        <f t="shared" si="238"/>
        <v>10250681</v>
      </c>
      <c r="CN174" s="323">
        <f t="shared" si="239"/>
        <v>458594</v>
      </c>
      <c r="CO174" s="323">
        <f t="shared" si="240"/>
        <v>0</v>
      </c>
      <c r="CP174" s="505">
        <f t="shared" si="241"/>
        <v>4.4737905705972122E-2</v>
      </c>
      <c r="CQ174" s="379" t="str">
        <f t="shared" si="242"/>
        <v xml:space="preserve"> -</v>
      </c>
      <c r="CR174" s="592" t="s">
        <v>1344</v>
      </c>
      <c r="CS174" s="99" t="s">
        <v>1341</v>
      </c>
      <c r="CT174" s="102" t="str">
        <f>'[1]LÍNEA 4'!AQ174</f>
        <v>Sec. Infraestructura</v>
      </c>
    </row>
    <row r="175" spans="2:98" ht="30" customHeight="1" x14ac:dyDescent="0.2">
      <c r="B175" s="961"/>
      <c r="C175" s="958"/>
      <c r="D175" s="1175"/>
      <c r="E175" s="912"/>
      <c r="F175" s="921"/>
      <c r="G175" s="809"/>
      <c r="H175" s="809"/>
      <c r="I175" s="797"/>
      <c r="J175" s="809"/>
      <c r="K175" s="797"/>
      <c r="L175" s="809"/>
      <c r="M175" s="809"/>
      <c r="N175" s="797"/>
      <c r="O175" s="809"/>
      <c r="P175" s="809"/>
      <c r="Q175" s="797"/>
      <c r="R175" s="809"/>
      <c r="S175" s="809"/>
      <c r="T175" s="797"/>
      <c r="U175" s="937"/>
      <c r="V175" s="823"/>
      <c r="W175" s="797"/>
      <c r="X175" s="809"/>
      <c r="Y175" s="797"/>
      <c r="Z175" s="809"/>
      <c r="AA175" s="797"/>
      <c r="AB175" s="991"/>
      <c r="AC175" s="994"/>
      <c r="AD175" s="988"/>
      <c r="AE175" s="762"/>
      <c r="AF175" s="770"/>
      <c r="AG175" s="762"/>
      <c r="AH175" s="770"/>
      <c r="AI175" s="762"/>
      <c r="AJ175" s="770"/>
      <c r="AK175" s="762"/>
      <c r="AL175" s="770"/>
      <c r="AM175" s="762"/>
      <c r="AN175" s="1129"/>
      <c r="AO175" s="915"/>
      <c r="AP175" s="904"/>
      <c r="AQ175" s="27" t="s">
        <v>633</v>
      </c>
      <c r="AR175" s="133">
        <f>'[1]LÍNEA 4'!P175</f>
        <v>0</v>
      </c>
      <c r="AS175" s="27" t="s">
        <v>1795</v>
      </c>
      <c r="AT175" s="40">
        <v>4</v>
      </c>
      <c r="AU175" s="60">
        <f>'[1]LÍNEA 4'!S175</f>
        <v>4</v>
      </c>
      <c r="AV175" s="60">
        <f>'[1]LÍNEA 4'!T175</f>
        <v>0</v>
      </c>
      <c r="AW175" s="414">
        <f t="shared" si="227"/>
        <v>0</v>
      </c>
      <c r="AX175" s="60">
        <f>'[1]LÍNEA 4'!U175</f>
        <v>1</v>
      </c>
      <c r="AY175" s="414">
        <f t="shared" si="253"/>
        <v>0.25</v>
      </c>
      <c r="AZ175" s="60">
        <f>'[1]LÍNEA 4'!V175</f>
        <v>1</v>
      </c>
      <c r="BA175" s="416">
        <f t="shared" si="254"/>
        <v>0.25</v>
      </c>
      <c r="BB175" s="47">
        <f>'[1]LÍNEA 4'!W175</f>
        <v>2</v>
      </c>
      <c r="BC175" s="423">
        <f t="shared" si="228"/>
        <v>0.5</v>
      </c>
      <c r="BD175" s="54">
        <f>'[7]2016'!K39</f>
        <v>0</v>
      </c>
      <c r="BE175" s="60">
        <f>'[7]2017'!K45</f>
        <v>0</v>
      </c>
      <c r="BF175" s="60">
        <f>'[7]2018'!K45</f>
        <v>0</v>
      </c>
      <c r="BG175" s="49">
        <f>'[7]2019'!K45</f>
        <v>0</v>
      </c>
      <c r="BH175" s="334" t="str">
        <f t="shared" si="217"/>
        <v xml:space="preserve"> -</v>
      </c>
      <c r="BI175" s="454" t="str">
        <f t="shared" si="218"/>
        <v xml:space="preserve"> -</v>
      </c>
      <c r="BJ175" s="335">
        <f t="shared" si="219"/>
        <v>0</v>
      </c>
      <c r="BK175" s="454">
        <f t="shared" si="220"/>
        <v>0</v>
      </c>
      <c r="BL175" s="335">
        <f t="shared" si="221"/>
        <v>0</v>
      </c>
      <c r="BM175" s="454">
        <f t="shared" si="222"/>
        <v>0</v>
      </c>
      <c r="BN175" s="335">
        <f t="shared" si="223"/>
        <v>0</v>
      </c>
      <c r="BO175" s="454">
        <f t="shared" si="224"/>
        <v>0</v>
      </c>
      <c r="BP175" s="661">
        <f t="shared" si="255"/>
        <v>0</v>
      </c>
      <c r="BQ175" s="656">
        <f t="shared" si="225"/>
        <v>0</v>
      </c>
      <c r="BR175" s="646">
        <f t="shared" si="226"/>
        <v>0</v>
      </c>
      <c r="BS175" s="54">
        <f>'[7]2016'!P39</f>
        <v>0</v>
      </c>
      <c r="BT175" s="60">
        <f>'[7]2016'!Q39</f>
        <v>0</v>
      </c>
      <c r="BU175" s="60">
        <f>'[7]2016'!R39</f>
        <v>0</v>
      </c>
      <c r="BV175" s="125" t="str">
        <f t="shared" si="230"/>
        <v xml:space="preserve"> -</v>
      </c>
      <c r="BW175" s="379" t="str">
        <f t="shared" si="231"/>
        <v xml:space="preserve"> -</v>
      </c>
      <c r="BX175" s="55">
        <f>'[7]2017'!P45</f>
        <v>468181</v>
      </c>
      <c r="BY175" s="60">
        <f>'[7]2017'!Q45</f>
        <v>0</v>
      </c>
      <c r="BZ175" s="60">
        <f>'[7]2017'!R45</f>
        <v>0</v>
      </c>
      <c r="CA175" s="125">
        <f t="shared" si="232"/>
        <v>0</v>
      </c>
      <c r="CB175" s="379" t="str">
        <f t="shared" si="233"/>
        <v xml:space="preserve"> -</v>
      </c>
      <c r="CC175" s="54">
        <f>'[7]2018'!P45</f>
        <v>3000000</v>
      </c>
      <c r="CD175" s="60">
        <f>'[7]2018'!Q45</f>
        <v>0</v>
      </c>
      <c r="CE175" s="60">
        <f>'[7]2018'!R45</f>
        <v>0</v>
      </c>
      <c r="CF175" s="125">
        <f t="shared" si="234"/>
        <v>0</v>
      </c>
      <c r="CG175" s="379" t="str">
        <f t="shared" si="235"/>
        <v xml:space="preserve"> -</v>
      </c>
      <c r="CH175" s="55">
        <f>'[7]2019'!P45</f>
        <v>3000000</v>
      </c>
      <c r="CI175" s="60">
        <f>'[7]2019'!Q45</f>
        <v>0</v>
      </c>
      <c r="CJ175" s="60">
        <f>'[7]2019'!R45</f>
        <v>0</v>
      </c>
      <c r="CK175" s="125">
        <f t="shared" si="236"/>
        <v>0</v>
      </c>
      <c r="CL175" s="379" t="str">
        <f t="shared" si="237"/>
        <v xml:space="preserve"> -</v>
      </c>
      <c r="CM175" s="327">
        <f t="shared" si="238"/>
        <v>6468181</v>
      </c>
      <c r="CN175" s="323">
        <f t="shared" si="239"/>
        <v>0</v>
      </c>
      <c r="CO175" s="323">
        <f t="shared" si="240"/>
        <v>0</v>
      </c>
      <c r="CP175" s="505">
        <f t="shared" si="241"/>
        <v>0</v>
      </c>
      <c r="CQ175" s="379" t="str">
        <f t="shared" si="242"/>
        <v xml:space="preserve"> -</v>
      </c>
      <c r="CR175" s="592" t="s">
        <v>1344</v>
      </c>
      <c r="CS175" s="99" t="s">
        <v>1341</v>
      </c>
      <c r="CT175" s="102" t="str">
        <f>'[1]LÍNEA 4'!AQ175</f>
        <v>Sec. Infraestructura</v>
      </c>
    </row>
    <row r="176" spans="2:98" ht="30" customHeight="1" x14ac:dyDescent="0.2">
      <c r="B176" s="961"/>
      <c r="C176" s="958"/>
      <c r="D176" s="1175"/>
      <c r="E176" s="912"/>
      <c r="F176" s="921"/>
      <c r="G176" s="809"/>
      <c r="H176" s="809"/>
      <c r="I176" s="797"/>
      <c r="J176" s="809"/>
      <c r="K176" s="797"/>
      <c r="L176" s="809"/>
      <c r="M176" s="809"/>
      <c r="N176" s="797"/>
      <c r="O176" s="809"/>
      <c r="P176" s="809"/>
      <c r="Q176" s="797"/>
      <c r="R176" s="809"/>
      <c r="S176" s="809"/>
      <c r="T176" s="797"/>
      <c r="U176" s="937"/>
      <c r="V176" s="823"/>
      <c r="W176" s="797"/>
      <c r="X176" s="809"/>
      <c r="Y176" s="797"/>
      <c r="Z176" s="809"/>
      <c r="AA176" s="797"/>
      <c r="AB176" s="991"/>
      <c r="AC176" s="994"/>
      <c r="AD176" s="988"/>
      <c r="AE176" s="762"/>
      <c r="AF176" s="770"/>
      <c r="AG176" s="762"/>
      <c r="AH176" s="770"/>
      <c r="AI176" s="762"/>
      <c r="AJ176" s="770"/>
      <c r="AK176" s="762"/>
      <c r="AL176" s="770"/>
      <c r="AM176" s="762"/>
      <c r="AN176" s="1129"/>
      <c r="AO176" s="915"/>
      <c r="AP176" s="904"/>
      <c r="AQ176" s="27" t="s">
        <v>634</v>
      </c>
      <c r="AR176" s="133">
        <f>'[1]LÍNEA 4'!P176</f>
        <v>2210231</v>
      </c>
      <c r="AS176" s="27" t="s">
        <v>1796</v>
      </c>
      <c r="AT176" s="40">
        <v>0</v>
      </c>
      <c r="AU176" s="60">
        <f>'[1]LÍNEA 4'!S176</f>
        <v>50</v>
      </c>
      <c r="AV176" s="60">
        <f>'[1]LÍNEA 4'!T176</f>
        <v>5</v>
      </c>
      <c r="AW176" s="414">
        <f t="shared" si="227"/>
        <v>0.1</v>
      </c>
      <c r="AX176" s="60">
        <f>'[1]LÍNEA 4'!U176</f>
        <v>15</v>
      </c>
      <c r="AY176" s="414">
        <f t="shared" si="253"/>
        <v>0.3</v>
      </c>
      <c r="AZ176" s="60">
        <f>'[1]LÍNEA 4'!V176</f>
        <v>15</v>
      </c>
      <c r="BA176" s="416">
        <f t="shared" si="254"/>
        <v>0.3</v>
      </c>
      <c r="BB176" s="47">
        <f>'[1]LÍNEA 4'!W176</f>
        <v>15</v>
      </c>
      <c r="BC176" s="423">
        <f t="shared" si="228"/>
        <v>0.3</v>
      </c>
      <c r="BD176" s="54">
        <f>'[7]2016'!K40</f>
        <v>11</v>
      </c>
      <c r="BE176" s="60">
        <f>'[7]2017'!K46</f>
        <v>1</v>
      </c>
      <c r="BF176" s="60">
        <f>'[7]2018'!K46</f>
        <v>0</v>
      </c>
      <c r="BG176" s="49">
        <f>'[7]2019'!K46</f>
        <v>0</v>
      </c>
      <c r="BH176" s="334">
        <f t="shared" si="217"/>
        <v>2.2000000000000002</v>
      </c>
      <c r="BI176" s="454">
        <f t="shared" si="218"/>
        <v>1</v>
      </c>
      <c r="BJ176" s="335">
        <f t="shared" si="219"/>
        <v>6.6666666666666666E-2</v>
      </c>
      <c r="BK176" s="454">
        <f t="shared" si="220"/>
        <v>6.6666666666666666E-2</v>
      </c>
      <c r="BL176" s="335">
        <f t="shared" si="221"/>
        <v>0</v>
      </c>
      <c r="BM176" s="454">
        <f t="shared" si="222"/>
        <v>0</v>
      </c>
      <c r="BN176" s="335">
        <f t="shared" si="223"/>
        <v>0</v>
      </c>
      <c r="BO176" s="454">
        <f t="shared" si="224"/>
        <v>0</v>
      </c>
      <c r="BP176" s="661">
        <f t="shared" si="255"/>
        <v>0.24</v>
      </c>
      <c r="BQ176" s="656">
        <f t="shared" si="225"/>
        <v>0.24</v>
      </c>
      <c r="BR176" s="646">
        <f t="shared" si="226"/>
        <v>0.24</v>
      </c>
      <c r="BS176" s="54">
        <f>'[7]2016'!P40</f>
        <v>1000000</v>
      </c>
      <c r="BT176" s="60">
        <f>'[7]2016'!Q40</f>
        <v>0</v>
      </c>
      <c r="BU176" s="60">
        <f>'[7]2016'!R40</f>
        <v>0</v>
      </c>
      <c r="BV176" s="125">
        <f t="shared" si="230"/>
        <v>0</v>
      </c>
      <c r="BW176" s="379" t="str">
        <f t="shared" si="231"/>
        <v xml:space="preserve"> -</v>
      </c>
      <c r="BX176" s="55">
        <f>'[7]2017'!P46</f>
        <v>949354</v>
      </c>
      <c r="BY176" s="60">
        <f>'[7]2017'!Q46</f>
        <v>481173</v>
      </c>
      <c r="BZ176" s="60">
        <f>'[7]2017'!R46</f>
        <v>0</v>
      </c>
      <c r="CA176" s="125">
        <f t="shared" si="232"/>
        <v>0.50684254766925718</v>
      </c>
      <c r="CB176" s="379" t="str">
        <f t="shared" si="233"/>
        <v xml:space="preserve"> -</v>
      </c>
      <c r="CC176" s="54">
        <f>'[7]2018'!P46</f>
        <v>8000000</v>
      </c>
      <c r="CD176" s="60">
        <f>'[7]2018'!Q46</f>
        <v>0</v>
      </c>
      <c r="CE176" s="60">
        <f>'[7]2018'!R46</f>
        <v>0</v>
      </c>
      <c r="CF176" s="125">
        <f t="shared" si="234"/>
        <v>0</v>
      </c>
      <c r="CG176" s="379" t="str">
        <f t="shared" si="235"/>
        <v xml:space="preserve"> -</v>
      </c>
      <c r="CH176" s="55">
        <f>'[7]2019'!P46</f>
        <v>7500000</v>
      </c>
      <c r="CI176" s="60">
        <f>'[7]2019'!Q46</f>
        <v>0</v>
      </c>
      <c r="CJ176" s="60">
        <f>'[7]2019'!R46</f>
        <v>0</v>
      </c>
      <c r="CK176" s="125">
        <f t="shared" si="236"/>
        <v>0</v>
      </c>
      <c r="CL176" s="379" t="str">
        <f t="shared" si="237"/>
        <v xml:space="preserve"> -</v>
      </c>
      <c r="CM176" s="327">
        <f t="shared" si="238"/>
        <v>17449354</v>
      </c>
      <c r="CN176" s="323">
        <f t="shared" si="239"/>
        <v>481173</v>
      </c>
      <c r="CO176" s="323">
        <f t="shared" si="240"/>
        <v>0</v>
      </c>
      <c r="CP176" s="505">
        <f t="shared" si="241"/>
        <v>2.7575404797220572E-2</v>
      </c>
      <c r="CQ176" s="379" t="str">
        <f t="shared" si="242"/>
        <v xml:space="preserve"> -</v>
      </c>
      <c r="CR176" s="592" t="s">
        <v>1344</v>
      </c>
      <c r="CS176" s="99" t="s">
        <v>1341</v>
      </c>
      <c r="CT176" s="102" t="str">
        <f>'[1]LÍNEA 4'!AQ176</f>
        <v>Sec. Infraestructura</v>
      </c>
    </row>
    <row r="177" spans="2:98" ht="30" customHeight="1" x14ac:dyDescent="0.2">
      <c r="B177" s="961"/>
      <c r="C177" s="958"/>
      <c r="D177" s="1175"/>
      <c r="E177" s="912"/>
      <c r="F177" s="921"/>
      <c r="G177" s="809"/>
      <c r="H177" s="809"/>
      <c r="I177" s="797"/>
      <c r="J177" s="809"/>
      <c r="K177" s="797"/>
      <c r="L177" s="809"/>
      <c r="M177" s="809"/>
      <c r="N177" s="797"/>
      <c r="O177" s="809"/>
      <c r="P177" s="809"/>
      <c r="Q177" s="797"/>
      <c r="R177" s="809"/>
      <c r="S177" s="809"/>
      <c r="T177" s="797"/>
      <c r="U177" s="937"/>
      <c r="V177" s="823"/>
      <c r="W177" s="797"/>
      <c r="X177" s="809"/>
      <c r="Y177" s="797"/>
      <c r="Z177" s="809"/>
      <c r="AA177" s="797"/>
      <c r="AB177" s="991"/>
      <c r="AC177" s="994"/>
      <c r="AD177" s="988"/>
      <c r="AE177" s="762"/>
      <c r="AF177" s="770"/>
      <c r="AG177" s="762"/>
      <c r="AH177" s="770"/>
      <c r="AI177" s="762"/>
      <c r="AJ177" s="770"/>
      <c r="AK177" s="762"/>
      <c r="AL177" s="770"/>
      <c r="AM177" s="762"/>
      <c r="AN177" s="1129"/>
      <c r="AO177" s="915"/>
      <c r="AP177" s="904"/>
      <c r="AQ177" s="27" t="s">
        <v>635</v>
      </c>
      <c r="AR177" s="133" t="str">
        <f>'[1]LÍNEA 4'!P177</f>
        <v xml:space="preserve"> -</v>
      </c>
      <c r="AS177" s="27" t="s">
        <v>1797</v>
      </c>
      <c r="AT177" s="40">
        <v>0</v>
      </c>
      <c r="AU177" s="60">
        <f>'[1]LÍNEA 4'!S177</f>
        <v>6600</v>
      </c>
      <c r="AV177" s="60">
        <f>'[1]LÍNEA 4'!T177</f>
        <v>0</v>
      </c>
      <c r="AW177" s="414">
        <f t="shared" si="227"/>
        <v>0</v>
      </c>
      <c r="AX177" s="60">
        <f>'[1]LÍNEA 4'!U177</f>
        <v>0</v>
      </c>
      <c r="AY177" s="414">
        <f t="shared" si="253"/>
        <v>0</v>
      </c>
      <c r="AZ177" s="60">
        <f>'[1]LÍNEA 4'!V177</f>
        <v>3300</v>
      </c>
      <c r="BA177" s="416">
        <f t="shared" si="254"/>
        <v>0.5</v>
      </c>
      <c r="BB177" s="47">
        <f>'[1]LÍNEA 4'!W177</f>
        <v>3300</v>
      </c>
      <c r="BC177" s="423">
        <f t="shared" si="228"/>
        <v>0.5</v>
      </c>
      <c r="BD177" s="54">
        <f>'[7]2016'!K41</f>
        <v>0</v>
      </c>
      <c r="BE177" s="60">
        <f>'[6]2017'!$K$55</f>
        <v>0</v>
      </c>
      <c r="BF177" s="60">
        <f>'[6]2018'!$K$55</f>
        <v>0</v>
      </c>
      <c r="BG177" s="49">
        <f>'[6]2019'!$K$55</f>
        <v>0</v>
      </c>
      <c r="BH177" s="334" t="str">
        <f t="shared" si="217"/>
        <v xml:space="preserve"> -</v>
      </c>
      <c r="BI177" s="454" t="str">
        <f t="shared" si="218"/>
        <v xml:space="preserve"> -</v>
      </c>
      <c r="BJ177" s="335" t="str">
        <f t="shared" si="219"/>
        <v xml:space="preserve"> -</v>
      </c>
      <c r="BK177" s="454" t="str">
        <f t="shared" si="220"/>
        <v xml:space="preserve"> -</v>
      </c>
      <c r="BL177" s="335">
        <f t="shared" si="221"/>
        <v>0</v>
      </c>
      <c r="BM177" s="454">
        <f t="shared" si="222"/>
        <v>0</v>
      </c>
      <c r="BN177" s="335">
        <f t="shared" si="223"/>
        <v>0</v>
      </c>
      <c r="BO177" s="454">
        <f t="shared" si="224"/>
        <v>0</v>
      </c>
      <c r="BP177" s="661">
        <f t="shared" si="255"/>
        <v>0</v>
      </c>
      <c r="BQ177" s="656">
        <f t="shared" si="225"/>
        <v>0</v>
      </c>
      <c r="BR177" s="646">
        <f t="shared" si="226"/>
        <v>0</v>
      </c>
      <c r="BS177" s="54">
        <f>'[7]2016'!P41</f>
        <v>0</v>
      </c>
      <c r="BT177" s="60">
        <f>'[7]2016'!Q41</f>
        <v>0</v>
      </c>
      <c r="BU177" s="60">
        <f>'[7]2016'!R41</f>
        <v>0</v>
      </c>
      <c r="BV177" s="125" t="str">
        <f t="shared" si="230"/>
        <v xml:space="preserve"> -</v>
      </c>
      <c r="BW177" s="379" t="str">
        <f t="shared" si="231"/>
        <v xml:space="preserve"> -</v>
      </c>
      <c r="BX177" s="55">
        <f>'[6]2017'!P55</f>
        <v>0</v>
      </c>
      <c r="BY177" s="60">
        <f>'[6]2017'!Q55</f>
        <v>0</v>
      </c>
      <c r="BZ177" s="60">
        <f>'[6]2017'!R55</f>
        <v>0</v>
      </c>
      <c r="CA177" s="125" t="str">
        <f t="shared" si="232"/>
        <v xml:space="preserve"> -</v>
      </c>
      <c r="CB177" s="379" t="str">
        <f t="shared" si="233"/>
        <v xml:space="preserve"> -</v>
      </c>
      <c r="CC177" s="54">
        <f>'[6]2018'!P55</f>
        <v>800000</v>
      </c>
      <c r="CD177" s="60">
        <f>'[6]2018'!Q55</f>
        <v>0</v>
      </c>
      <c r="CE177" s="60">
        <f>'[6]2018'!R55</f>
        <v>0</v>
      </c>
      <c r="CF177" s="125">
        <f t="shared" si="234"/>
        <v>0</v>
      </c>
      <c r="CG177" s="379" t="str">
        <f t="shared" si="235"/>
        <v xml:space="preserve"> -</v>
      </c>
      <c r="CH177" s="55">
        <f>'[6]2019'!P55</f>
        <v>800000</v>
      </c>
      <c r="CI177" s="60">
        <f>'[6]2019'!Q55</f>
        <v>0</v>
      </c>
      <c r="CJ177" s="60">
        <f>'[6]2019'!R55</f>
        <v>0</v>
      </c>
      <c r="CK177" s="125">
        <f t="shared" si="236"/>
        <v>0</v>
      </c>
      <c r="CL177" s="379" t="str">
        <f t="shared" si="237"/>
        <v xml:space="preserve"> -</v>
      </c>
      <c r="CM177" s="327">
        <f t="shared" si="238"/>
        <v>1600000</v>
      </c>
      <c r="CN177" s="323">
        <f t="shared" si="239"/>
        <v>0</v>
      </c>
      <c r="CO177" s="323">
        <f t="shared" si="240"/>
        <v>0</v>
      </c>
      <c r="CP177" s="505">
        <f t="shared" si="241"/>
        <v>0</v>
      </c>
      <c r="CQ177" s="379" t="str">
        <f t="shared" si="242"/>
        <v xml:space="preserve"> -</v>
      </c>
      <c r="CR177" s="592" t="s">
        <v>1344</v>
      </c>
      <c r="CS177" s="99" t="s">
        <v>1341</v>
      </c>
      <c r="CT177" s="102" t="str">
        <f>'[1]LÍNEA 4'!AQ177</f>
        <v>Sec. Planeación</v>
      </c>
    </row>
    <row r="178" spans="2:98" ht="30" customHeight="1" x14ac:dyDescent="0.2">
      <c r="B178" s="961"/>
      <c r="C178" s="958"/>
      <c r="D178" s="1175"/>
      <c r="E178" s="912"/>
      <c r="F178" s="921"/>
      <c r="G178" s="809"/>
      <c r="H178" s="809"/>
      <c r="I178" s="797"/>
      <c r="J178" s="809"/>
      <c r="K178" s="797"/>
      <c r="L178" s="809"/>
      <c r="M178" s="809"/>
      <c r="N178" s="797"/>
      <c r="O178" s="809"/>
      <c r="P178" s="809"/>
      <c r="Q178" s="797"/>
      <c r="R178" s="809"/>
      <c r="S178" s="809"/>
      <c r="T178" s="797"/>
      <c r="U178" s="937"/>
      <c r="V178" s="823"/>
      <c r="W178" s="797"/>
      <c r="X178" s="809"/>
      <c r="Y178" s="797"/>
      <c r="Z178" s="809"/>
      <c r="AA178" s="797"/>
      <c r="AB178" s="991"/>
      <c r="AC178" s="994"/>
      <c r="AD178" s="988"/>
      <c r="AE178" s="762"/>
      <c r="AF178" s="770"/>
      <c r="AG178" s="762"/>
      <c r="AH178" s="770"/>
      <c r="AI178" s="762"/>
      <c r="AJ178" s="770"/>
      <c r="AK178" s="762"/>
      <c r="AL178" s="770"/>
      <c r="AM178" s="762"/>
      <c r="AN178" s="1129"/>
      <c r="AO178" s="915"/>
      <c r="AP178" s="904"/>
      <c r="AQ178" s="27" t="s">
        <v>636</v>
      </c>
      <c r="AR178" s="133">
        <f>'[1]LÍNEA 4'!P178</f>
        <v>0</v>
      </c>
      <c r="AS178" s="27" t="s">
        <v>1798</v>
      </c>
      <c r="AT178" s="43">
        <v>0</v>
      </c>
      <c r="AU178" s="85">
        <f>'[1]LÍNEA 4'!S178</f>
        <v>1</v>
      </c>
      <c r="AV178" s="85">
        <f>'[1]LÍNEA 4'!T178</f>
        <v>0</v>
      </c>
      <c r="AW178" s="414">
        <f t="shared" si="227"/>
        <v>0</v>
      </c>
      <c r="AX178" s="85">
        <f>'[1]LÍNEA 4'!U178</f>
        <v>0</v>
      </c>
      <c r="AY178" s="414">
        <f t="shared" si="253"/>
        <v>0</v>
      </c>
      <c r="AZ178" s="85">
        <f>'[1]LÍNEA 4'!V178</f>
        <v>0.5</v>
      </c>
      <c r="BA178" s="416">
        <f t="shared" si="254"/>
        <v>0.5</v>
      </c>
      <c r="BB178" s="125">
        <f>'[1]LÍNEA 4'!W178</f>
        <v>0.5</v>
      </c>
      <c r="BC178" s="423">
        <f t="shared" si="228"/>
        <v>0.5</v>
      </c>
      <c r="BD178" s="319">
        <f>'[7]2016'!K42</f>
        <v>0</v>
      </c>
      <c r="BE178" s="85">
        <f>'[7]2017'!K47</f>
        <v>0</v>
      </c>
      <c r="BF178" s="85">
        <f>'[7]2018'!K47</f>
        <v>0</v>
      </c>
      <c r="BG178" s="71">
        <f>'[7]2019'!K47</f>
        <v>0</v>
      </c>
      <c r="BH178" s="334" t="str">
        <f t="shared" si="217"/>
        <v xml:space="preserve"> -</v>
      </c>
      <c r="BI178" s="454" t="str">
        <f t="shared" si="218"/>
        <v xml:space="preserve"> -</v>
      </c>
      <c r="BJ178" s="335" t="str">
        <f t="shared" si="219"/>
        <v xml:space="preserve"> -</v>
      </c>
      <c r="BK178" s="454" t="str">
        <f t="shared" si="220"/>
        <v xml:space="preserve"> -</v>
      </c>
      <c r="BL178" s="335">
        <f t="shared" si="221"/>
        <v>0</v>
      </c>
      <c r="BM178" s="454">
        <f t="shared" si="222"/>
        <v>0</v>
      </c>
      <c r="BN178" s="335">
        <f t="shared" si="223"/>
        <v>0</v>
      </c>
      <c r="BO178" s="454">
        <f t="shared" si="224"/>
        <v>0</v>
      </c>
      <c r="BP178" s="661">
        <f t="shared" si="255"/>
        <v>0</v>
      </c>
      <c r="BQ178" s="656">
        <f t="shared" si="225"/>
        <v>0</v>
      </c>
      <c r="BR178" s="646">
        <f t="shared" si="226"/>
        <v>0</v>
      </c>
      <c r="BS178" s="54">
        <f>'[7]2016'!P42</f>
        <v>0</v>
      </c>
      <c r="BT178" s="60">
        <f>'[7]2016'!Q42</f>
        <v>0</v>
      </c>
      <c r="BU178" s="60">
        <f>'[7]2016'!R42</f>
        <v>0</v>
      </c>
      <c r="BV178" s="125" t="str">
        <f t="shared" si="230"/>
        <v xml:space="preserve"> -</v>
      </c>
      <c r="BW178" s="379" t="str">
        <f t="shared" si="231"/>
        <v xml:space="preserve"> -</v>
      </c>
      <c r="BX178" s="55">
        <f>'[7]2017'!P47</f>
        <v>0</v>
      </c>
      <c r="BY178" s="60">
        <f>'[7]2017'!Q47</f>
        <v>0</v>
      </c>
      <c r="BZ178" s="60">
        <f>'[7]2017'!R47</f>
        <v>0</v>
      </c>
      <c r="CA178" s="125" t="str">
        <f t="shared" si="232"/>
        <v xml:space="preserve"> -</v>
      </c>
      <c r="CB178" s="379" t="str">
        <f t="shared" si="233"/>
        <v xml:space="preserve"> -</v>
      </c>
      <c r="CC178" s="54">
        <f>'[7]2018'!P47</f>
        <v>5000000</v>
      </c>
      <c r="CD178" s="60">
        <f>'[7]2018'!Q47</f>
        <v>0</v>
      </c>
      <c r="CE178" s="60">
        <f>'[7]2018'!R47</f>
        <v>0</v>
      </c>
      <c r="CF178" s="125">
        <f t="shared" si="234"/>
        <v>0</v>
      </c>
      <c r="CG178" s="379" t="str">
        <f t="shared" si="235"/>
        <v xml:space="preserve"> -</v>
      </c>
      <c r="CH178" s="55">
        <f>'[7]2019'!P47</f>
        <v>0</v>
      </c>
      <c r="CI178" s="60">
        <f>'[7]2019'!Q47</f>
        <v>0</v>
      </c>
      <c r="CJ178" s="60">
        <f>'[7]2019'!R47</f>
        <v>0</v>
      </c>
      <c r="CK178" s="125" t="str">
        <f t="shared" si="236"/>
        <v xml:space="preserve"> -</v>
      </c>
      <c r="CL178" s="379" t="str">
        <f t="shared" si="237"/>
        <v xml:space="preserve"> -</v>
      </c>
      <c r="CM178" s="327">
        <f t="shared" si="238"/>
        <v>5000000</v>
      </c>
      <c r="CN178" s="323">
        <f t="shared" si="239"/>
        <v>0</v>
      </c>
      <c r="CO178" s="323">
        <f t="shared" si="240"/>
        <v>0</v>
      </c>
      <c r="CP178" s="505">
        <f t="shared" si="241"/>
        <v>0</v>
      </c>
      <c r="CQ178" s="379" t="str">
        <f t="shared" si="242"/>
        <v xml:space="preserve"> -</v>
      </c>
      <c r="CR178" s="592" t="s">
        <v>1344</v>
      </c>
      <c r="CS178" s="99" t="s">
        <v>1341</v>
      </c>
      <c r="CT178" s="102" t="str">
        <f>'[1]LÍNEA 4'!AQ178</f>
        <v>Sec. Infraestructura</v>
      </c>
    </row>
    <row r="179" spans="2:98" ht="30" customHeight="1" x14ac:dyDescent="0.2">
      <c r="B179" s="961"/>
      <c r="C179" s="958"/>
      <c r="D179" s="1175"/>
      <c r="E179" s="912"/>
      <c r="F179" s="921"/>
      <c r="G179" s="809"/>
      <c r="H179" s="809"/>
      <c r="I179" s="797"/>
      <c r="J179" s="809"/>
      <c r="K179" s="797"/>
      <c r="L179" s="809"/>
      <c r="M179" s="809"/>
      <c r="N179" s="797"/>
      <c r="O179" s="809"/>
      <c r="P179" s="809"/>
      <c r="Q179" s="797"/>
      <c r="R179" s="809"/>
      <c r="S179" s="809"/>
      <c r="T179" s="797"/>
      <c r="U179" s="937"/>
      <c r="V179" s="823"/>
      <c r="W179" s="797"/>
      <c r="X179" s="809"/>
      <c r="Y179" s="797"/>
      <c r="Z179" s="809"/>
      <c r="AA179" s="797"/>
      <c r="AB179" s="991"/>
      <c r="AC179" s="994"/>
      <c r="AD179" s="988"/>
      <c r="AE179" s="762"/>
      <c r="AF179" s="770"/>
      <c r="AG179" s="762"/>
      <c r="AH179" s="770"/>
      <c r="AI179" s="762"/>
      <c r="AJ179" s="770"/>
      <c r="AK179" s="762"/>
      <c r="AL179" s="770"/>
      <c r="AM179" s="762"/>
      <c r="AN179" s="1129"/>
      <c r="AO179" s="915"/>
      <c r="AP179" s="904"/>
      <c r="AQ179" s="27" t="s">
        <v>637</v>
      </c>
      <c r="AR179" s="133" t="str">
        <f>'[1]LÍNEA 4'!P179</f>
        <v xml:space="preserve"> -</v>
      </c>
      <c r="AS179" s="27" t="s">
        <v>1799</v>
      </c>
      <c r="AT179" s="43">
        <v>0</v>
      </c>
      <c r="AU179" s="85">
        <f>'[1]LÍNEA 4'!S179</f>
        <v>1</v>
      </c>
      <c r="AV179" s="85">
        <f>'[1]LÍNEA 4'!T179</f>
        <v>0</v>
      </c>
      <c r="AW179" s="414">
        <f t="shared" si="227"/>
        <v>0</v>
      </c>
      <c r="AX179" s="85">
        <f>'[1]LÍNEA 4'!U179</f>
        <v>0.2</v>
      </c>
      <c r="AY179" s="414">
        <f t="shared" si="253"/>
        <v>0.2</v>
      </c>
      <c r="AZ179" s="85">
        <f>'[1]LÍNEA 4'!V179</f>
        <v>0.4</v>
      </c>
      <c r="BA179" s="416">
        <f t="shared" si="254"/>
        <v>0.4</v>
      </c>
      <c r="BB179" s="125">
        <f>'[1]LÍNEA 4'!W179</f>
        <v>0.4</v>
      </c>
      <c r="BC179" s="423">
        <f t="shared" si="228"/>
        <v>0.4</v>
      </c>
      <c r="BD179" s="319">
        <f>'[7]2016'!K43</f>
        <v>0</v>
      </c>
      <c r="BE179" s="85">
        <f>'[7]2017'!K48</f>
        <v>0</v>
      </c>
      <c r="BF179" s="85">
        <f>'[7]2018'!K48</f>
        <v>0</v>
      </c>
      <c r="BG179" s="71">
        <f>'[7]2019'!K48</f>
        <v>0</v>
      </c>
      <c r="BH179" s="334" t="str">
        <f t="shared" si="217"/>
        <v xml:space="preserve"> -</v>
      </c>
      <c r="BI179" s="454" t="str">
        <f t="shared" si="218"/>
        <v xml:space="preserve"> -</v>
      </c>
      <c r="BJ179" s="335">
        <f t="shared" si="219"/>
        <v>0</v>
      </c>
      <c r="BK179" s="454">
        <f t="shared" si="220"/>
        <v>0</v>
      </c>
      <c r="BL179" s="335">
        <f t="shared" si="221"/>
        <v>0</v>
      </c>
      <c r="BM179" s="454">
        <f t="shared" si="222"/>
        <v>0</v>
      </c>
      <c r="BN179" s="335">
        <f t="shared" si="223"/>
        <v>0</v>
      </c>
      <c r="BO179" s="454">
        <f t="shared" si="224"/>
        <v>0</v>
      </c>
      <c r="BP179" s="661">
        <f t="shared" si="255"/>
        <v>0</v>
      </c>
      <c r="BQ179" s="656">
        <f t="shared" si="225"/>
        <v>0</v>
      </c>
      <c r="BR179" s="646">
        <f t="shared" si="226"/>
        <v>0</v>
      </c>
      <c r="BS179" s="54">
        <f>'[7]2016'!P43</f>
        <v>0</v>
      </c>
      <c r="BT179" s="60">
        <f>'[7]2016'!Q43</f>
        <v>0</v>
      </c>
      <c r="BU179" s="60">
        <f>'[7]2016'!R43</f>
        <v>0</v>
      </c>
      <c r="BV179" s="125" t="str">
        <f t="shared" si="230"/>
        <v xml:space="preserve"> -</v>
      </c>
      <c r="BW179" s="379" t="str">
        <f t="shared" si="231"/>
        <v xml:space="preserve"> -</v>
      </c>
      <c r="BX179" s="55">
        <f>'[7]2017'!P48</f>
        <v>1568181</v>
      </c>
      <c r="BY179" s="60">
        <f>'[7]2017'!Q48</f>
        <v>0</v>
      </c>
      <c r="BZ179" s="60">
        <f>'[7]2017'!R48</f>
        <v>0</v>
      </c>
      <c r="CA179" s="125">
        <f t="shared" si="232"/>
        <v>0</v>
      </c>
      <c r="CB179" s="379" t="str">
        <f t="shared" si="233"/>
        <v xml:space="preserve"> -</v>
      </c>
      <c r="CC179" s="54">
        <f>'[7]2018'!P48</f>
        <v>0</v>
      </c>
      <c r="CD179" s="60">
        <f>'[7]2018'!Q48</f>
        <v>0</v>
      </c>
      <c r="CE179" s="60">
        <f>'[7]2018'!R48</f>
        <v>0</v>
      </c>
      <c r="CF179" s="125" t="str">
        <f t="shared" si="234"/>
        <v xml:space="preserve"> -</v>
      </c>
      <c r="CG179" s="379" t="str">
        <f t="shared" si="235"/>
        <v xml:space="preserve"> -</v>
      </c>
      <c r="CH179" s="55">
        <f>'[7]2019'!P48</f>
        <v>0</v>
      </c>
      <c r="CI179" s="60">
        <f>'[7]2019'!Q48</f>
        <v>0</v>
      </c>
      <c r="CJ179" s="60">
        <f>'[7]2019'!R48</f>
        <v>0</v>
      </c>
      <c r="CK179" s="125" t="str">
        <f t="shared" si="236"/>
        <v xml:space="preserve"> -</v>
      </c>
      <c r="CL179" s="379" t="str">
        <f t="shared" si="237"/>
        <v xml:space="preserve"> -</v>
      </c>
      <c r="CM179" s="327">
        <f t="shared" si="238"/>
        <v>1568181</v>
      </c>
      <c r="CN179" s="323">
        <f t="shared" si="239"/>
        <v>0</v>
      </c>
      <c r="CO179" s="323">
        <f t="shared" si="240"/>
        <v>0</v>
      </c>
      <c r="CP179" s="505">
        <f t="shared" si="241"/>
        <v>0</v>
      </c>
      <c r="CQ179" s="379" t="str">
        <f t="shared" si="242"/>
        <v xml:space="preserve"> -</v>
      </c>
      <c r="CR179" s="592" t="s">
        <v>1344</v>
      </c>
      <c r="CS179" s="99" t="s">
        <v>1261</v>
      </c>
      <c r="CT179" s="102" t="str">
        <f>'[1]LÍNEA 4'!AQ179</f>
        <v>Sec. Infraestructura</v>
      </c>
    </row>
    <row r="180" spans="2:98" ht="30" customHeight="1" x14ac:dyDescent="0.2">
      <c r="B180" s="961"/>
      <c r="C180" s="958"/>
      <c r="D180" s="1175"/>
      <c r="E180" s="912"/>
      <c r="F180" s="921"/>
      <c r="G180" s="809"/>
      <c r="H180" s="809"/>
      <c r="I180" s="797"/>
      <c r="J180" s="809"/>
      <c r="K180" s="797"/>
      <c r="L180" s="809"/>
      <c r="M180" s="809"/>
      <c r="N180" s="797"/>
      <c r="O180" s="809"/>
      <c r="P180" s="809"/>
      <c r="Q180" s="797"/>
      <c r="R180" s="809"/>
      <c r="S180" s="809"/>
      <c r="T180" s="797"/>
      <c r="U180" s="937"/>
      <c r="V180" s="823"/>
      <c r="W180" s="797"/>
      <c r="X180" s="809"/>
      <c r="Y180" s="797"/>
      <c r="Z180" s="809"/>
      <c r="AA180" s="797"/>
      <c r="AB180" s="991"/>
      <c r="AC180" s="994"/>
      <c r="AD180" s="988"/>
      <c r="AE180" s="762"/>
      <c r="AF180" s="770"/>
      <c r="AG180" s="762"/>
      <c r="AH180" s="770"/>
      <c r="AI180" s="762"/>
      <c r="AJ180" s="770"/>
      <c r="AK180" s="762"/>
      <c r="AL180" s="770"/>
      <c r="AM180" s="762"/>
      <c r="AN180" s="1129"/>
      <c r="AO180" s="915"/>
      <c r="AP180" s="904"/>
      <c r="AQ180" s="27" t="s">
        <v>638</v>
      </c>
      <c r="AR180" s="133" t="str">
        <f>'[1]LÍNEA 4'!P180</f>
        <v xml:space="preserve"> -</v>
      </c>
      <c r="AS180" s="27" t="s">
        <v>1800</v>
      </c>
      <c r="AT180" s="43">
        <v>0</v>
      </c>
      <c r="AU180" s="85">
        <f>'[1]LÍNEA 4'!S180</f>
        <v>1</v>
      </c>
      <c r="AV180" s="85">
        <f>'[1]LÍNEA 4'!T180</f>
        <v>0</v>
      </c>
      <c r="AW180" s="414">
        <f t="shared" si="227"/>
        <v>0</v>
      </c>
      <c r="AX180" s="85">
        <f>'[1]LÍNEA 4'!U180</f>
        <v>0</v>
      </c>
      <c r="AY180" s="414">
        <f t="shared" si="253"/>
        <v>0</v>
      </c>
      <c r="AZ180" s="85">
        <f>'[1]LÍNEA 4'!V180</f>
        <v>0.5</v>
      </c>
      <c r="BA180" s="416">
        <f t="shared" si="254"/>
        <v>0.5</v>
      </c>
      <c r="BB180" s="125">
        <f>'[1]LÍNEA 4'!W180</f>
        <v>0.5</v>
      </c>
      <c r="BC180" s="423">
        <f t="shared" si="228"/>
        <v>0.5</v>
      </c>
      <c r="BD180" s="319">
        <f>'[7]2016'!K44</f>
        <v>0</v>
      </c>
      <c r="BE180" s="85">
        <f>'[7]2017'!K49</f>
        <v>0</v>
      </c>
      <c r="BF180" s="85">
        <f>'[7]2018'!K49</f>
        <v>0</v>
      </c>
      <c r="BG180" s="71">
        <f>'[7]2019'!K49</f>
        <v>0</v>
      </c>
      <c r="BH180" s="334" t="str">
        <f t="shared" si="217"/>
        <v xml:space="preserve"> -</v>
      </c>
      <c r="BI180" s="454" t="str">
        <f t="shared" si="218"/>
        <v xml:space="preserve"> -</v>
      </c>
      <c r="BJ180" s="335" t="str">
        <f t="shared" si="219"/>
        <v xml:space="preserve"> -</v>
      </c>
      <c r="BK180" s="454" t="str">
        <f t="shared" si="220"/>
        <v xml:space="preserve"> -</v>
      </c>
      <c r="BL180" s="335">
        <f t="shared" si="221"/>
        <v>0</v>
      </c>
      <c r="BM180" s="454">
        <f t="shared" si="222"/>
        <v>0</v>
      </c>
      <c r="BN180" s="335">
        <f t="shared" si="223"/>
        <v>0</v>
      </c>
      <c r="BO180" s="454">
        <f t="shared" si="224"/>
        <v>0</v>
      </c>
      <c r="BP180" s="661">
        <f t="shared" si="255"/>
        <v>0</v>
      </c>
      <c r="BQ180" s="656">
        <f t="shared" si="225"/>
        <v>0</v>
      </c>
      <c r="BR180" s="646">
        <f t="shared" si="226"/>
        <v>0</v>
      </c>
      <c r="BS180" s="54">
        <f>'[7]2016'!P44</f>
        <v>0</v>
      </c>
      <c r="BT180" s="60">
        <f>'[7]2016'!Q44</f>
        <v>0</v>
      </c>
      <c r="BU180" s="60">
        <f>'[7]2016'!R44</f>
        <v>0</v>
      </c>
      <c r="BV180" s="125" t="str">
        <f t="shared" si="230"/>
        <v xml:space="preserve"> -</v>
      </c>
      <c r="BW180" s="379" t="str">
        <f t="shared" si="231"/>
        <v xml:space="preserve"> -</v>
      </c>
      <c r="BX180" s="55">
        <f>'[7]2017'!P49</f>
        <v>0</v>
      </c>
      <c r="BY180" s="60">
        <f>'[7]2017'!Q49</f>
        <v>0</v>
      </c>
      <c r="BZ180" s="60">
        <f>'[7]2017'!R49</f>
        <v>0</v>
      </c>
      <c r="CA180" s="125" t="str">
        <f t="shared" si="232"/>
        <v xml:space="preserve"> -</v>
      </c>
      <c r="CB180" s="379" t="str">
        <f t="shared" si="233"/>
        <v xml:space="preserve"> -</v>
      </c>
      <c r="CC180" s="54">
        <f>'[7]2018'!P49</f>
        <v>0</v>
      </c>
      <c r="CD180" s="60">
        <f>'[7]2018'!Q49</f>
        <v>0</v>
      </c>
      <c r="CE180" s="60">
        <f>'[7]2018'!R49</f>
        <v>0</v>
      </c>
      <c r="CF180" s="125" t="str">
        <f t="shared" si="234"/>
        <v xml:space="preserve"> -</v>
      </c>
      <c r="CG180" s="379" t="str">
        <f t="shared" si="235"/>
        <v xml:space="preserve"> -</v>
      </c>
      <c r="CH180" s="55">
        <f>'[7]2019'!P49</f>
        <v>0</v>
      </c>
      <c r="CI180" s="60">
        <f>'[7]2019'!Q49</f>
        <v>0</v>
      </c>
      <c r="CJ180" s="60">
        <f>'[7]2019'!R49</f>
        <v>0</v>
      </c>
      <c r="CK180" s="125" t="str">
        <f t="shared" si="236"/>
        <v xml:space="preserve"> -</v>
      </c>
      <c r="CL180" s="379" t="str">
        <f t="shared" si="237"/>
        <v xml:space="preserve"> -</v>
      </c>
      <c r="CM180" s="327">
        <f t="shared" si="238"/>
        <v>0</v>
      </c>
      <c r="CN180" s="323">
        <f t="shared" si="239"/>
        <v>0</v>
      </c>
      <c r="CO180" s="323">
        <f t="shared" si="240"/>
        <v>0</v>
      </c>
      <c r="CP180" s="505" t="str">
        <f t="shared" si="241"/>
        <v xml:space="preserve"> -</v>
      </c>
      <c r="CQ180" s="379" t="str">
        <f t="shared" si="242"/>
        <v xml:space="preserve"> -</v>
      </c>
      <c r="CR180" s="592" t="s">
        <v>1344</v>
      </c>
      <c r="CS180" s="99" t="s">
        <v>1261</v>
      </c>
      <c r="CT180" s="102" t="str">
        <f>'[1]LÍNEA 4'!AQ180</f>
        <v>Sec. Infraestructura</v>
      </c>
    </row>
    <row r="181" spans="2:98" ht="30" customHeight="1" x14ac:dyDescent="0.2">
      <c r="B181" s="961"/>
      <c r="C181" s="958"/>
      <c r="D181" s="1175"/>
      <c r="E181" s="912"/>
      <c r="F181" s="921"/>
      <c r="G181" s="809"/>
      <c r="H181" s="809"/>
      <c r="I181" s="797"/>
      <c r="J181" s="809"/>
      <c r="K181" s="797"/>
      <c r="L181" s="809"/>
      <c r="M181" s="809"/>
      <c r="N181" s="797"/>
      <c r="O181" s="809"/>
      <c r="P181" s="809"/>
      <c r="Q181" s="797"/>
      <c r="R181" s="809"/>
      <c r="S181" s="809"/>
      <c r="T181" s="797"/>
      <c r="U181" s="937"/>
      <c r="V181" s="823"/>
      <c r="W181" s="797"/>
      <c r="X181" s="809"/>
      <c r="Y181" s="797"/>
      <c r="Z181" s="809"/>
      <c r="AA181" s="797"/>
      <c r="AB181" s="991"/>
      <c r="AC181" s="994"/>
      <c r="AD181" s="988"/>
      <c r="AE181" s="762"/>
      <c r="AF181" s="770"/>
      <c r="AG181" s="762"/>
      <c r="AH181" s="770"/>
      <c r="AI181" s="762"/>
      <c r="AJ181" s="770"/>
      <c r="AK181" s="762"/>
      <c r="AL181" s="770"/>
      <c r="AM181" s="762"/>
      <c r="AN181" s="1129"/>
      <c r="AO181" s="915"/>
      <c r="AP181" s="904"/>
      <c r="AQ181" s="27" t="s">
        <v>639</v>
      </c>
      <c r="AR181" s="133" t="str">
        <f>'[1]LÍNEA 4'!P181</f>
        <v xml:space="preserve"> -</v>
      </c>
      <c r="AS181" s="27" t="s">
        <v>1801</v>
      </c>
      <c r="AT181" s="43">
        <v>0.2</v>
      </c>
      <c r="AU181" s="85">
        <f>'[1]LÍNEA 4'!S181</f>
        <v>1</v>
      </c>
      <c r="AV181" s="85">
        <f>'[1]LÍNEA 4'!T181</f>
        <v>0</v>
      </c>
      <c r="AW181" s="414">
        <f t="shared" si="227"/>
        <v>0</v>
      </c>
      <c r="AX181" s="85">
        <f>'[1]LÍNEA 4'!U181</f>
        <v>0.2</v>
      </c>
      <c r="AY181" s="414">
        <f t="shared" si="253"/>
        <v>0.2</v>
      </c>
      <c r="AZ181" s="85">
        <f>'[1]LÍNEA 4'!V181</f>
        <v>0.4</v>
      </c>
      <c r="BA181" s="416">
        <f t="shared" si="254"/>
        <v>0.4</v>
      </c>
      <c r="BB181" s="125">
        <f>'[1]LÍNEA 4'!W181</f>
        <v>0.4</v>
      </c>
      <c r="BC181" s="423">
        <f t="shared" si="228"/>
        <v>0.4</v>
      </c>
      <c r="BD181" s="319">
        <f>'[7]2016'!K45</f>
        <v>0</v>
      </c>
      <c r="BE181" s="85">
        <f>'[7]2017'!K50</f>
        <v>0</v>
      </c>
      <c r="BF181" s="85">
        <f>'[7]2018'!K50</f>
        <v>0</v>
      </c>
      <c r="BG181" s="71">
        <f>'[7]2019'!K50</f>
        <v>0</v>
      </c>
      <c r="BH181" s="334" t="str">
        <f t="shared" si="217"/>
        <v xml:space="preserve"> -</v>
      </c>
      <c r="BI181" s="454" t="str">
        <f t="shared" si="218"/>
        <v xml:space="preserve"> -</v>
      </c>
      <c r="BJ181" s="335">
        <f t="shared" si="219"/>
        <v>0</v>
      </c>
      <c r="BK181" s="454">
        <f t="shared" si="220"/>
        <v>0</v>
      </c>
      <c r="BL181" s="335">
        <f t="shared" si="221"/>
        <v>0</v>
      </c>
      <c r="BM181" s="454">
        <f t="shared" si="222"/>
        <v>0</v>
      </c>
      <c r="BN181" s="335">
        <f t="shared" si="223"/>
        <v>0</v>
      </c>
      <c r="BO181" s="454">
        <f t="shared" si="224"/>
        <v>0</v>
      </c>
      <c r="BP181" s="661">
        <f t="shared" si="255"/>
        <v>0</v>
      </c>
      <c r="BQ181" s="656">
        <f t="shared" si="225"/>
        <v>0</v>
      </c>
      <c r="BR181" s="646">
        <f t="shared" si="226"/>
        <v>0</v>
      </c>
      <c r="BS181" s="54">
        <f>'[7]2016'!P45</f>
        <v>0</v>
      </c>
      <c r="BT181" s="60">
        <f>'[7]2016'!Q45</f>
        <v>0</v>
      </c>
      <c r="BU181" s="60">
        <f>'[7]2016'!R45</f>
        <v>0</v>
      </c>
      <c r="BV181" s="125" t="str">
        <f t="shared" si="230"/>
        <v xml:space="preserve"> -</v>
      </c>
      <c r="BW181" s="379" t="str">
        <f t="shared" si="231"/>
        <v xml:space="preserve"> -</v>
      </c>
      <c r="BX181" s="55">
        <f>'[7]2017'!P50</f>
        <v>1568181</v>
      </c>
      <c r="BY181" s="60">
        <f>'[7]2017'!Q50</f>
        <v>0</v>
      </c>
      <c r="BZ181" s="60">
        <f>'[7]2017'!R50</f>
        <v>0</v>
      </c>
      <c r="CA181" s="125">
        <f t="shared" si="232"/>
        <v>0</v>
      </c>
      <c r="CB181" s="379" t="str">
        <f t="shared" si="233"/>
        <v xml:space="preserve"> -</v>
      </c>
      <c r="CC181" s="54">
        <f>'[7]2018'!P50</f>
        <v>0</v>
      </c>
      <c r="CD181" s="60">
        <f>'[7]2018'!Q50</f>
        <v>0</v>
      </c>
      <c r="CE181" s="60">
        <f>'[7]2018'!R50</f>
        <v>0</v>
      </c>
      <c r="CF181" s="125" t="str">
        <f t="shared" si="234"/>
        <v xml:space="preserve"> -</v>
      </c>
      <c r="CG181" s="379" t="str">
        <f t="shared" si="235"/>
        <v xml:space="preserve"> -</v>
      </c>
      <c r="CH181" s="55">
        <f>'[7]2019'!P50</f>
        <v>0</v>
      </c>
      <c r="CI181" s="60">
        <f>'[7]2019'!Q50</f>
        <v>0</v>
      </c>
      <c r="CJ181" s="60">
        <f>'[7]2019'!R50</f>
        <v>0</v>
      </c>
      <c r="CK181" s="125" t="str">
        <f t="shared" si="236"/>
        <v xml:space="preserve"> -</v>
      </c>
      <c r="CL181" s="379" t="str">
        <f t="shared" si="237"/>
        <v xml:space="preserve"> -</v>
      </c>
      <c r="CM181" s="327">
        <f t="shared" si="238"/>
        <v>1568181</v>
      </c>
      <c r="CN181" s="323">
        <f t="shared" si="239"/>
        <v>0</v>
      </c>
      <c r="CO181" s="323">
        <f t="shared" si="240"/>
        <v>0</v>
      </c>
      <c r="CP181" s="505">
        <f t="shared" si="241"/>
        <v>0</v>
      </c>
      <c r="CQ181" s="379" t="str">
        <f t="shared" si="242"/>
        <v xml:space="preserve"> -</v>
      </c>
      <c r="CR181" s="592" t="s">
        <v>1344</v>
      </c>
      <c r="CS181" s="99" t="s">
        <v>1261</v>
      </c>
      <c r="CT181" s="102" t="str">
        <f>'[1]LÍNEA 4'!AQ181</f>
        <v>Sec. Infraestructura</v>
      </c>
    </row>
    <row r="182" spans="2:98" ht="30" customHeight="1" x14ac:dyDescent="0.2">
      <c r="B182" s="961"/>
      <c r="C182" s="958"/>
      <c r="D182" s="1175"/>
      <c r="E182" s="912"/>
      <c r="F182" s="921"/>
      <c r="G182" s="809"/>
      <c r="H182" s="809"/>
      <c r="I182" s="797"/>
      <c r="J182" s="809"/>
      <c r="K182" s="797"/>
      <c r="L182" s="809"/>
      <c r="M182" s="809"/>
      <c r="N182" s="797"/>
      <c r="O182" s="809"/>
      <c r="P182" s="809"/>
      <c r="Q182" s="797"/>
      <c r="R182" s="809"/>
      <c r="S182" s="809"/>
      <c r="T182" s="797"/>
      <c r="U182" s="937"/>
      <c r="V182" s="823"/>
      <c r="W182" s="797"/>
      <c r="X182" s="809"/>
      <c r="Y182" s="797"/>
      <c r="Z182" s="809"/>
      <c r="AA182" s="797"/>
      <c r="AB182" s="991"/>
      <c r="AC182" s="994"/>
      <c r="AD182" s="988"/>
      <c r="AE182" s="762"/>
      <c r="AF182" s="770"/>
      <c r="AG182" s="762"/>
      <c r="AH182" s="770"/>
      <c r="AI182" s="762"/>
      <c r="AJ182" s="770"/>
      <c r="AK182" s="762"/>
      <c r="AL182" s="770"/>
      <c r="AM182" s="762"/>
      <c r="AN182" s="1129"/>
      <c r="AO182" s="915"/>
      <c r="AP182" s="904"/>
      <c r="AQ182" s="27" t="s">
        <v>640</v>
      </c>
      <c r="AR182" s="133" t="str">
        <f>'[1]LÍNEA 4'!P182</f>
        <v xml:space="preserve"> -</v>
      </c>
      <c r="AS182" s="27" t="s">
        <v>1802</v>
      </c>
      <c r="AT182" s="43">
        <v>0</v>
      </c>
      <c r="AU182" s="85">
        <f>'[1]LÍNEA 4'!S182</f>
        <v>1</v>
      </c>
      <c r="AV182" s="85">
        <f>'[1]LÍNEA 4'!T182</f>
        <v>0</v>
      </c>
      <c r="AW182" s="414">
        <f t="shared" si="227"/>
        <v>0</v>
      </c>
      <c r="AX182" s="85">
        <f>'[1]LÍNEA 4'!U182</f>
        <v>0.2</v>
      </c>
      <c r="AY182" s="414">
        <f t="shared" si="253"/>
        <v>0.2</v>
      </c>
      <c r="AZ182" s="85">
        <f>'[1]LÍNEA 4'!V182</f>
        <v>0.4</v>
      </c>
      <c r="BA182" s="416">
        <f t="shared" si="254"/>
        <v>0.4</v>
      </c>
      <c r="BB182" s="125">
        <f>'[1]LÍNEA 4'!W182</f>
        <v>0.4</v>
      </c>
      <c r="BC182" s="423">
        <f t="shared" si="228"/>
        <v>0.4</v>
      </c>
      <c r="BD182" s="319">
        <f>'[7]2016'!K46</f>
        <v>0</v>
      </c>
      <c r="BE182" s="85">
        <f>'[7]2017'!K51</f>
        <v>0</v>
      </c>
      <c r="BF182" s="85">
        <f>'[7]2018'!K51</f>
        <v>0</v>
      </c>
      <c r="BG182" s="71">
        <f>'[7]2019'!K51</f>
        <v>0</v>
      </c>
      <c r="BH182" s="334" t="str">
        <f t="shared" si="217"/>
        <v xml:space="preserve"> -</v>
      </c>
      <c r="BI182" s="454" t="str">
        <f t="shared" si="218"/>
        <v xml:space="preserve"> -</v>
      </c>
      <c r="BJ182" s="335">
        <f t="shared" si="219"/>
        <v>0</v>
      </c>
      <c r="BK182" s="454">
        <f t="shared" si="220"/>
        <v>0</v>
      </c>
      <c r="BL182" s="335">
        <f t="shared" si="221"/>
        <v>0</v>
      </c>
      <c r="BM182" s="454">
        <f t="shared" si="222"/>
        <v>0</v>
      </c>
      <c r="BN182" s="335">
        <f t="shared" si="223"/>
        <v>0</v>
      </c>
      <c r="BO182" s="454">
        <f t="shared" si="224"/>
        <v>0</v>
      </c>
      <c r="BP182" s="661">
        <f t="shared" si="255"/>
        <v>0</v>
      </c>
      <c r="BQ182" s="656">
        <f t="shared" si="225"/>
        <v>0</v>
      </c>
      <c r="BR182" s="646">
        <f t="shared" si="226"/>
        <v>0</v>
      </c>
      <c r="BS182" s="54">
        <f>'[7]2016'!P46</f>
        <v>0</v>
      </c>
      <c r="BT182" s="60">
        <f>'[7]2016'!Q46</f>
        <v>0</v>
      </c>
      <c r="BU182" s="60">
        <f>'[7]2016'!R46</f>
        <v>0</v>
      </c>
      <c r="BV182" s="125" t="str">
        <f t="shared" si="230"/>
        <v xml:space="preserve"> -</v>
      </c>
      <c r="BW182" s="379" t="str">
        <f t="shared" si="231"/>
        <v xml:space="preserve"> -</v>
      </c>
      <c r="BX182" s="55">
        <f>'[7]2017'!P51</f>
        <v>1068181</v>
      </c>
      <c r="BY182" s="60">
        <f>'[7]2017'!Q51</f>
        <v>0</v>
      </c>
      <c r="BZ182" s="60">
        <f>'[7]2017'!R51</f>
        <v>0</v>
      </c>
      <c r="CA182" s="125">
        <f t="shared" si="232"/>
        <v>0</v>
      </c>
      <c r="CB182" s="379" t="str">
        <f t="shared" si="233"/>
        <v xml:space="preserve"> -</v>
      </c>
      <c r="CC182" s="54">
        <f>'[7]2018'!P51</f>
        <v>0</v>
      </c>
      <c r="CD182" s="60">
        <f>'[7]2018'!Q51</f>
        <v>0</v>
      </c>
      <c r="CE182" s="60">
        <f>'[7]2018'!R51</f>
        <v>0</v>
      </c>
      <c r="CF182" s="125" t="str">
        <f t="shared" si="234"/>
        <v xml:space="preserve"> -</v>
      </c>
      <c r="CG182" s="379" t="str">
        <f t="shared" si="235"/>
        <v xml:space="preserve"> -</v>
      </c>
      <c r="CH182" s="55">
        <f>'[7]2019'!P51</f>
        <v>0</v>
      </c>
      <c r="CI182" s="60">
        <f>'[7]2019'!Q51</f>
        <v>0</v>
      </c>
      <c r="CJ182" s="60">
        <f>'[7]2019'!R51</f>
        <v>0</v>
      </c>
      <c r="CK182" s="125" t="str">
        <f t="shared" si="236"/>
        <v xml:space="preserve"> -</v>
      </c>
      <c r="CL182" s="379" t="str">
        <f t="shared" si="237"/>
        <v xml:space="preserve"> -</v>
      </c>
      <c r="CM182" s="327">
        <f t="shared" si="238"/>
        <v>1068181</v>
      </c>
      <c r="CN182" s="323">
        <f t="shared" si="239"/>
        <v>0</v>
      </c>
      <c r="CO182" s="323">
        <f t="shared" si="240"/>
        <v>0</v>
      </c>
      <c r="CP182" s="505">
        <f t="shared" si="241"/>
        <v>0</v>
      </c>
      <c r="CQ182" s="379" t="str">
        <f t="shared" si="242"/>
        <v xml:space="preserve"> -</v>
      </c>
      <c r="CR182" s="592" t="s">
        <v>1344</v>
      </c>
      <c r="CS182" s="99" t="s">
        <v>1261</v>
      </c>
      <c r="CT182" s="102" t="str">
        <f>'[1]LÍNEA 4'!AQ182</f>
        <v>Sec. Infraestructura</v>
      </c>
    </row>
    <row r="183" spans="2:98" ht="30" customHeight="1" x14ac:dyDescent="0.2">
      <c r="B183" s="961"/>
      <c r="C183" s="958"/>
      <c r="D183" s="1175"/>
      <c r="E183" s="912"/>
      <c r="F183" s="921"/>
      <c r="G183" s="809"/>
      <c r="H183" s="809"/>
      <c r="I183" s="797"/>
      <c r="J183" s="809"/>
      <c r="K183" s="797"/>
      <c r="L183" s="809"/>
      <c r="M183" s="809"/>
      <c r="N183" s="797"/>
      <c r="O183" s="809"/>
      <c r="P183" s="809"/>
      <c r="Q183" s="797"/>
      <c r="R183" s="809"/>
      <c r="S183" s="809"/>
      <c r="T183" s="797"/>
      <c r="U183" s="937"/>
      <c r="V183" s="823"/>
      <c r="W183" s="797"/>
      <c r="X183" s="809"/>
      <c r="Y183" s="797"/>
      <c r="Z183" s="809"/>
      <c r="AA183" s="797"/>
      <c r="AB183" s="991"/>
      <c r="AC183" s="994"/>
      <c r="AD183" s="988"/>
      <c r="AE183" s="762"/>
      <c r="AF183" s="770"/>
      <c r="AG183" s="762"/>
      <c r="AH183" s="770"/>
      <c r="AI183" s="762"/>
      <c r="AJ183" s="770"/>
      <c r="AK183" s="762"/>
      <c r="AL183" s="770"/>
      <c r="AM183" s="762"/>
      <c r="AN183" s="1129"/>
      <c r="AO183" s="915"/>
      <c r="AP183" s="904"/>
      <c r="AQ183" s="27" t="s">
        <v>641</v>
      </c>
      <c r="AR183" s="133" t="str">
        <f>'[1]LÍNEA 4'!P183</f>
        <v xml:space="preserve"> -</v>
      </c>
      <c r="AS183" s="27" t="s">
        <v>1803</v>
      </c>
      <c r="AT183" s="43">
        <v>0</v>
      </c>
      <c r="AU183" s="85">
        <f>'[1]LÍNEA 4'!S183</f>
        <v>1</v>
      </c>
      <c r="AV183" s="85">
        <f>'[1]LÍNEA 4'!T183</f>
        <v>0</v>
      </c>
      <c r="AW183" s="414">
        <f t="shared" si="227"/>
        <v>0</v>
      </c>
      <c r="AX183" s="85">
        <f>'[1]LÍNEA 4'!U183</f>
        <v>0.2</v>
      </c>
      <c r="AY183" s="414">
        <f t="shared" si="253"/>
        <v>0.2</v>
      </c>
      <c r="AZ183" s="85">
        <f>'[1]LÍNEA 4'!V183</f>
        <v>0.4</v>
      </c>
      <c r="BA183" s="416">
        <f t="shared" si="254"/>
        <v>0.4</v>
      </c>
      <c r="BB183" s="125">
        <f>'[1]LÍNEA 4'!W183</f>
        <v>0.4</v>
      </c>
      <c r="BC183" s="423">
        <f t="shared" si="228"/>
        <v>0.4</v>
      </c>
      <c r="BD183" s="319">
        <f>'[7]2016'!$K$47</f>
        <v>0</v>
      </c>
      <c r="BE183" s="85">
        <f>'[7]2017'!K52</f>
        <v>0</v>
      </c>
      <c r="BF183" s="85">
        <f>'[7]2018'!K52</f>
        <v>0</v>
      </c>
      <c r="BG183" s="71">
        <f>'[7]2019'!K52</f>
        <v>0</v>
      </c>
      <c r="BH183" s="334" t="str">
        <f t="shared" si="217"/>
        <v xml:space="preserve"> -</v>
      </c>
      <c r="BI183" s="454" t="str">
        <f t="shared" si="218"/>
        <v xml:space="preserve"> -</v>
      </c>
      <c r="BJ183" s="335">
        <f t="shared" si="219"/>
        <v>0</v>
      </c>
      <c r="BK183" s="454">
        <f t="shared" si="220"/>
        <v>0</v>
      </c>
      <c r="BL183" s="335">
        <f t="shared" si="221"/>
        <v>0</v>
      </c>
      <c r="BM183" s="454">
        <f t="shared" si="222"/>
        <v>0</v>
      </c>
      <c r="BN183" s="335">
        <f t="shared" si="223"/>
        <v>0</v>
      </c>
      <c r="BO183" s="454">
        <f t="shared" si="224"/>
        <v>0</v>
      </c>
      <c r="BP183" s="661">
        <f t="shared" si="255"/>
        <v>0</v>
      </c>
      <c r="BQ183" s="656">
        <f t="shared" si="225"/>
        <v>0</v>
      </c>
      <c r="BR183" s="646">
        <f t="shared" si="226"/>
        <v>0</v>
      </c>
      <c r="BS183" s="54">
        <f>'[7]2016'!P47</f>
        <v>0</v>
      </c>
      <c r="BT183" s="60">
        <f>'[7]2016'!Q47</f>
        <v>0</v>
      </c>
      <c r="BU183" s="60">
        <f>'[7]2016'!R47</f>
        <v>0</v>
      </c>
      <c r="BV183" s="125" t="str">
        <f t="shared" si="230"/>
        <v xml:space="preserve"> -</v>
      </c>
      <c r="BW183" s="379" t="str">
        <f t="shared" si="231"/>
        <v xml:space="preserve"> -</v>
      </c>
      <c r="BX183" s="55">
        <f>'[7]2017'!P52</f>
        <v>573309</v>
      </c>
      <c r="BY183" s="60">
        <f>'[7]2017'!Q52</f>
        <v>0</v>
      </c>
      <c r="BZ183" s="60">
        <f>'[7]2017'!R52</f>
        <v>0</v>
      </c>
      <c r="CA183" s="125">
        <f t="shared" si="232"/>
        <v>0</v>
      </c>
      <c r="CB183" s="379" t="str">
        <f t="shared" si="233"/>
        <v xml:space="preserve"> -</v>
      </c>
      <c r="CC183" s="54">
        <f>'[7]2018'!P52</f>
        <v>0</v>
      </c>
      <c r="CD183" s="60">
        <f>'[7]2018'!Q52</f>
        <v>0</v>
      </c>
      <c r="CE183" s="60">
        <f>'[7]2018'!R52</f>
        <v>0</v>
      </c>
      <c r="CF183" s="125" t="str">
        <f t="shared" si="234"/>
        <v xml:space="preserve"> -</v>
      </c>
      <c r="CG183" s="379" t="str">
        <f t="shared" si="235"/>
        <v xml:space="preserve"> -</v>
      </c>
      <c r="CH183" s="55">
        <f>'[7]2019'!P52</f>
        <v>0</v>
      </c>
      <c r="CI183" s="60">
        <f>'[7]2019'!Q52</f>
        <v>0</v>
      </c>
      <c r="CJ183" s="60">
        <f>'[7]2019'!R52</f>
        <v>0</v>
      </c>
      <c r="CK183" s="125" t="str">
        <f t="shared" si="236"/>
        <v xml:space="preserve"> -</v>
      </c>
      <c r="CL183" s="379" t="str">
        <f t="shared" si="237"/>
        <v xml:space="preserve"> -</v>
      </c>
      <c r="CM183" s="327">
        <f t="shared" si="238"/>
        <v>573309</v>
      </c>
      <c r="CN183" s="323">
        <f t="shared" si="239"/>
        <v>0</v>
      </c>
      <c r="CO183" s="323">
        <f t="shared" si="240"/>
        <v>0</v>
      </c>
      <c r="CP183" s="505">
        <f t="shared" si="241"/>
        <v>0</v>
      </c>
      <c r="CQ183" s="379" t="str">
        <f t="shared" si="242"/>
        <v xml:space="preserve"> -</v>
      </c>
      <c r="CR183" s="592" t="s">
        <v>1344</v>
      </c>
      <c r="CS183" s="99" t="s">
        <v>1341</v>
      </c>
      <c r="CT183" s="102" t="str">
        <f>'[1]LÍNEA 4'!AQ183</f>
        <v>Sec. Infraestructura</v>
      </c>
    </row>
    <row r="184" spans="2:98" ht="30" customHeight="1" x14ac:dyDescent="0.2">
      <c r="B184" s="961"/>
      <c r="C184" s="958"/>
      <c r="D184" s="1175"/>
      <c r="E184" s="912"/>
      <c r="F184" s="921"/>
      <c r="G184" s="809"/>
      <c r="H184" s="809"/>
      <c r="I184" s="797"/>
      <c r="J184" s="809"/>
      <c r="K184" s="797"/>
      <c r="L184" s="809"/>
      <c r="M184" s="809"/>
      <c r="N184" s="797"/>
      <c r="O184" s="809"/>
      <c r="P184" s="809"/>
      <c r="Q184" s="797"/>
      <c r="R184" s="809"/>
      <c r="S184" s="809"/>
      <c r="T184" s="797"/>
      <c r="U184" s="937"/>
      <c r="V184" s="823"/>
      <c r="W184" s="797"/>
      <c r="X184" s="809"/>
      <c r="Y184" s="797"/>
      <c r="Z184" s="809"/>
      <c r="AA184" s="797"/>
      <c r="AB184" s="991"/>
      <c r="AC184" s="994"/>
      <c r="AD184" s="988"/>
      <c r="AE184" s="762"/>
      <c r="AF184" s="770"/>
      <c r="AG184" s="762"/>
      <c r="AH184" s="770"/>
      <c r="AI184" s="762"/>
      <c r="AJ184" s="770"/>
      <c r="AK184" s="762"/>
      <c r="AL184" s="770"/>
      <c r="AM184" s="762"/>
      <c r="AN184" s="1129"/>
      <c r="AO184" s="915"/>
      <c r="AP184" s="904"/>
      <c r="AQ184" s="301" t="s">
        <v>642</v>
      </c>
      <c r="AR184" s="302">
        <f>'[1]LÍNEA 4'!P184</f>
        <v>2210981</v>
      </c>
      <c r="AS184" s="301" t="s">
        <v>1804</v>
      </c>
      <c r="AT184" s="40">
        <v>4</v>
      </c>
      <c r="AU184" s="60">
        <f>'[1]LÍNEA 4'!S184</f>
        <v>4</v>
      </c>
      <c r="AV184" s="60">
        <f>'[1]LÍNEA 4'!T184</f>
        <v>4</v>
      </c>
      <c r="AW184" s="414">
        <v>0.25</v>
      </c>
      <c r="AX184" s="60">
        <f>'[1]LÍNEA 4'!U184</f>
        <v>4</v>
      </c>
      <c r="AY184" s="414">
        <v>0.25</v>
      </c>
      <c r="AZ184" s="60">
        <f>'[1]LÍNEA 4'!V184</f>
        <v>4</v>
      </c>
      <c r="BA184" s="416">
        <v>0.25</v>
      </c>
      <c r="BB184" s="47">
        <f>'[1]LÍNEA 4'!W184</f>
        <v>4</v>
      </c>
      <c r="BC184" s="423">
        <v>0.25</v>
      </c>
      <c r="BD184" s="54">
        <f>'[2]2016'!K64</f>
        <v>3</v>
      </c>
      <c r="BE184" s="60">
        <f>'[2]2017'!K64</f>
        <v>2</v>
      </c>
      <c r="BF184" s="60">
        <f>'[2]2018'!K64</f>
        <v>0</v>
      </c>
      <c r="BG184" s="49">
        <f>'[2]2019'!K64</f>
        <v>0</v>
      </c>
      <c r="BH184" s="334">
        <f t="shared" si="217"/>
        <v>0.75</v>
      </c>
      <c r="BI184" s="454">
        <f t="shared" si="218"/>
        <v>0.75</v>
      </c>
      <c r="BJ184" s="335">
        <f t="shared" si="219"/>
        <v>0.5</v>
      </c>
      <c r="BK184" s="454">
        <f t="shared" si="220"/>
        <v>0.5</v>
      </c>
      <c r="BL184" s="335">
        <f t="shared" si="221"/>
        <v>0</v>
      </c>
      <c r="BM184" s="454">
        <f t="shared" si="222"/>
        <v>0</v>
      </c>
      <c r="BN184" s="335">
        <f t="shared" si="223"/>
        <v>0</v>
      </c>
      <c r="BO184" s="454">
        <f t="shared" si="224"/>
        <v>0</v>
      </c>
      <c r="BP184" s="661">
        <f t="shared" si="243"/>
        <v>0.3125</v>
      </c>
      <c r="BQ184" s="656">
        <f t="shared" si="225"/>
        <v>0.3125</v>
      </c>
      <c r="BR184" s="646">
        <f t="shared" si="226"/>
        <v>0.3125</v>
      </c>
      <c r="BS184" s="54">
        <f>'[2]2016'!P64</f>
        <v>690000</v>
      </c>
      <c r="BT184" s="60">
        <f>'[2]2016'!Q64</f>
        <v>679882</v>
      </c>
      <c r="BU184" s="60">
        <f>'[2]2016'!R64</f>
        <v>0</v>
      </c>
      <c r="BV184" s="125">
        <f t="shared" si="230"/>
        <v>0.98533623188405794</v>
      </c>
      <c r="BW184" s="379" t="str">
        <f t="shared" si="231"/>
        <v xml:space="preserve"> -</v>
      </c>
      <c r="BX184" s="55">
        <f>'[2]2017'!P64</f>
        <v>943200</v>
      </c>
      <c r="BY184" s="60">
        <f>'[2]2017'!Q64</f>
        <v>453176</v>
      </c>
      <c r="BZ184" s="60">
        <f>'[2]2017'!R64</f>
        <v>0</v>
      </c>
      <c r="CA184" s="125">
        <f t="shared" si="232"/>
        <v>0.4804664970313825</v>
      </c>
      <c r="CB184" s="379" t="str">
        <f t="shared" si="233"/>
        <v xml:space="preserve"> -</v>
      </c>
      <c r="CC184" s="54">
        <f>'[2]2018'!P64</f>
        <v>650000</v>
      </c>
      <c r="CD184" s="60">
        <f>'[2]2018'!Q64</f>
        <v>0</v>
      </c>
      <c r="CE184" s="60">
        <f>'[2]2018'!R64</f>
        <v>0</v>
      </c>
      <c r="CF184" s="125">
        <f t="shared" si="234"/>
        <v>0</v>
      </c>
      <c r="CG184" s="379" t="str">
        <f t="shared" si="235"/>
        <v xml:space="preserve"> -</v>
      </c>
      <c r="CH184" s="55">
        <f>'[2]2019'!P64</f>
        <v>650000</v>
      </c>
      <c r="CI184" s="60">
        <f>'[2]2019'!Q64</f>
        <v>0</v>
      </c>
      <c r="CJ184" s="60">
        <f>'[2]2019'!R64</f>
        <v>0</v>
      </c>
      <c r="CK184" s="125">
        <f t="shared" si="236"/>
        <v>0</v>
      </c>
      <c r="CL184" s="379" t="str">
        <f t="shared" si="237"/>
        <v xml:space="preserve"> -</v>
      </c>
      <c r="CM184" s="327">
        <f t="shared" si="238"/>
        <v>2933200</v>
      </c>
      <c r="CN184" s="323">
        <f t="shared" si="239"/>
        <v>1133058</v>
      </c>
      <c r="CO184" s="323">
        <f t="shared" si="240"/>
        <v>0</v>
      </c>
      <c r="CP184" s="505">
        <f t="shared" si="241"/>
        <v>0.38628733124232922</v>
      </c>
      <c r="CQ184" s="379" t="str">
        <f t="shared" si="242"/>
        <v xml:space="preserve"> -</v>
      </c>
      <c r="CR184" s="592" t="s">
        <v>1344</v>
      </c>
      <c r="CS184" s="99" t="s">
        <v>1341</v>
      </c>
      <c r="CT184" s="102" t="str">
        <f>'[1]LÍNEA 4'!AQ184</f>
        <v>Sec. Interior</v>
      </c>
    </row>
    <row r="185" spans="2:98" ht="30" customHeight="1" x14ac:dyDescent="0.2">
      <c r="B185" s="961"/>
      <c r="C185" s="958"/>
      <c r="D185" s="1175"/>
      <c r="E185" s="912"/>
      <c r="F185" s="921"/>
      <c r="G185" s="809"/>
      <c r="H185" s="809"/>
      <c r="I185" s="797"/>
      <c r="J185" s="809"/>
      <c r="K185" s="797"/>
      <c r="L185" s="809"/>
      <c r="M185" s="809"/>
      <c r="N185" s="797"/>
      <c r="O185" s="809"/>
      <c r="P185" s="809"/>
      <c r="Q185" s="797"/>
      <c r="R185" s="809"/>
      <c r="S185" s="809"/>
      <c r="T185" s="797"/>
      <c r="U185" s="937"/>
      <c r="V185" s="823"/>
      <c r="W185" s="797"/>
      <c r="X185" s="809"/>
      <c r="Y185" s="797"/>
      <c r="Z185" s="809"/>
      <c r="AA185" s="797"/>
      <c r="AB185" s="991"/>
      <c r="AC185" s="994"/>
      <c r="AD185" s="988"/>
      <c r="AE185" s="762"/>
      <c r="AF185" s="770"/>
      <c r="AG185" s="762"/>
      <c r="AH185" s="770"/>
      <c r="AI185" s="762"/>
      <c r="AJ185" s="770"/>
      <c r="AK185" s="762"/>
      <c r="AL185" s="770"/>
      <c r="AM185" s="762"/>
      <c r="AN185" s="1129"/>
      <c r="AO185" s="915"/>
      <c r="AP185" s="904"/>
      <c r="AQ185" s="27" t="s">
        <v>643</v>
      </c>
      <c r="AR185" s="133" t="str">
        <f>'[1]LÍNEA 4'!P185</f>
        <v xml:space="preserve"> -</v>
      </c>
      <c r="AS185" s="27" t="s">
        <v>1805</v>
      </c>
      <c r="AT185" s="40">
        <v>0</v>
      </c>
      <c r="AU185" s="60">
        <f>'[1]LÍNEA 4'!S185</f>
        <v>4</v>
      </c>
      <c r="AV185" s="60">
        <f>'[1]LÍNEA 4'!T185</f>
        <v>0</v>
      </c>
      <c r="AW185" s="414">
        <f t="shared" si="227"/>
        <v>0</v>
      </c>
      <c r="AX185" s="60">
        <f>'[1]LÍNEA 4'!U185</f>
        <v>4</v>
      </c>
      <c r="AY185" s="414">
        <f>+AX185/AU185</f>
        <v>1</v>
      </c>
      <c r="AZ185" s="60">
        <f>'[1]LÍNEA 4'!V185</f>
        <v>0</v>
      </c>
      <c r="BA185" s="416">
        <f>+AZ185/AU185</f>
        <v>0</v>
      </c>
      <c r="BB185" s="47">
        <f>'[1]LÍNEA 4'!W185</f>
        <v>0</v>
      </c>
      <c r="BC185" s="423">
        <f t="shared" si="228"/>
        <v>0</v>
      </c>
      <c r="BD185" s="54">
        <f>'[2]2016'!K65</f>
        <v>0.3</v>
      </c>
      <c r="BE185" s="60">
        <f>'[2]2017'!K65</f>
        <v>0</v>
      </c>
      <c r="BF185" s="60">
        <f>'[2]2018'!K65</f>
        <v>0</v>
      </c>
      <c r="BG185" s="49">
        <f>'[2]2019'!K65</f>
        <v>0</v>
      </c>
      <c r="BH185" s="334" t="str">
        <f t="shared" si="217"/>
        <v xml:space="preserve"> -</v>
      </c>
      <c r="BI185" s="454" t="str">
        <f t="shared" si="218"/>
        <v xml:space="preserve"> -</v>
      </c>
      <c r="BJ185" s="335">
        <f t="shared" si="219"/>
        <v>0</v>
      </c>
      <c r="BK185" s="454">
        <f t="shared" si="220"/>
        <v>0</v>
      </c>
      <c r="BL185" s="335" t="str">
        <f t="shared" si="221"/>
        <v xml:space="preserve"> -</v>
      </c>
      <c r="BM185" s="454" t="str">
        <f t="shared" si="222"/>
        <v xml:space="preserve"> -</v>
      </c>
      <c r="BN185" s="335" t="str">
        <f t="shared" si="223"/>
        <v xml:space="preserve"> -</v>
      </c>
      <c r="BO185" s="454" t="str">
        <f t="shared" si="224"/>
        <v xml:space="preserve"> -</v>
      </c>
      <c r="BP185" s="661">
        <f t="shared" si="255"/>
        <v>7.4999999999999997E-2</v>
      </c>
      <c r="BQ185" s="656">
        <f t="shared" si="225"/>
        <v>7.4999999999999997E-2</v>
      </c>
      <c r="BR185" s="646">
        <f t="shared" si="226"/>
        <v>7.4999999999999997E-2</v>
      </c>
      <c r="BS185" s="54">
        <f>'[2]2016'!P65</f>
        <v>0</v>
      </c>
      <c r="BT185" s="60">
        <f>'[2]2016'!Q65</f>
        <v>0</v>
      </c>
      <c r="BU185" s="60">
        <f>'[2]2016'!R65</f>
        <v>0</v>
      </c>
      <c r="BV185" s="125" t="str">
        <f t="shared" si="230"/>
        <v xml:space="preserve"> -</v>
      </c>
      <c r="BW185" s="379" t="str">
        <f t="shared" si="231"/>
        <v xml:space="preserve"> -</v>
      </c>
      <c r="BX185" s="55">
        <f>'[2]2017'!P65</f>
        <v>56800</v>
      </c>
      <c r="BY185" s="60">
        <f>'[2]2017'!Q65</f>
        <v>0</v>
      </c>
      <c r="BZ185" s="60">
        <f>'[2]2017'!R65</f>
        <v>0</v>
      </c>
      <c r="CA185" s="125">
        <f t="shared" si="232"/>
        <v>0</v>
      </c>
      <c r="CB185" s="379" t="str">
        <f t="shared" si="233"/>
        <v xml:space="preserve"> -</v>
      </c>
      <c r="CC185" s="54">
        <f>'[2]2018'!P65</f>
        <v>0</v>
      </c>
      <c r="CD185" s="60">
        <f>'[2]2018'!Q65</f>
        <v>0</v>
      </c>
      <c r="CE185" s="60">
        <f>'[2]2018'!R65</f>
        <v>0</v>
      </c>
      <c r="CF185" s="125" t="str">
        <f t="shared" si="234"/>
        <v xml:space="preserve"> -</v>
      </c>
      <c r="CG185" s="379" t="str">
        <f t="shared" si="235"/>
        <v xml:space="preserve"> -</v>
      </c>
      <c r="CH185" s="55">
        <f>'[2]2019'!P65</f>
        <v>0</v>
      </c>
      <c r="CI185" s="60">
        <f>'[2]2019'!Q65</f>
        <v>0</v>
      </c>
      <c r="CJ185" s="60">
        <f>'[2]2019'!R65</f>
        <v>0</v>
      </c>
      <c r="CK185" s="125" t="str">
        <f t="shared" si="236"/>
        <v xml:space="preserve"> -</v>
      </c>
      <c r="CL185" s="379" t="str">
        <f t="shared" si="237"/>
        <v xml:space="preserve"> -</v>
      </c>
      <c r="CM185" s="327">
        <f t="shared" si="238"/>
        <v>56800</v>
      </c>
      <c r="CN185" s="323">
        <f t="shared" si="239"/>
        <v>0</v>
      </c>
      <c r="CO185" s="323">
        <f t="shared" si="240"/>
        <v>0</v>
      </c>
      <c r="CP185" s="505">
        <f t="shared" si="241"/>
        <v>0</v>
      </c>
      <c r="CQ185" s="379" t="str">
        <f t="shared" si="242"/>
        <v xml:space="preserve"> -</v>
      </c>
      <c r="CR185" s="592" t="s">
        <v>1344</v>
      </c>
      <c r="CS185" s="99" t="s">
        <v>1341</v>
      </c>
      <c r="CT185" s="102" t="str">
        <f>'[1]LÍNEA 4'!AQ185</f>
        <v>Sec. Interior</v>
      </c>
    </row>
    <row r="186" spans="2:98" ht="30" customHeight="1" x14ac:dyDescent="0.2">
      <c r="B186" s="961"/>
      <c r="C186" s="958"/>
      <c r="D186" s="1175"/>
      <c r="E186" s="912"/>
      <c r="F186" s="921"/>
      <c r="G186" s="809"/>
      <c r="H186" s="809"/>
      <c r="I186" s="797"/>
      <c r="J186" s="809"/>
      <c r="K186" s="797"/>
      <c r="L186" s="809"/>
      <c r="M186" s="809"/>
      <c r="N186" s="797"/>
      <c r="O186" s="809"/>
      <c r="P186" s="809"/>
      <c r="Q186" s="797"/>
      <c r="R186" s="809"/>
      <c r="S186" s="809"/>
      <c r="T186" s="797"/>
      <c r="U186" s="937"/>
      <c r="V186" s="823"/>
      <c r="W186" s="797"/>
      <c r="X186" s="809"/>
      <c r="Y186" s="797"/>
      <c r="Z186" s="809"/>
      <c r="AA186" s="797"/>
      <c r="AB186" s="991"/>
      <c r="AC186" s="994"/>
      <c r="AD186" s="988"/>
      <c r="AE186" s="762"/>
      <c r="AF186" s="770"/>
      <c r="AG186" s="762"/>
      <c r="AH186" s="770"/>
      <c r="AI186" s="762"/>
      <c r="AJ186" s="770"/>
      <c r="AK186" s="762"/>
      <c r="AL186" s="770"/>
      <c r="AM186" s="762"/>
      <c r="AN186" s="1129"/>
      <c r="AO186" s="915"/>
      <c r="AP186" s="904"/>
      <c r="AQ186" s="27" t="s">
        <v>644</v>
      </c>
      <c r="AR186" s="133">
        <f>'[1]LÍNEA 4'!P186</f>
        <v>2210839</v>
      </c>
      <c r="AS186" s="27" t="s">
        <v>1806</v>
      </c>
      <c r="AT186" s="40">
        <v>10425</v>
      </c>
      <c r="AU186" s="60">
        <f>'[1]LÍNEA 4'!S186</f>
        <v>1700</v>
      </c>
      <c r="AV186" s="60">
        <f>'[1]LÍNEA 4'!T186</f>
        <v>200</v>
      </c>
      <c r="AW186" s="414">
        <f t="shared" si="227"/>
        <v>0.11764705882352941</v>
      </c>
      <c r="AX186" s="60">
        <f>'[1]LÍNEA 4'!U186</f>
        <v>500</v>
      </c>
      <c r="AY186" s="414">
        <f>+AX186/AU186</f>
        <v>0.29411764705882354</v>
      </c>
      <c r="AZ186" s="60">
        <f>'[1]LÍNEA 4'!V186</f>
        <v>500</v>
      </c>
      <c r="BA186" s="416">
        <f>+AZ186/AU186</f>
        <v>0.29411764705882354</v>
      </c>
      <c r="BB186" s="47">
        <f>'[1]LÍNEA 4'!W186</f>
        <v>500</v>
      </c>
      <c r="BC186" s="423">
        <f t="shared" si="228"/>
        <v>0.29411764705882354</v>
      </c>
      <c r="BD186" s="54">
        <f>'[2]2016'!K66</f>
        <v>900</v>
      </c>
      <c r="BE186" s="60">
        <f>'[2]2017'!K66</f>
        <v>386</v>
      </c>
      <c r="BF186" s="60">
        <f>'[2]2018'!K66</f>
        <v>0</v>
      </c>
      <c r="BG186" s="49">
        <f>'[2]2019'!K66</f>
        <v>0</v>
      </c>
      <c r="BH186" s="334">
        <f t="shared" si="217"/>
        <v>4.5</v>
      </c>
      <c r="BI186" s="454">
        <f t="shared" si="218"/>
        <v>1</v>
      </c>
      <c r="BJ186" s="335">
        <f t="shared" si="219"/>
        <v>0.77200000000000002</v>
      </c>
      <c r="BK186" s="454">
        <f t="shared" si="220"/>
        <v>0.77200000000000002</v>
      </c>
      <c r="BL186" s="335">
        <f t="shared" si="221"/>
        <v>0</v>
      </c>
      <c r="BM186" s="454">
        <f t="shared" si="222"/>
        <v>0</v>
      </c>
      <c r="BN186" s="335">
        <f t="shared" si="223"/>
        <v>0</v>
      </c>
      <c r="BO186" s="454">
        <f t="shared" si="224"/>
        <v>0</v>
      </c>
      <c r="BP186" s="661">
        <f t="shared" si="255"/>
        <v>0.75647058823529412</v>
      </c>
      <c r="BQ186" s="656">
        <f t="shared" si="225"/>
        <v>0.75647058823529412</v>
      </c>
      <c r="BR186" s="646">
        <f t="shared" si="226"/>
        <v>0.75647058823529412</v>
      </c>
      <c r="BS186" s="54">
        <f>'[2]2016'!P66</f>
        <v>500000</v>
      </c>
      <c r="BT186" s="60">
        <f>'[2]2016'!Q66</f>
        <v>488873</v>
      </c>
      <c r="BU186" s="60">
        <f>'[2]2016'!R66</f>
        <v>0</v>
      </c>
      <c r="BV186" s="125">
        <f t="shared" si="230"/>
        <v>0.977746</v>
      </c>
      <c r="BW186" s="379" t="str">
        <f t="shared" si="231"/>
        <v xml:space="preserve"> -</v>
      </c>
      <c r="BX186" s="55">
        <f>'[2]2017'!P66</f>
        <v>500000</v>
      </c>
      <c r="BY186" s="60">
        <f>'[2]2017'!Q66</f>
        <v>367333</v>
      </c>
      <c r="BZ186" s="60">
        <f>'[2]2017'!R66</f>
        <v>0</v>
      </c>
      <c r="CA186" s="125">
        <f t="shared" si="232"/>
        <v>0.73466600000000004</v>
      </c>
      <c r="CB186" s="379" t="str">
        <f t="shared" si="233"/>
        <v xml:space="preserve"> -</v>
      </c>
      <c r="CC186" s="54">
        <f>'[2]2018'!P66</f>
        <v>500000</v>
      </c>
      <c r="CD186" s="60">
        <f>'[2]2018'!Q66</f>
        <v>0</v>
      </c>
      <c r="CE186" s="60">
        <f>'[2]2018'!R66</f>
        <v>0</v>
      </c>
      <c r="CF186" s="125">
        <f t="shared" si="234"/>
        <v>0</v>
      </c>
      <c r="CG186" s="379" t="str">
        <f t="shared" si="235"/>
        <v xml:space="preserve"> -</v>
      </c>
      <c r="CH186" s="55">
        <f>'[2]2019'!P66</f>
        <v>500000</v>
      </c>
      <c r="CI186" s="60">
        <f>'[2]2019'!Q66</f>
        <v>0</v>
      </c>
      <c r="CJ186" s="60">
        <f>'[2]2019'!R66</f>
        <v>0</v>
      </c>
      <c r="CK186" s="125">
        <f t="shared" si="236"/>
        <v>0</v>
      </c>
      <c r="CL186" s="379" t="str">
        <f t="shared" si="237"/>
        <v xml:space="preserve"> -</v>
      </c>
      <c r="CM186" s="327">
        <f t="shared" si="238"/>
        <v>2000000</v>
      </c>
      <c r="CN186" s="323">
        <f t="shared" si="239"/>
        <v>856206</v>
      </c>
      <c r="CO186" s="323">
        <f t="shared" si="240"/>
        <v>0</v>
      </c>
      <c r="CP186" s="505">
        <f t="shared" si="241"/>
        <v>0.42810300000000001</v>
      </c>
      <c r="CQ186" s="379" t="str">
        <f t="shared" si="242"/>
        <v xml:space="preserve"> -</v>
      </c>
      <c r="CR186" s="592" t="s">
        <v>1386</v>
      </c>
      <c r="CS186" s="99" t="s">
        <v>1257</v>
      </c>
      <c r="CT186" s="102" t="str">
        <f>'[1]LÍNEA 4'!AQ186</f>
        <v>Sec. Interior</v>
      </c>
    </row>
    <row r="187" spans="2:98" ht="30" customHeight="1" x14ac:dyDescent="0.2">
      <c r="B187" s="961"/>
      <c r="C187" s="958"/>
      <c r="D187" s="1175"/>
      <c r="E187" s="912"/>
      <c r="F187" s="921"/>
      <c r="G187" s="809"/>
      <c r="H187" s="809"/>
      <c r="I187" s="797"/>
      <c r="J187" s="809"/>
      <c r="K187" s="797"/>
      <c r="L187" s="809"/>
      <c r="M187" s="809"/>
      <c r="N187" s="797"/>
      <c r="O187" s="809"/>
      <c r="P187" s="809"/>
      <c r="Q187" s="797"/>
      <c r="R187" s="809"/>
      <c r="S187" s="809"/>
      <c r="T187" s="797"/>
      <c r="U187" s="937"/>
      <c r="V187" s="823"/>
      <c r="W187" s="797"/>
      <c r="X187" s="809"/>
      <c r="Y187" s="797"/>
      <c r="Z187" s="809"/>
      <c r="AA187" s="797"/>
      <c r="AB187" s="991"/>
      <c r="AC187" s="994"/>
      <c r="AD187" s="988"/>
      <c r="AE187" s="762"/>
      <c r="AF187" s="770"/>
      <c r="AG187" s="762"/>
      <c r="AH187" s="770"/>
      <c r="AI187" s="762"/>
      <c r="AJ187" s="770"/>
      <c r="AK187" s="762"/>
      <c r="AL187" s="770"/>
      <c r="AM187" s="762"/>
      <c r="AN187" s="1129"/>
      <c r="AO187" s="915"/>
      <c r="AP187" s="904"/>
      <c r="AQ187" s="27" t="s">
        <v>645</v>
      </c>
      <c r="AR187" s="133" t="str">
        <f>'[1]LÍNEA 4'!P187</f>
        <v xml:space="preserve"> -</v>
      </c>
      <c r="AS187" s="27" t="s">
        <v>1807</v>
      </c>
      <c r="AT187" s="40">
        <v>1</v>
      </c>
      <c r="AU187" s="60">
        <f>'[1]LÍNEA 4'!S187</f>
        <v>1</v>
      </c>
      <c r="AV187" s="60">
        <f>'[1]LÍNEA 4'!T187</f>
        <v>0</v>
      </c>
      <c r="AW187" s="414">
        <f t="shared" si="227"/>
        <v>0</v>
      </c>
      <c r="AX187" s="60">
        <f>'[1]LÍNEA 4'!U187</f>
        <v>1</v>
      </c>
      <c r="AY187" s="414">
        <f>+AX187/AU187</f>
        <v>1</v>
      </c>
      <c r="AZ187" s="60">
        <f>'[1]LÍNEA 4'!V187</f>
        <v>0</v>
      </c>
      <c r="BA187" s="416">
        <f>+AZ187/AU187</f>
        <v>0</v>
      </c>
      <c r="BB187" s="47">
        <f>'[1]LÍNEA 4'!W187</f>
        <v>0</v>
      </c>
      <c r="BC187" s="423">
        <f t="shared" si="228"/>
        <v>0</v>
      </c>
      <c r="BD187" s="54">
        <f>'[6]2016'!$K$59</f>
        <v>0</v>
      </c>
      <c r="BE187" s="60">
        <f>'[7]2017'!$K$53</f>
        <v>0</v>
      </c>
      <c r="BF187" s="60">
        <f>'[7]2018'!$K$53</f>
        <v>0</v>
      </c>
      <c r="BG187" s="49">
        <f>'[7]2019'!$K$53</f>
        <v>0</v>
      </c>
      <c r="BH187" s="334" t="str">
        <f t="shared" si="217"/>
        <v xml:space="preserve"> -</v>
      </c>
      <c r="BI187" s="454" t="str">
        <f t="shared" si="218"/>
        <v xml:space="preserve"> -</v>
      </c>
      <c r="BJ187" s="335">
        <f t="shared" si="219"/>
        <v>0</v>
      </c>
      <c r="BK187" s="454">
        <f t="shared" si="220"/>
        <v>0</v>
      </c>
      <c r="BL187" s="335" t="str">
        <f t="shared" si="221"/>
        <v xml:space="preserve"> -</v>
      </c>
      <c r="BM187" s="454" t="str">
        <f t="shared" si="222"/>
        <v xml:space="preserve"> -</v>
      </c>
      <c r="BN187" s="335" t="str">
        <f t="shared" si="223"/>
        <v xml:space="preserve"> -</v>
      </c>
      <c r="BO187" s="454" t="str">
        <f t="shared" si="224"/>
        <v xml:space="preserve"> -</v>
      </c>
      <c r="BP187" s="661">
        <f t="shared" si="255"/>
        <v>0</v>
      </c>
      <c r="BQ187" s="656">
        <f t="shared" si="225"/>
        <v>0</v>
      </c>
      <c r="BR187" s="646">
        <f t="shared" si="226"/>
        <v>0</v>
      </c>
      <c r="BS187" s="54">
        <f>'[6]2016'!P59</f>
        <v>0</v>
      </c>
      <c r="BT187" s="60">
        <f>'[6]2016'!Q59</f>
        <v>0</v>
      </c>
      <c r="BU187" s="60">
        <f>'[6]2016'!R59</f>
        <v>0</v>
      </c>
      <c r="BV187" s="125" t="str">
        <f t="shared" si="230"/>
        <v xml:space="preserve"> -</v>
      </c>
      <c r="BW187" s="379" t="str">
        <f t="shared" si="231"/>
        <v xml:space="preserve"> -</v>
      </c>
      <c r="BX187" s="55">
        <f>'[7]2017'!P53</f>
        <v>0</v>
      </c>
      <c r="BY187" s="60">
        <f>'[7]2017'!Q53</f>
        <v>0</v>
      </c>
      <c r="BZ187" s="60">
        <f>'[7]2017'!R53</f>
        <v>0</v>
      </c>
      <c r="CA187" s="125" t="str">
        <f t="shared" si="232"/>
        <v xml:space="preserve"> -</v>
      </c>
      <c r="CB187" s="379" t="str">
        <f t="shared" si="233"/>
        <v xml:space="preserve"> -</v>
      </c>
      <c r="CC187" s="54">
        <f>'[7]2018'!P53</f>
        <v>0</v>
      </c>
      <c r="CD187" s="60">
        <f>'[7]2018'!Q53</f>
        <v>0</v>
      </c>
      <c r="CE187" s="60">
        <f>'[7]2018'!R53</f>
        <v>0</v>
      </c>
      <c r="CF187" s="125" t="str">
        <f t="shared" si="234"/>
        <v xml:space="preserve"> -</v>
      </c>
      <c r="CG187" s="379" t="str">
        <f t="shared" si="235"/>
        <v xml:space="preserve"> -</v>
      </c>
      <c r="CH187" s="55">
        <f>'[7]2019'!P53</f>
        <v>0</v>
      </c>
      <c r="CI187" s="60">
        <f>'[7]2019'!Q53</f>
        <v>0</v>
      </c>
      <c r="CJ187" s="60">
        <f>'[7]2019'!R53</f>
        <v>0</v>
      </c>
      <c r="CK187" s="125" t="str">
        <f t="shared" si="236"/>
        <v xml:space="preserve"> -</v>
      </c>
      <c r="CL187" s="379" t="str">
        <f t="shared" si="237"/>
        <v xml:space="preserve"> -</v>
      </c>
      <c r="CM187" s="327">
        <f t="shared" si="238"/>
        <v>0</v>
      </c>
      <c r="CN187" s="323">
        <f t="shared" si="239"/>
        <v>0</v>
      </c>
      <c r="CO187" s="323">
        <f t="shared" si="240"/>
        <v>0</v>
      </c>
      <c r="CP187" s="505" t="str">
        <f t="shared" si="241"/>
        <v xml:space="preserve"> -</v>
      </c>
      <c r="CQ187" s="379" t="str">
        <f t="shared" si="242"/>
        <v xml:space="preserve"> -</v>
      </c>
      <c r="CR187" s="592" t="s">
        <v>1344</v>
      </c>
      <c r="CS187" s="99" t="s">
        <v>1341</v>
      </c>
      <c r="CT187" s="102" t="str">
        <f>'[1]LÍNEA 4'!AQ187</f>
        <v>Sec. Infraestructura</v>
      </c>
    </row>
    <row r="188" spans="2:98" ht="30" customHeight="1" x14ac:dyDescent="0.2">
      <c r="B188" s="961"/>
      <c r="C188" s="958"/>
      <c r="D188" s="1175"/>
      <c r="E188" s="912"/>
      <c r="F188" s="921"/>
      <c r="G188" s="809"/>
      <c r="H188" s="809"/>
      <c r="I188" s="797"/>
      <c r="J188" s="809"/>
      <c r="K188" s="797"/>
      <c r="L188" s="809"/>
      <c r="M188" s="809"/>
      <c r="N188" s="797"/>
      <c r="O188" s="809"/>
      <c r="P188" s="809"/>
      <c r="Q188" s="797"/>
      <c r="R188" s="809"/>
      <c r="S188" s="809"/>
      <c r="T188" s="797"/>
      <c r="U188" s="937"/>
      <c r="V188" s="823"/>
      <c r="W188" s="797"/>
      <c r="X188" s="809"/>
      <c r="Y188" s="797"/>
      <c r="Z188" s="809"/>
      <c r="AA188" s="797"/>
      <c r="AB188" s="991"/>
      <c r="AC188" s="994"/>
      <c r="AD188" s="988"/>
      <c r="AE188" s="762"/>
      <c r="AF188" s="770"/>
      <c r="AG188" s="762"/>
      <c r="AH188" s="770"/>
      <c r="AI188" s="762"/>
      <c r="AJ188" s="770"/>
      <c r="AK188" s="762"/>
      <c r="AL188" s="770"/>
      <c r="AM188" s="762"/>
      <c r="AN188" s="1129"/>
      <c r="AO188" s="915"/>
      <c r="AP188" s="904"/>
      <c r="AQ188" s="27" t="s">
        <v>646</v>
      </c>
      <c r="AR188" s="133" t="str">
        <f>'[1]LÍNEA 4'!P188</f>
        <v xml:space="preserve"> -</v>
      </c>
      <c r="AS188" s="27" t="s">
        <v>1808</v>
      </c>
      <c r="AT188" s="40">
        <v>0</v>
      </c>
      <c r="AU188" s="60">
        <f>'[1]LÍNEA 4'!S188</f>
        <v>1</v>
      </c>
      <c r="AV188" s="60">
        <f>'[1]LÍNEA 4'!T188</f>
        <v>0</v>
      </c>
      <c r="AW188" s="414">
        <f t="shared" si="227"/>
        <v>0</v>
      </c>
      <c r="AX188" s="60">
        <f>'[1]LÍNEA 4'!U188</f>
        <v>0</v>
      </c>
      <c r="AY188" s="414">
        <f>+AX188/AU188</f>
        <v>0</v>
      </c>
      <c r="AZ188" s="60">
        <f>'[1]LÍNEA 4'!V188</f>
        <v>1</v>
      </c>
      <c r="BA188" s="416">
        <f>+AZ188/AU188</f>
        <v>1</v>
      </c>
      <c r="BB188" s="47">
        <f>'[1]LÍNEA 4'!W188</f>
        <v>0</v>
      </c>
      <c r="BC188" s="423">
        <f t="shared" si="228"/>
        <v>0</v>
      </c>
      <c r="BD188" s="54">
        <f>'[12]2016'!K64</f>
        <v>0</v>
      </c>
      <c r="BE188" s="60">
        <f>'[12]2017'!K63</f>
        <v>0</v>
      </c>
      <c r="BF188" s="60">
        <f>'[12]2018'!K63</f>
        <v>0</v>
      </c>
      <c r="BG188" s="49">
        <f>'[12]2019'!K63</f>
        <v>0</v>
      </c>
      <c r="BH188" s="334" t="str">
        <f t="shared" si="217"/>
        <v xml:space="preserve"> -</v>
      </c>
      <c r="BI188" s="454" t="str">
        <f t="shared" si="218"/>
        <v xml:space="preserve"> -</v>
      </c>
      <c r="BJ188" s="335" t="str">
        <f t="shared" si="219"/>
        <v xml:space="preserve"> -</v>
      </c>
      <c r="BK188" s="454" t="str">
        <f t="shared" si="220"/>
        <v xml:space="preserve"> -</v>
      </c>
      <c r="BL188" s="335">
        <f t="shared" si="221"/>
        <v>0</v>
      </c>
      <c r="BM188" s="454">
        <f t="shared" si="222"/>
        <v>0</v>
      </c>
      <c r="BN188" s="335" t="str">
        <f t="shared" si="223"/>
        <v xml:space="preserve"> -</v>
      </c>
      <c r="BO188" s="454" t="str">
        <f t="shared" si="224"/>
        <v xml:space="preserve"> -</v>
      </c>
      <c r="BP188" s="661">
        <f t="shared" si="255"/>
        <v>0</v>
      </c>
      <c r="BQ188" s="656">
        <f t="shared" si="225"/>
        <v>0</v>
      </c>
      <c r="BR188" s="646">
        <f t="shared" si="226"/>
        <v>0</v>
      </c>
      <c r="BS188" s="54">
        <f>'[12]2016'!P64</f>
        <v>0</v>
      </c>
      <c r="BT188" s="60">
        <f>'[12]2016'!Q64</f>
        <v>0</v>
      </c>
      <c r="BU188" s="60">
        <f>'[12]2016'!R64</f>
        <v>0</v>
      </c>
      <c r="BV188" s="125" t="str">
        <f t="shared" si="230"/>
        <v xml:space="preserve"> -</v>
      </c>
      <c r="BW188" s="379" t="str">
        <f t="shared" si="231"/>
        <v xml:space="preserve"> -</v>
      </c>
      <c r="BX188" s="55">
        <f>'[12]2017'!P63</f>
        <v>0</v>
      </c>
      <c r="BY188" s="60">
        <f>'[12]2017'!Q63</f>
        <v>0</v>
      </c>
      <c r="BZ188" s="60">
        <f>'[12]2017'!R63</f>
        <v>0</v>
      </c>
      <c r="CA188" s="125" t="str">
        <f t="shared" si="232"/>
        <v xml:space="preserve"> -</v>
      </c>
      <c r="CB188" s="379" t="str">
        <f t="shared" si="233"/>
        <v xml:space="preserve"> -</v>
      </c>
      <c r="CC188" s="54">
        <f>'[12]2018'!P63</f>
        <v>0</v>
      </c>
      <c r="CD188" s="60">
        <f>'[12]2018'!Q63</f>
        <v>0</v>
      </c>
      <c r="CE188" s="60">
        <f>'[12]2018'!R63</f>
        <v>0</v>
      </c>
      <c r="CF188" s="125" t="str">
        <f t="shared" si="234"/>
        <v xml:space="preserve"> -</v>
      </c>
      <c r="CG188" s="379" t="str">
        <f t="shared" si="235"/>
        <v xml:space="preserve"> -</v>
      </c>
      <c r="CH188" s="55">
        <f>'[12]2019'!P63</f>
        <v>0</v>
      </c>
      <c r="CI188" s="60">
        <f>'[12]2019'!Q63</f>
        <v>0</v>
      </c>
      <c r="CJ188" s="60">
        <f>'[12]2019'!R63</f>
        <v>0</v>
      </c>
      <c r="CK188" s="125" t="str">
        <f t="shared" si="236"/>
        <v xml:space="preserve"> -</v>
      </c>
      <c r="CL188" s="379" t="str">
        <f t="shared" si="237"/>
        <v xml:space="preserve"> -</v>
      </c>
      <c r="CM188" s="327">
        <f t="shared" si="238"/>
        <v>0</v>
      </c>
      <c r="CN188" s="323">
        <f t="shared" si="239"/>
        <v>0</v>
      </c>
      <c r="CO188" s="323">
        <f t="shared" si="240"/>
        <v>0</v>
      </c>
      <c r="CP188" s="505" t="str">
        <f t="shared" si="241"/>
        <v xml:space="preserve"> -</v>
      </c>
      <c r="CQ188" s="379" t="str">
        <f t="shared" si="242"/>
        <v xml:space="preserve"> -</v>
      </c>
      <c r="CR188" s="592" t="s">
        <v>1344</v>
      </c>
      <c r="CS188" s="213" t="s">
        <v>1278</v>
      </c>
      <c r="CT188" s="102" t="str">
        <f>'[1]LÍNEA 4'!AQ188</f>
        <v>IMCT</v>
      </c>
    </row>
    <row r="189" spans="2:98" ht="45.75" customHeight="1" thickBot="1" x14ac:dyDescent="0.25">
      <c r="B189" s="961"/>
      <c r="C189" s="958"/>
      <c r="D189" s="1176"/>
      <c r="E189" s="913"/>
      <c r="F189" s="922"/>
      <c r="G189" s="819"/>
      <c r="H189" s="819"/>
      <c r="I189" s="805"/>
      <c r="J189" s="819"/>
      <c r="K189" s="805"/>
      <c r="L189" s="819"/>
      <c r="M189" s="819"/>
      <c r="N189" s="805"/>
      <c r="O189" s="819"/>
      <c r="P189" s="819"/>
      <c r="Q189" s="805"/>
      <c r="R189" s="819"/>
      <c r="S189" s="819"/>
      <c r="T189" s="805"/>
      <c r="U189" s="1054"/>
      <c r="V189" s="824"/>
      <c r="W189" s="805"/>
      <c r="X189" s="819"/>
      <c r="Y189" s="805"/>
      <c r="Z189" s="819"/>
      <c r="AA189" s="805"/>
      <c r="AB189" s="992"/>
      <c r="AC189" s="995"/>
      <c r="AD189" s="989"/>
      <c r="AE189" s="763"/>
      <c r="AF189" s="771"/>
      <c r="AG189" s="763"/>
      <c r="AH189" s="771"/>
      <c r="AI189" s="763"/>
      <c r="AJ189" s="771"/>
      <c r="AK189" s="763"/>
      <c r="AL189" s="771"/>
      <c r="AM189" s="763"/>
      <c r="AN189" s="1130"/>
      <c r="AO189" s="918"/>
      <c r="AP189" s="907"/>
      <c r="AQ189" s="253" t="s">
        <v>647</v>
      </c>
      <c r="AR189" s="254" t="str">
        <f>'[1]LÍNEA 4'!P189</f>
        <v>2.2.1.39.3</v>
      </c>
      <c r="AS189" s="253" t="s">
        <v>1809</v>
      </c>
      <c r="AT189" s="45">
        <v>0</v>
      </c>
      <c r="AU189" s="92">
        <f>'[1]LÍNEA 4'!S189</f>
        <v>1</v>
      </c>
      <c r="AV189" s="92">
        <f>'[1]LÍNEA 4'!T189</f>
        <v>1</v>
      </c>
      <c r="AW189" s="424">
        <v>0.25</v>
      </c>
      <c r="AX189" s="92">
        <f>'[1]LÍNEA 4'!U189</f>
        <v>1</v>
      </c>
      <c r="AY189" s="424">
        <v>0.25</v>
      </c>
      <c r="AZ189" s="92">
        <f>'[1]LÍNEA 4'!V189</f>
        <v>1</v>
      </c>
      <c r="BA189" s="425">
        <v>0.25</v>
      </c>
      <c r="BB189" s="51">
        <f>'[1]LÍNEA 4'!W189</f>
        <v>1</v>
      </c>
      <c r="BC189" s="426">
        <v>0.25</v>
      </c>
      <c r="BD189" s="62">
        <f>'[12]2016'!K65</f>
        <v>0</v>
      </c>
      <c r="BE189" s="92">
        <f>'[12]2017'!K64</f>
        <v>0</v>
      </c>
      <c r="BF189" s="92">
        <f>'[12]2018'!K64</f>
        <v>0</v>
      </c>
      <c r="BG189" s="70">
        <f>'[12]2019'!K64</f>
        <v>0</v>
      </c>
      <c r="BH189" s="332">
        <f t="shared" si="217"/>
        <v>0</v>
      </c>
      <c r="BI189" s="458">
        <f t="shared" si="218"/>
        <v>0</v>
      </c>
      <c r="BJ189" s="333">
        <f t="shared" si="219"/>
        <v>0</v>
      </c>
      <c r="BK189" s="458">
        <f t="shared" si="220"/>
        <v>0</v>
      </c>
      <c r="BL189" s="333">
        <f t="shared" si="221"/>
        <v>0</v>
      </c>
      <c r="BM189" s="458">
        <f t="shared" si="222"/>
        <v>0</v>
      </c>
      <c r="BN189" s="333">
        <f t="shared" si="223"/>
        <v>0</v>
      </c>
      <c r="BO189" s="458">
        <f t="shared" si="224"/>
        <v>0</v>
      </c>
      <c r="BP189" s="662">
        <f>+AVERAGE(BD189:BG189)/AU189</f>
        <v>0</v>
      </c>
      <c r="BQ189" s="657">
        <f t="shared" si="225"/>
        <v>0</v>
      </c>
      <c r="BR189" s="647">
        <f t="shared" si="226"/>
        <v>0</v>
      </c>
      <c r="BS189" s="62">
        <f>'[12]2016'!P65</f>
        <v>51258</v>
      </c>
      <c r="BT189" s="92">
        <f>'[12]2016'!Q65</f>
        <v>0</v>
      </c>
      <c r="BU189" s="92">
        <f>'[12]2016'!R65</f>
        <v>0</v>
      </c>
      <c r="BV189" s="148">
        <f t="shared" si="230"/>
        <v>0</v>
      </c>
      <c r="BW189" s="386" t="str">
        <f t="shared" si="231"/>
        <v xml:space="preserve"> -</v>
      </c>
      <c r="BX189" s="63">
        <f>'[12]2017'!P64</f>
        <v>0</v>
      </c>
      <c r="BY189" s="92">
        <f>'[12]2017'!Q64</f>
        <v>0</v>
      </c>
      <c r="BZ189" s="92">
        <f>'[12]2017'!R64</f>
        <v>0</v>
      </c>
      <c r="CA189" s="148" t="str">
        <f t="shared" si="232"/>
        <v xml:space="preserve"> -</v>
      </c>
      <c r="CB189" s="386" t="str">
        <f t="shared" si="233"/>
        <v xml:space="preserve"> -</v>
      </c>
      <c r="CC189" s="62">
        <f>'[12]2018'!P64</f>
        <v>250000</v>
      </c>
      <c r="CD189" s="92">
        <f>'[12]2018'!Q64</f>
        <v>0</v>
      </c>
      <c r="CE189" s="92">
        <f>'[12]2018'!R64</f>
        <v>0</v>
      </c>
      <c r="CF189" s="148">
        <f t="shared" si="234"/>
        <v>0</v>
      </c>
      <c r="CG189" s="386" t="str">
        <f t="shared" si="235"/>
        <v xml:space="preserve"> -</v>
      </c>
      <c r="CH189" s="63">
        <f>'[12]2019'!P64</f>
        <v>250000</v>
      </c>
      <c r="CI189" s="92">
        <f>'[12]2019'!Q64</f>
        <v>0</v>
      </c>
      <c r="CJ189" s="92">
        <f>'[12]2019'!R64</f>
        <v>0</v>
      </c>
      <c r="CK189" s="148">
        <f t="shared" si="236"/>
        <v>0</v>
      </c>
      <c r="CL189" s="386" t="str">
        <f t="shared" si="237"/>
        <v xml:space="preserve"> -</v>
      </c>
      <c r="CM189" s="328">
        <f t="shared" si="238"/>
        <v>551258</v>
      </c>
      <c r="CN189" s="329">
        <f t="shared" si="239"/>
        <v>0</v>
      </c>
      <c r="CO189" s="329">
        <f t="shared" si="240"/>
        <v>0</v>
      </c>
      <c r="CP189" s="506">
        <f t="shared" si="241"/>
        <v>0</v>
      </c>
      <c r="CQ189" s="386" t="str">
        <f t="shared" si="242"/>
        <v xml:space="preserve"> -</v>
      </c>
      <c r="CR189" s="594" t="s">
        <v>1344</v>
      </c>
      <c r="CS189" s="213" t="s">
        <v>1278</v>
      </c>
      <c r="CT189" s="103" t="str">
        <f>'[1]LÍNEA 4'!AQ189</f>
        <v>IMCT</v>
      </c>
    </row>
    <row r="190" spans="2:98" ht="15" customHeight="1" thickBot="1" x14ac:dyDescent="0.25">
      <c r="B190" s="961"/>
      <c r="C190" s="958"/>
      <c r="D190" s="182"/>
      <c r="E190" s="14"/>
      <c r="F190" s="15"/>
      <c r="G190" s="13"/>
      <c r="H190" s="13"/>
      <c r="I190" s="624"/>
      <c r="J190" s="13"/>
      <c r="K190" s="624"/>
      <c r="L190" s="13"/>
      <c r="M190" s="13"/>
      <c r="N190" s="624"/>
      <c r="O190" s="13"/>
      <c r="P190" s="13"/>
      <c r="Q190" s="624"/>
      <c r="R190" s="13"/>
      <c r="S190" s="13"/>
      <c r="T190" s="624"/>
      <c r="U190" s="13"/>
      <c r="V190" s="13"/>
      <c r="W190" s="624"/>
      <c r="X190" s="13"/>
      <c r="Y190" s="624"/>
      <c r="Z190" s="13"/>
      <c r="AA190" s="624"/>
      <c r="AB190" s="13"/>
      <c r="AC190" s="624"/>
      <c r="AD190" s="723"/>
      <c r="AE190" s="724"/>
      <c r="AF190" s="723"/>
      <c r="AG190" s="724"/>
      <c r="AH190" s="723"/>
      <c r="AI190" s="724"/>
      <c r="AJ190" s="723"/>
      <c r="AK190" s="724"/>
      <c r="AL190" s="723"/>
      <c r="AM190" s="724"/>
      <c r="AN190" s="13"/>
      <c r="AO190" s="81"/>
      <c r="AP190" s="80"/>
      <c r="AQ190" s="82"/>
      <c r="AR190" s="80"/>
      <c r="AS190" s="82"/>
      <c r="AT190" s="81"/>
      <c r="AU190" s="307">
        <f>'[1]LÍNEA 4'!S190</f>
        <v>0</v>
      </c>
      <c r="AV190" s="307">
        <f>'[1]LÍNEA 4'!T190</f>
        <v>0</v>
      </c>
      <c r="AW190" s="359">
        <f>+AVERAGE(AW169:AW189)</f>
        <v>9.2903828197945848E-2</v>
      </c>
      <c r="AX190" s="307">
        <f>'[1]LÍNEA 4'!U190</f>
        <v>0</v>
      </c>
      <c r="AY190" s="359">
        <f t="shared" ref="AY190:BC190" si="256">+AVERAGE(AY169:AY189)</f>
        <v>0.26987861811391223</v>
      </c>
      <c r="AZ190" s="307">
        <f>'[1]LÍNEA 4'!V190</f>
        <v>0</v>
      </c>
      <c r="BA190" s="359">
        <f t="shared" si="256"/>
        <v>0.33527544351073768</v>
      </c>
      <c r="BB190" s="307">
        <f>'[1]LÍNEA 4'!W190</f>
        <v>0</v>
      </c>
      <c r="BC190" s="359">
        <f t="shared" si="256"/>
        <v>0.3019421101774043</v>
      </c>
      <c r="BD190" s="307"/>
      <c r="BE190" s="307"/>
      <c r="BF190" s="307"/>
      <c r="BG190" s="307"/>
      <c r="BH190" s="80"/>
      <c r="BI190" s="556">
        <f t="shared" ref="BI190:BO190" si="257">+AVERAGE(BI169:BI189)</f>
        <v>0.875</v>
      </c>
      <c r="BJ190" s="556"/>
      <c r="BK190" s="556">
        <f t="shared" si="257"/>
        <v>0.199921568627451</v>
      </c>
      <c r="BL190" s="556"/>
      <c r="BM190" s="556">
        <f t="shared" si="257"/>
        <v>0</v>
      </c>
      <c r="BN190" s="556"/>
      <c r="BO190" s="556">
        <f t="shared" si="257"/>
        <v>0</v>
      </c>
      <c r="BP190" s="665"/>
      <c r="BQ190" s="556">
        <f>+AVERAGE(BQ169:BQ189)</f>
        <v>0.17603209150326798</v>
      </c>
      <c r="BR190" s="641"/>
      <c r="BS190" s="83"/>
      <c r="BT190" s="83"/>
      <c r="BU190" s="83"/>
      <c r="BV190" s="83"/>
      <c r="BW190" s="83"/>
      <c r="BX190" s="83"/>
      <c r="BY190" s="83"/>
      <c r="BZ190" s="83"/>
      <c r="CA190" s="83"/>
      <c r="CB190" s="83"/>
      <c r="CC190" s="83"/>
      <c r="CD190" s="83"/>
      <c r="CE190" s="83"/>
      <c r="CF190" s="83"/>
      <c r="CG190" s="83"/>
      <c r="CH190" s="83"/>
      <c r="CI190" s="83"/>
      <c r="CJ190" s="83"/>
      <c r="CK190" s="83"/>
      <c r="CL190" s="83"/>
      <c r="CM190" s="84"/>
      <c r="CN190" s="84"/>
      <c r="CO190" s="84"/>
      <c r="CP190" s="84"/>
      <c r="CQ190" s="84"/>
      <c r="CR190" s="600"/>
      <c r="CS190" s="14"/>
      <c r="CT190" s="18"/>
    </row>
    <row r="191" spans="2:98" ht="30" customHeight="1" x14ac:dyDescent="0.2">
      <c r="B191" s="961"/>
      <c r="C191" s="958"/>
      <c r="D191" s="1174">
        <f>+RESUMEN!J115</f>
        <v>0.13632499999999997</v>
      </c>
      <c r="E191" s="911" t="s">
        <v>679</v>
      </c>
      <c r="F191" s="938" t="s">
        <v>680</v>
      </c>
      <c r="G191" s="939">
        <v>21.2</v>
      </c>
      <c r="H191" s="946">
        <v>19</v>
      </c>
      <c r="I191" s="979">
        <f>+H191-G191</f>
        <v>-2.1999999999999993</v>
      </c>
      <c r="J191" s="946">
        <v>21</v>
      </c>
      <c r="K191" s="979">
        <f>+J191-G191</f>
        <v>-0.19999999999999929</v>
      </c>
      <c r="L191" s="946"/>
      <c r="M191" s="946">
        <v>21</v>
      </c>
      <c r="N191" s="981">
        <f>+M191-J191</f>
        <v>0</v>
      </c>
      <c r="O191" s="946"/>
      <c r="P191" s="946">
        <v>20</v>
      </c>
      <c r="Q191" s="981">
        <f>+P191-M191</f>
        <v>-1</v>
      </c>
      <c r="R191" s="946"/>
      <c r="S191" s="946">
        <v>19</v>
      </c>
      <c r="T191" s="981">
        <f>+S191-P191</f>
        <v>-1</v>
      </c>
      <c r="U191" s="998"/>
      <c r="V191" s="999"/>
      <c r="W191" s="981">
        <f>+IF(V191=0,0,V191-G191)</f>
        <v>0</v>
      </c>
      <c r="X191" s="946"/>
      <c r="Y191" s="981">
        <f>+IF(X191=0,0,X191-V191)</f>
        <v>0</v>
      </c>
      <c r="Z191" s="946"/>
      <c r="AA191" s="981">
        <f>+IF(Z191=0,0,Z191-X191)</f>
        <v>0</v>
      </c>
      <c r="AB191" s="990"/>
      <c r="AC191" s="993">
        <f>+IF(AB191=0,0,AB191-Z191)</f>
        <v>0</v>
      </c>
      <c r="AD191" s="987">
        <f>+IF(K191=0," -",W191/K191)</f>
        <v>0</v>
      </c>
      <c r="AE191" s="986">
        <f>+IF(K191=0," -",IF(AD191&gt;100%,100%,AD191))</f>
        <v>0</v>
      </c>
      <c r="AF191" s="985" t="str">
        <f>+IF(N191=0," -",Y191/N191)</f>
        <v xml:space="preserve"> -</v>
      </c>
      <c r="AG191" s="986" t="str">
        <f>+IF(N191=0," -",IF(AF191&gt;100%,100%,AF191))</f>
        <v xml:space="preserve"> -</v>
      </c>
      <c r="AH191" s="985">
        <f>+IF(Q191=0," -",AA191/Q191)</f>
        <v>0</v>
      </c>
      <c r="AI191" s="986">
        <f>+IF(Q191=0," -",IF(AH191&gt;100%,100%,AH191))</f>
        <v>0</v>
      </c>
      <c r="AJ191" s="985">
        <f>+IF(T191=0," -",AC191/T191)</f>
        <v>0</v>
      </c>
      <c r="AK191" s="986">
        <f>+IF(T191=0," -",IF(AJ191&gt;100%,100%,AJ191))</f>
        <v>0</v>
      </c>
      <c r="AL191" s="985">
        <f>+SUM(AC191,AA191,Y191,W191)/I191</f>
        <v>0</v>
      </c>
      <c r="AM191" s="986">
        <f>+IF(AL191&gt;100%,100%,IF(AL191&lt;0%,0%,AL191))</f>
        <v>0</v>
      </c>
      <c r="AN191" s="1131"/>
      <c r="AO191" s="917">
        <f>+RESUMEN!J116</f>
        <v>8.3125000000000004E-2</v>
      </c>
      <c r="AP191" s="906" t="s">
        <v>683</v>
      </c>
      <c r="AQ191" s="238" t="s">
        <v>653</v>
      </c>
      <c r="AR191" s="276">
        <f>'[1]LÍNEA 4'!P191</f>
        <v>0</v>
      </c>
      <c r="AS191" s="238" t="s">
        <v>1810</v>
      </c>
      <c r="AT191" s="39">
        <v>0</v>
      </c>
      <c r="AU191" s="90">
        <f>'[1]LÍNEA 4'!S191</f>
        <v>1</v>
      </c>
      <c r="AV191" s="90">
        <f>'[1]LÍNEA 4'!T191</f>
        <v>0</v>
      </c>
      <c r="AW191" s="413">
        <f t="shared" si="227"/>
        <v>0</v>
      </c>
      <c r="AX191" s="90">
        <f>'[1]LÍNEA 4'!U191</f>
        <v>0</v>
      </c>
      <c r="AY191" s="413">
        <f>+AX191/AU191</f>
        <v>0</v>
      </c>
      <c r="AZ191" s="90">
        <f>'[1]LÍNEA 4'!V191</f>
        <v>1</v>
      </c>
      <c r="BA191" s="415">
        <v>0.5</v>
      </c>
      <c r="BB191" s="46">
        <f>'[1]LÍNEA 4'!W191</f>
        <v>1</v>
      </c>
      <c r="BC191" s="422">
        <v>0.5</v>
      </c>
      <c r="BD191" s="52">
        <f>'[2]2016'!K68</f>
        <v>0</v>
      </c>
      <c r="BE191" s="90">
        <f>'[2]2017'!K68</f>
        <v>0</v>
      </c>
      <c r="BF191" s="90">
        <f>'[2]2018'!K68</f>
        <v>0</v>
      </c>
      <c r="BG191" s="69">
        <f>'[2]2019'!K68</f>
        <v>0</v>
      </c>
      <c r="BH191" s="330" t="str">
        <f t="shared" si="217"/>
        <v xml:space="preserve"> -</v>
      </c>
      <c r="BI191" s="453" t="str">
        <f t="shared" si="218"/>
        <v xml:space="preserve"> -</v>
      </c>
      <c r="BJ191" s="331" t="str">
        <f t="shared" si="219"/>
        <v xml:space="preserve"> -</v>
      </c>
      <c r="BK191" s="453" t="str">
        <f t="shared" si="220"/>
        <v xml:space="preserve"> -</v>
      </c>
      <c r="BL191" s="331">
        <f t="shared" si="221"/>
        <v>0</v>
      </c>
      <c r="BM191" s="453">
        <f t="shared" si="222"/>
        <v>0</v>
      </c>
      <c r="BN191" s="331">
        <f t="shared" si="223"/>
        <v>0</v>
      </c>
      <c r="BO191" s="453">
        <f t="shared" si="224"/>
        <v>0</v>
      </c>
      <c r="BP191" s="660">
        <f>+AVERAGE(BF191:BG191)/AU191</f>
        <v>0</v>
      </c>
      <c r="BQ191" s="655">
        <f t="shared" si="225"/>
        <v>0</v>
      </c>
      <c r="BR191" s="645">
        <f t="shared" si="226"/>
        <v>0</v>
      </c>
      <c r="BS191" s="52">
        <f>'[2]2016'!P68</f>
        <v>0</v>
      </c>
      <c r="BT191" s="90">
        <f>'[2]2016'!Q68</f>
        <v>0</v>
      </c>
      <c r="BU191" s="90">
        <f>'[2]2016'!R68</f>
        <v>0</v>
      </c>
      <c r="BV191" s="146" t="str">
        <f t="shared" si="230"/>
        <v xml:space="preserve"> -</v>
      </c>
      <c r="BW191" s="385" t="str">
        <f t="shared" si="231"/>
        <v xml:space="preserve"> -</v>
      </c>
      <c r="BX191" s="53">
        <f>'[2]2017'!P68</f>
        <v>0</v>
      </c>
      <c r="BY191" s="90">
        <f>'[2]2017'!Q68</f>
        <v>0</v>
      </c>
      <c r="BZ191" s="90">
        <f>'[2]2017'!R68</f>
        <v>0</v>
      </c>
      <c r="CA191" s="146" t="str">
        <f t="shared" si="232"/>
        <v xml:space="preserve"> -</v>
      </c>
      <c r="CB191" s="385" t="str">
        <f t="shared" si="233"/>
        <v xml:space="preserve"> -</v>
      </c>
      <c r="CC191" s="52">
        <f>'[2]2018'!P68</f>
        <v>100000</v>
      </c>
      <c r="CD191" s="90">
        <f>'[2]2018'!Q68</f>
        <v>0</v>
      </c>
      <c r="CE191" s="90">
        <f>'[2]2018'!R68</f>
        <v>0</v>
      </c>
      <c r="CF191" s="146">
        <f t="shared" si="234"/>
        <v>0</v>
      </c>
      <c r="CG191" s="385" t="str">
        <f t="shared" si="235"/>
        <v xml:space="preserve"> -</v>
      </c>
      <c r="CH191" s="53">
        <f>'[2]2019'!P68</f>
        <v>120000</v>
      </c>
      <c r="CI191" s="90">
        <f>'[2]2019'!Q68</f>
        <v>0</v>
      </c>
      <c r="CJ191" s="90">
        <f>'[2]2019'!R68</f>
        <v>0</v>
      </c>
      <c r="CK191" s="146">
        <f t="shared" si="236"/>
        <v>0</v>
      </c>
      <c r="CL191" s="385" t="str">
        <f t="shared" si="237"/>
        <v xml:space="preserve"> -</v>
      </c>
      <c r="CM191" s="325">
        <f t="shared" si="238"/>
        <v>220000</v>
      </c>
      <c r="CN191" s="326">
        <f t="shared" si="239"/>
        <v>0</v>
      </c>
      <c r="CO191" s="326">
        <f t="shared" si="240"/>
        <v>0</v>
      </c>
      <c r="CP191" s="504">
        <f t="shared" si="241"/>
        <v>0</v>
      </c>
      <c r="CQ191" s="385" t="str">
        <f t="shared" si="242"/>
        <v xml:space="preserve"> -</v>
      </c>
      <c r="CR191" s="591" t="s">
        <v>1225</v>
      </c>
      <c r="CS191" s="98" t="s">
        <v>1257</v>
      </c>
      <c r="CT191" s="101" t="str">
        <f>'[1]LÍNEA 4'!AQ191</f>
        <v>Sec. Interior</v>
      </c>
    </row>
    <row r="192" spans="2:98" ht="30" customHeight="1" x14ac:dyDescent="0.2">
      <c r="B192" s="961"/>
      <c r="C192" s="958"/>
      <c r="D192" s="1175"/>
      <c r="E192" s="912"/>
      <c r="F192" s="921"/>
      <c r="G192" s="936"/>
      <c r="H192" s="809"/>
      <c r="I192" s="980"/>
      <c r="J192" s="809"/>
      <c r="K192" s="980"/>
      <c r="L192" s="809"/>
      <c r="M192" s="809"/>
      <c r="N192" s="797"/>
      <c r="O192" s="809"/>
      <c r="P192" s="809"/>
      <c r="Q192" s="797"/>
      <c r="R192" s="809"/>
      <c r="S192" s="809"/>
      <c r="T192" s="797"/>
      <c r="U192" s="937"/>
      <c r="V192" s="823"/>
      <c r="W192" s="797"/>
      <c r="X192" s="809"/>
      <c r="Y192" s="797"/>
      <c r="Z192" s="809"/>
      <c r="AA192" s="797"/>
      <c r="AB192" s="991"/>
      <c r="AC192" s="994"/>
      <c r="AD192" s="988"/>
      <c r="AE192" s="762"/>
      <c r="AF192" s="770"/>
      <c r="AG192" s="762"/>
      <c r="AH192" s="770"/>
      <c r="AI192" s="762"/>
      <c r="AJ192" s="770"/>
      <c r="AK192" s="762"/>
      <c r="AL192" s="770"/>
      <c r="AM192" s="762"/>
      <c r="AN192" s="1129"/>
      <c r="AO192" s="915"/>
      <c r="AP192" s="904"/>
      <c r="AQ192" s="255" t="s">
        <v>654</v>
      </c>
      <c r="AR192" s="277">
        <f>'[1]LÍNEA 4'!P192</f>
        <v>2210236</v>
      </c>
      <c r="AS192" s="255" t="s">
        <v>1811</v>
      </c>
      <c r="AT192" s="40">
        <v>1</v>
      </c>
      <c r="AU192" s="60">
        <f>'[1]LÍNEA 4'!S192</f>
        <v>1</v>
      </c>
      <c r="AV192" s="60">
        <f>'[1]LÍNEA 4'!T192</f>
        <v>1</v>
      </c>
      <c r="AW192" s="414">
        <v>0.25</v>
      </c>
      <c r="AX192" s="60">
        <f>'[1]LÍNEA 4'!U192</f>
        <v>1</v>
      </c>
      <c r="AY192" s="414">
        <v>0.25</v>
      </c>
      <c r="AZ192" s="60">
        <f>'[1]LÍNEA 4'!V192</f>
        <v>1</v>
      </c>
      <c r="BA192" s="416">
        <v>0.25</v>
      </c>
      <c r="BB192" s="47">
        <f>'[1]LÍNEA 4'!W192</f>
        <v>1</v>
      </c>
      <c r="BC192" s="423">
        <v>0.25</v>
      </c>
      <c r="BD192" s="54">
        <f>'[2]2016'!K69</f>
        <v>1</v>
      </c>
      <c r="BE192" s="60">
        <f>'[2]2017'!K69</f>
        <v>0.33</v>
      </c>
      <c r="BF192" s="60">
        <f>'[2]2018'!K69</f>
        <v>0</v>
      </c>
      <c r="BG192" s="49">
        <f>'[2]2019'!K69</f>
        <v>0</v>
      </c>
      <c r="BH192" s="334">
        <f t="shared" si="217"/>
        <v>1</v>
      </c>
      <c r="BI192" s="454">
        <f t="shared" si="218"/>
        <v>1</v>
      </c>
      <c r="BJ192" s="335">
        <f t="shared" si="219"/>
        <v>0.33</v>
      </c>
      <c r="BK192" s="454">
        <f t="shared" si="220"/>
        <v>0.33</v>
      </c>
      <c r="BL192" s="335">
        <f t="shared" si="221"/>
        <v>0</v>
      </c>
      <c r="BM192" s="454">
        <f t="shared" si="222"/>
        <v>0</v>
      </c>
      <c r="BN192" s="335">
        <f t="shared" si="223"/>
        <v>0</v>
      </c>
      <c r="BO192" s="454">
        <f t="shared" si="224"/>
        <v>0</v>
      </c>
      <c r="BP192" s="661">
        <f t="shared" si="243"/>
        <v>0.33250000000000002</v>
      </c>
      <c r="BQ192" s="656">
        <f t="shared" si="225"/>
        <v>0.33250000000000002</v>
      </c>
      <c r="BR192" s="646">
        <f t="shared" si="226"/>
        <v>0.33250000000000002</v>
      </c>
      <c r="BS192" s="54">
        <f>'[2]2016'!P69</f>
        <v>200000</v>
      </c>
      <c r="BT192" s="60">
        <f>'[2]2016'!Q69</f>
        <v>0</v>
      </c>
      <c r="BU192" s="60">
        <f>'[2]2016'!R69</f>
        <v>0</v>
      </c>
      <c r="BV192" s="125">
        <f t="shared" si="230"/>
        <v>0</v>
      </c>
      <c r="BW192" s="379" t="str">
        <f t="shared" si="231"/>
        <v xml:space="preserve"> -</v>
      </c>
      <c r="BX192" s="55">
        <f>'[2]2017'!P69</f>
        <v>50000</v>
      </c>
      <c r="BY192" s="60">
        <f>'[2]2017'!Q69</f>
        <v>0</v>
      </c>
      <c r="BZ192" s="60">
        <f>'[2]2017'!R69</f>
        <v>0</v>
      </c>
      <c r="CA192" s="125">
        <f t="shared" si="232"/>
        <v>0</v>
      </c>
      <c r="CB192" s="379" t="str">
        <f t="shared" si="233"/>
        <v xml:space="preserve"> -</v>
      </c>
      <c r="CC192" s="54">
        <f>'[2]2018'!P69</f>
        <v>135000</v>
      </c>
      <c r="CD192" s="60">
        <f>'[2]2018'!Q69</f>
        <v>0</v>
      </c>
      <c r="CE192" s="60">
        <f>'[2]2018'!R69</f>
        <v>0</v>
      </c>
      <c r="CF192" s="125">
        <f t="shared" si="234"/>
        <v>0</v>
      </c>
      <c r="CG192" s="379" t="str">
        <f t="shared" si="235"/>
        <v xml:space="preserve"> -</v>
      </c>
      <c r="CH192" s="55">
        <f>'[2]2019'!P69</f>
        <v>135000</v>
      </c>
      <c r="CI192" s="60">
        <f>'[2]2019'!Q69</f>
        <v>0</v>
      </c>
      <c r="CJ192" s="60">
        <f>'[2]2019'!R69</f>
        <v>0</v>
      </c>
      <c r="CK192" s="125">
        <f t="shared" si="236"/>
        <v>0</v>
      </c>
      <c r="CL192" s="379" t="str">
        <f t="shared" si="237"/>
        <v xml:space="preserve"> -</v>
      </c>
      <c r="CM192" s="327">
        <f t="shared" si="238"/>
        <v>520000</v>
      </c>
      <c r="CN192" s="323">
        <f t="shared" si="239"/>
        <v>0</v>
      </c>
      <c r="CO192" s="323">
        <f t="shared" si="240"/>
        <v>0</v>
      </c>
      <c r="CP192" s="505">
        <f t="shared" si="241"/>
        <v>0</v>
      </c>
      <c r="CQ192" s="379" t="str">
        <f t="shared" si="242"/>
        <v xml:space="preserve"> -</v>
      </c>
      <c r="CR192" s="592" t="s">
        <v>1225</v>
      </c>
      <c r="CS192" s="99" t="s">
        <v>1257</v>
      </c>
      <c r="CT192" s="102" t="str">
        <f>'[1]LÍNEA 4'!AQ192</f>
        <v>Sec. Interior</v>
      </c>
    </row>
    <row r="193" spans="2:98" ht="30" customHeight="1" x14ac:dyDescent="0.2">
      <c r="B193" s="961"/>
      <c r="C193" s="958"/>
      <c r="D193" s="1175"/>
      <c r="E193" s="912"/>
      <c r="F193" s="921"/>
      <c r="G193" s="936"/>
      <c r="H193" s="809"/>
      <c r="I193" s="980"/>
      <c r="J193" s="809"/>
      <c r="K193" s="980"/>
      <c r="L193" s="809"/>
      <c r="M193" s="809"/>
      <c r="N193" s="797"/>
      <c r="O193" s="809"/>
      <c r="P193" s="809"/>
      <c r="Q193" s="797"/>
      <c r="R193" s="809"/>
      <c r="S193" s="809"/>
      <c r="T193" s="797"/>
      <c r="U193" s="937"/>
      <c r="V193" s="823"/>
      <c r="W193" s="797"/>
      <c r="X193" s="809"/>
      <c r="Y193" s="797"/>
      <c r="Z193" s="809"/>
      <c r="AA193" s="797"/>
      <c r="AB193" s="991"/>
      <c r="AC193" s="994"/>
      <c r="AD193" s="988"/>
      <c r="AE193" s="762"/>
      <c r="AF193" s="770"/>
      <c r="AG193" s="762"/>
      <c r="AH193" s="770"/>
      <c r="AI193" s="762"/>
      <c r="AJ193" s="770"/>
      <c r="AK193" s="762"/>
      <c r="AL193" s="770"/>
      <c r="AM193" s="762"/>
      <c r="AN193" s="1129"/>
      <c r="AO193" s="915"/>
      <c r="AP193" s="904"/>
      <c r="AQ193" s="119" t="s">
        <v>655</v>
      </c>
      <c r="AR193" s="367" t="str">
        <f>'[1]LÍNEA 4'!P193</f>
        <v xml:space="preserve"> -</v>
      </c>
      <c r="AS193" s="119" t="s">
        <v>1812</v>
      </c>
      <c r="AT193" s="40">
        <v>0</v>
      </c>
      <c r="AU193" s="60">
        <f>'[1]LÍNEA 4'!S193</f>
        <v>17</v>
      </c>
      <c r="AV193" s="60">
        <f>'[1]LÍNEA 4'!T193</f>
        <v>0</v>
      </c>
      <c r="AW193" s="414">
        <f t="shared" si="227"/>
        <v>0</v>
      </c>
      <c r="AX193" s="60">
        <f>'[1]LÍNEA 4'!U193</f>
        <v>17</v>
      </c>
      <c r="AY193" s="414">
        <f>+AX193/AU193</f>
        <v>1</v>
      </c>
      <c r="AZ193" s="60">
        <f>'[1]LÍNEA 4'!V193</f>
        <v>0</v>
      </c>
      <c r="BA193" s="416">
        <f>+AZ193/AU193</f>
        <v>0</v>
      </c>
      <c r="BB193" s="47">
        <f>'[1]LÍNEA 4'!W193</f>
        <v>0</v>
      </c>
      <c r="BC193" s="423">
        <f t="shared" si="228"/>
        <v>0</v>
      </c>
      <c r="BD193" s="54">
        <f>'[2]2016'!K70</f>
        <v>0</v>
      </c>
      <c r="BE193" s="60">
        <f>'[2]2017'!K70</f>
        <v>0</v>
      </c>
      <c r="BF193" s="60">
        <f>'[2]2018'!K70</f>
        <v>0</v>
      </c>
      <c r="BG193" s="49">
        <f>'[2]2019'!K70</f>
        <v>0</v>
      </c>
      <c r="BH193" s="334" t="str">
        <f t="shared" si="217"/>
        <v xml:space="preserve"> -</v>
      </c>
      <c r="BI193" s="454" t="str">
        <f t="shared" si="218"/>
        <v xml:space="preserve"> -</v>
      </c>
      <c r="BJ193" s="335">
        <f t="shared" si="219"/>
        <v>0</v>
      </c>
      <c r="BK193" s="454">
        <f t="shared" si="220"/>
        <v>0</v>
      </c>
      <c r="BL193" s="335" t="str">
        <f t="shared" si="221"/>
        <v xml:space="preserve"> -</v>
      </c>
      <c r="BM193" s="454" t="str">
        <f t="shared" si="222"/>
        <v xml:space="preserve"> -</v>
      </c>
      <c r="BN193" s="335" t="str">
        <f t="shared" si="223"/>
        <v xml:space="preserve"> -</v>
      </c>
      <c r="BO193" s="454" t="str">
        <f t="shared" si="224"/>
        <v xml:space="preserve"> -</v>
      </c>
      <c r="BP193" s="661">
        <f t="shared" ref="BP193:BP195" si="258">+SUM(BD193:BG193)/AU193</f>
        <v>0</v>
      </c>
      <c r="BQ193" s="656">
        <f t="shared" si="225"/>
        <v>0</v>
      </c>
      <c r="BR193" s="646">
        <f t="shared" si="226"/>
        <v>0</v>
      </c>
      <c r="BS193" s="54">
        <f>'[2]2016'!P70</f>
        <v>0</v>
      </c>
      <c r="BT193" s="60">
        <f>'[2]2016'!Q70</f>
        <v>0</v>
      </c>
      <c r="BU193" s="60">
        <f>'[2]2016'!R70</f>
        <v>0</v>
      </c>
      <c r="BV193" s="125" t="str">
        <f t="shared" si="230"/>
        <v xml:space="preserve"> -</v>
      </c>
      <c r="BW193" s="379" t="str">
        <f t="shared" si="231"/>
        <v xml:space="preserve"> -</v>
      </c>
      <c r="BX193" s="55">
        <f>'[2]2017'!P70</f>
        <v>0</v>
      </c>
      <c r="BY193" s="60">
        <f>'[2]2017'!Q70</f>
        <v>0</v>
      </c>
      <c r="BZ193" s="60">
        <f>'[2]2017'!R70</f>
        <v>0</v>
      </c>
      <c r="CA193" s="125" t="str">
        <f t="shared" si="232"/>
        <v xml:space="preserve"> -</v>
      </c>
      <c r="CB193" s="379" t="str">
        <f t="shared" si="233"/>
        <v xml:space="preserve"> -</v>
      </c>
      <c r="CC193" s="54">
        <f>'[2]2018'!P70</f>
        <v>0</v>
      </c>
      <c r="CD193" s="60">
        <f>'[2]2018'!Q70</f>
        <v>0</v>
      </c>
      <c r="CE193" s="60">
        <f>'[2]2018'!R70</f>
        <v>0</v>
      </c>
      <c r="CF193" s="125" t="str">
        <f t="shared" si="234"/>
        <v xml:space="preserve"> -</v>
      </c>
      <c r="CG193" s="379" t="str">
        <f t="shared" si="235"/>
        <v xml:space="preserve"> -</v>
      </c>
      <c r="CH193" s="55">
        <f>'[2]2019'!P70</f>
        <v>0</v>
      </c>
      <c r="CI193" s="60">
        <f>'[2]2019'!Q70</f>
        <v>0</v>
      </c>
      <c r="CJ193" s="60">
        <f>'[2]2019'!R70</f>
        <v>0</v>
      </c>
      <c r="CK193" s="125" t="str">
        <f t="shared" si="236"/>
        <v xml:space="preserve"> -</v>
      </c>
      <c r="CL193" s="379" t="str">
        <f t="shared" si="237"/>
        <v xml:space="preserve"> -</v>
      </c>
      <c r="CM193" s="327">
        <f t="shared" si="238"/>
        <v>0</v>
      </c>
      <c r="CN193" s="323">
        <f t="shared" si="239"/>
        <v>0</v>
      </c>
      <c r="CO193" s="323">
        <f t="shared" si="240"/>
        <v>0</v>
      </c>
      <c r="CP193" s="505" t="str">
        <f t="shared" si="241"/>
        <v xml:space="preserve"> -</v>
      </c>
      <c r="CQ193" s="379" t="str">
        <f t="shared" si="242"/>
        <v xml:space="preserve"> -</v>
      </c>
      <c r="CR193" s="592" t="s">
        <v>1225</v>
      </c>
      <c r="CS193" s="99" t="s">
        <v>1257</v>
      </c>
      <c r="CT193" s="102" t="str">
        <f>'[1]LÍNEA 4'!AQ193</f>
        <v>Sec. Interior</v>
      </c>
    </row>
    <row r="194" spans="2:98" ht="30" customHeight="1" thickBot="1" x14ac:dyDescent="0.25">
      <c r="B194" s="961"/>
      <c r="C194" s="958"/>
      <c r="D194" s="1175"/>
      <c r="E194" s="912"/>
      <c r="F194" s="921"/>
      <c r="G194" s="936"/>
      <c r="H194" s="809"/>
      <c r="I194" s="980"/>
      <c r="J194" s="809"/>
      <c r="K194" s="980"/>
      <c r="L194" s="809"/>
      <c r="M194" s="809"/>
      <c r="N194" s="797"/>
      <c r="O194" s="809"/>
      <c r="P194" s="809"/>
      <c r="Q194" s="797"/>
      <c r="R194" s="809"/>
      <c r="S194" s="809"/>
      <c r="T194" s="797"/>
      <c r="U194" s="937"/>
      <c r="V194" s="823"/>
      <c r="W194" s="797"/>
      <c r="X194" s="809"/>
      <c r="Y194" s="797"/>
      <c r="Z194" s="809"/>
      <c r="AA194" s="797"/>
      <c r="AB194" s="991"/>
      <c r="AC194" s="994"/>
      <c r="AD194" s="988"/>
      <c r="AE194" s="762"/>
      <c r="AF194" s="770"/>
      <c r="AG194" s="762"/>
      <c r="AH194" s="770"/>
      <c r="AI194" s="762"/>
      <c r="AJ194" s="770"/>
      <c r="AK194" s="762"/>
      <c r="AL194" s="770"/>
      <c r="AM194" s="762"/>
      <c r="AN194" s="1129"/>
      <c r="AO194" s="918"/>
      <c r="AP194" s="907"/>
      <c r="AQ194" s="30" t="s">
        <v>699</v>
      </c>
      <c r="AR194" s="142" t="str">
        <f>'[1]LÍNEA 4'!P194</f>
        <v xml:space="preserve"> -</v>
      </c>
      <c r="AS194" s="30" t="s">
        <v>1813</v>
      </c>
      <c r="AT194" s="45">
        <v>1</v>
      </c>
      <c r="AU194" s="92">
        <f>'[1]LÍNEA 4'!S194</f>
        <v>1</v>
      </c>
      <c r="AV194" s="92">
        <f>'[1]LÍNEA 4'!T194</f>
        <v>0</v>
      </c>
      <c r="AW194" s="424">
        <f t="shared" si="227"/>
        <v>0</v>
      </c>
      <c r="AX194" s="92">
        <f>'[1]LÍNEA 4'!U194</f>
        <v>1</v>
      </c>
      <c r="AY194" s="424">
        <f>+AX194/AU194</f>
        <v>1</v>
      </c>
      <c r="AZ194" s="92">
        <f>'[1]LÍNEA 4'!V194</f>
        <v>0</v>
      </c>
      <c r="BA194" s="425">
        <f>+AZ194/AU194</f>
        <v>0</v>
      </c>
      <c r="BB194" s="51">
        <f>'[1]LÍNEA 4'!W194</f>
        <v>0</v>
      </c>
      <c r="BC194" s="426">
        <f t="shared" si="228"/>
        <v>0</v>
      </c>
      <c r="BD194" s="62">
        <f>'[2]2016'!K71</f>
        <v>0</v>
      </c>
      <c r="BE194" s="92">
        <f>'[2]2017'!K71</f>
        <v>0</v>
      </c>
      <c r="BF194" s="92">
        <f>'[2]2018'!K71</f>
        <v>0</v>
      </c>
      <c r="BG194" s="70">
        <f>'[2]2019'!K71</f>
        <v>0</v>
      </c>
      <c r="BH194" s="332" t="str">
        <f t="shared" si="217"/>
        <v xml:space="preserve"> -</v>
      </c>
      <c r="BI194" s="458" t="str">
        <f t="shared" si="218"/>
        <v xml:space="preserve"> -</v>
      </c>
      <c r="BJ194" s="333">
        <f t="shared" si="219"/>
        <v>0</v>
      </c>
      <c r="BK194" s="458">
        <f t="shared" si="220"/>
        <v>0</v>
      </c>
      <c r="BL194" s="333" t="str">
        <f t="shared" si="221"/>
        <v xml:space="preserve"> -</v>
      </c>
      <c r="BM194" s="458" t="str">
        <f t="shared" si="222"/>
        <v xml:space="preserve"> -</v>
      </c>
      <c r="BN194" s="333" t="str">
        <f t="shared" si="223"/>
        <v xml:space="preserve"> -</v>
      </c>
      <c r="BO194" s="458" t="str">
        <f t="shared" si="224"/>
        <v xml:space="preserve"> -</v>
      </c>
      <c r="BP194" s="662">
        <f t="shared" si="258"/>
        <v>0</v>
      </c>
      <c r="BQ194" s="657">
        <f t="shared" si="225"/>
        <v>0</v>
      </c>
      <c r="BR194" s="647">
        <f t="shared" si="226"/>
        <v>0</v>
      </c>
      <c r="BS194" s="62">
        <f>'[2]2016'!P71</f>
        <v>0</v>
      </c>
      <c r="BT194" s="92">
        <f>'[2]2016'!Q71</f>
        <v>0</v>
      </c>
      <c r="BU194" s="92">
        <f>'[2]2016'!R71</f>
        <v>0</v>
      </c>
      <c r="BV194" s="148" t="str">
        <f t="shared" si="230"/>
        <v xml:space="preserve"> -</v>
      </c>
      <c r="BW194" s="386" t="str">
        <f t="shared" si="231"/>
        <v xml:space="preserve"> -</v>
      </c>
      <c r="BX194" s="63">
        <f>'[2]2017'!P71</f>
        <v>50000</v>
      </c>
      <c r="BY194" s="92">
        <f>'[2]2017'!Q71</f>
        <v>0</v>
      </c>
      <c r="BZ194" s="92">
        <f>'[2]2017'!R71</f>
        <v>0</v>
      </c>
      <c r="CA194" s="148">
        <f t="shared" si="232"/>
        <v>0</v>
      </c>
      <c r="CB194" s="386" t="str">
        <f t="shared" si="233"/>
        <v xml:space="preserve"> -</v>
      </c>
      <c r="CC194" s="62">
        <f>'[2]2018'!P71</f>
        <v>0</v>
      </c>
      <c r="CD194" s="92">
        <f>'[2]2018'!Q71</f>
        <v>0</v>
      </c>
      <c r="CE194" s="92">
        <f>'[2]2018'!R71</f>
        <v>0</v>
      </c>
      <c r="CF194" s="148" t="str">
        <f t="shared" si="234"/>
        <v xml:space="preserve"> -</v>
      </c>
      <c r="CG194" s="386" t="str">
        <f t="shared" si="235"/>
        <v xml:space="preserve"> -</v>
      </c>
      <c r="CH194" s="63">
        <f>'[2]2019'!P71</f>
        <v>0</v>
      </c>
      <c r="CI194" s="92">
        <f>'[2]2019'!Q71</f>
        <v>0</v>
      </c>
      <c r="CJ194" s="92">
        <f>'[2]2019'!R71</f>
        <v>0</v>
      </c>
      <c r="CK194" s="148" t="str">
        <f t="shared" si="236"/>
        <v xml:space="preserve"> -</v>
      </c>
      <c r="CL194" s="386" t="str">
        <f t="shared" si="237"/>
        <v xml:space="preserve"> -</v>
      </c>
      <c r="CM194" s="328">
        <f t="shared" si="238"/>
        <v>50000</v>
      </c>
      <c r="CN194" s="329">
        <f t="shared" si="239"/>
        <v>0</v>
      </c>
      <c r="CO194" s="329">
        <f t="shared" si="240"/>
        <v>0</v>
      </c>
      <c r="CP194" s="506">
        <f t="shared" si="241"/>
        <v>0</v>
      </c>
      <c r="CQ194" s="386" t="str">
        <f t="shared" si="242"/>
        <v xml:space="preserve"> -</v>
      </c>
      <c r="CR194" s="593" t="s">
        <v>1225</v>
      </c>
      <c r="CS194" s="106" t="s">
        <v>1257</v>
      </c>
      <c r="CT194" s="107" t="str">
        <f>'[1]LÍNEA 4'!AQ194</f>
        <v>Sec. Interior</v>
      </c>
    </row>
    <row r="195" spans="2:98" ht="30" customHeight="1" x14ac:dyDescent="0.2">
      <c r="B195" s="961"/>
      <c r="C195" s="958"/>
      <c r="D195" s="1175"/>
      <c r="E195" s="912"/>
      <c r="F195" s="921"/>
      <c r="G195" s="936"/>
      <c r="H195" s="809"/>
      <c r="I195" s="980"/>
      <c r="J195" s="809"/>
      <c r="K195" s="980"/>
      <c r="L195" s="809"/>
      <c r="M195" s="809"/>
      <c r="N195" s="797"/>
      <c r="O195" s="809"/>
      <c r="P195" s="809"/>
      <c r="Q195" s="797"/>
      <c r="R195" s="809"/>
      <c r="S195" s="809"/>
      <c r="T195" s="797"/>
      <c r="U195" s="937"/>
      <c r="V195" s="823"/>
      <c r="W195" s="797"/>
      <c r="X195" s="809"/>
      <c r="Y195" s="797"/>
      <c r="Z195" s="809"/>
      <c r="AA195" s="797"/>
      <c r="AB195" s="991"/>
      <c r="AC195" s="994"/>
      <c r="AD195" s="988"/>
      <c r="AE195" s="762"/>
      <c r="AF195" s="770"/>
      <c r="AG195" s="762"/>
      <c r="AH195" s="770"/>
      <c r="AI195" s="762"/>
      <c r="AJ195" s="770"/>
      <c r="AK195" s="762"/>
      <c r="AL195" s="770"/>
      <c r="AM195" s="762"/>
      <c r="AN195" s="1129"/>
      <c r="AO195" s="914">
        <f>+RESUMEN!J117</f>
        <v>2.5000000000000001E-2</v>
      </c>
      <c r="AP195" s="903" t="s">
        <v>684</v>
      </c>
      <c r="AQ195" s="129" t="s">
        <v>656</v>
      </c>
      <c r="AR195" s="370">
        <f>'[1]LÍNEA 4'!P195</f>
        <v>2210122</v>
      </c>
      <c r="AS195" s="129" t="s">
        <v>1814</v>
      </c>
      <c r="AT195" s="41">
        <v>125</v>
      </c>
      <c r="AU195" s="59">
        <f>'[1]LÍNEA 4'!S195</f>
        <v>267</v>
      </c>
      <c r="AV195" s="59">
        <f>'[1]LÍNEA 4'!T195</f>
        <v>0</v>
      </c>
      <c r="AW195" s="420">
        <f t="shared" si="227"/>
        <v>0</v>
      </c>
      <c r="AX195" s="59">
        <f>'[1]LÍNEA 4'!U195</f>
        <v>207</v>
      </c>
      <c r="AY195" s="420">
        <f>+AX195/AU195</f>
        <v>0.7752808988764045</v>
      </c>
      <c r="AZ195" s="59">
        <f>'[1]LÍNEA 4'!V195</f>
        <v>30</v>
      </c>
      <c r="BA195" s="421">
        <f>+AZ195/AU195</f>
        <v>0.11235955056179775</v>
      </c>
      <c r="BB195" s="48">
        <f>'[1]LÍNEA 4'!W195</f>
        <v>30</v>
      </c>
      <c r="BC195" s="421">
        <f t="shared" si="228"/>
        <v>0.11235955056179775</v>
      </c>
      <c r="BD195" s="52">
        <f>'[2]2016'!K72</f>
        <v>0</v>
      </c>
      <c r="BE195" s="90">
        <f>'[2]2017'!K72</f>
        <v>0</v>
      </c>
      <c r="BF195" s="90">
        <f>'[2]2018'!K72</f>
        <v>0</v>
      </c>
      <c r="BG195" s="69">
        <f>'[2]2019'!K72</f>
        <v>0</v>
      </c>
      <c r="BH195" s="459" t="str">
        <f t="shared" si="217"/>
        <v xml:space="preserve"> -</v>
      </c>
      <c r="BI195" s="460" t="str">
        <f t="shared" si="218"/>
        <v xml:space="preserve"> -</v>
      </c>
      <c r="BJ195" s="461">
        <f t="shared" si="219"/>
        <v>0</v>
      </c>
      <c r="BK195" s="460">
        <f t="shared" si="220"/>
        <v>0</v>
      </c>
      <c r="BL195" s="461">
        <f t="shared" si="221"/>
        <v>0</v>
      </c>
      <c r="BM195" s="460">
        <f t="shared" si="222"/>
        <v>0</v>
      </c>
      <c r="BN195" s="461">
        <f t="shared" si="223"/>
        <v>0</v>
      </c>
      <c r="BO195" s="460">
        <f t="shared" si="224"/>
        <v>0</v>
      </c>
      <c r="BP195" s="663">
        <f t="shared" si="258"/>
        <v>0</v>
      </c>
      <c r="BQ195" s="658">
        <f t="shared" si="225"/>
        <v>0</v>
      </c>
      <c r="BR195" s="648">
        <f t="shared" si="226"/>
        <v>0</v>
      </c>
      <c r="BS195" s="61">
        <f>'[2]2016'!P72</f>
        <v>0</v>
      </c>
      <c r="BT195" s="59">
        <f>'[2]2016'!Q72</f>
        <v>0</v>
      </c>
      <c r="BU195" s="59">
        <f>'[2]2016'!R72</f>
        <v>0</v>
      </c>
      <c r="BV195" s="145" t="str">
        <f t="shared" si="230"/>
        <v xml:space="preserve"> -</v>
      </c>
      <c r="BW195" s="378" t="str">
        <f t="shared" si="231"/>
        <v xml:space="preserve"> -</v>
      </c>
      <c r="BX195" s="61">
        <f>'[2]2017'!P72</f>
        <v>0</v>
      </c>
      <c r="BY195" s="59">
        <f>'[2]2017'!Q72</f>
        <v>0</v>
      </c>
      <c r="BZ195" s="59">
        <f>'[2]2017'!R72</f>
        <v>0</v>
      </c>
      <c r="CA195" s="145" t="str">
        <f t="shared" si="232"/>
        <v xml:space="preserve"> -</v>
      </c>
      <c r="CB195" s="378" t="str">
        <f t="shared" si="233"/>
        <v xml:space="preserve"> -</v>
      </c>
      <c r="CC195" s="58">
        <f>'[2]2018'!P72</f>
        <v>1800000</v>
      </c>
      <c r="CD195" s="59">
        <f>'[2]2018'!Q72</f>
        <v>0</v>
      </c>
      <c r="CE195" s="59">
        <f>'[2]2018'!R72</f>
        <v>0</v>
      </c>
      <c r="CF195" s="145">
        <f t="shared" si="234"/>
        <v>0</v>
      </c>
      <c r="CG195" s="378" t="str">
        <f t="shared" si="235"/>
        <v xml:space="preserve"> -</v>
      </c>
      <c r="CH195" s="61">
        <f>'[2]2019'!P72</f>
        <v>1800000</v>
      </c>
      <c r="CI195" s="59">
        <f>'[2]2019'!Q72</f>
        <v>0</v>
      </c>
      <c r="CJ195" s="59">
        <f>'[2]2019'!R72</f>
        <v>0</v>
      </c>
      <c r="CK195" s="145">
        <f t="shared" si="236"/>
        <v>0</v>
      </c>
      <c r="CL195" s="378" t="str">
        <f t="shared" si="237"/>
        <v xml:space="preserve"> -</v>
      </c>
      <c r="CM195" s="380">
        <f t="shared" si="238"/>
        <v>3600000</v>
      </c>
      <c r="CN195" s="381">
        <f t="shared" si="239"/>
        <v>0</v>
      </c>
      <c r="CO195" s="381">
        <f t="shared" si="240"/>
        <v>0</v>
      </c>
      <c r="CP195" s="507">
        <f t="shared" si="241"/>
        <v>0</v>
      </c>
      <c r="CQ195" s="378" t="str">
        <f t="shared" si="242"/>
        <v xml:space="preserve"> -</v>
      </c>
      <c r="CR195" s="591" t="s">
        <v>1225</v>
      </c>
      <c r="CS195" s="98" t="s">
        <v>1257</v>
      </c>
      <c r="CT195" s="101" t="str">
        <f>'[1]LÍNEA 4'!AQ195</f>
        <v>Sec. Interior</v>
      </c>
    </row>
    <row r="196" spans="2:98" ht="45.75" customHeight="1" x14ac:dyDescent="0.2">
      <c r="B196" s="961"/>
      <c r="C196" s="958"/>
      <c r="D196" s="1175"/>
      <c r="E196" s="912"/>
      <c r="F196" s="921"/>
      <c r="G196" s="936"/>
      <c r="H196" s="809"/>
      <c r="I196" s="980"/>
      <c r="J196" s="809"/>
      <c r="K196" s="980"/>
      <c r="L196" s="809"/>
      <c r="M196" s="809"/>
      <c r="N196" s="797"/>
      <c r="O196" s="809"/>
      <c r="P196" s="809"/>
      <c r="Q196" s="797"/>
      <c r="R196" s="809"/>
      <c r="S196" s="809"/>
      <c r="T196" s="797"/>
      <c r="U196" s="937"/>
      <c r="V196" s="823"/>
      <c r="W196" s="797"/>
      <c r="X196" s="809"/>
      <c r="Y196" s="797"/>
      <c r="Z196" s="809"/>
      <c r="AA196" s="797"/>
      <c r="AB196" s="991"/>
      <c r="AC196" s="994"/>
      <c r="AD196" s="988"/>
      <c r="AE196" s="762"/>
      <c r="AF196" s="770"/>
      <c r="AG196" s="762"/>
      <c r="AH196" s="770"/>
      <c r="AI196" s="762"/>
      <c r="AJ196" s="770"/>
      <c r="AK196" s="762"/>
      <c r="AL196" s="770"/>
      <c r="AM196" s="762"/>
      <c r="AN196" s="1129"/>
      <c r="AO196" s="915"/>
      <c r="AP196" s="904"/>
      <c r="AQ196" s="231" t="s">
        <v>700</v>
      </c>
      <c r="AR196" s="241">
        <f>'[1]LÍNEA 4'!P196</f>
        <v>2210944</v>
      </c>
      <c r="AS196" s="231" t="s">
        <v>1815</v>
      </c>
      <c r="AT196" s="40">
        <v>1</v>
      </c>
      <c r="AU196" s="60">
        <f>'[1]LÍNEA 4'!S196</f>
        <v>1</v>
      </c>
      <c r="AV196" s="60">
        <f>'[1]LÍNEA 4'!T196</f>
        <v>1</v>
      </c>
      <c r="AW196" s="414">
        <v>0.25</v>
      </c>
      <c r="AX196" s="60">
        <f>'[1]LÍNEA 4'!U196</f>
        <v>1</v>
      </c>
      <c r="AY196" s="414">
        <v>0.25</v>
      </c>
      <c r="AZ196" s="60">
        <f>'[1]LÍNEA 4'!V196</f>
        <v>1</v>
      </c>
      <c r="BA196" s="416">
        <v>0.25</v>
      </c>
      <c r="BB196" s="47">
        <f>'[1]LÍNEA 4'!W196</f>
        <v>1</v>
      </c>
      <c r="BC196" s="416">
        <v>0.25</v>
      </c>
      <c r="BD196" s="54">
        <f>'[2]2016'!K73</f>
        <v>1</v>
      </c>
      <c r="BE196" s="60">
        <f>'[2]2017'!K73</f>
        <v>0</v>
      </c>
      <c r="BF196" s="60">
        <f>'[2]2018'!K73</f>
        <v>0</v>
      </c>
      <c r="BG196" s="49">
        <f>'[2]2019'!K73</f>
        <v>0</v>
      </c>
      <c r="BH196" s="334">
        <f t="shared" si="217"/>
        <v>1</v>
      </c>
      <c r="BI196" s="454">
        <f t="shared" si="218"/>
        <v>1</v>
      </c>
      <c r="BJ196" s="335">
        <f t="shared" si="219"/>
        <v>0</v>
      </c>
      <c r="BK196" s="454">
        <f t="shared" si="220"/>
        <v>0</v>
      </c>
      <c r="BL196" s="335">
        <f t="shared" si="221"/>
        <v>0</v>
      </c>
      <c r="BM196" s="454">
        <f t="shared" si="222"/>
        <v>0</v>
      </c>
      <c r="BN196" s="335">
        <f t="shared" si="223"/>
        <v>0</v>
      </c>
      <c r="BO196" s="454">
        <f t="shared" si="224"/>
        <v>0</v>
      </c>
      <c r="BP196" s="661">
        <f t="shared" si="243"/>
        <v>0.25</v>
      </c>
      <c r="BQ196" s="656">
        <f t="shared" si="225"/>
        <v>0.25</v>
      </c>
      <c r="BR196" s="646">
        <f t="shared" si="226"/>
        <v>0.25</v>
      </c>
      <c r="BS196" s="55">
        <f>'[2]2016'!P73</f>
        <v>1985000</v>
      </c>
      <c r="BT196" s="60">
        <f>'[2]2016'!Q73</f>
        <v>1985000</v>
      </c>
      <c r="BU196" s="60">
        <f>'[2]2016'!R73</f>
        <v>0</v>
      </c>
      <c r="BV196" s="125">
        <f t="shared" si="230"/>
        <v>1</v>
      </c>
      <c r="BW196" s="379" t="str">
        <f t="shared" si="231"/>
        <v xml:space="preserve"> -</v>
      </c>
      <c r="BX196" s="55">
        <f>'[2]2017'!P73</f>
        <v>7532413</v>
      </c>
      <c r="BY196" s="60">
        <f>'[2]2017'!Q73</f>
        <v>0</v>
      </c>
      <c r="BZ196" s="60">
        <f>'[2]2017'!R73</f>
        <v>0</v>
      </c>
      <c r="CA196" s="125">
        <f t="shared" si="232"/>
        <v>0</v>
      </c>
      <c r="CB196" s="379" t="str">
        <f t="shared" si="233"/>
        <v xml:space="preserve"> -</v>
      </c>
      <c r="CC196" s="54">
        <f>'[2]2018'!P73</f>
        <v>0</v>
      </c>
      <c r="CD196" s="60">
        <f>'[2]2018'!Q73</f>
        <v>0</v>
      </c>
      <c r="CE196" s="60">
        <f>'[2]2018'!R73</f>
        <v>0</v>
      </c>
      <c r="CF196" s="125" t="str">
        <f t="shared" si="234"/>
        <v xml:space="preserve"> -</v>
      </c>
      <c r="CG196" s="379" t="str">
        <f t="shared" si="235"/>
        <v xml:space="preserve"> -</v>
      </c>
      <c r="CH196" s="55">
        <f>'[2]2019'!P73</f>
        <v>0</v>
      </c>
      <c r="CI196" s="60">
        <f>'[2]2019'!Q73</f>
        <v>0</v>
      </c>
      <c r="CJ196" s="60">
        <f>'[2]2019'!R73</f>
        <v>0</v>
      </c>
      <c r="CK196" s="125" t="str">
        <f t="shared" si="236"/>
        <v xml:space="preserve"> -</v>
      </c>
      <c r="CL196" s="379" t="str">
        <f t="shared" si="237"/>
        <v xml:space="preserve"> -</v>
      </c>
      <c r="CM196" s="327">
        <f t="shared" si="238"/>
        <v>9517413</v>
      </c>
      <c r="CN196" s="323">
        <f t="shared" si="239"/>
        <v>1985000</v>
      </c>
      <c r="CO196" s="323">
        <f t="shared" si="240"/>
        <v>0</v>
      </c>
      <c r="CP196" s="505">
        <f t="shared" si="241"/>
        <v>0.20856507960724202</v>
      </c>
      <c r="CQ196" s="379" t="str">
        <f t="shared" si="242"/>
        <v xml:space="preserve"> -</v>
      </c>
      <c r="CR196" s="592" t="s">
        <v>1225</v>
      </c>
      <c r="CS196" s="99" t="s">
        <v>1257</v>
      </c>
      <c r="CT196" s="102" t="str">
        <f>'[1]LÍNEA 4'!AQ196</f>
        <v>Sec. Interior</v>
      </c>
    </row>
    <row r="197" spans="2:98" ht="30" customHeight="1" x14ac:dyDescent="0.2">
      <c r="B197" s="961"/>
      <c r="C197" s="958"/>
      <c r="D197" s="1175"/>
      <c r="E197" s="912"/>
      <c r="F197" s="921"/>
      <c r="G197" s="936"/>
      <c r="H197" s="809"/>
      <c r="I197" s="980"/>
      <c r="J197" s="809"/>
      <c r="K197" s="980"/>
      <c r="L197" s="809"/>
      <c r="M197" s="809"/>
      <c r="N197" s="797"/>
      <c r="O197" s="809"/>
      <c r="P197" s="809"/>
      <c r="Q197" s="797"/>
      <c r="R197" s="809"/>
      <c r="S197" s="809"/>
      <c r="T197" s="797"/>
      <c r="U197" s="937"/>
      <c r="V197" s="823"/>
      <c r="W197" s="797"/>
      <c r="X197" s="809"/>
      <c r="Y197" s="797"/>
      <c r="Z197" s="809"/>
      <c r="AA197" s="797"/>
      <c r="AB197" s="991"/>
      <c r="AC197" s="994"/>
      <c r="AD197" s="988"/>
      <c r="AE197" s="762"/>
      <c r="AF197" s="770"/>
      <c r="AG197" s="762"/>
      <c r="AH197" s="770"/>
      <c r="AI197" s="762"/>
      <c r="AJ197" s="770"/>
      <c r="AK197" s="762"/>
      <c r="AL197" s="770"/>
      <c r="AM197" s="762"/>
      <c r="AN197" s="1129"/>
      <c r="AO197" s="915"/>
      <c r="AP197" s="904"/>
      <c r="AQ197" s="231" t="s">
        <v>657</v>
      </c>
      <c r="AR197" s="241" t="str">
        <f>'[1]LÍNEA 4'!P197</f>
        <v xml:space="preserve"> -</v>
      </c>
      <c r="AS197" s="231" t="s">
        <v>1816</v>
      </c>
      <c r="AT197" s="40">
        <v>0</v>
      </c>
      <c r="AU197" s="60">
        <f>'[1]LÍNEA 4'!S197</f>
        <v>1</v>
      </c>
      <c r="AV197" s="60">
        <f>'[1]LÍNEA 4'!T197</f>
        <v>0</v>
      </c>
      <c r="AW197" s="414">
        <f t="shared" si="227"/>
        <v>0</v>
      </c>
      <c r="AX197" s="60">
        <f>'[1]LÍNEA 4'!U197</f>
        <v>1</v>
      </c>
      <c r="AY197" s="414">
        <v>0.33</v>
      </c>
      <c r="AZ197" s="60">
        <f>'[1]LÍNEA 4'!V197</f>
        <v>1</v>
      </c>
      <c r="BA197" s="416">
        <v>0.33</v>
      </c>
      <c r="BB197" s="47">
        <f>'[1]LÍNEA 4'!W197</f>
        <v>1</v>
      </c>
      <c r="BC197" s="416">
        <v>0.34</v>
      </c>
      <c r="BD197" s="54">
        <f>'[2]2016'!K74</f>
        <v>0</v>
      </c>
      <c r="BE197" s="60">
        <f>'[2]2017'!K74</f>
        <v>0</v>
      </c>
      <c r="BF197" s="60">
        <f>'[2]2018'!K74</f>
        <v>0</v>
      </c>
      <c r="BG197" s="49">
        <f>'[2]2019'!K74</f>
        <v>0</v>
      </c>
      <c r="BH197" s="334" t="str">
        <f t="shared" si="217"/>
        <v xml:space="preserve"> -</v>
      </c>
      <c r="BI197" s="454" t="str">
        <f t="shared" si="218"/>
        <v xml:space="preserve"> -</v>
      </c>
      <c r="BJ197" s="335">
        <f t="shared" si="219"/>
        <v>0</v>
      </c>
      <c r="BK197" s="454">
        <f t="shared" si="220"/>
        <v>0</v>
      </c>
      <c r="BL197" s="335">
        <f t="shared" si="221"/>
        <v>0</v>
      </c>
      <c r="BM197" s="454">
        <f t="shared" si="222"/>
        <v>0</v>
      </c>
      <c r="BN197" s="335">
        <f t="shared" si="223"/>
        <v>0</v>
      </c>
      <c r="BO197" s="454">
        <f t="shared" si="224"/>
        <v>0</v>
      </c>
      <c r="BP197" s="661">
        <f>+AVERAGE(BE197:BG197)/AU197</f>
        <v>0</v>
      </c>
      <c r="BQ197" s="656">
        <f t="shared" si="225"/>
        <v>0</v>
      </c>
      <c r="BR197" s="646">
        <f t="shared" si="226"/>
        <v>0</v>
      </c>
      <c r="BS197" s="55">
        <f>'[2]2016'!P74</f>
        <v>0</v>
      </c>
      <c r="BT197" s="60">
        <f>'[2]2016'!Q74</f>
        <v>0</v>
      </c>
      <c r="BU197" s="60">
        <f>'[2]2016'!R74</f>
        <v>0</v>
      </c>
      <c r="BV197" s="125" t="str">
        <f t="shared" si="230"/>
        <v xml:space="preserve"> -</v>
      </c>
      <c r="BW197" s="379" t="str">
        <f t="shared" si="231"/>
        <v xml:space="preserve"> -</v>
      </c>
      <c r="BX197" s="55">
        <f>'[2]2017'!P74</f>
        <v>0</v>
      </c>
      <c r="BY197" s="60">
        <f>'[2]2017'!Q74</f>
        <v>0</v>
      </c>
      <c r="BZ197" s="60">
        <f>'[2]2017'!R74</f>
        <v>0</v>
      </c>
      <c r="CA197" s="125" t="str">
        <f t="shared" si="232"/>
        <v xml:space="preserve"> -</v>
      </c>
      <c r="CB197" s="379" t="str">
        <f t="shared" si="233"/>
        <v xml:space="preserve"> -</v>
      </c>
      <c r="CC197" s="54">
        <f>'[2]2018'!P74</f>
        <v>0</v>
      </c>
      <c r="CD197" s="60">
        <f>'[2]2018'!Q74</f>
        <v>0</v>
      </c>
      <c r="CE197" s="60">
        <f>'[2]2018'!R74</f>
        <v>0</v>
      </c>
      <c r="CF197" s="125" t="str">
        <f t="shared" si="234"/>
        <v xml:space="preserve"> -</v>
      </c>
      <c r="CG197" s="379" t="str">
        <f t="shared" si="235"/>
        <v xml:space="preserve"> -</v>
      </c>
      <c r="CH197" s="55">
        <f>'[2]2019'!P74</f>
        <v>0</v>
      </c>
      <c r="CI197" s="60">
        <f>'[2]2019'!Q74</f>
        <v>0</v>
      </c>
      <c r="CJ197" s="60">
        <f>'[2]2019'!R74</f>
        <v>0</v>
      </c>
      <c r="CK197" s="125" t="str">
        <f t="shared" si="236"/>
        <v xml:space="preserve"> -</v>
      </c>
      <c r="CL197" s="379" t="str">
        <f t="shared" si="237"/>
        <v xml:space="preserve"> -</v>
      </c>
      <c r="CM197" s="327">
        <f t="shared" si="238"/>
        <v>0</v>
      </c>
      <c r="CN197" s="323">
        <f t="shared" si="239"/>
        <v>0</v>
      </c>
      <c r="CO197" s="323">
        <f t="shared" si="240"/>
        <v>0</v>
      </c>
      <c r="CP197" s="505" t="str">
        <f t="shared" si="241"/>
        <v xml:space="preserve"> -</v>
      </c>
      <c r="CQ197" s="379" t="str">
        <f t="shared" si="242"/>
        <v xml:space="preserve"> -</v>
      </c>
      <c r="CR197" s="592" t="s">
        <v>1225</v>
      </c>
      <c r="CS197" s="99" t="s">
        <v>1257</v>
      </c>
      <c r="CT197" s="102" t="str">
        <f>'[1]LÍNEA 4'!AQ197</f>
        <v>Sec. Interior</v>
      </c>
    </row>
    <row r="198" spans="2:98" ht="30" customHeight="1" x14ac:dyDescent="0.2">
      <c r="B198" s="961"/>
      <c r="C198" s="958"/>
      <c r="D198" s="1175"/>
      <c r="E198" s="912"/>
      <c r="F198" s="921"/>
      <c r="G198" s="936"/>
      <c r="H198" s="809"/>
      <c r="I198" s="980"/>
      <c r="J198" s="809"/>
      <c r="K198" s="980"/>
      <c r="L198" s="809"/>
      <c r="M198" s="809"/>
      <c r="N198" s="797"/>
      <c r="O198" s="809"/>
      <c r="P198" s="809"/>
      <c r="Q198" s="797"/>
      <c r="R198" s="809"/>
      <c r="S198" s="809"/>
      <c r="T198" s="797"/>
      <c r="U198" s="937"/>
      <c r="V198" s="823"/>
      <c r="W198" s="797"/>
      <c r="X198" s="809"/>
      <c r="Y198" s="797"/>
      <c r="Z198" s="809"/>
      <c r="AA198" s="797"/>
      <c r="AB198" s="991"/>
      <c r="AC198" s="994"/>
      <c r="AD198" s="988"/>
      <c r="AE198" s="762"/>
      <c r="AF198" s="770"/>
      <c r="AG198" s="762"/>
      <c r="AH198" s="770"/>
      <c r="AI198" s="762"/>
      <c r="AJ198" s="770"/>
      <c r="AK198" s="762"/>
      <c r="AL198" s="770"/>
      <c r="AM198" s="762"/>
      <c r="AN198" s="1129"/>
      <c r="AO198" s="915"/>
      <c r="AP198" s="904"/>
      <c r="AQ198" s="27" t="s">
        <v>658</v>
      </c>
      <c r="AR198" s="133" t="str">
        <f>'[1]LÍNEA 4'!P198</f>
        <v xml:space="preserve"> -</v>
      </c>
      <c r="AS198" s="27" t="s">
        <v>1817</v>
      </c>
      <c r="AT198" s="40">
        <v>20</v>
      </c>
      <c r="AU198" s="60">
        <f>'[1]LÍNEA 4'!S198</f>
        <v>15</v>
      </c>
      <c r="AV198" s="60">
        <f>'[1]LÍNEA 4'!T198</f>
        <v>0</v>
      </c>
      <c r="AW198" s="414">
        <f t="shared" si="227"/>
        <v>0</v>
      </c>
      <c r="AX198" s="60">
        <f>'[1]LÍNEA 4'!U198</f>
        <v>5</v>
      </c>
      <c r="AY198" s="414">
        <f>+AX198/AU198</f>
        <v>0.33333333333333331</v>
      </c>
      <c r="AZ198" s="60">
        <f>'[1]LÍNEA 4'!V198</f>
        <v>5</v>
      </c>
      <c r="BA198" s="416">
        <f>+AZ198/AU198</f>
        <v>0.33333333333333331</v>
      </c>
      <c r="BB198" s="47">
        <f>'[1]LÍNEA 4'!W198</f>
        <v>5</v>
      </c>
      <c r="BC198" s="416">
        <f t="shared" si="228"/>
        <v>0.33333333333333331</v>
      </c>
      <c r="BD198" s="54">
        <f>'[2]2016'!K75</f>
        <v>0</v>
      </c>
      <c r="BE198" s="60">
        <f>'[2]2017'!K75</f>
        <v>0</v>
      </c>
      <c r="BF198" s="60">
        <f>'[2]2018'!K75</f>
        <v>0</v>
      </c>
      <c r="BG198" s="49">
        <f>'[2]2019'!K75</f>
        <v>0</v>
      </c>
      <c r="BH198" s="334" t="str">
        <f t="shared" si="217"/>
        <v xml:space="preserve"> -</v>
      </c>
      <c r="BI198" s="454" t="str">
        <f t="shared" si="218"/>
        <v xml:space="preserve"> -</v>
      </c>
      <c r="BJ198" s="335">
        <f t="shared" si="219"/>
        <v>0</v>
      </c>
      <c r="BK198" s="454">
        <f t="shared" si="220"/>
        <v>0</v>
      </c>
      <c r="BL198" s="335">
        <f t="shared" si="221"/>
        <v>0</v>
      </c>
      <c r="BM198" s="454">
        <f t="shared" si="222"/>
        <v>0</v>
      </c>
      <c r="BN198" s="335">
        <f t="shared" si="223"/>
        <v>0</v>
      </c>
      <c r="BO198" s="454">
        <f t="shared" si="224"/>
        <v>0</v>
      </c>
      <c r="BP198" s="661">
        <f t="shared" ref="BP198" si="259">+SUM(BD198:BG198)/AU198</f>
        <v>0</v>
      </c>
      <c r="BQ198" s="656">
        <f t="shared" si="225"/>
        <v>0</v>
      </c>
      <c r="BR198" s="646">
        <f t="shared" si="226"/>
        <v>0</v>
      </c>
      <c r="BS198" s="55">
        <f>'[2]2016'!P75</f>
        <v>0</v>
      </c>
      <c r="BT198" s="60">
        <f>'[2]2016'!Q75</f>
        <v>0</v>
      </c>
      <c r="BU198" s="60">
        <f>'[2]2016'!R75</f>
        <v>0</v>
      </c>
      <c r="BV198" s="125" t="str">
        <f t="shared" si="230"/>
        <v xml:space="preserve"> -</v>
      </c>
      <c r="BW198" s="379" t="str">
        <f t="shared" si="231"/>
        <v xml:space="preserve"> -</v>
      </c>
      <c r="BX198" s="55">
        <f>'[2]2017'!P75</f>
        <v>400000</v>
      </c>
      <c r="BY198" s="60">
        <f>'[2]2017'!Q75</f>
        <v>0</v>
      </c>
      <c r="BZ198" s="60">
        <f>'[2]2017'!R75</f>
        <v>0</v>
      </c>
      <c r="CA198" s="125">
        <f t="shared" si="232"/>
        <v>0</v>
      </c>
      <c r="CB198" s="379" t="str">
        <f t="shared" si="233"/>
        <v xml:space="preserve"> -</v>
      </c>
      <c r="CC198" s="54">
        <f>'[2]2018'!P75</f>
        <v>0</v>
      </c>
      <c r="CD198" s="60">
        <f>'[2]2018'!Q75</f>
        <v>0</v>
      </c>
      <c r="CE198" s="60">
        <f>'[2]2018'!R75</f>
        <v>0</v>
      </c>
      <c r="CF198" s="125" t="str">
        <f t="shared" si="234"/>
        <v xml:space="preserve"> -</v>
      </c>
      <c r="CG198" s="379" t="str">
        <f t="shared" si="235"/>
        <v xml:space="preserve"> -</v>
      </c>
      <c r="CH198" s="55">
        <f>'[2]2019'!P75</f>
        <v>0</v>
      </c>
      <c r="CI198" s="60">
        <f>'[2]2019'!Q75</f>
        <v>0</v>
      </c>
      <c r="CJ198" s="60">
        <f>'[2]2019'!R75</f>
        <v>0</v>
      </c>
      <c r="CK198" s="125" t="str">
        <f t="shared" si="236"/>
        <v xml:space="preserve"> -</v>
      </c>
      <c r="CL198" s="379" t="str">
        <f t="shared" si="237"/>
        <v xml:space="preserve"> -</v>
      </c>
      <c r="CM198" s="327">
        <f t="shared" si="238"/>
        <v>400000</v>
      </c>
      <c r="CN198" s="323">
        <f t="shared" si="239"/>
        <v>0</v>
      </c>
      <c r="CO198" s="323">
        <f t="shared" si="240"/>
        <v>0</v>
      </c>
      <c r="CP198" s="505">
        <f t="shared" si="241"/>
        <v>0</v>
      </c>
      <c r="CQ198" s="379" t="str">
        <f t="shared" si="242"/>
        <v xml:space="preserve"> -</v>
      </c>
      <c r="CR198" s="592" t="s">
        <v>1225</v>
      </c>
      <c r="CS198" s="99" t="s">
        <v>1257</v>
      </c>
      <c r="CT198" s="102" t="str">
        <f>'[1]LÍNEA 4'!AQ198</f>
        <v>Sec. Interior</v>
      </c>
    </row>
    <row r="199" spans="2:98" ht="30" customHeight="1" x14ac:dyDescent="0.2">
      <c r="B199" s="961"/>
      <c r="C199" s="958"/>
      <c r="D199" s="1175"/>
      <c r="E199" s="912"/>
      <c r="F199" s="921"/>
      <c r="G199" s="936"/>
      <c r="H199" s="809"/>
      <c r="I199" s="980"/>
      <c r="J199" s="809"/>
      <c r="K199" s="980"/>
      <c r="L199" s="809"/>
      <c r="M199" s="809"/>
      <c r="N199" s="797"/>
      <c r="O199" s="809"/>
      <c r="P199" s="809"/>
      <c r="Q199" s="797"/>
      <c r="R199" s="809"/>
      <c r="S199" s="809"/>
      <c r="T199" s="797"/>
      <c r="U199" s="937"/>
      <c r="V199" s="823"/>
      <c r="W199" s="797"/>
      <c r="X199" s="809"/>
      <c r="Y199" s="797"/>
      <c r="Z199" s="809"/>
      <c r="AA199" s="797"/>
      <c r="AB199" s="991"/>
      <c r="AC199" s="994"/>
      <c r="AD199" s="988"/>
      <c r="AE199" s="762"/>
      <c r="AF199" s="770"/>
      <c r="AG199" s="762"/>
      <c r="AH199" s="770"/>
      <c r="AI199" s="762"/>
      <c r="AJ199" s="770"/>
      <c r="AK199" s="762"/>
      <c r="AL199" s="770"/>
      <c r="AM199" s="762"/>
      <c r="AN199" s="1129"/>
      <c r="AO199" s="915"/>
      <c r="AP199" s="904"/>
      <c r="AQ199" s="231" t="s">
        <v>659</v>
      </c>
      <c r="AR199" s="241">
        <f>'[1]LÍNEA 4'!P199</f>
        <v>2210122</v>
      </c>
      <c r="AS199" s="231" t="s">
        <v>1818</v>
      </c>
      <c r="AT199" s="40">
        <v>169</v>
      </c>
      <c r="AU199" s="60">
        <f>'[1]LÍNEA 4'!S199</f>
        <v>169</v>
      </c>
      <c r="AV199" s="60">
        <f>'[1]LÍNEA 4'!T199</f>
        <v>169</v>
      </c>
      <c r="AW199" s="414">
        <v>0.25</v>
      </c>
      <c r="AX199" s="60">
        <f>'[1]LÍNEA 4'!U199</f>
        <v>169</v>
      </c>
      <c r="AY199" s="414">
        <v>0.25</v>
      </c>
      <c r="AZ199" s="60">
        <f>'[1]LÍNEA 4'!V199</f>
        <v>169</v>
      </c>
      <c r="BA199" s="416">
        <v>0.25</v>
      </c>
      <c r="BB199" s="47">
        <f>'[1]LÍNEA 4'!W199</f>
        <v>169</v>
      </c>
      <c r="BC199" s="416">
        <v>0.25</v>
      </c>
      <c r="BD199" s="54">
        <f>'[2]2016'!K76</f>
        <v>0</v>
      </c>
      <c r="BE199" s="60">
        <f>'[2]2017'!K76</f>
        <v>0</v>
      </c>
      <c r="BF199" s="60">
        <f>'[2]2018'!K76</f>
        <v>0</v>
      </c>
      <c r="BG199" s="49">
        <f>'[2]2019'!K76</f>
        <v>0</v>
      </c>
      <c r="BH199" s="334">
        <f t="shared" si="217"/>
        <v>0</v>
      </c>
      <c r="BI199" s="454">
        <f t="shared" si="218"/>
        <v>0</v>
      </c>
      <c r="BJ199" s="335">
        <f t="shared" si="219"/>
        <v>0</v>
      </c>
      <c r="BK199" s="454">
        <f t="shared" si="220"/>
        <v>0</v>
      </c>
      <c r="BL199" s="335">
        <f t="shared" si="221"/>
        <v>0</v>
      </c>
      <c r="BM199" s="454">
        <f t="shared" si="222"/>
        <v>0</v>
      </c>
      <c r="BN199" s="335">
        <f t="shared" si="223"/>
        <v>0</v>
      </c>
      <c r="BO199" s="454">
        <f t="shared" si="224"/>
        <v>0</v>
      </c>
      <c r="BP199" s="661">
        <f t="shared" si="243"/>
        <v>0</v>
      </c>
      <c r="BQ199" s="656">
        <f t="shared" si="225"/>
        <v>0</v>
      </c>
      <c r="BR199" s="646">
        <f t="shared" si="226"/>
        <v>0</v>
      </c>
      <c r="BS199" s="55">
        <f>'[2]2016'!P76</f>
        <v>176292</v>
      </c>
      <c r="BT199" s="60">
        <f>'[2]2016'!Q76</f>
        <v>0</v>
      </c>
      <c r="BU199" s="60">
        <f>'[2]2016'!R76</f>
        <v>0</v>
      </c>
      <c r="BV199" s="125">
        <f t="shared" si="230"/>
        <v>0</v>
      </c>
      <c r="BW199" s="379" t="str">
        <f t="shared" si="231"/>
        <v xml:space="preserve"> -</v>
      </c>
      <c r="BX199" s="55">
        <f>'[2]2017'!P76</f>
        <v>0</v>
      </c>
      <c r="BY199" s="60">
        <f>'[2]2017'!Q76</f>
        <v>0</v>
      </c>
      <c r="BZ199" s="60">
        <f>'[2]2017'!R76</f>
        <v>0</v>
      </c>
      <c r="CA199" s="125" t="str">
        <f t="shared" si="232"/>
        <v xml:space="preserve"> -</v>
      </c>
      <c r="CB199" s="379" t="str">
        <f t="shared" si="233"/>
        <v xml:space="preserve"> -</v>
      </c>
      <c r="CC199" s="54">
        <f>'[2]2018'!P76</f>
        <v>80000</v>
      </c>
      <c r="CD199" s="60">
        <f>'[2]2018'!Q76</f>
        <v>0</v>
      </c>
      <c r="CE199" s="60">
        <f>'[2]2018'!R76</f>
        <v>0</v>
      </c>
      <c r="CF199" s="125">
        <f t="shared" si="234"/>
        <v>0</v>
      </c>
      <c r="CG199" s="379" t="str">
        <f t="shared" si="235"/>
        <v xml:space="preserve"> -</v>
      </c>
      <c r="CH199" s="55">
        <f>'[2]2019'!P76</f>
        <v>80000</v>
      </c>
      <c r="CI199" s="60">
        <f>'[2]2019'!Q76</f>
        <v>0</v>
      </c>
      <c r="CJ199" s="60">
        <f>'[2]2019'!R76</f>
        <v>0</v>
      </c>
      <c r="CK199" s="125">
        <f t="shared" si="236"/>
        <v>0</v>
      </c>
      <c r="CL199" s="379" t="str">
        <f t="shared" si="237"/>
        <v xml:space="preserve"> -</v>
      </c>
      <c r="CM199" s="327">
        <f t="shared" si="238"/>
        <v>336292</v>
      </c>
      <c r="CN199" s="323">
        <f t="shared" si="239"/>
        <v>0</v>
      </c>
      <c r="CO199" s="323">
        <f t="shared" si="240"/>
        <v>0</v>
      </c>
      <c r="CP199" s="505">
        <f t="shared" si="241"/>
        <v>0</v>
      </c>
      <c r="CQ199" s="379" t="str">
        <f t="shared" si="242"/>
        <v xml:space="preserve"> -</v>
      </c>
      <c r="CR199" s="592" t="s">
        <v>1225</v>
      </c>
      <c r="CS199" s="99" t="s">
        <v>1257</v>
      </c>
      <c r="CT199" s="102" t="str">
        <f>'[1]LÍNEA 4'!AQ199</f>
        <v>Sec. Interior</v>
      </c>
    </row>
    <row r="200" spans="2:98" ht="30" customHeight="1" x14ac:dyDescent="0.2">
      <c r="B200" s="961"/>
      <c r="C200" s="958"/>
      <c r="D200" s="1175"/>
      <c r="E200" s="912"/>
      <c r="F200" s="921"/>
      <c r="G200" s="936"/>
      <c r="H200" s="809"/>
      <c r="I200" s="980"/>
      <c r="J200" s="809"/>
      <c r="K200" s="980"/>
      <c r="L200" s="809"/>
      <c r="M200" s="809"/>
      <c r="N200" s="797"/>
      <c r="O200" s="809"/>
      <c r="P200" s="809"/>
      <c r="Q200" s="797"/>
      <c r="R200" s="809"/>
      <c r="S200" s="809"/>
      <c r="T200" s="797"/>
      <c r="U200" s="937"/>
      <c r="V200" s="823"/>
      <c r="W200" s="797"/>
      <c r="X200" s="809"/>
      <c r="Y200" s="797"/>
      <c r="Z200" s="809"/>
      <c r="AA200" s="797"/>
      <c r="AB200" s="991"/>
      <c r="AC200" s="994"/>
      <c r="AD200" s="988"/>
      <c r="AE200" s="762"/>
      <c r="AF200" s="770"/>
      <c r="AG200" s="762"/>
      <c r="AH200" s="770"/>
      <c r="AI200" s="762"/>
      <c r="AJ200" s="770"/>
      <c r="AK200" s="762"/>
      <c r="AL200" s="770"/>
      <c r="AM200" s="762"/>
      <c r="AN200" s="1129"/>
      <c r="AO200" s="915"/>
      <c r="AP200" s="904"/>
      <c r="AQ200" s="27" t="s">
        <v>660</v>
      </c>
      <c r="AR200" s="133" t="str">
        <f>'[1]LÍNEA 4'!P200</f>
        <v xml:space="preserve"> -</v>
      </c>
      <c r="AS200" s="27" t="s">
        <v>1819</v>
      </c>
      <c r="AT200" s="40">
        <v>0</v>
      </c>
      <c r="AU200" s="60">
        <f>'[1]LÍNEA 4'!S200</f>
        <v>1</v>
      </c>
      <c r="AV200" s="60">
        <f>'[1]LÍNEA 4'!T200</f>
        <v>0</v>
      </c>
      <c r="AW200" s="414">
        <f t="shared" si="227"/>
        <v>0</v>
      </c>
      <c r="AX200" s="60">
        <f>'[1]LÍNEA 4'!U200</f>
        <v>1</v>
      </c>
      <c r="AY200" s="414">
        <f>+AX200/AU200</f>
        <v>1</v>
      </c>
      <c r="AZ200" s="60">
        <f>'[1]LÍNEA 4'!V200</f>
        <v>0</v>
      </c>
      <c r="BA200" s="416">
        <f>+AZ200/AU200</f>
        <v>0</v>
      </c>
      <c r="BB200" s="47">
        <f>'[1]LÍNEA 4'!W200</f>
        <v>0</v>
      </c>
      <c r="BC200" s="416">
        <f t="shared" si="228"/>
        <v>0</v>
      </c>
      <c r="BD200" s="54">
        <f>'[2]2016'!K77</f>
        <v>0</v>
      </c>
      <c r="BE200" s="60">
        <f>'[2]2017'!K77</f>
        <v>0</v>
      </c>
      <c r="BF200" s="60">
        <f>'[2]2018'!K77</f>
        <v>0</v>
      </c>
      <c r="BG200" s="49">
        <f>'[2]2019'!K77</f>
        <v>0</v>
      </c>
      <c r="BH200" s="334" t="str">
        <f t="shared" si="217"/>
        <v xml:space="preserve"> -</v>
      </c>
      <c r="BI200" s="454" t="str">
        <f t="shared" si="218"/>
        <v xml:space="preserve"> -</v>
      </c>
      <c r="BJ200" s="335">
        <f t="shared" si="219"/>
        <v>0</v>
      </c>
      <c r="BK200" s="454">
        <f t="shared" si="220"/>
        <v>0</v>
      </c>
      <c r="BL200" s="335" t="str">
        <f t="shared" si="221"/>
        <v xml:space="preserve"> -</v>
      </c>
      <c r="BM200" s="454" t="str">
        <f t="shared" si="222"/>
        <v xml:space="preserve"> -</v>
      </c>
      <c r="BN200" s="335" t="str">
        <f t="shared" si="223"/>
        <v xml:space="preserve"> -</v>
      </c>
      <c r="BO200" s="454" t="str">
        <f t="shared" si="224"/>
        <v xml:space="preserve"> -</v>
      </c>
      <c r="BP200" s="661">
        <f t="shared" ref="BP200" si="260">+SUM(BD200:BG200)/AU200</f>
        <v>0</v>
      </c>
      <c r="BQ200" s="656">
        <f t="shared" si="225"/>
        <v>0</v>
      </c>
      <c r="BR200" s="646">
        <f t="shared" si="226"/>
        <v>0</v>
      </c>
      <c r="BS200" s="55">
        <f>'[2]2016'!P77</f>
        <v>0</v>
      </c>
      <c r="BT200" s="60">
        <f>'[2]2016'!Q77</f>
        <v>0</v>
      </c>
      <c r="BU200" s="60">
        <f>'[2]2016'!R77</f>
        <v>0</v>
      </c>
      <c r="BV200" s="125" t="str">
        <f t="shared" si="230"/>
        <v xml:space="preserve"> -</v>
      </c>
      <c r="BW200" s="379" t="str">
        <f t="shared" si="231"/>
        <v xml:space="preserve"> -</v>
      </c>
      <c r="BX200" s="55">
        <f>'[2]2017'!P77</f>
        <v>0</v>
      </c>
      <c r="BY200" s="60">
        <f>'[2]2017'!Q77</f>
        <v>0</v>
      </c>
      <c r="BZ200" s="60">
        <f>'[2]2017'!R77</f>
        <v>0</v>
      </c>
      <c r="CA200" s="125" t="str">
        <f t="shared" si="232"/>
        <v xml:space="preserve"> -</v>
      </c>
      <c r="CB200" s="379" t="str">
        <f t="shared" si="233"/>
        <v xml:space="preserve"> -</v>
      </c>
      <c r="CC200" s="54">
        <f>'[2]2018'!P77</f>
        <v>0</v>
      </c>
      <c r="CD200" s="60">
        <f>'[2]2018'!Q77</f>
        <v>0</v>
      </c>
      <c r="CE200" s="60">
        <f>'[2]2018'!R77</f>
        <v>0</v>
      </c>
      <c r="CF200" s="125" t="str">
        <f t="shared" si="234"/>
        <v xml:space="preserve"> -</v>
      </c>
      <c r="CG200" s="379" t="str">
        <f t="shared" si="235"/>
        <v xml:space="preserve"> -</v>
      </c>
      <c r="CH200" s="55">
        <f>'[2]2019'!P77</f>
        <v>0</v>
      </c>
      <c r="CI200" s="60">
        <f>'[2]2019'!Q77</f>
        <v>0</v>
      </c>
      <c r="CJ200" s="60">
        <f>'[2]2019'!R77</f>
        <v>0</v>
      </c>
      <c r="CK200" s="125" t="str">
        <f t="shared" si="236"/>
        <v xml:space="preserve"> -</v>
      </c>
      <c r="CL200" s="379" t="str">
        <f t="shared" si="237"/>
        <v xml:space="preserve"> -</v>
      </c>
      <c r="CM200" s="327">
        <f t="shared" si="238"/>
        <v>0</v>
      </c>
      <c r="CN200" s="323">
        <f t="shared" si="239"/>
        <v>0</v>
      </c>
      <c r="CO200" s="323">
        <f t="shared" si="240"/>
        <v>0</v>
      </c>
      <c r="CP200" s="505" t="str">
        <f t="shared" si="241"/>
        <v xml:space="preserve"> -</v>
      </c>
      <c r="CQ200" s="379" t="str">
        <f t="shared" si="242"/>
        <v xml:space="preserve"> -</v>
      </c>
      <c r="CR200" s="592" t="s">
        <v>1225</v>
      </c>
      <c r="CS200" s="99" t="s">
        <v>1257</v>
      </c>
      <c r="CT200" s="102" t="str">
        <f>'[1]LÍNEA 4'!AQ200</f>
        <v>Sec. Interior</v>
      </c>
    </row>
    <row r="201" spans="2:98" ht="30" customHeight="1" x14ac:dyDescent="0.2">
      <c r="B201" s="961"/>
      <c r="C201" s="958"/>
      <c r="D201" s="1175"/>
      <c r="E201" s="912"/>
      <c r="F201" s="921" t="s">
        <v>681</v>
      </c>
      <c r="G201" s="936">
        <v>566.79999999999995</v>
      </c>
      <c r="H201" s="809">
        <v>537</v>
      </c>
      <c r="I201" s="980">
        <f>+H201-G201</f>
        <v>-29.799999999999955</v>
      </c>
      <c r="J201" s="809">
        <v>566</v>
      </c>
      <c r="K201" s="980">
        <f>+J201-G201</f>
        <v>-0.79999999999995453</v>
      </c>
      <c r="L201" s="809"/>
      <c r="M201" s="809">
        <v>550</v>
      </c>
      <c r="N201" s="797">
        <f>+M201-J201</f>
        <v>-16</v>
      </c>
      <c r="O201" s="809"/>
      <c r="P201" s="809">
        <v>540</v>
      </c>
      <c r="Q201" s="797">
        <f>+P201-M201</f>
        <v>-10</v>
      </c>
      <c r="R201" s="809"/>
      <c r="S201" s="809">
        <v>537</v>
      </c>
      <c r="T201" s="797">
        <f>+S201-P201</f>
        <v>-3</v>
      </c>
      <c r="U201" s="937"/>
      <c r="V201" s="823"/>
      <c r="W201" s="797">
        <f>+IF(V201=0,0,V201-G201)</f>
        <v>0</v>
      </c>
      <c r="X201" s="809"/>
      <c r="Y201" s="797">
        <f>+IF(X201=0,0,X201-V201)</f>
        <v>0</v>
      </c>
      <c r="Z201" s="809"/>
      <c r="AA201" s="797">
        <f>+IF(Z201=0,0,Z201-X201)</f>
        <v>0</v>
      </c>
      <c r="AB201" s="991"/>
      <c r="AC201" s="994">
        <f>+IF(AB201=0,0,AB201-Z201)</f>
        <v>0</v>
      </c>
      <c r="AD201" s="988">
        <f>+IF(K201=0," -",W201/K201)</f>
        <v>0</v>
      </c>
      <c r="AE201" s="762">
        <f>+IF(K201=0," -",IF(AD201&gt;100%,100%,AD201))</f>
        <v>0</v>
      </c>
      <c r="AF201" s="770">
        <f>+IF(N201=0," -",Y201/N201)</f>
        <v>0</v>
      </c>
      <c r="AG201" s="762">
        <f>+IF(N201=0," -",IF(AF201&gt;100%,100%,AF201))</f>
        <v>0</v>
      </c>
      <c r="AH201" s="770">
        <f>+IF(Q201=0," -",AA201/Q201)</f>
        <v>0</v>
      </c>
      <c r="AI201" s="762">
        <f>+IF(Q201=0," -",IF(AH201&gt;100%,100%,AH201))</f>
        <v>0</v>
      </c>
      <c r="AJ201" s="770">
        <f>+IF(T201=0," -",AC201/T201)</f>
        <v>0</v>
      </c>
      <c r="AK201" s="762">
        <f>+IF(T201=0," -",IF(AJ201&gt;100%,100%,AJ201))</f>
        <v>0</v>
      </c>
      <c r="AL201" s="770">
        <f>+SUM(AC201,AA201,Y201,W201)/I201</f>
        <v>0</v>
      </c>
      <c r="AM201" s="762">
        <f>+IF(AL201&gt;100%,100%,IF(AL201&lt;0%,0%,AL201))</f>
        <v>0</v>
      </c>
      <c r="AN201" s="1129"/>
      <c r="AO201" s="915"/>
      <c r="AP201" s="904"/>
      <c r="AQ201" s="231" t="s">
        <v>661</v>
      </c>
      <c r="AR201" s="241" t="str">
        <f>'[1]LÍNEA 4'!P201</f>
        <v xml:space="preserve"> -</v>
      </c>
      <c r="AS201" s="231" t="s">
        <v>1820</v>
      </c>
      <c r="AT201" s="40">
        <v>1</v>
      </c>
      <c r="AU201" s="60">
        <f>'[1]LÍNEA 4'!S201</f>
        <v>1</v>
      </c>
      <c r="AV201" s="60">
        <f>'[1]LÍNEA 4'!T201</f>
        <v>0</v>
      </c>
      <c r="AW201" s="414">
        <v>0</v>
      </c>
      <c r="AX201" s="60">
        <f>'[1]LÍNEA 4'!U201</f>
        <v>1</v>
      </c>
      <c r="AY201" s="414">
        <v>0.33</v>
      </c>
      <c r="AZ201" s="60">
        <f>'[1]LÍNEA 4'!V201</f>
        <v>1</v>
      </c>
      <c r="BA201" s="416">
        <v>0.33</v>
      </c>
      <c r="BB201" s="47">
        <f>'[1]LÍNEA 4'!W201</f>
        <v>1</v>
      </c>
      <c r="BC201" s="416">
        <v>0.34</v>
      </c>
      <c r="BD201" s="54">
        <f>'[2]2016'!K78</f>
        <v>0</v>
      </c>
      <c r="BE201" s="60">
        <f>'[2]2017'!K78</f>
        <v>0</v>
      </c>
      <c r="BF201" s="60">
        <f>'[2]2018'!K78</f>
        <v>0</v>
      </c>
      <c r="BG201" s="49">
        <f>'[2]2019'!K78</f>
        <v>0</v>
      </c>
      <c r="BH201" s="334" t="str">
        <f t="shared" si="217"/>
        <v xml:space="preserve"> -</v>
      </c>
      <c r="BI201" s="454" t="str">
        <f t="shared" si="218"/>
        <v xml:space="preserve"> -</v>
      </c>
      <c r="BJ201" s="335">
        <f t="shared" si="219"/>
        <v>0</v>
      </c>
      <c r="BK201" s="454">
        <f t="shared" si="220"/>
        <v>0</v>
      </c>
      <c r="BL201" s="335">
        <f t="shared" si="221"/>
        <v>0</v>
      </c>
      <c r="BM201" s="454">
        <f t="shared" si="222"/>
        <v>0</v>
      </c>
      <c r="BN201" s="335">
        <f t="shared" si="223"/>
        <v>0</v>
      </c>
      <c r="BO201" s="454">
        <f t="shared" si="224"/>
        <v>0</v>
      </c>
      <c r="BP201" s="661">
        <f>+AVERAGE(BE201:BG201)/AU201</f>
        <v>0</v>
      </c>
      <c r="BQ201" s="656">
        <f t="shared" si="225"/>
        <v>0</v>
      </c>
      <c r="BR201" s="646">
        <f t="shared" si="226"/>
        <v>0</v>
      </c>
      <c r="BS201" s="55">
        <f>'[2]2016'!P78</f>
        <v>0</v>
      </c>
      <c r="BT201" s="60">
        <f>'[2]2016'!Q78</f>
        <v>0</v>
      </c>
      <c r="BU201" s="60">
        <f>'[2]2016'!R78</f>
        <v>0</v>
      </c>
      <c r="BV201" s="125" t="str">
        <f t="shared" si="230"/>
        <v xml:space="preserve"> -</v>
      </c>
      <c r="BW201" s="379" t="str">
        <f t="shared" si="231"/>
        <v xml:space="preserve"> -</v>
      </c>
      <c r="BX201" s="55">
        <f>'[2]2017'!P78</f>
        <v>1100000</v>
      </c>
      <c r="BY201" s="60">
        <f>'[2]2017'!Q78</f>
        <v>0</v>
      </c>
      <c r="BZ201" s="60">
        <f>'[2]2017'!R78</f>
        <v>0</v>
      </c>
      <c r="CA201" s="125">
        <f t="shared" si="232"/>
        <v>0</v>
      </c>
      <c r="CB201" s="379" t="str">
        <f t="shared" si="233"/>
        <v xml:space="preserve"> -</v>
      </c>
      <c r="CC201" s="54">
        <f>'[2]2018'!P78</f>
        <v>0</v>
      </c>
      <c r="CD201" s="60">
        <f>'[2]2018'!Q78</f>
        <v>0</v>
      </c>
      <c r="CE201" s="60">
        <f>'[2]2018'!R78</f>
        <v>0</v>
      </c>
      <c r="CF201" s="125" t="str">
        <f t="shared" si="234"/>
        <v xml:space="preserve"> -</v>
      </c>
      <c r="CG201" s="379" t="str">
        <f t="shared" si="235"/>
        <v xml:space="preserve"> -</v>
      </c>
      <c r="CH201" s="55">
        <f>'[2]2019'!P78</f>
        <v>0</v>
      </c>
      <c r="CI201" s="60">
        <f>'[2]2019'!Q78</f>
        <v>0</v>
      </c>
      <c r="CJ201" s="60">
        <f>'[2]2019'!R78</f>
        <v>0</v>
      </c>
      <c r="CK201" s="125" t="str">
        <f t="shared" si="236"/>
        <v xml:space="preserve"> -</v>
      </c>
      <c r="CL201" s="379" t="str">
        <f t="shared" si="237"/>
        <v xml:space="preserve"> -</v>
      </c>
      <c r="CM201" s="327">
        <f t="shared" si="238"/>
        <v>1100000</v>
      </c>
      <c r="CN201" s="323">
        <f t="shared" si="239"/>
        <v>0</v>
      </c>
      <c r="CO201" s="323">
        <f t="shared" si="240"/>
        <v>0</v>
      </c>
      <c r="CP201" s="505">
        <f t="shared" si="241"/>
        <v>0</v>
      </c>
      <c r="CQ201" s="379" t="str">
        <f t="shared" si="242"/>
        <v xml:space="preserve"> -</v>
      </c>
      <c r="CR201" s="592" t="s">
        <v>1225</v>
      </c>
      <c r="CS201" s="99" t="s">
        <v>1257</v>
      </c>
      <c r="CT201" s="102" t="str">
        <f>'[1]LÍNEA 4'!AQ201</f>
        <v>Sec. Interior</v>
      </c>
    </row>
    <row r="202" spans="2:98" ht="30" customHeight="1" x14ac:dyDescent="0.2">
      <c r="B202" s="961"/>
      <c r="C202" s="958"/>
      <c r="D202" s="1175"/>
      <c r="E202" s="912"/>
      <c r="F202" s="921"/>
      <c r="G202" s="936"/>
      <c r="H202" s="809"/>
      <c r="I202" s="980"/>
      <c r="J202" s="809"/>
      <c r="K202" s="980"/>
      <c r="L202" s="809"/>
      <c r="M202" s="809"/>
      <c r="N202" s="797"/>
      <c r="O202" s="809"/>
      <c r="P202" s="809"/>
      <c r="Q202" s="797"/>
      <c r="R202" s="809"/>
      <c r="S202" s="809"/>
      <c r="T202" s="797"/>
      <c r="U202" s="937"/>
      <c r="V202" s="823"/>
      <c r="W202" s="797"/>
      <c r="X202" s="809"/>
      <c r="Y202" s="797"/>
      <c r="Z202" s="809"/>
      <c r="AA202" s="797"/>
      <c r="AB202" s="991"/>
      <c r="AC202" s="994"/>
      <c r="AD202" s="988"/>
      <c r="AE202" s="762"/>
      <c r="AF202" s="770"/>
      <c r="AG202" s="762"/>
      <c r="AH202" s="770"/>
      <c r="AI202" s="762"/>
      <c r="AJ202" s="770"/>
      <c r="AK202" s="762"/>
      <c r="AL202" s="770"/>
      <c r="AM202" s="762"/>
      <c r="AN202" s="1129"/>
      <c r="AO202" s="915"/>
      <c r="AP202" s="904"/>
      <c r="AQ202" s="231" t="s">
        <v>662</v>
      </c>
      <c r="AR202" s="241" t="str">
        <f>'[1]LÍNEA 4'!P202</f>
        <v xml:space="preserve"> -</v>
      </c>
      <c r="AS202" s="231" t="s">
        <v>1821</v>
      </c>
      <c r="AT202" s="40">
        <v>0</v>
      </c>
      <c r="AU202" s="60">
        <f>'[1]LÍNEA 4'!S202</f>
        <v>1</v>
      </c>
      <c r="AV202" s="60">
        <f>'[1]LÍNEA 4'!T202</f>
        <v>0</v>
      </c>
      <c r="AW202" s="414">
        <v>0</v>
      </c>
      <c r="AX202" s="60">
        <f>'[1]LÍNEA 4'!U202</f>
        <v>1</v>
      </c>
      <c r="AY202" s="414">
        <v>0.33</v>
      </c>
      <c r="AZ202" s="60">
        <f>'[1]LÍNEA 4'!V202</f>
        <v>1</v>
      </c>
      <c r="BA202" s="416">
        <v>0.33</v>
      </c>
      <c r="BB202" s="47">
        <f>'[1]LÍNEA 4'!W202</f>
        <v>1</v>
      </c>
      <c r="BC202" s="416">
        <v>0.34</v>
      </c>
      <c r="BD202" s="54">
        <f>'[2]2016'!K79</f>
        <v>0</v>
      </c>
      <c r="BE202" s="60">
        <f>'[2]2017'!K79</f>
        <v>0</v>
      </c>
      <c r="BF202" s="60">
        <f>'[2]2018'!K79</f>
        <v>0</v>
      </c>
      <c r="BG202" s="49">
        <f>'[2]2019'!K79</f>
        <v>0</v>
      </c>
      <c r="BH202" s="334" t="str">
        <f t="shared" si="217"/>
        <v xml:space="preserve"> -</v>
      </c>
      <c r="BI202" s="454" t="str">
        <f t="shared" si="218"/>
        <v xml:space="preserve"> -</v>
      </c>
      <c r="BJ202" s="335">
        <f t="shared" si="219"/>
        <v>0</v>
      </c>
      <c r="BK202" s="454">
        <f t="shared" si="220"/>
        <v>0</v>
      </c>
      <c r="BL202" s="335">
        <f t="shared" si="221"/>
        <v>0</v>
      </c>
      <c r="BM202" s="454">
        <f t="shared" si="222"/>
        <v>0</v>
      </c>
      <c r="BN202" s="335">
        <f t="shared" si="223"/>
        <v>0</v>
      </c>
      <c r="BO202" s="454">
        <f t="shared" si="224"/>
        <v>0</v>
      </c>
      <c r="BP202" s="661">
        <f>+AVERAGE(BE202:BG202)/AU202</f>
        <v>0</v>
      </c>
      <c r="BQ202" s="656">
        <f t="shared" si="225"/>
        <v>0</v>
      </c>
      <c r="BR202" s="646">
        <f t="shared" si="226"/>
        <v>0</v>
      </c>
      <c r="BS202" s="55">
        <f>'[2]2016'!P79</f>
        <v>0</v>
      </c>
      <c r="BT202" s="60">
        <f>'[2]2016'!Q79</f>
        <v>0</v>
      </c>
      <c r="BU202" s="60">
        <f>'[2]2016'!R79</f>
        <v>0</v>
      </c>
      <c r="BV202" s="125" t="str">
        <f t="shared" si="230"/>
        <v xml:space="preserve"> -</v>
      </c>
      <c r="BW202" s="379" t="str">
        <f t="shared" si="231"/>
        <v xml:space="preserve"> -</v>
      </c>
      <c r="BX202" s="55">
        <f>'[2]2017'!P79</f>
        <v>42916</v>
      </c>
      <c r="BY202" s="60">
        <f>'[2]2017'!Q79</f>
        <v>0</v>
      </c>
      <c r="BZ202" s="60">
        <f>'[2]2017'!R79</f>
        <v>0</v>
      </c>
      <c r="CA202" s="125">
        <f t="shared" si="232"/>
        <v>0</v>
      </c>
      <c r="CB202" s="379" t="str">
        <f t="shared" si="233"/>
        <v xml:space="preserve"> -</v>
      </c>
      <c r="CC202" s="54">
        <f>'[2]2018'!P79</f>
        <v>0</v>
      </c>
      <c r="CD202" s="60">
        <f>'[2]2018'!Q79</f>
        <v>0</v>
      </c>
      <c r="CE202" s="60">
        <f>'[2]2018'!R79</f>
        <v>0</v>
      </c>
      <c r="CF202" s="125" t="str">
        <f t="shared" si="234"/>
        <v xml:space="preserve"> -</v>
      </c>
      <c r="CG202" s="379" t="str">
        <f t="shared" si="235"/>
        <v xml:space="preserve"> -</v>
      </c>
      <c r="CH202" s="55">
        <f>'[2]2019'!P79</f>
        <v>0</v>
      </c>
      <c r="CI202" s="60">
        <f>'[2]2019'!Q79</f>
        <v>0</v>
      </c>
      <c r="CJ202" s="60">
        <f>'[2]2019'!R79</f>
        <v>0</v>
      </c>
      <c r="CK202" s="125" t="str">
        <f t="shared" si="236"/>
        <v xml:space="preserve"> -</v>
      </c>
      <c r="CL202" s="379" t="str">
        <f t="shared" si="237"/>
        <v xml:space="preserve"> -</v>
      </c>
      <c r="CM202" s="327">
        <f t="shared" si="238"/>
        <v>42916</v>
      </c>
      <c r="CN202" s="323">
        <f t="shared" si="239"/>
        <v>0</v>
      </c>
      <c r="CO202" s="323">
        <f t="shared" si="240"/>
        <v>0</v>
      </c>
      <c r="CP202" s="505">
        <f t="shared" si="241"/>
        <v>0</v>
      </c>
      <c r="CQ202" s="379" t="str">
        <f t="shared" si="242"/>
        <v xml:space="preserve"> -</v>
      </c>
      <c r="CR202" s="592" t="s">
        <v>1225</v>
      </c>
      <c r="CS202" s="99" t="s">
        <v>1257</v>
      </c>
      <c r="CT202" s="102" t="str">
        <f>'[1]LÍNEA 4'!AQ202</f>
        <v>Sec. Interior</v>
      </c>
    </row>
    <row r="203" spans="2:98" ht="30" customHeight="1" x14ac:dyDescent="0.2">
      <c r="B203" s="961"/>
      <c r="C203" s="958"/>
      <c r="D203" s="1175"/>
      <c r="E203" s="912"/>
      <c r="F203" s="921"/>
      <c r="G203" s="936"/>
      <c r="H203" s="809"/>
      <c r="I203" s="980"/>
      <c r="J203" s="809"/>
      <c r="K203" s="980"/>
      <c r="L203" s="809"/>
      <c r="M203" s="809"/>
      <c r="N203" s="797"/>
      <c r="O203" s="809"/>
      <c r="P203" s="809"/>
      <c r="Q203" s="797"/>
      <c r="R203" s="809"/>
      <c r="S203" s="809"/>
      <c r="T203" s="797"/>
      <c r="U203" s="937"/>
      <c r="V203" s="823"/>
      <c r="W203" s="797"/>
      <c r="X203" s="809"/>
      <c r="Y203" s="797"/>
      <c r="Z203" s="809"/>
      <c r="AA203" s="797"/>
      <c r="AB203" s="991"/>
      <c r="AC203" s="994"/>
      <c r="AD203" s="988"/>
      <c r="AE203" s="762"/>
      <c r="AF203" s="770"/>
      <c r="AG203" s="762"/>
      <c r="AH203" s="770"/>
      <c r="AI203" s="762"/>
      <c r="AJ203" s="770"/>
      <c r="AK203" s="762"/>
      <c r="AL203" s="770"/>
      <c r="AM203" s="762"/>
      <c r="AN203" s="1129"/>
      <c r="AO203" s="915"/>
      <c r="AP203" s="904"/>
      <c r="AQ203" s="27" t="s">
        <v>663</v>
      </c>
      <c r="AR203" s="133" t="str">
        <f>'[1]LÍNEA 4'!P203</f>
        <v xml:space="preserve"> -</v>
      </c>
      <c r="AS203" s="27" t="s">
        <v>1822</v>
      </c>
      <c r="AT203" s="40">
        <v>0</v>
      </c>
      <c r="AU203" s="60">
        <f>'[1]LÍNEA 4'!S203</f>
        <v>1</v>
      </c>
      <c r="AV203" s="60">
        <f>'[1]LÍNEA 4'!T203</f>
        <v>0</v>
      </c>
      <c r="AW203" s="414">
        <f t="shared" si="227"/>
        <v>0</v>
      </c>
      <c r="AX203" s="60">
        <f>'[1]LÍNEA 4'!U203</f>
        <v>0</v>
      </c>
      <c r="AY203" s="414">
        <f>+AX203/AU203</f>
        <v>0</v>
      </c>
      <c r="AZ203" s="60">
        <f>'[1]LÍNEA 4'!V203</f>
        <v>0</v>
      </c>
      <c r="BA203" s="416">
        <f>+AZ203/AU203</f>
        <v>0</v>
      </c>
      <c r="BB203" s="47">
        <f>'[1]LÍNEA 4'!W203</f>
        <v>1</v>
      </c>
      <c r="BC203" s="416">
        <f t="shared" si="228"/>
        <v>1</v>
      </c>
      <c r="BD203" s="54">
        <f>'[2]2016'!K80</f>
        <v>0</v>
      </c>
      <c r="BE203" s="60">
        <f>'[2]2017'!K80</f>
        <v>0</v>
      </c>
      <c r="BF203" s="60">
        <f>'[2]2018'!K80</f>
        <v>0</v>
      </c>
      <c r="BG203" s="49">
        <f>'[2]2019'!K80</f>
        <v>0</v>
      </c>
      <c r="BH203" s="334" t="str">
        <f t="shared" si="217"/>
        <v xml:space="preserve"> -</v>
      </c>
      <c r="BI203" s="454" t="str">
        <f t="shared" si="218"/>
        <v xml:space="preserve"> -</v>
      </c>
      <c r="BJ203" s="335" t="str">
        <f t="shared" si="219"/>
        <v xml:space="preserve"> -</v>
      </c>
      <c r="BK203" s="454" t="str">
        <f t="shared" si="220"/>
        <v xml:space="preserve"> -</v>
      </c>
      <c r="BL203" s="335" t="str">
        <f t="shared" si="221"/>
        <v xml:space="preserve"> -</v>
      </c>
      <c r="BM203" s="454" t="str">
        <f t="shared" si="222"/>
        <v xml:space="preserve"> -</v>
      </c>
      <c r="BN203" s="335">
        <f t="shared" si="223"/>
        <v>0</v>
      </c>
      <c r="BO203" s="454">
        <f t="shared" si="224"/>
        <v>0</v>
      </c>
      <c r="BP203" s="661">
        <f t="shared" ref="BP203" si="261">+SUM(BD203:BG203)/AU203</f>
        <v>0</v>
      </c>
      <c r="BQ203" s="656">
        <f t="shared" si="225"/>
        <v>0</v>
      </c>
      <c r="BR203" s="646">
        <f t="shared" si="226"/>
        <v>0</v>
      </c>
      <c r="BS203" s="55">
        <f>'[2]2016'!P80</f>
        <v>0</v>
      </c>
      <c r="BT203" s="60">
        <f>'[2]2016'!Q80</f>
        <v>0</v>
      </c>
      <c r="BU203" s="60">
        <f>'[2]2016'!R80</f>
        <v>0</v>
      </c>
      <c r="BV203" s="125" t="str">
        <f t="shared" si="230"/>
        <v xml:space="preserve"> -</v>
      </c>
      <c r="BW203" s="379" t="str">
        <f t="shared" si="231"/>
        <v xml:space="preserve"> -</v>
      </c>
      <c r="BX203" s="55">
        <f>'[2]2017'!P80</f>
        <v>0</v>
      </c>
      <c r="BY203" s="60">
        <f>'[2]2017'!Q80</f>
        <v>0</v>
      </c>
      <c r="BZ203" s="60">
        <f>'[2]2017'!R80</f>
        <v>0</v>
      </c>
      <c r="CA203" s="125" t="str">
        <f t="shared" si="232"/>
        <v xml:space="preserve"> -</v>
      </c>
      <c r="CB203" s="379" t="str">
        <f t="shared" si="233"/>
        <v xml:space="preserve"> -</v>
      </c>
      <c r="CC203" s="54">
        <f>'[2]2018'!P80</f>
        <v>0</v>
      </c>
      <c r="CD203" s="60">
        <f>'[2]2018'!Q80</f>
        <v>0</v>
      </c>
      <c r="CE203" s="60">
        <f>'[2]2018'!R80</f>
        <v>0</v>
      </c>
      <c r="CF203" s="125" t="str">
        <f t="shared" si="234"/>
        <v xml:space="preserve"> -</v>
      </c>
      <c r="CG203" s="379" t="str">
        <f t="shared" si="235"/>
        <v xml:space="preserve"> -</v>
      </c>
      <c r="CH203" s="55">
        <f>'[2]2019'!P80</f>
        <v>0</v>
      </c>
      <c r="CI203" s="60">
        <f>'[2]2019'!Q80</f>
        <v>0</v>
      </c>
      <c r="CJ203" s="60">
        <f>'[2]2019'!R80</f>
        <v>0</v>
      </c>
      <c r="CK203" s="125" t="str">
        <f t="shared" si="236"/>
        <v xml:space="preserve"> -</v>
      </c>
      <c r="CL203" s="379" t="str">
        <f t="shared" si="237"/>
        <v xml:space="preserve"> -</v>
      </c>
      <c r="CM203" s="327">
        <f t="shared" si="238"/>
        <v>0</v>
      </c>
      <c r="CN203" s="323">
        <f t="shared" si="239"/>
        <v>0</v>
      </c>
      <c r="CO203" s="323">
        <f t="shared" si="240"/>
        <v>0</v>
      </c>
      <c r="CP203" s="505" t="str">
        <f t="shared" si="241"/>
        <v xml:space="preserve"> -</v>
      </c>
      <c r="CQ203" s="379" t="str">
        <f t="shared" si="242"/>
        <v xml:space="preserve"> -</v>
      </c>
      <c r="CR203" s="592" t="s">
        <v>1225</v>
      </c>
      <c r="CS203" s="99" t="s">
        <v>1257</v>
      </c>
      <c r="CT203" s="102" t="str">
        <f>'[1]LÍNEA 4'!AQ203</f>
        <v>Sec. Interior</v>
      </c>
    </row>
    <row r="204" spans="2:98" ht="30" customHeight="1" thickBot="1" x14ac:dyDescent="0.25">
      <c r="B204" s="961"/>
      <c r="C204" s="958"/>
      <c r="D204" s="1175"/>
      <c r="E204" s="912"/>
      <c r="F204" s="921"/>
      <c r="G204" s="936"/>
      <c r="H204" s="809"/>
      <c r="I204" s="980"/>
      <c r="J204" s="809"/>
      <c r="K204" s="980"/>
      <c r="L204" s="809"/>
      <c r="M204" s="809"/>
      <c r="N204" s="797"/>
      <c r="O204" s="809"/>
      <c r="P204" s="809"/>
      <c r="Q204" s="797"/>
      <c r="R204" s="809"/>
      <c r="S204" s="809"/>
      <c r="T204" s="797"/>
      <c r="U204" s="937"/>
      <c r="V204" s="823"/>
      <c r="W204" s="797"/>
      <c r="X204" s="809"/>
      <c r="Y204" s="797"/>
      <c r="Z204" s="809"/>
      <c r="AA204" s="797"/>
      <c r="AB204" s="991"/>
      <c r="AC204" s="994"/>
      <c r="AD204" s="988"/>
      <c r="AE204" s="762"/>
      <c r="AF204" s="770"/>
      <c r="AG204" s="762"/>
      <c r="AH204" s="770"/>
      <c r="AI204" s="762"/>
      <c r="AJ204" s="770"/>
      <c r="AK204" s="762"/>
      <c r="AL204" s="770"/>
      <c r="AM204" s="762"/>
      <c r="AN204" s="1129"/>
      <c r="AO204" s="916"/>
      <c r="AP204" s="905"/>
      <c r="AQ204" s="251" t="s">
        <v>664</v>
      </c>
      <c r="AR204" s="242">
        <f>'[1]LÍNEA 4'!P204</f>
        <v>2210122</v>
      </c>
      <c r="AS204" s="251" t="s">
        <v>1823</v>
      </c>
      <c r="AT204" s="44">
        <v>1</v>
      </c>
      <c r="AU204" s="105">
        <f>'[1]LÍNEA 4'!S204</f>
        <v>1</v>
      </c>
      <c r="AV204" s="105">
        <f>'[1]LÍNEA 4'!T204</f>
        <v>0</v>
      </c>
      <c r="AW204" s="417">
        <v>0</v>
      </c>
      <c r="AX204" s="105">
        <f>'[1]LÍNEA 4'!U204</f>
        <v>1</v>
      </c>
      <c r="AY204" s="417">
        <v>0.33</v>
      </c>
      <c r="AZ204" s="105">
        <f>'[1]LÍNEA 4'!V204</f>
        <v>1</v>
      </c>
      <c r="BA204" s="418">
        <v>0.33</v>
      </c>
      <c r="BB204" s="50">
        <f>'[1]LÍNEA 4'!W204</f>
        <v>1</v>
      </c>
      <c r="BC204" s="418">
        <v>0.34</v>
      </c>
      <c r="BD204" s="62">
        <f>'[2]2016'!K81</f>
        <v>0</v>
      </c>
      <c r="BE204" s="92">
        <f>'[2]2017'!K81</f>
        <v>0</v>
      </c>
      <c r="BF204" s="92">
        <f>'[2]2018'!K81</f>
        <v>0</v>
      </c>
      <c r="BG204" s="70">
        <f>'[2]2019'!K81</f>
        <v>0</v>
      </c>
      <c r="BH204" s="456" t="str">
        <f t="shared" ref="BH204:BH220" si="262">IF(AV204=0," -",BD204/AV204)</f>
        <v xml:space="preserve"> -</v>
      </c>
      <c r="BI204" s="457" t="str">
        <f t="shared" ref="BI204:BI220" si="263">IF(AV204=0," -",IF(BH204&gt;100%,100%,BH204))</f>
        <v xml:space="preserve"> -</v>
      </c>
      <c r="BJ204" s="366">
        <f t="shared" ref="BJ204:BJ220" si="264">IF(AX204=0," -",BE204/AX204)</f>
        <v>0</v>
      </c>
      <c r="BK204" s="457">
        <f t="shared" ref="BK204:BK220" si="265">IF(AX204=0," -",IF(BJ204&gt;100%,100%,BJ204))</f>
        <v>0</v>
      </c>
      <c r="BL204" s="366">
        <f t="shared" ref="BL204:BL220" si="266">IF(AZ204=0," -",BF204/AZ204)</f>
        <v>0</v>
      </c>
      <c r="BM204" s="457">
        <f t="shared" ref="BM204:BM220" si="267">IF(AZ204=0," -",IF(BL204&gt;100%,100%,BL204))</f>
        <v>0</v>
      </c>
      <c r="BN204" s="366">
        <f t="shared" ref="BN204:BN220" si="268">IF(BB204=0," -",BG204/BB204)</f>
        <v>0</v>
      </c>
      <c r="BO204" s="457">
        <f t="shared" ref="BO204:BO220" si="269">IF(BB204=0," -",IF(BN204&gt;100%,100%,BN204))</f>
        <v>0</v>
      </c>
      <c r="BP204" s="664">
        <f>+AVERAGE(BE204:BG204)/AU204</f>
        <v>0</v>
      </c>
      <c r="BQ204" s="659">
        <f t="shared" ref="BQ204:BQ220" si="270">+IF(BP204&gt;100%,100%,BP204)</f>
        <v>0</v>
      </c>
      <c r="BR204" s="649">
        <f t="shared" ref="BR204:BR220" si="271">+BQ204</f>
        <v>0</v>
      </c>
      <c r="BS204" s="57">
        <f>'[2]2016'!P81</f>
        <v>0</v>
      </c>
      <c r="BT204" s="105">
        <f>'[2]2016'!Q81</f>
        <v>0</v>
      </c>
      <c r="BU204" s="105">
        <f>'[2]2016'!R81</f>
        <v>0</v>
      </c>
      <c r="BV204" s="147" t="str">
        <f t="shared" si="230"/>
        <v xml:space="preserve"> -</v>
      </c>
      <c r="BW204" s="382" t="str">
        <f t="shared" si="231"/>
        <v xml:space="preserve"> -</v>
      </c>
      <c r="BX204" s="57">
        <f>'[2]2017'!P81</f>
        <v>602869</v>
      </c>
      <c r="BY204" s="105">
        <f>'[2]2017'!Q81</f>
        <v>0</v>
      </c>
      <c r="BZ204" s="105">
        <f>'[2]2017'!R81</f>
        <v>0</v>
      </c>
      <c r="CA204" s="147">
        <f t="shared" si="232"/>
        <v>0</v>
      </c>
      <c r="CB204" s="382" t="str">
        <f t="shared" si="233"/>
        <v xml:space="preserve"> -</v>
      </c>
      <c r="CC204" s="56">
        <f>'[2]2018'!P81</f>
        <v>5000000</v>
      </c>
      <c r="CD204" s="105">
        <f>'[2]2018'!Q81</f>
        <v>0</v>
      </c>
      <c r="CE204" s="105">
        <f>'[2]2018'!R81</f>
        <v>0</v>
      </c>
      <c r="CF204" s="147">
        <f t="shared" si="234"/>
        <v>0</v>
      </c>
      <c r="CG204" s="382" t="str">
        <f t="shared" si="235"/>
        <v xml:space="preserve"> -</v>
      </c>
      <c r="CH204" s="57">
        <f>'[2]2019'!P81</f>
        <v>5000000</v>
      </c>
      <c r="CI204" s="105">
        <f>'[2]2019'!Q81</f>
        <v>0</v>
      </c>
      <c r="CJ204" s="105">
        <f>'[2]2019'!R81</f>
        <v>0</v>
      </c>
      <c r="CK204" s="147">
        <f t="shared" si="236"/>
        <v>0</v>
      </c>
      <c r="CL204" s="382" t="str">
        <f t="shared" si="237"/>
        <v xml:space="preserve"> -</v>
      </c>
      <c r="CM204" s="356">
        <f t="shared" si="238"/>
        <v>10602869</v>
      </c>
      <c r="CN204" s="324">
        <f t="shared" si="239"/>
        <v>0</v>
      </c>
      <c r="CO204" s="324">
        <f t="shared" si="240"/>
        <v>0</v>
      </c>
      <c r="CP204" s="508">
        <f t="shared" si="241"/>
        <v>0</v>
      </c>
      <c r="CQ204" s="382" t="str">
        <f t="shared" si="242"/>
        <v xml:space="preserve"> -</v>
      </c>
      <c r="CR204" s="594" t="s">
        <v>1225</v>
      </c>
      <c r="CS204" s="100" t="s">
        <v>1257</v>
      </c>
      <c r="CT204" s="103" t="str">
        <f>'[1]LÍNEA 4'!AQ204</f>
        <v>Sec. Interior</v>
      </c>
    </row>
    <row r="205" spans="2:98" ht="30" customHeight="1" x14ac:dyDescent="0.2">
      <c r="B205" s="961"/>
      <c r="C205" s="958"/>
      <c r="D205" s="1175"/>
      <c r="E205" s="912"/>
      <c r="F205" s="921"/>
      <c r="G205" s="936"/>
      <c r="H205" s="809"/>
      <c r="I205" s="980"/>
      <c r="J205" s="809"/>
      <c r="K205" s="980"/>
      <c r="L205" s="809"/>
      <c r="M205" s="809"/>
      <c r="N205" s="797"/>
      <c r="O205" s="809"/>
      <c r="P205" s="809"/>
      <c r="Q205" s="797"/>
      <c r="R205" s="809"/>
      <c r="S205" s="809"/>
      <c r="T205" s="797"/>
      <c r="U205" s="937"/>
      <c r="V205" s="823"/>
      <c r="W205" s="797"/>
      <c r="X205" s="809"/>
      <c r="Y205" s="797"/>
      <c r="Z205" s="809"/>
      <c r="AA205" s="797"/>
      <c r="AB205" s="991"/>
      <c r="AC205" s="994"/>
      <c r="AD205" s="988"/>
      <c r="AE205" s="762"/>
      <c r="AF205" s="770"/>
      <c r="AG205" s="762"/>
      <c r="AH205" s="770"/>
      <c r="AI205" s="762"/>
      <c r="AJ205" s="770"/>
      <c r="AK205" s="762"/>
      <c r="AL205" s="770"/>
      <c r="AM205" s="762"/>
      <c r="AN205" s="1129"/>
      <c r="AO205" s="917">
        <f>+RESUMEN!J118</f>
        <v>0.21933333333333332</v>
      </c>
      <c r="AP205" s="906" t="s">
        <v>685</v>
      </c>
      <c r="AQ205" s="246" t="s">
        <v>665</v>
      </c>
      <c r="AR205" s="287">
        <f>'[1]LÍNEA 4'!P205</f>
        <v>2210231</v>
      </c>
      <c r="AS205" s="246" t="s">
        <v>1824</v>
      </c>
      <c r="AT205" s="39">
        <v>1</v>
      </c>
      <c r="AU205" s="90">
        <f>'[1]LÍNEA 4'!S205</f>
        <v>1</v>
      </c>
      <c r="AV205" s="90">
        <f>'[1]LÍNEA 4'!T205</f>
        <v>1</v>
      </c>
      <c r="AW205" s="413">
        <v>0.25</v>
      </c>
      <c r="AX205" s="90">
        <f>'[1]LÍNEA 4'!U205</f>
        <v>1</v>
      </c>
      <c r="AY205" s="413">
        <v>0.25</v>
      </c>
      <c r="AZ205" s="90">
        <f>'[1]LÍNEA 4'!V205</f>
        <v>1</v>
      </c>
      <c r="BA205" s="415">
        <v>0.25</v>
      </c>
      <c r="BB205" s="46">
        <f>'[1]LÍNEA 4'!W205</f>
        <v>1</v>
      </c>
      <c r="BC205" s="422">
        <v>0.25</v>
      </c>
      <c r="BD205" s="52">
        <f>'[2]2016'!K82</f>
        <v>1</v>
      </c>
      <c r="BE205" s="90">
        <f>'[2]2017'!K82</f>
        <v>0.2</v>
      </c>
      <c r="BF205" s="90">
        <f>'[2]2018'!K82</f>
        <v>0</v>
      </c>
      <c r="BG205" s="69">
        <f>'[2]2019'!K82</f>
        <v>0</v>
      </c>
      <c r="BH205" s="330">
        <f t="shared" si="262"/>
        <v>1</v>
      </c>
      <c r="BI205" s="453">
        <f t="shared" si="263"/>
        <v>1</v>
      </c>
      <c r="BJ205" s="331">
        <f t="shared" si="264"/>
        <v>0.2</v>
      </c>
      <c r="BK205" s="453">
        <f t="shared" si="265"/>
        <v>0.2</v>
      </c>
      <c r="BL205" s="331">
        <f t="shared" si="266"/>
        <v>0</v>
      </c>
      <c r="BM205" s="453">
        <f t="shared" si="267"/>
        <v>0</v>
      </c>
      <c r="BN205" s="331">
        <f t="shared" si="268"/>
        <v>0</v>
      </c>
      <c r="BO205" s="453">
        <f t="shared" si="269"/>
        <v>0</v>
      </c>
      <c r="BP205" s="660">
        <f t="shared" ref="BP205:BP215" si="272">+AVERAGE(BD205:BG205)/AU205</f>
        <v>0.3</v>
      </c>
      <c r="BQ205" s="655">
        <f t="shared" si="270"/>
        <v>0.3</v>
      </c>
      <c r="BR205" s="645">
        <f t="shared" si="271"/>
        <v>0.3</v>
      </c>
      <c r="BS205" s="52">
        <f>'[2]2016'!P82</f>
        <v>0</v>
      </c>
      <c r="BT205" s="90">
        <f>'[2]2016'!Q82</f>
        <v>0</v>
      </c>
      <c r="BU205" s="90">
        <f>'[2]2016'!R82</f>
        <v>0</v>
      </c>
      <c r="BV205" s="146" t="str">
        <f t="shared" ref="BV205:BV220" si="273">IF(BS205=0," -",BT205/BS205)</f>
        <v xml:space="preserve"> -</v>
      </c>
      <c r="BW205" s="385" t="str">
        <f t="shared" ref="BW205:BW220" si="274">IF(BU205=0," -",IF(BT205=0,100%,BU205/BT205))</f>
        <v xml:space="preserve"> -</v>
      </c>
      <c r="BX205" s="53">
        <f>'[2]2017'!P82</f>
        <v>0</v>
      </c>
      <c r="BY205" s="90">
        <f>'[2]2017'!Q82</f>
        <v>0</v>
      </c>
      <c r="BZ205" s="90">
        <f>'[2]2017'!R82</f>
        <v>0</v>
      </c>
      <c r="CA205" s="146" t="str">
        <f t="shared" ref="CA205:CA220" si="275">IF(BX205=0," -",BY205/BX205)</f>
        <v xml:space="preserve"> -</v>
      </c>
      <c r="CB205" s="385" t="str">
        <f t="shared" ref="CB205:CB220" si="276">IF(BZ205=0," -",IF(BY205=0,100%,BZ205/BY205))</f>
        <v xml:space="preserve"> -</v>
      </c>
      <c r="CC205" s="52">
        <f>'[2]2018'!P82</f>
        <v>136503</v>
      </c>
      <c r="CD205" s="90">
        <f>'[2]2018'!Q82</f>
        <v>0</v>
      </c>
      <c r="CE205" s="90">
        <f>'[2]2018'!R82</f>
        <v>0</v>
      </c>
      <c r="CF205" s="146">
        <f t="shared" ref="CF205:CF220" si="277">IF(CC205=0," -",CD205/CC205)</f>
        <v>0</v>
      </c>
      <c r="CG205" s="385" t="str">
        <f t="shared" ref="CG205:CG220" si="278">IF(CE205=0," -",IF(CD205=0,100%,CE205/CD205))</f>
        <v xml:space="preserve"> -</v>
      </c>
      <c r="CH205" s="53">
        <f>'[2]2019'!P82</f>
        <v>142646</v>
      </c>
      <c r="CI205" s="90">
        <f>'[2]2019'!Q82</f>
        <v>0</v>
      </c>
      <c r="CJ205" s="90">
        <f>'[2]2019'!R82</f>
        <v>0</v>
      </c>
      <c r="CK205" s="146">
        <f t="shared" ref="CK205:CK220" si="279">IF(CH205=0," -",CI205/CH205)</f>
        <v>0</v>
      </c>
      <c r="CL205" s="385" t="str">
        <f t="shared" ref="CL205:CL220" si="280">IF(CJ205=0," -",IF(CI205=0,100%,CJ205/CI205))</f>
        <v xml:space="preserve"> -</v>
      </c>
      <c r="CM205" s="325">
        <f t="shared" ref="CM205:CM220" si="281">+BS205+BX205+CC205+CH205</f>
        <v>279149</v>
      </c>
      <c r="CN205" s="326">
        <f t="shared" ref="CN205:CN220" si="282">+BT205+BY205+CD205+CI205</f>
        <v>0</v>
      </c>
      <c r="CO205" s="326">
        <f t="shared" ref="CO205:CO220" si="283">+BU205+BZ205+CE205+CJ205</f>
        <v>0</v>
      </c>
      <c r="CP205" s="504">
        <f t="shared" ref="CP205:CP220" si="284">IF(CM205=0," -",CN205/CM205)</f>
        <v>0</v>
      </c>
      <c r="CQ205" s="385" t="str">
        <f t="shared" ref="CQ205:CQ220" si="285">IF(CO205=0," -",IF(CN205=0,100%,CO205/CN205))</f>
        <v xml:space="preserve"> -</v>
      </c>
      <c r="CR205" s="595" t="s">
        <v>1504</v>
      </c>
      <c r="CS205" s="108" t="s">
        <v>1257</v>
      </c>
      <c r="CT205" s="75" t="str">
        <f>'[1]LÍNEA 4'!AQ205</f>
        <v>Sec. Interior</v>
      </c>
    </row>
    <row r="206" spans="2:98" ht="30" customHeight="1" x14ac:dyDescent="0.2">
      <c r="B206" s="961"/>
      <c r="C206" s="958"/>
      <c r="D206" s="1175"/>
      <c r="E206" s="912"/>
      <c r="F206" s="921"/>
      <c r="G206" s="936"/>
      <c r="H206" s="809"/>
      <c r="I206" s="980"/>
      <c r="J206" s="809"/>
      <c r="K206" s="980"/>
      <c r="L206" s="809"/>
      <c r="M206" s="809"/>
      <c r="N206" s="797"/>
      <c r="O206" s="809"/>
      <c r="P206" s="809"/>
      <c r="Q206" s="797"/>
      <c r="R206" s="809"/>
      <c r="S206" s="809"/>
      <c r="T206" s="797"/>
      <c r="U206" s="937"/>
      <c r="V206" s="823"/>
      <c r="W206" s="797"/>
      <c r="X206" s="809"/>
      <c r="Y206" s="797"/>
      <c r="Z206" s="809"/>
      <c r="AA206" s="797"/>
      <c r="AB206" s="991"/>
      <c r="AC206" s="994"/>
      <c r="AD206" s="988"/>
      <c r="AE206" s="762"/>
      <c r="AF206" s="770"/>
      <c r="AG206" s="762"/>
      <c r="AH206" s="770"/>
      <c r="AI206" s="762"/>
      <c r="AJ206" s="770"/>
      <c r="AK206" s="762"/>
      <c r="AL206" s="770"/>
      <c r="AM206" s="762"/>
      <c r="AN206" s="1129"/>
      <c r="AO206" s="915"/>
      <c r="AP206" s="904"/>
      <c r="AQ206" s="27" t="s">
        <v>666</v>
      </c>
      <c r="AR206" s="133" t="str">
        <f>'[1]LÍNEA 4'!P206</f>
        <v xml:space="preserve"> -</v>
      </c>
      <c r="AS206" s="27" t="s">
        <v>1825</v>
      </c>
      <c r="AT206" s="40">
        <v>1000</v>
      </c>
      <c r="AU206" s="60">
        <f>'[1]LÍNEA 4'!S206</f>
        <v>1000</v>
      </c>
      <c r="AV206" s="60">
        <f>'[1]LÍNEA 4'!T206</f>
        <v>250</v>
      </c>
      <c r="AW206" s="414">
        <f t="shared" ref="AW206:AW220" si="286">+AV206/AU206</f>
        <v>0.25</v>
      </c>
      <c r="AX206" s="60">
        <f>'[1]LÍNEA 4'!U206</f>
        <v>250</v>
      </c>
      <c r="AY206" s="414">
        <f>+AX206/AU206</f>
        <v>0.25</v>
      </c>
      <c r="AZ206" s="60">
        <f>'[1]LÍNEA 4'!V206</f>
        <v>250</v>
      </c>
      <c r="BA206" s="416">
        <f>+AZ206/AU206</f>
        <v>0.25</v>
      </c>
      <c r="BB206" s="47">
        <f>'[1]LÍNEA 4'!W206</f>
        <v>250</v>
      </c>
      <c r="BC206" s="423">
        <f t="shared" ref="BC206:BC220" si="287">+BB206/AU206</f>
        <v>0.25</v>
      </c>
      <c r="BD206" s="54">
        <f>'[2]2016'!K83</f>
        <v>71</v>
      </c>
      <c r="BE206" s="60">
        <f>'[2]2017'!K83</f>
        <v>2</v>
      </c>
      <c r="BF206" s="60">
        <f>'[2]2018'!K83</f>
        <v>0</v>
      </c>
      <c r="BG206" s="49">
        <f>'[2]2019'!K83</f>
        <v>0</v>
      </c>
      <c r="BH206" s="334">
        <f t="shared" si="262"/>
        <v>0.28399999999999997</v>
      </c>
      <c r="BI206" s="454">
        <f t="shared" si="263"/>
        <v>0.28399999999999997</v>
      </c>
      <c r="BJ206" s="335">
        <f t="shared" si="264"/>
        <v>8.0000000000000002E-3</v>
      </c>
      <c r="BK206" s="454">
        <f t="shared" si="265"/>
        <v>8.0000000000000002E-3</v>
      </c>
      <c r="BL206" s="335">
        <f t="shared" si="266"/>
        <v>0</v>
      </c>
      <c r="BM206" s="454">
        <f t="shared" si="267"/>
        <v>0</v>
      </c>
      <c r="BN206" s="335">
        <f t="shared" si="268"/>
        <v>0</v>
      </c>
      <c r="BO206" s="454">
        <f t="shared" si="269"/>
        <v>0</v>
      </c>
      <c r="BP206" s="661">
        <f t="shared" ref="BP206:BP208" si="288">+SUM(BD206:BG206)/AU206</f>
        <v>7.2999999999999995E-2</v>
      </c>
      <c r="BQ206" s="656">
        <f t="shared" si="270"/>
        <v>7.2999999999999995E-2</v>
      </c>
      <c r="BR206" s="646">
        <f t="shared" si="271"/>
        <v>7.2999999999999995E-2</v>
      </c>
      <c r="BS206" s="54">
        <f>'[2]2016'!P83</f>
        <v>0</v>
      </c>
      <c r="BT206" s="60">
        <f>'[2]2016'!Q83</f>
        <v>0</v>
      </c>
      <c r="BU206" s="60">
        <f>'[2]2016'!R83</f>
        <v>0</v>
      </c>
      <c r="BV206" s="125" t="str">
        <f t="shared" si="273"/>
        <v xml:space="preserve"> -</v>
      </c>
      <c r="BW206" s="379" t="str">
        <f t="shared" si="274"/>
        <v xml:space="preserve"> -</v>
      </c>
      <c r="BX206" s="55">
        <f>'[2]2017'!P83</f>
        <v>84000</v>
      </c>
      <c r="BY206" s="60">
        <f>'[2]2017'!Q83</f>
        <v>84000</v>
      </c>
      <c r="BZ206" s="60">
        <f>'[2]2017'!R83</f>
        <v>0</v>
      </c>
      <c r="CA206" s="125">
        <f t="shared" si="275"/>
        <v>1</v>
      </c>
      <c r="CB206" s="379" t="str">
        <f t="shared" si="276"/>
        <v xml:space="preserve"> -</v>
      </c>
      <c r="CC206" s="54">
        <f>'[2]2018'!P83</f>
        <v>0</v>
      </c>
      <c r="CD206" s="60">
        <f>'[2]2018'!Q83</f>
        <v>0</v>
      </c>
      <c r="CE206" s="60">
        <f>'[2]2018'!R83</f>
        <v>0</v>
      </c>
      <c r="CF206" s="125" t="str">
        <f t="shared" si="277"/>
        <v xml:space="preserve"> -</v>
      </c>
      <c r="CG206" s="379" t="str">
        <f t="shared" si="278"/>
        <v xml:space="preserve"> -</v>
      </c>
      <c r="CH206" s="55">
        <f>'[2]2019'!P83</f>
        <v>0</v>
      </c>
      <c r="CI206" s="60">
        <f>'[2]2019'!Q83</f>
        <v>0</v>
      </c>
      <c r="CJ206" s="60">
        <f>'[2]2019'!R83</f>
        <v>0</v>
      </c>
      <c r="CK206" s="125" t="str">
        <f t="shared" si="279"/>
        <v xml:space="preserve"> -</v>
      </c>
      <c r="CL206" s="379" t="str">
        <f t="shared" si="280"/>
        <v xml:space="preserve"> -</v>
      </c>
      <c r="CM206" s="327">
        <f t="shared" si="281"/>
        <v>84000</v>
      </c>
      <c r="CN206" s="323">
        <f t="shared" si="282"/>
        <v>84000</v>
      </c>
      <c r="CO206" s="323">
        <f t="shared" si="283"/>
        <v>0</v>
      </c>
      <c r="CP206" s="505">
        <f t="shared" si="284"/>
        <v>1</v>
      </c>
      <c r="CQ206" s="379" t="str">
        <f t="shared" si="285"/>
        <v xml:space="preserve"> -</v>
      </c>
      <c r="CR206" s="592" t="s">
        <v>1225</v>
      </c>
      <c r="CS206" s="99" t="s">
        <v>1257</v>
      </c>
      <c r="CT206" s="102" t="str">
        <f>'[1]LÍNEA 4'!AQ206</f>
        <v>Sec. Interior</v>
      </c>
    </row>
    <row r="207" spans="2:98" ht="30" customHeight="1" x14ac:dyDescent="0.2">
      <c r="B207" s="961"/>
      <c r="C207" s="958"/>
      <c r="D207" s="1175"/>
      <c r="E207" s="912"/>
      <c r="F207" s="921"/>
      <c r="G207" s="936"/>
      <c r="H207" s="809"/>
      <c r="I207" s="980"/>
      <c r="J207" s="809"/>
      <c r="K207" s="980"/>
      <c r="L207" s="809"/>
      <c r="M207" s="809"/>
      <c r="N207" s="797"/>
      <c r="O207" s="809"/>
      <c r="P207" s="809"/>
      <c r="Q207" s="797"/>
      <c r="R207" s="809"/>
      <c r="S207" s="809"/>
      <c r="T207" s="797"/>
      <c r="U207" s="937"/>
      <c r="V207" s="823"/>
      <c r="W207" s="797"/>
      <c r="X207" s="809"/>
      <c r="Y207" s="797"/>
      <c r="Z207" s="809"/>
      <c r="AA207" s="797"/>
      <c r="AB207" s="991"/>
      <c r="AC207" s="994"/>
      <c r="AD207" s="988"/>
      <c r="AE207" s="762"/>
      <c r="AF207" s="770"/>
      <c r="AG207" s="762"/>
      <c r="AH207" s="770"/>
      <c r="AI207" s="762"/>
      <c r="AJ207" s="770"/>
      <c r="AK207" s="762"/>
      <c r="AL207" s="770"/>
      <c r="AM207" s="762"/>
      <c r="AN207" s="1129"/>
      <c r="AO207" s="915"/>
      <c r="AP207" s="904"/>
      <c r="AQ207" s="27" t="s">
        <v>667</v>
      </c>
      <c r="AR207" s="133" t="str">
        <f>'[1]LÍNEA 4'!P207</f>
        <v xml:space="preserve"> -</v>
      </c>
      <c r="AS207" s="27" t="s">
        <v>1826</v>
      </c>
      <c r="AT207" s="40">
        <v>14786</v>
      </c>
      <c r="AU207" s="60">
        <f>'[1]LÍNEA 4'!S207</f>
        <v>10000</v>
      </c>
      <c r="AV207" s="60">
        <f>'[1]LÍNEA 4'!T207</f>
        <v>1500</v>
      </c>
      <c r="AW207" s="414">
        <f t="shared" si="286"/>
        <v>0.15</v>
      </c>
      <c r="AX207" s="60">
        <f>'[1]LÍNEA 4'!U207</f>
        <v>3000</v>
      </c>
      <c r="AY207" s="414">
        <f>+AX207/AU207</f>
        <v>0.3</v>
      </c>
      <c r="AZ207" s="60">
        <f>'[1]LÍNEA 4'!V207</f>
        <v>3000</v>
      </c>
      <c r="BA207" s="416">
        <f>+AZ207/AU207</f>
        <v>0.3</v>
      </c>
      <c r="BB207" s="47">
        <f>'[1]LÍNEA 4'!W207</f>
        <v>2500</v>
      </c>
      <c r="BC207" s="423">
        <f t="shared" si="287"/>
        <v>0.25</v>
      </c>
      <c r="BD207" s="54">
        <f>'[2]2016'!K84</f>
        <v>2032</v>
      </c>
      <c r="BE207" s="60">
        <f>'[2]2017'!K84</f>
        <v>228</v>
      </c>
      <c r="BF207" s="60">
        <f>'[2]2018'!K84</f>
        <v>0</v>
      </c>
      <c r="BG207" s="49">
        <f>'[2]2019'!K84</f>
        <v>0</v>
      </c>
      <c r="BH207" s="334">
        <f t="shared" si="262"/>
        <v>1.3546666666666667</v>
      </c>
      <c r="BI207" s="454">
        <f t="shared" si="263"/>
        <v>1</v>
      </c>
      <c r="BJ207" s="335">
        <f t="shared" si="264"/>
        <v>7.5999999999999998E-2</v>
      </c>
      <c r="BK207" s="454">
        <f t="shared" si="265"/>
        <v>7.5999999999999998E-2</v>
      </c>
      <c r="BL207" s="335">
        <f t="shared" si="266"/>
        <v>0</v>
      </c>
      <c r="BM207" s="454">
        <f t="shared" si="267"/>
        <v>0</v>
      </c>
      <c r="BN207" s="335">
        <f t="shared" si="268"/>
        <v>0</v>
      </c>
      <c r="BO207" s="454">
        <f t="shared" si="269"/>
        <v>0</v>
      </c>
      <c r="BP207" s="661">
        <f t="shared" si="288"/>
        <v>0.22600000000000001</v>
      </c>
      <c r="BQ207" s="656">
        <f t="shared" si="270"/>
        <v>0.22600000000000001</v>
      </c>
      <c r="BR207" s="646">
        <f t="shared" si="271"/>
        <v>0.22600000000000001</v>
      </c>
      <c r="BS207" s="54">
        <f>'[2]2016'!P84</f>
        <v>0</v>
      </c>
      <c r="BT207" s="60">
        <f>'[2]2016'!Q84</f>
        <v>0</v>
      </c>
      <c r="BU207" s="60">
        <f>'[2]2016'!R84</f>
        <v>0</v>
      </c>
      <c r="BV207" s="125" t="str">
        <f t="shared" si="273"/>
        <v xml:space="preserve"> -</v>
      </c>
      <c r="BW207" s="379" t="str">
        <f t="shared" si="274"/>
        <v xml:space="preserve"> -</v>
      </c>
      <c r="BX207" s="55">
        <f>'[2]2017'!P84</f>
        <v>93500</v>
      </c>
      <c r="BY207" s="60">
        <f>'[2]2017'!Q84</f>
        <v>93500</v>
      </c>
      <c r="BZ207" s="60">
        <f>'[2]2017'!R84</f>
        <v>0</v>
      </c>
      <c r="CA207" s="125">
        <f t="shared" si="275"/>
        <v>1</v>
      </c>
      <c r="CB207" s="379" t="str">
        <f t="shared" si="276"/>
        <v xml:space="preserve"> -</v>
      </c>
      <c r="CC207" s="54">
        <f>'[2]2018'!P84</f>
        <v>0</v>
      </c>
      <c r="CD207" s="60">
        <f>'[2]2018'!Q84</f>
        <v>0</v>
      </c>
      <c r="CE207" s="60">
        <f>'[2]2018'!R84</f>
        <v>0</v>
      </c>
      <c r="CF207" s="125" t="str">
        <f t="shared" si="277"/>
        <v xml:space="preserve"> -</v>
      </c>
      <c r="CG207" s="379" t="str">
        <f t="shared" si="278"/>
        <v xml:space="preserve"> -</v>
      </c>
      <c r="CH207" s="55">
        <f>'[2]2019'!P84</f>
        <v>0</v>
      </c>
      <c r="CI207" s="60">
        <f>'[2]2019'!Q84</f>
        <v>0</v>
      </c>
      <c r="CJ207" s="60">
        <f>'[2]2019'!R84</f>
        <v>0</v>
      </c>
      <c r="CK207" s="125" t="str">
        <f t="shared" si="279"/>
        <v xml:space="preserve"> -</v>
      </c>
      <c r="CL207" s="379" t="str">
        <f t="shared" si="280"/>
        <v xml:space="preserve"> -</v>
      </c>
      <c r="CM207" s="327">
        <f t="shared" si="281"/>
        <v>93500</v>
      </c>
      <c r="CN207" s="323">
        <f t="shared" si="282"/>
        <v>93500</v>
      </c>
      <c r="CO207" s="323">
        <f t="shared" si="283"/>
        <v>0</v>
      </c>
      <c r="CP207" s="505">
        <f t="shared" si="284"/>
        <v>1</v>
      </c>
      <c r="CQ207" s="379" t="str">
        <f t="shared" si="285"/>
        <v xml:space="preserve"> -</v>
      </c>
      <c r="CR207" s="592" t="s">
        <v>1504</v>
      </c>
      <c r="CS207" s="99" t="s">
        <v>1257</v>
      </c>
      <c r="CT207" s="102" t="str">
        <f>'[1]LÍNEA 4'!AQ207</f>
        <v>Sec. Interior</v>
      </c>
    </row>
    <row r="208" spans="2:98" ht="30" customHeight="1" x14ac:dyDescent="0.2">
      <c r="B208" s="961"/>
      <c r="C208" s="958"/>
      <c r="D208" s="1175"/>
      <c r="E208" s="912"/>
      <c r="F208" s="921"/>
      <c r="G208" s="936"/>
      <c r="H208" s="809"/>
      <c r="I208" s="980"/>
      <c r="J208" s="809"/>
      <c r="K208" s="980"/>
      <c r="L208" s="809"/>
      <c r="M208" s="809"/>
      <c r="N208" s="797"/>
      <c r="O208" s="809"/>
      <c r="P208" s="809"/>
      <c r="Q208" s="797"/>
      <c r="R208" s="809"/>
      <c r="S208" s="809"/>
      <c r="T208" s="797"/>
      <c r="U208" s="937"/>
      <c r="V208" s="823"/>
      <c r="W208" s="797"/>
      <c r="X208" s="809"/>
      <c r="Y208" s="797"/>
      <c r="Z208" s="809"/>
      <c r="AA208" s="797"/>
      <c r="AB208" s="991"/>
      <c r="AC208" s="994"/>
      <c r="AD208" s="988"/>
      <c r="AE208" s="762"/>
      <c r="AF208" s="770"/>
      <c r="AG208" s="762"/>
      <c r="AH208" s="770"/>
      <c r="AI208" s="762"/>
      <c r="AJ208" s="770"/>
      <c r="AK208" s="762"/>
      <c r="AL208" s="770"/>
      <c r="AM208" s="762"/>
      <c r="AN208" s="1129"/>
      <c r="AO208" s="915"/>
      <c r="AP208" s="904"/>
      <c r="AQ208" s="27" t="s">
        <v>668</v>
      </c>
      <c r="AR208" s="133" t="str">
        <f>'[1]LÍNEA 4'!P208</f>
        <v xml:space="preserve"> -</v>
      </c>
      <c r="AS208" s="27" t="s">
        <v>1827</v>
      </c>
      <c r="AT208" s="40">
        <v>4</v>
      </c>
      <c r="AU208" s="60">
        <f>'[1]LÍNEA 4'!S208</f>
        <v>4</v>
      </c>
      <c r="AV208" s="60">
        <f>'[1]LÍNEA 4'!T208</f>
        <v>1</v>
      </c>
      <c r="AW208" s="414">
        <f t="shared" si="286"/>
        <v>0.25</v>
      </c>
      <c r="AX208" s="60">
        <f>'[1]LÍNEA 4'!U208</f>
        <v>1</v>
      </c>
      <c r="AY208" s="414">
        <f>+AX208/AU208</f>
        <v>0.25</v>
      </c>
      <c r="AZ208" s="60">
        <f>'[1]LÍNEA 4'!V208</f>
        <v>1</v>
      </c>
      <c r="BA208" s="416">
        <f>+AZ208/AU208</f>
        <v>0.25</v>
      </c>
      <c r="BB208" s="47">
        <f>'[1]LÍNEA 4'!W208</f>
        <v>1</v>
      </c>
      <c r="BC208" s="423">
        <f t="shared" si="287"/>
        <v>0.25</v>
      </c>
      <c r="BD208" s="54">
        <f>'[2]2016'!K85</f>
        <v>2</v>
      </c>
      <c r="BE208" s="60">
        <f>'[2]2017'!K85</f>
        <v>0</v>
      </c>
      <c r="BF208" s="60">
        <f>'[2]2018'!K85</f>
        <v>0</v>
      </c>
      <c r="BG208" s="49">
        <f>'[2]2019'!K85</f>
        <v>0</v>
      </c>
      <c r="BH208" s="334">
        <f t="shared" si="262"/>
        <v>2</v>
      </c>
      <c r="BI208" s="454">
        <f t="shared" si="263"/>
        <v>1</v>
      </c>
      <c r="BJ208" s="335">
        <f t="shared" si="264"/>
        <v>0</v>
      </c>
      <c r="BK208" s="454">
        <f t="shared" si="265"/>
        <v>0</v>
      </c>
      <c r="BL208" s="335">
        <f t="shared" si="266"/>
        <v>0</v>
      </c>
      <c r="BM208" s="454">
        <f t="shared" si="267"/>
        <v>0</v>
      </c>
      <c r="BN208" s="335">
        <f t="shared" si="268"/>
        <v>0</v>
      </c>
      <c r="BO208" s="454">
        <f t="shared" si="269"/>
        <v>0</v>
      </c>
      <c r="BP208" s="661">
        <f t="shared" si="288"/>
        <v>0.5</v>
      </c>
      <c r="BQ208" s="656">
        <f t="shared" si="270"/>
        <v>0.5</v>
      </c>
      <c r="BR208" s="646">
        <f t="shared" si="271"/>
        <v>0.5</v>
      </c>
      <c r="BS208" s="54">
        <f>'[2]2016'!P85</f>
        <v>0</v>
      </c>
      <c r="BT208" s="60">
        <f>'[2]2016'!Q85</f>
        <v>0</v>
      </c>
      <c r="BU208" s="60">
        <f>'[2]2016'!R85</f>
        <v>0</v>
      </c>
      <c r="BV208" s="125" t="str">
        <f t="shared" si="273"/>
        <v xml:space="preserve"> -</v>
      </c>
      <c r="BW208" s="379" t="str">
        <f t="shared" si="274"/>
        <v xml:space="preserve"> -</v>
      </c>
      <c r="BX208" s="55">
        <f>'[2]2017'!P85</f>
        <v>0</v>
      </c>
      <c r="BY208" s="60">
        <f>'[2]2017'!Q85</f>
        <v>0</v>
      </c>
      <c r="BZ208" s="60">
        <f>'[2]2017'!R85</f>
        <v>0</v>
      </c>
      <c r="CA208" s="125" t="str">
        <f t="shared" si="275"/>
        <v xml:space="preserve"> -</v>
      </c>
      <c r="CB208" s="379" t="str">
        <f t="shared" si="276"/>
        <v xml:space="preserve"> -</v>
      </c>
      <c r="CC208" s="54">
        <f>'[2]2018'!P85</f>
        <v>0</v>
      </c>
      <c r="CD208" s="60">
        <f>'[2]2018'!Q85</f>
        <v>0</v>
      </c>
      <c r="CE208" s="60">
        <f>'[2]2018'!R85</f>
        <v>0</v>
      </c>
      <c r="CF208" s="125" t="str">
        <f t="shared" si="277"/>
        <v xml:space="preserve"> -</v>
      </c>
      <c r="CG208" s="379" t="str">
        <f t="shared" si="278"/>
        <v xml:space="preserve"> -</v>
      </c>
      <c r="CH208" s="55">
        <f>'[2]2019'!P85</f>
        <v>0</v>
      </c>
      <c r="CI208" s="60">
        <f>'[2]2019'!Q85</f>
        <v>0</v>
      </c>
      <c r="CJ208" s="60">
        <f>'[2]2019'!R85</f>
        <v>0</v>
      </c>
      <c r="CK208" s="125" t="str">
        <f t="shared" si="279"/>
        <v xml:space="preserve"> -</v>
      </c>
      <c r="CL208" s="379" t="str">
        <f t="shared" si="280"/>
        <v xml:space="preserve"> -</v>
      </c>
      <c r="CM208" s="327">
        <f t="shared" si="281"/>
        <v>0</v>
      </c>
      <c r="CN208" s="323">
        <f t="shared" si="282"/>
        <v>0</v>
      </c>
      <c r="CO208" s="323">
        <f t="shared" si="283"/>
        <v>0</v>
      </c>
      <c r="CP208" s="505" t="str">
        <f t="shared" si="284"/>
        <v xml:space="preserve"> -</v>
      </c>
      <c r="CQ208" s="379" t="str">
        <f t="shared" si="285"/>
        <v xml:space="preserve"> -</v>
      </c>
      <c r="CR208" s="592" t="s">
        <v>1504</v>
      </c>
      <c r="CS208" s="99" t="s">
        <v>1257</v>
      </c>
      <c r="CT208" s="102" t="str">
        <f>'[1]LÍNEA 4'!AQ208</f>
        <v>Sec. Interior</v>
      </c>
    </row>
    <row r="209" spans="2:98" ht="30" customHeight="1" x14ac:dyDescent="0.2">
      <c r="B209" s="961"/>
      <c r="C209" s="958"/>
      <c r="D209" s="1175"/>
      <c r="E209" s="912"/>
      <c r="F209" s="921"/>
      <c r="G209" s="936"/>
      <c r="H209" s="809"/>
      <c r="I209" s="980"/>
      <c r="J209" s="809"/>
      <c r="K209" s="980"/>
      <c r="L209" s="809"/>
      <c r="M209" s="809"/>
      <c r="N209" s="797"/>
      <c r="O209" s="809"/>
      <c r="P209" s="809"/>
      <c r="Q209" s="797"/>
      <c r="R209" s="809"/>
      <c r="S209" s="809"/>
      <c r="T209" s="797"/>
      <c r="U209" s="937"/>
      <c r="V209" s="823"/>
      <c r="W209" s="797"/>
      <c r="X209" s="809"/>
      <c r="Y209" s="797"/>
      <c r="Z209" s="809"/>
      <c r="AA209" s="797"/>
      <c r="AB209" s="991"/>
      <c r="AC209" s="994"/>
      <c r="AD209" s="988"/>
      <c r="AE209" s="762"/>
      <c r="AF209" s="770"/>
      <c r="AG209" s="762"/>
      <c r="AH209" s="770"/>
      <c r="AI209" s="762"/>
      <c r="AJ209" s="770"/>
      <c r="AK209" s="762"/>
      <c r="AL209" s="770"/>
      <c r="AM209" s="762"/>
      <c r="AN209" s="1129"/>
      <c r="AO209" s="915"/>
      <c r="AP209" s="904"/>
      <c r="AQ209" s="301" t="s">
        <v>669</v>
      </c>
      <c r="AR209" s="302">
        <f>'[1]LÍNEA 4'!P209</f>
        <v>0</v>
      </c>
      <c r="AS209" s="301" t="s">
        <v>1828</v>
      </c>
      <c r="AT209" s="40">
        <v>1</v>
      </c>
      <c r="AU209" s="60">
        <f>'[1]LÍNEA 4'!S209</f>
        <v>1</v>
      </c>
      <c r="AV209" s="60">
        <f>'[1]LÍNEA 4'!T209</f>
        <v>1</v>
      </c>
      <c r="AW209" s="414">
        <v>0.25</v>
      </c>
      <c r="AX209" s="60">
        <f>'[1]LÍNEA 4'!U209</f>
        <v>1</v>
      </c>
      <c r="AY209" s="414">
        <v>0.25</v>
      </c>
      <c r="AZ209" s="60">
        <f>'[1]LÍNEA 4'!V209</f>
        <v>1</v>
      </c>
      <c r="BA209" s="416">
        <v>0.25</v>
      </c>
      <c r="BB209" s="47">
        <f>'[1]LÍNEA 4'!W209</f>
        <v>1</v>
      </c>
      <c r="BC209" s="423">
        <v>0.25</v>
      </c>
      <c r="BD209" s="54">
        <f>'[2]2016'!K86</f>
        <v>1</v>
      </c>
      <c r="BE209" s="60">
        <f>'[2]2017'!K86</f>
        <v>0.5</v>
      </c>
      <c r="BF209" s="60">
        <f>'[2]2018'!K86</f>
        <v>0</v>
      </c>
      <c r="BG209" s="49">
        <f>'[2]2019'!K86</f>
        <v>0</v>
      </c>
      <c r="BH209" s="334">
        <f t="shared" si="262"/>
        <v>1</v>
      </c>
      <c r="BI209" s="454">
        <f t="shared" si="263"/>
        <v>1</v>
      </c>
      <c r="BJ209" s="335">
        <f t="shared" si="264"/>
        <v>0.5</v>
      </c>
      <c r="BK209" s="454">
        <f t="shared" si="265"/>
        <v>0.5</v>
      </c>
      <c r="BL209" s="335">
        <f t="shared" si="266"/>
        <v>0</v>
      </c>
      <c r="BM209" s="454">
        <f t="shared" si="267"/>
        <v>0</v>
      </c>
      <c r="BN209" s="335">
        <f t="shared" si="268"/>
        <v>0</v>
      </c>
      <c r="BO209" s="454">
        <f t="shared" si="269"/>
        <v>0</v>
      </c>
      <c r="BP209" s="661">
        <f t="shared" si="272"/>
        <v>0.375</v>
      </c>
      <c r="BQ209" s="656">
        <f t="shared" si="270"/>
        <v>0.375</v>
      </c>
      <c r="BR209" s="646">
        <f t="shared" si="271"/>
        <v>0.375</v>
      </c>
      <c r="BS209" s="54">
        <f>'[2]2016'!P86</f>
        <v>0</v>
      </c>
      <c r="BT209" s="60">
        <f>'[2]2016'!Q86</f>
        <v>0</v>
      </c>
      <c r="BU209" s="60">
        <f>'[2]2016'!R86</f>
        <v>0</v>
      </c>
      <c r="BV209" s="125" t="str">
        <f t="shared" si="273"/>
        <v xml:space="preserve"> -</v>
      </c>
      <c r="BW209" s="379" t="str">
        <f t="shared" si="274"/>
        <v xml:space="preserve"> -</v>
      </c>
      <c r="BX209" s="55">
        <f>'[2]2017'!P86</f>
        <v>0</v>
      </c>
      <c r="BY209" s="60">
        <f>'[2]2017'!Q86</f>
        <v>0</v>
      </c>
      <c r="BZ209" s="60">
        <f>'[2]2017'!R86</f>
        <v>0</v>
      </c>
      <c r="CA209" s="125" t="str">
        <f t="shared" si="275"/>
        <v xml:space="preserve"> -</v>
      </c>
      <c r="CB209" s="379" t="str">
        <f t="shared" si="276"/>
        <v xml:space="preserve"> -</v>
      </c>
      <c r="CC209" s="54">
        <f>'[2]2018'!P86</f>
        <v>4000000</v>
      </c>
      <c r="CD209" s="60">
        <f>'[2]2018'!Q86</f>
        <v>0</v>
      </c>
      <c r="CE209" s="60">
        <f>'[2]2018'!R86</f>
        <v>0</v>
      </c>
      <c r="CF209" s="125">
        <f t="shared" si="277"/>
        <v>0</v>
      </c>
      <c r="CG209" s="379" t="str">
        <f t="shared" si="278"/>
        <v xml:space="preserve"> -</v>
      </c>
      <c r="CH209" s="55">
        <f>'[2]2019'!P86</f>
        <v>4000000</v>
      </c>
      <c r="CI209" s="60">
        <f>'[2]2019'!Q86</f>
        <v>0</v>
      </c>
      <c r="CJ209" s="60">
        <f>'[2]2019'!R86</f>
        <v>0</v>
      </c>
      <c r="CK209" s="125">
        <f t="shared" si="279"/>
        <v>0</v>
      </c>
      <c r="CL209" s="379" t="str">
        <f t="shared" si="280"/>
        <v xml:space="preserve"> -</v>
      </c>
      <c r="CM209" s="327">
        <f t="shared" si="281"/>
        <v>8000000</v>
      </c>
      <c r="CN209" s="323">
        <f t="shared" si="282"/>
        <v>0</v>
      </c>
      <c r="CO209" s="323">
        <f t="shared" si="283"/>
        <v>0</v>
      </c>
      <c r="CP209" s="505">
        <f t="shared" si="284"/>
        <v>0</v>
      </c>
      <c r="CQ209" s="379" t="str">
        <f t="shared" si="285"/>
        <v xml:space="preserve"> -</v>
      </c>
      <c r="CR209" s="592" t="s">
        <v>1225</v>
      </c>
      <c r="CS209" s="99" t="s">
        <v>1257</v>
      </c>
      <c r="CT209" s="102" t="str">
        <f>'[1]LÍNEA 4'!AQ209</f>
        <v>Sec. Interior</v>
      </c>
    </row>
    <row r="210" spans="2:98" ht="45.75" customHeight="1" x14ac:dyDescent="0.2">
      <c r="B210" s="961"/>
      <c r="C210" s="958"/>
      <c r="D210" s="1175"/>
      <c r="E210" s="912"/>
      <c r="F210" s="921"/>
      <c r="G210" s="936"/>
      <c r="H210" s="809"/>
      <c r="I210" s="980"/>
      <c r="J210" s="809"/>
      <c r="K210" s="980"/>
      <c r="L210" s="809"/>
      <c r="M210" s="809"/>
      <c r="N210" s="797"/>
      <c r="O210" s="809"/>
      <c r="P210" s="809"/>
      <c r="Q210" s="797"/>
      <c r="R210" s="809"/>
      <c r="S210" s="809"/>
      <c r="T210" s="797"/>
      <c r="U210" s="937"/>
      <c r="V210" s="823"/>
      <c r="W210" s="797"/>
      <c r="X210" s="809"/>
      <c r="Y210" s="797"/>
      <c r="Z210" s="809"/>
      <c r="AA210" s="797"/>
      <c r="AB210" s="991"/>
      <c r="AC210" s="994"/>
      <c r="AD210" s="988"/>
      <c r="AE210" s="762"/>
      <c r="AF210" s="770"/>
      <c r="AG210" s="762"/>
      <c r="AH210" s="770"/>
      <c r="AI210" s="762"/>
      <c r="AJ210" s="770"/>
      <c r="AK210" s="762"/>
      <c r="AL210" s="770"/>
      <c r="AM210" s="762"/>
      <c r="AN210" s="1129"/>
      <c r="AO210" s="915"/>
      <c r="AP210" s="904"/>
      <c r="AQ210" s="255" t="s">
        <v>670</v>
      </c>
      <c r="AR210" s="277" t="str">
        <f>'[1]LÍNEA 4'!P210</f>
        <v xml:space="preserve"> -</v>
      </c>
      <c r="AS210" s="255" t="s">
        <v>1829</v>
      </c>
      <c r="AT210" s="40">
        <v>1</v>
      </c>
      <c r="AU210" s="60">
        <f>'[1]LÍNEA 4'!S210</f>
        <v>1</v>
      </c>
      <c r="AV210" s="60">
        <f>'[1]LÍNEA 4'!T210</f>
        <v>1</v>
      </c>
      <c r="AW210" s="414">
        <v>0.25</v>
      </c>
      <c r="AX210" s="60">
        <f>'[1]LÍNEA 4'!U210</f>
        <v>1</v>
      </c>
      <c r="AY210" s="414">
        <v>0.25</v>
      </c>
      <c r="AZ210" s="60">
        <f>'[1]LÍNEA 4'!V210</f>
        <v>1</v>
      </c>
      <c r="BA210" s="416">
        <v>0.25</v>
      </c>
      <c r="BB210" s="47">
        <f>'[1]LÍNEA 4'!W210</f>
        <v>1</v>
      </c>
      <c r="BC210" s="423">
        <v>0.25</v>
      </c>
      <c r="BD210" s="54">
        <f>'[2]2016'!K87</f>
        <v>0</v>
      </c>
      <c r="BE210" s="60">
        <f>'[2]2017'!K87</f>
        <v>0</v>
      </c>
      <c r="BF210" s="60">
        <f>'[2]2018'!K87</f>
        <v>0</v>
      </c>
      <c r="BG210" s="49">
        <f>'[2]2019'!K87</f>
        <v>0</v>
      </c>
      <c r="BH210" s="334">
        <f t="shared" si="262"/>
        <v>0</v>
      </c>
      <c r="BI210" s="454">
        <f t="shared" si="263"/>
        <v>0</v>
      </c>
      <c r="BJ210" s="335">
        <f t="shared" si="264"/>
        <v>0</v>
      </c>
      <c r="BK210" s="454">
        <f t="shared" si="265"/>
        <v>0</v>
      </c>
      <c r="BL210" s="335">
        <f t="shared" si="266"/>
        <v>0</v>
      </c>
      <c r="BM210" s="454">
        <f t="shared" si="267"/>
        <v>0</v>
      </c>
      <c r="BN210" s="335">
        <f t="shared" si="268"/>
        <v>0</v>
      </c>
      <c r="BO210" s="454">
        <f t="shared" si="269"/>
        <v>0</v>
      </c>
      <c r="BP210" s="661">
        <f t="shared" si="272"/>
        <v>0</v>
      </c>
      <c r="BQ210" s="656">
        <f t="shared" si="270"/>
        <v>0</v>
      </c>
      <c r="BR210" s="646">
        <f t="shared" si="271"/>
        <v>0</v>
      </c>
      <c r="BS210" s="54">
        <f>'[2]2016'!P87</f>
        <v>0</v>
      </c>
      <c r="BT210" s="60">
        <f>'[2]2016'!Q87</f>
        <v>0</v>
      </c>
      <c r="BU210" s="60">
        <f>'[2]2016'!R87</f>
        <v>0</v>
      </c>
      <c r="BV210" s="125" t="str">
        <f t="shared" si="273"/>
        <v xml:space="preserve"> -</v>
      </c>
      <c r="BW210" s="379" t="str">
        <f t="shared" si="274"/>
        <v xml:space="preserve"> -</v>
      </c>
      <c r="BX210" s="55">
        <f>'[2]2017'!P87</f>
        <v>0</v>
      </c>
      <c r="BY210" s="60">
        <f>'[2]2017'!Q87</f>
        <v>0</v>
      </c>
      <c r="BZ210" s="60">
        <f>'[2]2017'!R87</f>
        <v>0</v>
      </c>
      <c r="CA210" s="125" t="str">
        <f t="shared" si="275"/>
        <v xml:space="preserve"> -</v>
      </c>
      <c r="CB210" s="379" t="str">
        <f t="shared" si="276"/>
        <v xml:space="preserve"> -</v>
      </c>
      <c r="CC210" s="54">
        <f>'[2]2018'!P87</f>
        <v>0</v>
      </c>
      <c r="CD210" s="60">
        <f>'[2]2018'!Q87</f>
        <v>0</v>
      </c>
      <c r="CE210" s="60">
        <f>'[2]2018'!R87</f>
        <v>0</v>
      </c>
      <c r="CF210" s="125" t="str">
        <f t="shared" si="277"/>
        <v xml:space="preserve"> -</v>
      </c>
      <c r="CG210" s="379" t="str">
        <f t="shared" si="278"/>
        <v xml:space="preserve"> -</v>
      </c>
      <c r="CH210" s="55">
        <f>'[2]2019'!P87</f>
        <v>0</v>
      </c>
      <c r="CI210" s="60">
        <f>'[2]2019'!Q87</f>
        <v>0</v>
      </c>
      <c r="CJ210" s="60">
        <f>'[2]2019'!R87</f>
        <v>0</v>
      </c>
      <c r="CK210" s="125" t="str">
        <f t="shared" si="279"/>
        <v xml:space="preserve"> -</v>
      </c>
      <c r="CL210" s="379" t="str">
        <f t="shared" si="280"/>
        <v xml:space="preserve"> -</v>
      </c>
      <c r="CM210" s="327">
        <f t="shared" si="281"/>
        <v>0</v>
      </c>
      <c r="CN210" s="323">
        <f t="shared" si="282"/>
        <v>0</v>
      </c>
      <c r="CO210" s="323">
        <f t="shared" si="283"/>
        <v>0</v>
      </c>
      <c r="CP210" s="505" t="str">
        <f t="shared" si="284"/>
        <v xml:space="preserve"> -</v>
      </c>
      <c r="CQ210" s="379" t="str">
        <f t="shared" si="285"/>
        <v xml:space="preserve"> -</v>
      </c>
      <c r="CR210" s="592" t="s">
        <v>1225</v>
      </c>
      <c r="CS210" s="99" t="s">
        <v>1257</v>
      </c>
      <c r="CT210" s="102" t="str">
        <f>'[1]LÍNEA 4'!AQ210</f>
        <v>Sec. Interior</v>
      </c>
    </row>
    <row r="211" spans="2:98" ht="45.75" customHeight="1" x14ac:dyDescent="0.2">
      <c r="B211" s="961"/>
      <c r="C211" s="958"/>
      <c r="D211" s="1175"/>
      <c r="E211" s="912"/>
      <c r="F211" s="921" t="s">
        <v>682</v>
      </c>
      <c r="G211" s="809">
        <v>15</v>
      </c>
      <c r="H211" s="809">
        <v>10</v>
      </c>
      <c r="I211" s="797">
        <f>+H211-G211</f>
        <v>-5</v>
      </c>
      <c r="J211" s="809">
        <v>15</v>
      </c>
      <c r="K211" s="797">
        <f>+J211-G211</f>
        <v>0</v>
      </c>
      <c r="L211" s="809"/>
      <c r="M211" s="809">
        <v>14</v>
      </c>
      <c r="N211" s="797">
        <f>+M211-J211</f>
        <v>-1</v>
      </c>
      <c r="O211" s="809"/>
      <c r="P211" s="809">
        <v>12</v>
      </c>
      <c r="Q211" s="797">
        <f>+P211-M211</f>
        <v>-2</v>
      </c>
      <c r="R211" s="809"/>
      <c r="S211" s="809">
        <v>10</v>
      </c>
      <c r="T211" s="797">
        <f>+S211-P211</f>
        <v>-2</v>
      </c>
      <c r="U211" s="937"/>
      <c r="V211" s="823"/>
      <c r="W211" s="797">
        <f>+IF(V211=0,0,V211-G211)</f>
        <v>0</v>
      </c>
      <c r="X211" s="809"/>
      <c r="Y211" s="797">
        <f>+IF(X211=0,0,X211-V211)</f>
        <v>0</v>
      </c>
      <c r="Z211" s="809"/>
      <c r="AA211" s="797">
        <f>+IF(Z211=0,0,Z211-X211)</f>
        <v>0</v>
      </c>
      <c r="AB211" s="991"/>
      <c r="AC211" s="994">
        <f>+IF(AB211=0,0,AB211-Z211)</f>
        <v>0</v>
      </c>
      <c r="AD211" s="988" t="str">
        <f>+IF(K211=0," -",W211/K211)</f>
        <v xml:space="preserve"> -</v>
      </c>
      <c r="AE211" s="762" t="str">
        <f>+IF(K211=0," -",IF(AD211&gt;100%,100%,AD211))</f>
        <v xml:space="preserve"> -</v>
      </c>
      <c r="AF211" s="770">
        <f>+IF(N211=0," -",Y211/N211)</f>
        <v>0</v>
      </c>
      <c r="AG211" s="762">
        <f>+IF(N211=0," -",IF(AF211&gt;100%,100%,AF211))</f>
        <v>0</v>
      </c>
      <c r="AH211" s="770">
        <f>+IF(Q211=0," -",AA211/Q211)</f>
        <v>0</v>
      </c>
      <c r="AI211" s="762">
        <f>+IF(Q211=0," -",IF(AH211&gt;100%,100%,AH211))</f>
        <v>0</v>
      </c>
      <c r="AJ211" s="770">
        <f>+IF(T211=0," -",AC211/T211)</f>
        <v>0</v>
      </c>
      <c r="AK211" s="762">
        <f>+IF(T211=0," -",IF(AJ211&gt;100%,100%,AJ211))</f>
        <v>0</v>
      </c>
      <c r="AL211" s="770">
        <f>+SUM(AC211,AA211,Y211,W211)/I211</f>
        <v>0</v>
      </c>
      <c r="AM211" s="762">
        <f>+IF(AL211&gt;100%,100%,IF(AL211&lt;0%,0%,AL211))</f>
        <v>0</v>
      </c>
      <c r="AN211" s="1129"/>
      <c r="AO211" s="915"/>
      <c r="AP211" s="904"/>
      <c r="AQ211" s="301" t="s">
        <v>671</v>
      </c>
      <c r="AR211" s="277" t="str">
        <f>'[1]LÍNEA 4'!P211</f>
        <v xml:space="preserve"> -</v>
      </c>
      <c r="AS211" s="301" t="s">
        <v>1830</v>
      </c>
      <c r="AT211" s="40">
        <v>1</v>
      </c>
      <c r="AU211" s="60">
        <f>'[1]LÍNEA 4'!S211</f>
        <v>1</v>
      </c>
      <c r="AV211" s="60">
        <f>'[1]LÍNEA 4'!T211</f>
        <v>1</v>
      </c>
      <c r="AW211" s="414">
        <v>0.25</v>
      </c>
      <c r="AX211" s="60">
        <f>'[1]LÍNEA 4'!U211</f>
        <v>1</v>
      </c>
      <c r="AY211" s="414">
        <v>0.25</v>
      </c>
      <c r="AZ211" s="60">
        <f>'[1]LÍNEA 4'!V211</f>
        <v>1</v>
      </c>
      <c r="BA211" s="416">
        <v>0.25</v>
      </c>
      <c r="BB211" s="47">
        <f>'[1]LÍNEA 4'!W211</f>
        <v>1</v>
      </c>
      <c r="BC211" s="423">
        <v>0.25</v>
      </c>
      <c r="BD211" s="54">
        <f>'[2]2016'!K88</f>
        <v>1</v>
      </c>
      <c r="BE211" s="60">
        <f>'[2]2017'!K88</f>
        <v>0</v>
      </c>
      <c r="BF211" s="60">
        <f>'[2]2018'!K88</f>
        <v>0</v>
      </c>
      <c r="BG211" s="49">
        <f>'[2]2019'!K88</f>
        <v>0</v>
      </c>
      <c r="BH211" s="334">
        <f t="shared" si="262"/>
        <v>1</v>
      </c>
      <c r="BI211" s="454">
        <f t="shared" si="263"/>
        <v>1</v>
      </c>
      <c r="BJ211" s="335">
        <f t="shared" si="264"/>
        <v>0</v>
      </c>
      <c r="BK211" s="454">
        <f t="shared" si="265"/>
        <v>0</v>
      </c>
      <c r="BL211" s="335">
        <f t="shared" si="266"/>
        <v>0</v>
      </c>
      <c r="BM211" s="454">
        <f t="shared" si="267"/>
        <v>0</v>
      </c>
      <c r="BN211" s="335">
        <f t="shared" si="268"/>
        <v>0</v>
      </c>
      <c r="BO211" s="454">
        <f t="shared" si="269"/>
        <v>0</v>
      </c>
      <c r="BP211" s="661">
        <f t="shared" si="272"/>
        <v>0.25</v>
      </c>
      <c r="BQ211" s="656">
        <f t="shared" si="270"/>
        <v>0.25</v>
      </c>
      <c r="BR211" s="646">
        <f t="shared" si="271"/>
        <v>0.25</v>
      </c>
      <c r="BS211" s="54">
        <f>'[2]2016'!P88</f>
        <v>0</v>
      </c>
      <c r="BT211" s="60">
        <f>'[2]2016'!Q88</f>
        <v>0</v>
      </c>
      <c r="BU211" s="60">
        <f>'[2]2016'!R88</f>
        <v>0</v>
      </c>
      <c r="BV211" s="125" t="str">
        <f t="shared" si="273"/>
        <v xml:space="preserve"> -</v>
      </c>
      <c r="BW211" s="379" t="str">
        <f t="shared" si="274"/>
        <v xml:space="preserve"> -</v>
      </c>
      <c r="BX211" s="55">
        <f>'[2]2017'!P88</f>
        <v>0</v>
      </c>
      <c r="BY211" s="60">
        <f>'[2]2017'!Q88</f>
        <v>0</v>
      </c>
      <c r="BZ211" s="60">
        <f>'[2]2017'!R88</f>
        <v>0</v>
      </c>
      <c r="CA211" s="125" t="str">
        <f t="shared" si="275"/>
        <v xml:space="preserve"> -</v>
      </c>
      <c r="CB211" s="379" t="str">
        <f t="shared" si="276"/>
        <v xml:space="preserve"> -</v>
      </c>
      <c r="CC211" s="54">
        <f>'[2]2018'!P88</f>
        <v>0</v>
      </c>
      <c r="CD211" s="60">
        <f>'[2]2018'!Q88</f>
        <v>0</v>
      </c>
      <c r="CE211" s="60">
        <f>'[2]2018'!R88</f>
        <v>0</v>
      </c>
      <c r="CF211" s="125" t="str">
        <f t="shared" si="277"/>
        <v xml:space="preserve"> -</v>
      </c>
      <c r="CG211" s="379" t="str">
        <f t="shared" si="278"/>
        <v xml:space="preserve"> -</v>
      </c>
      <c r="CH211" s="55">
        <f>'[2]2019'!P88</f>
        <v>0</v>
      </c>
      <c r="CI211" s="60">
        <f>'[2]2019'!Q88</f>
        <v>0</v>
      </c>
      <c r="CJ211" s="60">
        <f>'[2]2019'!R88</f>
        <v>0</v>
      </c>
      <c r="CK211" s="125" t="str">
        <f t="shared" si="279"/>
        <v xml:space="preserve"> -</v>
      </c>
      <c r="CL211" s="379" t="str">
        <f t="shared" si="280"/>
        <v xml:space="preserve"> -</v>
      </c>
      <c r="CM211" s="327">
        <f t="shared" si="281"/>
        <v>0</v>
      </c>
      <c r="CN211" s="323">
        <f t="shared" si="282"/>
        <v>0</v>
      </c>
      <c r="CO211" s="323">
        <f t="shared" si="283"/>
        <v>0</v>
      </c>
      <c r="CP211" s="505" t="str">
        <f t="shared" si="284"/>
        <v xml:space="preserve"> -</v>
      </c>
      <c r="CQ211" s="379" t="str">
        <f t="shared" si="285"/>
        <v xml:space="preserve"> -</v>
      </c>
      <c r="CR211" s="592" t="s">
        <v>1225</v>
      </c>
      <c r="CS211" s="99" t="s">
        <v>1254</v>
      </c>
      <c r="CT211" s="102" t="str">
        <f>'[1]LÍNEA 4'!AQ211</f>
        <v>Sec. Interior</v>
      </c>
    </row>
    <row r="212" spans="2:98" ht="30" customHeight="1" x14ac:dyDescent="0.2">
      <c r="B212" s="961"/>
      <c r="C212" s="958"/>
      <c r="D212" s="1175"/>
      <c r="E212" s="912"/>
      <c r="F212" s="921"/>
      <c r="G212" s="809"/>
      <c r="H212" s="809"/>
      <c r="I212" s="797"/>
      <c r="J212" s="809"/>
      <c r="K212" s="797"/>
      <c r="L212" s="809"/>
      <c r="M212" s="809"/>
      <c r="N212" s="797"/>
      <c r="O212" s="809"/>
      <c r="P212" s="809"/>
      <c r="Q212" s="797"/>
      <c r="R212" s="809"/>
      <c r="S212" s="809"/>
      <c r="T212" s="797"/>
      <c r="U212" s="937"/>
      <c r="V212" s="823"/>
      <c r="W212" s="797"/>
      <c r="X212" s="809"/>
      <c r="Y212" s="797"/>
      <c r="Z212" s="809"/>
      <c r="AA212" s="797"/>
      <c r="AB212" s="991"/>
      <c r="AC212" s="994"/>
      <c r="AD212" s="988"/>
      <c r="AE212" s="762"/>
      <c r="AF212" s="770"/>
      <c r="AG212" s="762"/>
      <c r="AH212" s="770"/>
      <c r="AI212" s="762"/>
      <c r="AJ212" s="770"/>
      <c r="AK212" s="762"/>
      <c r="AL212" s="770"/>
      <c r="AM212" s="762"/>
      <c r="AN212" s="1129"/>
      <c r="AO212" s="915"/>
      <c r="AP212" s="904"/>
      <c r="AQ212" s="301" t="s">
        <v>672</v>
      </c>
      <c r="AR212" s="277" t="str">
        <f>'[1]LÍNEA 4'!P212</f>
        <v xml:space="preserve"> -</v>
      </c>
      <c r="AS212" s="301" t="s">
        <v>1831</v>
      </c>
      <c r="AT212" s="40">
        <v>1</v>
      </c>
      <c r="AU212" s="60">
        <f>'[1]LÍNEA 4'!S212</f>
        <v>1</v>
      </c>
      <c r="AV212" s="60">
        <f>'[1]LÍNEA 4'!T212</f>
        <v>1</v>
      </c>
      <c r="AW212" s="414">
        <v>0.25</v>
      </c>
      <c r="AX212" s="60">
        <f>'[1]LÍNEA 4'!U212</f>
        <v>1</v>
      </c>
      <c r="AY212" s="414">
        <v>0.25</v>
      </c>
      <c r="AZ212" s="60">
        <f>'[1]LÍNEA 4'!V212</f>
        <v>1</v>
      </c>
      <c r="BA212" s="416">
        <v>0.25</v>
      </c>
      <c r="BB212" s="47">
        <f>'[1]LÍNEA 4'!W212</f>
        <v>1</v>
      </c>
      <c r="BC212" s="423">
        <v>0.25</v>
      </c>
      <c r="BD212" s="54">
        <f>'[2]2016'!K89</f>
        <v>0</v>
      </c>
      <c r="BE212" s="60">
        <f>'[2]2017'!K89</f>
        <v>0</v>
      </c>
      <c r="BF212" s="60">
        <f>'[2]2018'!K89</f>
        <v>0</v>
      </c>
      <c r="BG212" s="49">
        <f>'[2]2019'!K89</f>
        <v>0</v>
      </c>
      <c r="BH212" s="334">
        <f t="shared" si="262"/>
        <v>0</v>
      </c>
      <c r="BI212" s="454">
        <f t="shared" si="263"/>
        <v>0</v>
      </c>
      <c r="BJ212" s="335">
        <f t="shared" si="264"/>
        <v>0</v>
      </c>
      <c r="BK212" s="454">
        <f t="shared" si="265"/>
        <v>0</v>
      </c>
      <c r="BL212" s="335">
        <f t="shared" si="266"/>
        <v>0</v>
      </c>
      <c r="BM212" s="454">
        <f t="shared" si="267"/>
        <v>0</v>
      </c>
      <c r="BN212" s="335">
        <f t="shared" si="268"/>
        <v>0</v>
      </c>
      <c r="BO212" s="454">
        <f t="shared" si="269"/>
        <v>0</v>
      </c>
      <c r="BP212" s="661">
        <f t="shared" si="272"/>
        <v>0</v>
      </c>
      <c r="BQ212" s="656">
        <f t="shared" si="270"/>
        <v>0</v>
      </c>
      <c r="BR212" s="646">
        <f t="shared" si="271"/>
        <v>0</v>
      </c>
      <c r="BS212" s="54">
        <f>'[2]2016'!P89</f>
        <v>0</v>
      </c>
      <c r="BT212" s="60">
        <f>'[2]2016'!Q89</f>
        <v>0</v>
      </c>
      <c r="BU212" s="60">
        <f>'[2]2016'!R89</f>
        <v>0</v>
      </c>
      <c r="BV212" s="125" t="str">
        <f t="shared" si="273"/>
        <v xml:space="preserve"> -</v>
      </c>
      <c r="BW212" s="379" t="str">
        <f t="shared" si="274"/>
        <v xml:space="preserve"> -</v>
      </c>
      <c r="BX212" s="55">
        <f>'[2]2017'!P89</f>
        <v>0</v>
      </c>
      <c r="BY212" s="60">
        <f>'[2]2017'!Q89</f>
        <v>0</v>
      </c>
      <c r="BZ212" s="60">
        <f>'[2]2017'!R89</f>
        <v>0</v>
      </c>
      <c r="CA212" s="125" t="str">
        <f t="shared" si="275"/>
        <v xml:space="preserve"> -</v>
      </c>
      <c r="CB212" s="379" t="str">
        <f t="shared" si="276"/>
        <v xml:space="preserve"> -</v>
      </c>
      <c r="CC212" s="54">
        <f>'[2]2018'!P89</f>
        <v>0</v>
      </c>
      <c r="CD212" s="60">
        <f>'[2]2018'!Q89</f>
        <v>0</v>
      </c>
      <c r="CE212" s="60">
        <f>'[2]2018'!R89</f>
        <v>0</v>
      </c>
      <c r="CF212" s="125" t="str">
        <f t="shared" si="277"/>
        <v xml:space="preserve"> -</v>
      </c>
      <c r="CG212" s="379" t="str">
        <f t="shared" si="278"/>
        <v xml:space="preserve"> -</v>
      </c>
      <c r="CH212" s="55">
        <f>'[2]2019'!P89</f>
        <v>0</v>
      </c>
      <c r="CI212" s="60">
        <f>'[2]2019'!Q89</f>
        <v>0</v>
      </c>
      <c r="CJ212" s="60">
        <f>'[2]2019'!R89</f>
        <v>0</v>
      </c>
      <c r="CK212" s="125" t="str">
        <f t="shared" si="279"/>
        <v xml:space="preserve"> -</v>
      </c>
      <c r="CL212" s="379" t="str">
        <f t="shared" si="280"/>
        <v xml:space="preserve"> -</v>
      </c>
      <c r="CM212" s="327">
        <f t="shared" si="281"/>
        <v>0</v>
      </c>
      <c r="CN212" s="323">
        <f t="shared" si="282"/>
        <v>0</v>
      </c>
      <c r="CO212" s="323">
        <f t="shared" si="283"/>
        <v>0</v>
      </c>
      <c r="CP212" s="505" t="str">
        <f t="shared" si="284"/>
        <v xml:space="preserve"> -</v>
      </c>
      <c r="CQ212" s="379" t="str">
        <f t="shared" si="285"/>
        <v xml:space="preserve"> -</v>
      </c>
      <c r="CR212" s="592" t="s">
        <v>1225</v>
      </c>
      <c r="CS212" s="99" t="s">
        <v>1257</v>
      </c>
      <c r="CT212" s="102" t="str">
        <f>'[1]LÍNEA 4'!AQ212</f>
        <v>Sec. Interior</v>
      </c>
    </row>
    <row r="213" spans="2:98" ht="30" customHeight="1" thickBot="1" x14ac:dyDescent="0.25">
      <c r="B213" s="961"/>
      <c r="C213" s="958"/>
      <c r="D213" s="1175"/>
      <c r="E213" s="912"/>
      <c r="F213" s="921"/>
      <c r="G213" s="809"/>
      <c r="H213" s="809"/>
      <c r="I213" s="797"/>
      <c r="J213" s="809"/>
      <c r="K213" s="797"/>
      <c r="L213" s="809"/>
      <c r="M213" s="809"/>
      <c r="N213" s="797"/>
      <c r="O213" s="809"/>
      <c r="P213" s="809"/>
      <c r="Q213" s="797"/>
      <c r="R213" s="809"/>
      <c r="S213" s="809"/>
      <c r="T213" s="797"/>
      <c r="U213" s="937"/>
      <c r="V213" s="823"/>
      <c r="W213" s="797"/>
      <c r="X213" s="809"/>
      <c r="Y213" s="797"/>
      <c r="Z213" s="809"/>
      <c r="AA213" s="797"/>
      <c r="AB213" s="991"/>
      <c r="AC213" s="994"/>
      <c r="AD213" s="988"/>
      <c r="AE213" s="762"/>
      <c r="AF213" s="770"/>
      <c r="AG213" s="762"/>
      <c r="AH213" s="770"/>
      <c r="AI213" s="762"/>
      <c r="AJ213" s="770"/>
      <c r="AK213" s="762"/>
      <c r="AL213" s="770"/>
      <c r="AM213" s="762"/>
      <c r="AN213" s="1129"/>
      <c r="AO213" s="918"/>
      <c r="AP213" s="907"/>
      <c r="AQ213" s="253" t="s">
        <v>673</v>
      </c>
      <c r="AR213" s="254">
        <f>'[1]LÍNEA 4'!P213</f>
        <v>2210980</v>
      </c>
      <c r="AS213" s="253" t="s">
        <v>1832</v>
      </c>
      <c r="AT213" s="45">
        <v>1</v>
      </c>
      <c r="AU213" s="92">
        <f>'[1]LÍNEA 4'!S213</f>
        <v>1</v>
      </c>
      <c r="AV213" s="92">
        <f>'[1]LÍNEA 4'!T213</f>
        <v>1</v>
      </c>
      <c r="AW213" s="424">
        <v>0.25</v>
      </c>
      <c r="AX213" s="92">
        <f>'[1]LÍNEA 4'!U213</f>
        <v>1</v>
      </c>
      <c r="AY213" s="424">
        <v>0.25</v>
      </c>
      <c r="AZ213" s="92">
        <f>'[1]LÍNEA 4'!V213</f>
        <v>1</v>
      </c>
      <c r="BA213" s="425">
        <v>0.25</v>
      </c>
      <c r="BB213" s="51">
        <f>'[1]LÍNEA 4'!W213</f>
        <v>1</v>
      </c>
      <c r="BC213" s="426">
        <v>0.25</v>
      </c>
      <c r="BD213" s="62">
        <f>'[2]2016'!K90</f>
        <v>1</v>
      </c>
      <c r="BE213" s="92">
        <f>'[2]2017'!K90</f>
        <v>0</v>
      </c>
      <c r="BF213" s="92">
        <f>'[2]2018'!K90</f>
        <v>0</v>
      </c>
      <c r="BG213" s="70">
        <f>'[2]2019'!K90</f>
        <v>0</v>
      </c>
      <c r="BH213" s="332">
        <f t="shared" si="262"/>
        <v>1</v>
      </c>
      <c r="BI213" s="458">
        <f t="shared" si="263"/>
        <v>1</v>
      </c>
      <c r="BJ213" s="333">
        <f t="shared" si="264"/>
        <v>0</v>
      </c>
      <c r="BK213" s="458">
        <f t="shared" si="265"/>
        <v>0</v>
      </c>
      <c r="BL213" s="333">
        <f t="shared" si="266"/>
        <v>0</v>
      </c>
      <c r="BM213" s="458">
        <f t="shared" si="267"/>
        <v>0</v>
      </c>
      <c r="BN213" s="333">
        <f t="shared" si="268"/>
        <v>0</v>
      </c>
      <c r="BO213" s="458">
        <f t="shared" si="269"/>
        <v>0</v>
      </c>
      <c r="BP213" s="662">
        <f t="shared" si="272"/>
        <v>0.25</v>
      </c>
      <c r="BQ213" s="657">
        <f t="shared" si="270"/>
        <v>0.25</v>
      </c>
      <c r="BR213" s="647">
        <f t="shared" si="271"/>
        <v>0.25</v>
      </c>
      <c r="BS213" s="62">
        <f>'[2]2016'!P90</f>
        <v>0</v>
      </c>
      <c r="BT213" s="92">
        <f>'[2]2016'!Q90</f>
        <v>0</v>
      </c>
      <c r="BU213" s="92">
        <f>'[2]2016'!R90</f>
        <v>0</v>
      </c>
      <c r="BV213" s="148" t="str">
        <f t="shared" si="273"/>
        <v xml:space="preserve"> -</v>
      </c>
      <c r="BW213" s="386" t="str">
        <f t="shared" si="274"/>
        <v xml:space="preserve"> -</v>
      </c>
      <c r="BX213" s="63">
        <f>'[2]2017'!P90</f>
        <v>0</v>
      </c>
      <c r="BY213" s="92">
        <f>'[2]2017'!Q90</f>
        <v>0</v>
      </c>
      <c r="BZ213" s="92">
        <f>'[2]2017'!R90</f>
        <v>0</v>
      </c>
      <c r="CA213" s="148" t="str">
        <f t="shared" si="275"/>
        <v xml:space="preserve"> -</v>
      </c>
      <c r="CB213" s="386" t="str">
        <f t="shared" si="276"/>
        <v xml:space="preserve"> -</v>
      </c>
      <c r="CC213" s="62">
        <f>'[2]2018'!P90</f>
        <v>300000</v>
      </c>
      <c r="CD213" s="92">
        <f>'[2]2018'!Q90</f>
        <v>0</v>
      </c>
      <c r="CE213" s="92">
        <f>'[2]2018'!R90</f>
        <v>0</v>
      </c>
      <c r="CF213" s="148">
        <f t="shared" si="277"/>
        <v>0</v>
      </c>
      <c r="CG213" s="386" t="str">
        <f t="shared" si="278"/>
        <v xml:space="preserve"> -</v>
      </c>
      <c r="CH213" s="63">
        <f>'[2]2019'!P90</f>
        <v>300000</v>
      </c>
      <c r="CI213" s="92">
        <f>'[2]2019'!Q90</f>
        <v>0</v>
      </c>
      <c r="CJ213" s="92">
        <f>'[2]2019'!R90</f>
        <v>0</v>
      </c>
      <c r="CK213" s="148">
        <f t="shared" si="279"/>
        <v>0</v>
      </c>
      <c r="CL213" s="386" t="str">
        <f t="shared" si="280"/>
        <v xml:space="preserve"> -</v>
      </c>
      <c r="CM213" s="328">
        <f t="shared" si="281"/>
        <v>600000</v>
      </c>
      <c r="CN213" s="329">
        <f t="shared" si="282"/>
        <v>0</v>
      </c>
      <c r="CO213" s="329">
        <f t="shared" si="283"/>
        <v>0</v>
      </c>
      <c r="CP213" s="506">
        <f t="shared" si="284"/>
        <v>0</v>
      </c>
      <c r="CQ213" s="386" t="str">
        <f t="shared" si="285"/>
        <v xml:space="preserve"> -</v>
      </c>
      <c r="CR213" s="593" t="s">
        <v>1225</v>
      </c>
      <c r="CS213" s="106" t="s">
        <v>1257</v>
      </c>
      <c r="CT213" s="107" t="str">
        <f>'[1]LÍNEA 4'!AQ213</f>
        <v>Sec. Interior</v>
      </c>
    </row>
    <row r="214" spans="2:98" ht="30" customHeight="1" x14ac:dyDescent="0.2">
      <c r="B214" s="961"/>
      <c r="C214" s="958"/>
      <c r="D214" s="1175"/>
      <c r="E214" s="912"/>
      <c r="F214" s="921"/>
      <c r="G214" s="809"/>
      <c r="H214" s="809"/>
      <c r="I214" s="797"/>
      <c r="J214" s="809"/>
      <c r="K214" s="797"/>
      <c r="L214" s="809"/>
      <c r="M214" s="809"/>
      <c r="N214" s="797"/>
      <c r="O214" s="809"/>
      <c r="P214" s="809"/>
      <c r="Q214" s="797"/>
      <c r="R214" s="809"/>
      <c r="S214" s="809"/>
      <c r="T214" s="797"/>
      <c r="U214" s="937"/>
      <c r="V214" s="823"/>
      <c r="W214" s="797"/>
      <c r="X214" s="809"/>
      <c r="Y214" s="797"/>
      <c r="Z214" s="809"/>
      <c r="AA214" s="797"/>
      <c r="AB214" s="991"/>
      <c r="AC214" s="994"/>
      <c r="AD214" s="988"/>
      <c r="AE214" s="762"/>
      <c r="AF214" s="770"/>
      <c r="AG214" s="762"/>
      <c r="AH214" s="770"/>
      <c r="AI214" s="762"/>
      <c r="AJ214" s="770"/>
      <c r="AK214" s="762"/>
      <c r="AL214" s="770"/>
      <c r="AM214" s="762"/>
      <c r="AN214" s="1129"/>
      <c r="AO214" s="914">
        <f>+RESUMEN!J119</f>
        <v>0.1875</v>
      </c>
      <c r="AP214" s="903" t="s">
        <v>686</v>
      </c>
      <c r="AQ214" s="129" t="s">
        <v>674</v>
      </c>
      <c r="AR214" s="370">
        <f>'[1]LÍNEA 4'!P214</f>
        <v>2210153</v>
      </c>
      <c r="AS214" s="129" t="s">
        <v>1833</v>
      </c>
      <c r="AT214" s="41">
        <v>6</v>
      </c>
      <c r="AU214" s="59">
        <f>'[1]LÍNEA 4'!S214</f>
        <v>7</v>
      </c>
      <c r="AV214" s="59">
        <f>'[1]LÍNEA 4'!T214</f>
        <v>1</v>
      </c>
      <c r="AW214" s="420">
        <f t="shared" si="286"/>
        <v>0.14285714285714285</v>
      </c>
      <c r="AX214" s="59">
        <f>'[1]LÍNEA 4'!U214</f>
        <v>2</v>
      </c>
      <c r="AY214" s="420">
        <f>+AX214/AU214</f>
        <v>0.2857142857142857</v>
      </c>
      <c r="AZ214" s="59">
        <f>'[1]LÍNEA 4'!V214</f>
        <v>2</v>
      </c>
      <c r="BA214" s="421">
        <f>+AZ214/AU214</f>
        <v>0.2857142857142857</v>
      </c>
      <c r="BB214" s="48">
        <f>'[1]LÍNEA 4'!W214</f>
        <v>2</v>
      </c>
      <c r="BC214" s="421">
        <f t="shared" si="287"/>
        <v>0.2857142857142857</v>
      </c>
      <c r="BD214" s="52">
        <f>'[2]2016'!K91</f>
        <v>0</v>
      </c>
      <c r="BE214" s="90">
        <f>'[2]2017'!K91</f>
        <v>0</v>
      </c>
      <c r="BF214" s="90">
        <f>'[2]2018'!K91</f>
        <v>0</v>
      </c>
      <c r="BG214" s="69">
        <f>'[2]2019'!K91</f>
        <v>0</v>
      </c>
      <c r="BH214" s="459">
        <f t="shared" si="262"/>
        <v>0</v>
      </c>
      <c r="BI214" s="460">
        <f t="shared" si="263"/>
        <v>0</v>
      </c>
      <c r="BJ214" s="461">
        <f t="shared" si="264"/>
        <v>0</v>
      </c>
      <c r="BK214" s="460">
        <f t="shared" si="265"/>
        <v>0</v>
      </c>
      <c r="BL214" s="461">
        <f t="shared" si="266"/>
        <v>0</v>
      </c>
      <c r="BM214" s="460">
        <f t="shared" si="267"/>
        <v>0</v>
      </c>
      <c r="BN214" s="461">
        <f t="shared" si="268"/>
        <v>0</v>
      </c>
      <c r="BO214" s="460">
        <f t="shared" si="269"/>
        <v>0</v>
      </c>
      <c r="BP214" s="663">
        <f t="shared" ref="BP214" si="289">+SUM(BD214:BG214)/AU214</f>
        <v>0</v>
      </c>
      <c r="BQ214" s="658">
        <f t="shared" si="270"/>
        <v>0</v>
      </c>
      <c r="BR214" s="648">
        <f t="shared" si="271"/>
        <v>0</v>
      </c>
      <c r="BS214" s="61">
        <f>'[2]2016'!P91</f>
        <v>0</v>
      </c>
      <c r="BT214" s="59">
        <f>'[2]2016'!Q91</f>
        <v>0</v>
      </c>
      <c r="BU214" s="59">
        <f>'[2]2016'!R91</f>
        <v>0</v>
      </c>
      <c r="BV214" s="145" t="str">
        <f t="shared" si="273"/>
        <v xml:space="preserve"> -</v>
      </c>
      <c r="BW214" s="378" t="str">
        <f t="shared" si="274"/>
        <v xml:space="preserve"> -</v>
      </c>
      <c r="BX214" s="61">
        <f>'[2]2017'!P91</f>
        <v>0</v>
      </c>
      <c r="BY214" s="59">
        <f>'[2]2017'!Q91</f>
        <v>0</v>
      </c>
      <c r="BZ214" s="59">
        <f>'[2]2017'!R91</f>
        <v>0</v>
      </c>
      <c r="CA214" s="145" t="str">
        <f t="shared" si="275"/>
        <v xml:space="preserve"> -</v>
      </c>
      <c r="CB214" s="378" t="str">
        <f t="shared" si="276"/>
        <v xml:space="preserve"> -</v>
      </c>
      <c r="CC214" s="58">
        <f>'[2]2018'!P91</f>
        <v>40000</v>
      </c>
      <c r="CD214" s="59">
        <f>'[2]2018'!Q91</f>
        <v>0</v>
      </c>
      <c r="CE214" s="59">
        <f>'[2]2018'!R91</f>
        <v>0</v>
      </c>
      <c r="CF214" s="145">
        <f t="shared" si="277"/>
        <v>0</v>
      </c>
      <c r="CG214" s="378" t="str">
        <f t="shared" si="278"/>
        <v xml:space="preserve"> -</v>
      </c>
      <c r="CH214" s="61">
        <f>'[2]2019'!P91</f>
        <v>51246</v>
      </c>
      <c r="CI214" s="59">
        <f>'[2]2019'!Q91</f>
        <v>0</v>
      </c>
      <c r="CJ214" s="59">
        <f>'[2]2019'!R91</f>
        <v>0</v>
      </c>
      <c r="CK214" s="145">
        <f t="shared" si="279"/>
        <v>0</v>
      </c>
      <c r="CL214" s="378" t="str">
        <f t="shared" si="280"/>
        <v xml:space="preserve"> -</v>
      </c>
      <c r="CM214" s="380">
        <f t="shared" si="281"/>
        <v>91246</v>
      </c>
      <c r="CN214" s="381">
        <f t="shared" si="282"/>
        <v>0</v>
      </c>
      <c r="CO214" s="381">
        <f t="shared" si="283"/>
        <v>0</v>
      </c>
      <c r="CP214" s="507">
        <f t="shared" si="284"/>
        <v>0</v>
      </c>
      <c r="CQ214" s="378" t="str">
        <f t="shared" si="285"/>
        <v xml:space="preserve"> -</v>
      </c>
      <c r="CR214" s="591" t="s">
        <v>1225</v>
      </c>
      <c r="CS214" s="98" t="s">
        <v>1257</v>
      </c>
      <c r="CT214" s="101" t="str">
        <f>'[1]LÍNEA 4'!AQ214</f>
        <v>Sec. Interior</v>
      </c>
    </row>
    <row r="215" spans="2:98" ht="30" customHeight="1" x14ac:dyDescent="0.2">
      <c r="B215" s="961"/>
      <c r="C215" s="958"/>
      <c r="D215" s="1175"/>
      <c r="E215" s="912"/>
      <c r="F215" s="921"/>
      <c r="G215" s="809"/>
      <c r="H215" s="809"/>
      <c r="I215" s="797"/>
      <c r="J215" s="809"/>
      <c r="K215" s="797"/>
      <c r="L215" s="809"/>
      <c r="M215" s="809"/>
      <c r="N215" s="797"/>
      <c r="O215" s="809"/>
      <c r="P215" s="809"/>
      <c r="Q215" s="797"/>
      <c r="R215" s="809"/>
      <c r="S215" s="809"/>
      <c r="T215" s="797"/>
      <c r="U215" s="937"/>
      <c r="V215" s="823"/>
      <c r="W215" s="797"/>
      <c r="X215" s="809"/>
      <c r="Y215" s="797"/>
      <c r="Z215" s="809"/>
      <c r="AA215" s="797"/>
      <c r="AB215" s="991"/>
      <c r="AC215" s="994"/>
      <c r="AD215" s="988"/>
      <c r="AE215" s="762"/>
      <c r="AF215" s="770"/>
      <c r="AG215" s="762"/>
      <c r="AH215" s="770"/>
      <c r="AI215" s="762"/>
      <c r="AJ215" s="770"/>
      <c r="AK215" s="762"/>
      <c r="AL215" s="770"/>
      <c r="AM215" s="762"/>
      <c r="AN215" s="1129"/>
      <c r="AO215" s="915"/>
      <c r="AP215" s="904"/>
      <c r="AQ215" s="237" t="s">
        <v>675</v>
      </c>
      <c r="AR215" s="232">
        <f>'[1]LÍNEA 4'!P215</f>
        <v>2210174</v>
      </c>
      <c r="AS215" s="237" t="s">
        <v>1834</v>
      </c>
      <c r="AT215" s="43">
        <v>1</v>
      </c>
      <c r="AU215" s="85">
        <f>'[1]LÍNEA 4'!S215</f>
        <v>1</v>
      </c>
      <c r="AV215" s="85">
        <f>'[1]LÍNEA 4'!T215</f>
        <v>1</v>
      </c>
      <c r="AW215" s="414">
        <v>0.25</v>
      </c>
      <c r="AX215" s="85">
        <f>'[1]LÍNEA 4'!U215</f>
        <v>1</v>
      </c>
      <c r="AY215" s="414">
        <v>0.25</v>
      </c>
      <c r="AZ215" s="85">
        <f>'[1]LÍNEA 4'!V215</f>
        <v>1</v>
      </c>
      <c r="BA215" s="416">
        <v>0.25</v>
      </c>
      <c r="BB215" s="125">
        <f>'[1]LÍNEA 4'!W215</f>
        <v>1</v>
      </c>
      <c r="BC215" s="416">
        <v>0.25</v>
      </c>
      <c r="BD215" s="319">
        <f>'[2]2016'!K92</f>
        <v>1</v>
      </c>
      <c r="BE215" s="85">
        <f>'[2]2017'!K92</f>
        <v>1</v>
      </c>
      <c r="BF215" s="85">
        <f>'[2]2018'!K92</f>
        <v>0</v>
      </c>
      <c r="BG215" s="71">
        <f>'[2]2019'!K92</f>
        <v>0</v>
      </c>
      <c r="BH215" s="334">
        <f t="shared" si="262"/>
        <v>1</v>
      </c>
      <c r="BI215" s="454">
        <f t="shared" si="263"/>
        <v>1</v>
      </c>
      <c r="BJ215" s="335">
        <f t="shared" si="264"/>
        <v>1</v>
      </c>
      <c r="BK215" s="454">
        <f t="shared" si="265"/>
        <v>1</v>
      </c>
      <c r="BL215" s="335">
        <f t="shared" si="266"/>
        <v>0</v>
      </c>
      <c r="BM215" s="454">
        <f t="shared" si="267"/>
        <v>0</v>
      </c>
      <c r="BN215" s="335">
        <f t="shared" si="268"/>
        <v>0</v>
      </c>
      <c r="BO215" s="454">
        <f t="shared" si="269"/>
        <v>0</v>
      </c>
      <c r="BP215" s="661">
        <f t="shared" si="272"/>
        <v>0.5</v>
      </c>
      <c r="BQ215" s="656">
        <f t="shared" si="270"/>
        <v>0.5</v>
      </c>
      <c r="BR215" s="646">
        <f t="shared" si="271"/>
        <v>0.5</v>
      </c>
      <c r="BS215" s="55">
        <f>'[2]2016'!P92</f>
        <v>0</v>
      </c>
      <c r="BT215" s="60">
        <f>'[2]2016'!Q92</f>
        <v>0</v>
      </c>
      <c r="BU215" s="60">
        <f>'[2]2016'!R92</f>
        <v>0</v>
      </c>
      <c r="BV215" s="125" t="str">
        <f t="shared" si="273"/>
        <v xml:space="preserve"> -</v>
      </c>
      <c r="BW215" s="379" t="str">
        <f t="shared" si="274"/>
        <v xml:space="preserve"> -</v>
      </c>
      <c r="BX215" s="55">
        <f>'[2]2017'!P92</f>
        <v>0</v>
      </c>
      <c r="BY215" s="60">
        <f>'[2]2017'!Q92</f>
        <v>0</v>
      </c>
      <c r="BZ215" s="60">
        <f>'[2]2017'!R92</f>
        <v>0</v>
      </c>
      <c r="CA215" s="125" t="str">
        <f t="shared" si="275"/>
        <v xml:space="preserve"> -</v>
      </c>
      <c r="CB215" s="379" t="str">
        <f t="shared" si="276"/>
        <v xml:space="preserve"> -</v>
      </c>
      <c r="CC215" s="54">
        <f>'[2]2018'!P92</f>
        <v>50000</v>
      </c>
      <c r="CD215" s="60">
        <f>'[2]2018'!Q92</f>
        <v>0</v>
      </c>
      <c r="CE215" s="60">
        <f>'[2]2018'!R92</f>
        <v>0</v>
      </c>
      <c r="CF215" s="125">
        <f t="shared" si="277"/>
        <v>0</v>
      </c>
      <c r="CG215" s="379" t="str">
        <f t="shared" si="278"/>
        <v xml:space="preserve"> -</v>
      </c>
      <c r="CH215" s="55">
        <f>'[2]2019'!P92</f>
        <v>50000</v>
      </c>
      <c r="CI215" s="60">
        <f>'[2]2019'!Q92</f>
        <v>0</v>
      </c>
      <c r="CJ215" s="60">
        <f>'[2]2019'!R92</f>
        <v>0</v>
      </c>
      <c r="CK215" s="125">
        <f t="shared" si="279"/>
        <v>0</v>
      </c>
      <c r="CL215" s="379" t="str">
        <f t="shared" si="280"/>
        <v xml:space="preserve"> -</v>
      </c>
      <c r="CM215" s="327">
        <f t="shared" si="281"/>
        <v>100000</v>
      </c>
      <c r="CN215" s="323">
        <f t="shared" si="282"/>
        <v>0</v>
      </c>
      <c r="CO215" s="323">
        <f t="shared" si="283"/>
        <v>0</v>
      </c>
      <c r="CP215" s="505">
        <f t="shared" si="284"/>
        <v>0</v>
      </c>
      <c r="CQ215" s="379" t="str">
        <f t="shared" si="285"/>
        <v xml:space="preserve"> -</v>
      </c>
      <c r="CR215" s="592" t="s">
        <v>1225</v>
      </c>
      <c r="CS215" s="99" t="s">
        <v>1400</v>
      </c>
      <c r="CT215" s="102" t="str">
        <f>'[1]LÍNEA 4'!AQ215</f>
        <v>Sec. Interior</v>
      </c>
    </row>
    <row r="216" spans="2:98" ht="45.75" customHeight="1" x14ac:dyDescent="0.2">
      <c r="B216" s="961"/>
      <c r="C216" s="958"/>
      <c r="D216" s="1175"/>
      <c r="E216" s="912"/>
      <c r="F216" s="921"/>
      <c r="G216" s="809"/>
      <c r="H216" s="809"/>
      <c r="I216" s="797"/>
      <c r="J216" s="809"/>
      <c r="K216" s="797"/>
      <c r="L216" s="809"/>
      <c r="M216" s="809"/>
      <c r="N216" s="797"/>
      <c r="O216" s="809"/>
      <c r="P216" s="809"/>
      <c r="Q216" s="797"/>
      <c r="R216" s="809"/>
      <c r="S216" s="809"/>
      <c r="T216" s="797"/>
      <c r="U216" s="937"/>
      <c r="V216" s="823"/>
      <c r="W216" s="797"/>
      <c r="X216" s="809"/>
      <c r="Y216" s="797"/>
      <c r="Z216" s="809"/>
      <c r="AA216" s="797"/>
      <c r="AB216" s="991"/>
      <c r="AC216" s="994"/>
      <c r="AD216" s="988"/>
      <c r="AE216" s="762"/>
      <c r="AF216" s="770"/>
      <c r="AG216" s="762"/>
      <c r="AH216" s="770"/>
      <c r="AI216" s="762"/>
      <c r="AJ216" s="770"/>
      <c r="AK216" s="762"/>
      <c r="AL216" s="770"/>
      <c r="AM216" s="762"/>
      <c r="AN216" s="1129"/>
      <c r="AO216" s="915"/>
      <c r="AP216" s="904"/>
      <c r="AQ216" s="27" t="s">
        <v>676</v>
      </c>
      <c r="AR216" s="133" t="str">
        <f>'[1]LÍNEA 4'!P216</f>
        <v xml:space="preserve"> -</v>
      </c>
      <c r="AS216" s="27" t="s">
        <v>1835</v>
      </c>
      <c r="AT216" s="40">
        <v>3</v>
      </c>
      <c r="AU216" s="60">
        <f>'[1]LÍNEA 4'!S216</f>
        <v>4</v>
      </c>
      <c r="AV216" s="60">
        <f>'[1]LÍNEA 4'!T216</f>
        <v>1</v>
      </c>
      <c r="AW216" s="414">
        <f t="shared" si="286"/>
        <v>0.25</v>
      </c>
      <c r="AX216" s="60">
        <f>'[1]LÍNEA 4'!U216</f>
        <v>1</v>
      </c>
      <c r="AY216" s="414">
        <f>+AX216/AU216</f>
        <v>0.25</v>
      </c>
      <c r="AZ216" s="60">
        <f>'[1]LÍNEA 4'!V216</f>
        <v>1</v>
      </c>
      <c r="BA216" s="416">
        <f>+AZ216/AU216</f>
        <v>0.25</v>
      </c>
      <c r="BB216" s="47">
        <f>'[1]LÍNEA 4'!W216</f>
        <v>1</v>
      </c>
      <c r="BC216" s="416">
        <f t="shared" si="287"/>
        <v>0.25</v>
      </c>
      <c r="BD216" s="54">
        <f>'[2]2016'!K93</f>
        <v>1</v>
      </c>
      <c r="BE216" s="60">
        <f>'[2]2017'!K93</f>
        <v>0</v>
      </c>
      <c r="BF216" s="60">
        <f>'[2]2018'!K93</f>
        <v>0</v>
      </c>
      <c r="BG216" s="49">
        <f>'[2]2019'!K93</f>
        <v>0</v>
      </c>
      <c r="BH216" s="334">
        <f t="shared" si="262"/>
        <v>1</v>
      </c>
      <c r="BI216" s="454">
        <f t="shared" si="263"/>
        <v>1</v>
      </c>
      <c r="BJ216" s="335">
        <f t="shared" si="264"/>
        <v>0</v>
      </c>
      <c r="BK216" s="454">
        <f t="shared" si="265"/>
        <v>0</v>
      </c>
      <c r="BL216" s="335">
        <f t="shared" si="266"/>
        <v>0</v>
      </c>
      <c r="BM216" s="454">
        <f t="shared" si="267"/>
        <v>0</v>
      </c>
      <c r="BN216" s="335">
        <f t="shared" si="268"/>
        <v>0</v>
      </c>
      <c r="BO216" s="454">
        <f t="shared" si="269"/>
        <v>0</v>
      </c>
      <c r="BP216" s="661">
        <f t="shared" ref="BP216" si="290">+SUM(BD216:BG216)/AU216</f>
        <v>0.25</v>
      </c>
      <c r="BQ216" s="656">
        <f t="shared" si="270"/>
        <v>0.25</v>
      </c>
      <c r="BR216" s="646">
        <f t="shared" si="271"/>
        <v>0.25</v>
      </c>
      <c r="BS216" s="55">
        <f>'[2]2016'!P93</f>
        <v>0</v>
      </c>
      <c r="BT216" s="60">
        <f>'[2]2016'!Q93</f>
        <v>0</v>
      </c>
      <c r="BU216" s="60">
        <f>'[2]2016'!R93</f>
        <v>0</v>
      </c>
      <c r="BV216" s="125" t="str">
        <f t="shared" si="273"/>
        <v xml:space="preserve"> -</v>
      </c>
      <c r="BW216" s="379" t="str">
        <f t="shared" si="274"/>
        <v xml:space="preserve"> -</v>
      </c>
      <c r="BX216" s="55">
        <f>'[2]2017'!P93</f>
        <v>0</v>
      </c>
      <c r="BY216" s="60">
        <f>'[2]2017'!Q93</f>
        <v>0</v>
      </c>
      <c r="BZ216" s="60">
        <f>'[2]2017'!R93</f>
        <v>0</v>
      </c>
      <c r="CA216" s="125" t="str">
        <f t="shared" si="275"/>
        <v xml:space="preserve"> -</v>
      </c>
      <c r="CB216" s="379" t="str">
        <f t="shared" si="276"/>
        <v xml:space="preserve"> -</v>
      </c>
      <c r="CC216" s="54">
        <f>'[2]2018'!P93</f>
        <v>0</v>
      </c>
      <c r="CD216" s="60">
        <f>'[2]2018'!Q93</f>
        <v>0</v>
      </c>
      <c r="CE216" s="60">
        <f>'[2]2018'!R93</f>
        <v>0</v>
      </c>
      <c r="CF216" s="125" t="str">
        <f t="shared" si="277"/>
        <v xml:space="preserve"> -</v>
      </c>
      <c r="CG216" s="379" t="str">
        <f t="shared" si="278"/>
        <v xml:space="preserve"> -</v>
      </c>
      <c r="CH216" s="55">
        <f>'[2]2019'!P93</f>
        <v>0</v>
      </c>
      <c r="CI216" s="60">
        <f>'[2]2019'!Q93</f>
        <v>0</v>
      </c>
      <c r="CJ216" s="60">
        <f>'[2]2019'!R93</f>
        <v>0</v>
      </c>
      <c r="CK216" s="125" t="str">
        <f t="shared" si="279"/>
        <v xml:space="preserve"> -</v>
      </c>
      <c r="CL216" s="379" t="str">
        <f t="shared" si="280"/>
        <v xml:space="preserve"> -</v>
      </c>
      <c r="CM216" s="327">
        <f t="shared" si="281"/>
        <v>0</v>
      </c>
      <c r="CN216" s="323">
        <f t="shared" si="282"/>
        <v>0</v>
      </c>
      <c r="CO216" s="323">
        <f t="shared" si="283"/>
        <v>0</v>
      </c>
      <c r="CP216" s="505" t="str">
        <f t="shared" si="284"/>
        <v xml:space="preserve"> -</v>
      </c>
      <c r="CQ216" s="379" t="str">
        <f t="shared" si="285"/>
        <v xml:space="preserve"> -</v>
      </c>
      <c r="CR216" s="592" t="s">
        <v>1225</v>
      </c>
      <c r="CS216" s="99" t="s">
        <v>1400</v>
      </c>
      <c r="CT216" s="102" t="str">
        <f>'[1]LÍNEA 4'!AQ216</f>
        <v>Sec. Interior</v>
      </c>
    </row>
    <row r="217" spans="2:98" ht="30" customHeight="1" thickBot="1" x14ac:dyDescent="0.25">
      <c r="B217" s="961"/>
      <c r="C217" s="958"/>
      <c r="D217" s="1175"/>
      <c r="E217" s="912"/>
      <c r="F217" s="921"/>
      <c r="G217" s="809"/>
      <c r="H217" s="809"/>
      <c r="I217" s="797"/>
      <c r="J217" s="809"/>
      <c r="K217" s="797"/>
      <c r="L217" s="809"/>
      <c r="M217" s="809"/>
      <c r="N217" s="797"/>
      <c r="O217" s="809"/>
      <c r="P217" s="809"/>
      <c r="Q217" s="797"/>
      <c r="R217" s="809"/>
      <c r="S217" s="809"/>
      <c r="T217" s="797"/>
      <c r="U217" s="937"/>
      <c r="V217" s="823"/>
      <c r="W217" s="797"/>
      <c r="X217" s="809"/>
      <c r="Y217" s="797"/>
      <c r="Z217" s="809"/>
      <c r="AA217" s="797"/>
      <c r="AB217" s="991"/>
      <c r="AC217" s="994"/>
      <c r="AD217" s="988"/>
      <c r="AE217" s="762"/>
      <c r="AF217" s="770"/>
      <c r="AG217" s="762"/>
      <c r="AH217" s="770"/>
      <c r="AI217" s="762"/>
      <c r="AJ217" s="770"/>
      <c r="AK217" s="762"/>
      <c r="AL217" s="770"/>
      <c r="AM217" s="762"/>
      <c r="AN217" s="1129"/>
      <c r="AO217" s="916"/>
      <c r="AP217" s="905"/>
      <c r="AQ217" s="251" t="s">
        <v>677</v>
      </c>
      <c r="AR217" s="242">
        <f>'[1]LÍNEA 4'!P217</f>
        <v>2210531</v>
      </c>
      <c r="AS217" s="251" t="s">
        <v>1836</v>
      </c>
      <c r="AT217" s="44">
        <v>0</v>
      </c>
      <c r="AU217" s="105">
        <f>'[1]LÍNEA 4'!S217</f>
        <v>1</v>
      </c>
      <c r="AV217" s="105">
        <f>'[1]LÍNEA 4'!T217</f>
        <v>0</v>
      </c>
      <c r="AW217" s="417">
        <f t="shared" si="286"/>
        <v>0</v>
      </c>
      <c r="AX217" s="105">
        <f>'[1]LÍNEA 4'!U217</f>
        <v>1</v>
      </c>
      <c r="AY217" s="417">
        <v>0.33</v>
      </c>
      <c r="AZ217" s="105">
        <f>'[1]LÍNEA 4'!V217</f>
        <v>1</v>
      </c>
      <c r="BA217" s="418">
        <v>0.33</v>
      </c>
      <c r="BB217" s="50">
        <f>'[1]LÍNEA 4'!W217</f>
        <v>1</v>
      </c>
      <c r="BC217" s="418">
        <v>0.34</v>
      </c>
      <c r="BD217" s="62">
        <f>'[2]2016'!K94</f>
        <v>0</v>
      </c>
      <c r="BE217" s="92">
        <f>'[2]2017'!K94</f>
        <v>0</v>
      </c>
      <c r="BF217" s="92">
        <f>'[2]2018'!K94</f>
        <v>0</v>
      </c>
      <c r="BG217" s="70">
        <f>'[2]2019'!K94</f>
        <v>0</v>
      </c>
      <c r="BH217" s="456" t="str">
        <f t="shared" si="262"/>
        <v xml:space="preserve"> -</v>
      </c>
      <c r="BI217" s="457" t="str">
        <f t="shared" si="263"/>
        <v xml:space="preserve"> -</v>
      </c>
      <c r="BJ217" s="366">
        <f t="shared" si="264"/>
        <v>0</v>
      </c>
      <c r="BK217" s="457">
        <f t="shared" si="265"/>
        <v>0</v>
      </c>
      <c r="BL217" s="366">
        <f t="shared" si="266"/>
        <v>0</v>
      </c>
      <c r="BM217" s="457">
        <f t="shared" si="267"/>
        <v>0</v>
      </c>
      <c r="BN217" s="366">
        <f t="shared" si="268"/>
        <v>0</v>
      </c>
      <c r="BO217" s="457">
        <f t="shared" si="269"/>
        <v>0</v>
      </c>
      <c r="BP217" s="664">
        <f>+AVERAGE(BE217:BG217)/AU217</f>
        <v>0</v>
      </c>
      <c r="BQ217" s="659">
        <f t="shared" si="270"/>
        <v>0</v>
      </c>
      <c r="BR217" s="649">
        <f t="shared" si="271"/>
        <v>0</v>
      </c>
      <c r="BS217" s="57">
        <f>'[2]2016'!P94</f>
        <v>0</v>
      </c>
      <c r="BT217" s="105">
        <f>'[2]2016'!Q94</f>
        <v>0</v>
      </c>
      <c r="BU217" s="105">
        <f>'[2]2016'!R94</f>
        <v>0</v>
      </c>
      <c r="BV217" s="147" t="str">
        <f t="shared" si="273"/>
        <v xml:space="preserve"> -</v>
      </c>
      <c r="BW217" s="382" t="str">
        <f t="shared" si="274"/>
        <v xml:space="preserve"> -</v>
      </c>
      <c r="BX217" s="57">
        <f>'[2]2017'!P94</f>
        <v>90000</v>
      </c>
      <c r="BY217" s="105">
        <f>'[2]2017'!Q94</f>
        <v>0</v>
      </c>
      <c r="BZ217" s="105">
        <f>'[2]2017'!R94</f>
        <v>0</v>
      </c>
      <c r="CA217" s="147">
        <f t="shared" si="275"/>
        <v>0</v>
      </c>
      <c r="CB217" s="382" t="str">
        <f t="shared" si="276"/>
        <v xml:space="preserve"> -</v>
      </c>
      <c r="CC217" s="56">
        <f>'[2]2018'!P94</f>
        <v>0</v>
      </c>
      <c r="CD217" s="105">
        <f>'[2]2018'!Q94</f>
        <v>0</v>
      </c>
      <c r="CE217" s="105">
        <f>'[2]2018'!R94</f>
        <v>0</v>
      </c>
      <c r="CF217" s="147" t="str">
        <f t="shared" si="277"/>
        <v xml:space="preserve"> -</v>
      </c>
      <c r="CG217" s="382" t="str">
        <f t="shared" si="278"/>
        <v xml:space="preserve"> -</v>
      </c>
      <c r="CH217" s="57">
        <f>'[2]2019'!P94</f>
        <v>0</v>
      </c>
      <c r="CI217" s="105">
        <f>'[2]2019'!Q94</f>
        <v>0</v>
      </c>
      <c r="CJ217" s="105">
        <f>'[2]2019'!R94</f>
        <v>0</v>
      </c>
      <c r="CK217" s="147" t="str">
        <f t="shared" si="279"/>
        <v xml:space="preserve"> -</v>
      </c>
      <c r="CL217" s="382" t="str">
        <f t="shared" si="280"/>
        <v xml:space="preserve"> -</v>
      </c>
      <c r="CM217" s="356">
        <f t="shared" si="281"/>
        <v>90000</v>
      </c>
      <c r="CN217" s="324">
        <f t="shared" si="282"/>
        <v>0</v>
      </c>
      <c r="CO217" s="324">
        <f t="shared" si="283"/>
        <v>0</v>
      </c>
      <c r="CP217" s="508">
        <f t="shared" si="284"/>
        <v>0</v>
      </c>
      <c r="CQ217" s="382" t="str">
        <f t="shared" si="285"/>
        <v xml:space="preserve"> -</v>
      </c>
      <c r="CR217" s="594" t="s">
        <v>1225</v>
      </c>
      <c r="CS217" s="100" t="s">
        <v>1400</v>
      </c>
      <c r="CT217" s="103" t="str">
        <f>'[1]LÍNEA 4'!AQ217</f>
        <v>Sec. Interior</v>
      </c>
    </row>
    <row r="218" spans="2:98" ht="60" customHeight="1" x14ac:dyDescent="0.2">
      <c r="B218" s="961"/>
      <c r="C218" s="958"/>
      <c r="D218" s="1175"/>
      <c r="E218" s="912"/>
      <c r="F218" s="921"/>
      <c r="G218" s="809"/>
      <c r="H218" s="809"/>
      <c r="I218" s="797"/>
      <c r="J218" s="809"/>
      <c r="K218" s="797"/>
      <c r="L218" s="809"/>
      <c r="M218" s="809"/>
      <c r="N218" s="797"/>
      <c r="O218" s="809"/>
      <c r="P218" s="809"/>
      <c r="Q218" s="797"/>
      <c r="R218" s="809"/>
      <c r="S218" s="809"/>
      <c r="T218" s="797"/>
      <c r="U218" s="937"/>
      <c r="V218" s="823"/>
      <c r="W218" s="797"/>
      <c r="X218" s="809"/>
      <c r="Y218" s="797"/>
      <c r="Z218" s="809"/>
      <c r="AA218" s="797"/>
      <c r="AB218" s="991"/>
      <c r="AC218" s="994"/>
      <c r="AD218" s="988"/>
      <c r="AE218" s="762"/>
      <c r="AF218" s="770"/>
      <c r="AG218" s="762"/>
      <c r="AH218" s="770"/>
      <c r="AI218" s="762"/>
      <c r="AJ218" s="770"/>
      <c r="AK218" s="762"/>
      <c r="AL218" s="770"/>
      <c r="AM218" s="762"/>
      <c r="AN218" s="1129"/>
      <c r="AO218" s="917">
        <f>+RESUMEN!J120</f>
        <v>0.16666666666666666</v>
      </c>
      <c r="AP218" s="906" t="s">
        <v>687</v>
      </c>
      <c r="AQ218" s="26" t="s">
        <v>690</v>
      </c>
      <c r="AR218" s="138" t="str">
        <f>'[1]LÍNEA 4'!P218</f>
        <v xml:space="preserve"> -</v>
      </c>
      <c r="AS218" s="26" t="s">
        <v>1837</v>
      </c>
      <c r="AT218" s="39">
        <v>0</v>
      </c>
      <c r="AU218" s="90">
        <f>'[1]LÍNEA 4'!S218</f>
        <v>1</v>
      </c>
      <c r="AV218" s="90">
        <f>'[1]LÍNEA 4'!T218</f>
        <v>0</v>
      </c>
      <c r="AW218" s="413">
        <f t="shared" si="286"/>
        <v>0</v>
      </c>
      <c r="AX218" s="90">
        <f>'[1]LÍNEA 4'!U218</f>
        <v>1</v>
      </c>
      <c r="AY218" s="413">
        <f>+AX218/AU218</f>
        <v>1</v>
      </c>
      <c r="AZ218" s="90">
        <f>'[1]LÍNEA 4'!V218</f>
        <v>0</v>
      </c>
      <c r="BA218" s="415">
        <f>+AZ218/AU218</f>
        <v>0</v>
      </c>
      <c r="BB218" s="46">
        <f>'[1]LÍNEA 4'!W218</f>
        <v>0</v>
      </c>
      <c r="BC218" s="422">
        <f t="shared" si="287"/>
        <v>0</v>
      </c>
      <c r="BD218" s="52">
        <f>'[2]2016'!K95</f>
        <v>0</v>
      </c>
      <c r="BE218" s="90">
        <f>'[2]2017'!K95</f>
        <v>0</v>
      </c>
      <c r="BF218" s="90">
        <f>'[2]2018'!K95</f>
        <v>0</v>
      </c>
      <c r="BG218" s="69">
        <f>'[2]2019'!K95</f>
        <v>0</v>
      </c>
      <c r="BH218" s="330" t="str">
        <f t="shared" si="262"/>
        <v xml:space="preserve"> -</v>
      </c>
      <c r="BI218" s="453" t="str">
        <f t="shared" si="263"/>
        <v xml:space="preserve"> -</v>
      </c>
      <c r="BJ218" s="331">
        <f t="shared" si="264"/>
        <v>0</v>
      </c>
      <c r="BK218" s="453">
        <f t="shared" si="265"/>
        <v>0</v>
      </c>
      <c r="BL218" s="331" t="str">
        <f t="shared" si="266"/>
        <v xml:space="preserve"> -</v>
      </c>
      <c r="BM218" s="453" t="str">
        <f t="shared" si="267"/>
        <v xml:space="preserve"> -</v>
      </c>
      <c r="BN218" s="331" t="str">
        <f t="shared" si="268"/>
        <v xml:space="preserve"> -</v>
      </c>
      <c r="BO218" s="453" t="str">
        <f t="shared" si="269"/>
        <v xml:space="preserve"> -</v>
      </c>
      <c r="BP218" s="660">
        <f t="shared" ref="BP218:BP220" si="291">+SUM(BD218:BG218)/AU218</f>
        <v>0</v>
      </c>
      <c r="BQ218" s="655">
        <f t="shared" si="270"/>
        <v>0</v>
      </c>
      <c r="BR218" s="645">
        <f t="shared" si="271"/>
        <v>0</v>
      </c>
      <c r="BS218" s="52">
        <f>'[2]2016'!P95</f>
        <v>0</v>
      </c>
      <c r="BT218" s="90">
        <f>'[2]2016'!Q95</f>
        <v>0</v>
      </c>
      <c r="BU218" s="90">
        <f>'[2]2016'!R95</f>
        <v>0</v>
      </c>
      <c r="BV218" s="146" t="str">
        <f t="shared" si="273"/>
        <v xml:space="preserve"> -</v>
      </c>
      <c r="BW218" s="385" t="str">
        <f t="shared" si="274"/>
        <v xml:space="preserve"> -</v>
      </c>
      <c r="BX218" s="53">
        <f>'[2]2017'!P95</f>
        <v>0</v>
      </c>
      <c r="BY218" s="90">
        <f>'[2]2017'!Q95</f>
        <v>0</v>
      </c>
      <c r="BZ218" s="90">
        <f>'[2]2017'!R95</f>
        <v>0</v>
      </c>
      <c r="CA218" s="146" t="str">
        <f t="shared" si="275"/>
        <v xml:space="preserve"> -</v>
      </c>
      <c r="CB218" s="385" t="str">
        <f t="shared" si="276"/>
        <v xml:space="preserve"> -</v>
      </c>
      <c r="CC218" s="52">
        <f>'[2]2018'!P95</f>
        <v>0</v>
      </c>
      <c r="CD218" s="90">
        <f>'[2]2018'!Q95</f>
        <v>0</v>
      </c>
      <c r="CE218" s="90">
        <f>'[2]2018'!R95</f>
        <v>0</v>
      </c>
      <c r="CF218" s="146" t="str">
        <f t="shared" si="277"/>
        <v xml:space="preserve"> -</v>
      </c>
      <c r="CG218" s="385" t="str">
        <f t="shared" si="278"/>
        <v xml:space="preserve"> -</v>
      </c>
      <c r="CH218" s="53">
        <f>'[2]2019'!P95</f>
        <v>0</v>
      </c>
      <c r="CI218" s="90">
        <f>'[2]2019'!Q95</f>
        <v>0</v>
      </c>
      <c r="CJ218" s="90">
        <f>'[2]2019'!R95</f>
        <v>0</v>
      </c>
      <c r="CK218" s="146" t="str">
        <f t="shared" si="279"/>
        <v xml:space="preserve"> -</v>
      </c>
      <c r="CL218" s="385" t="str">
        <f t="shared" si="280"/>
        <v xml:space="preserve"> -</v>
      </c>
      <c r="CM218" s="325">
        <f t="shared" si="281"/>
        <v>0</v>
      </c>
      <c r="CN218" s="326">
        <f t="shared" si="282"/>
        <v>0</v>
      </c>
      <c r="CO218" s="326">
        <f t="shared" si="283"/>
        <v>0</v>
      </c>
      <c r="CP218" s="504" t="str">
        <f t="shared" si="284"/>
        <v xml:space="preserve"> -</v>
      </c>
      <c r="CQ218" s="385" t="str">
        <f t="shared" si="285"/>
        <v xml:space="preserve"> -</v>
      </c>
      <c r="CR218" s="595" t="s">
        <v>1225</v>
      </c>
      <c r="CS218" s="108" t="s">
        <v>1254</v>
      </c>
      <c r="CT218" s="75" t="str">
        <f>'[1]LÍNEA 4'!AQ218</f>
        <v>Sec. Interior</v>
      </c>
    </row>
    <row r="219" spans="2:98" ht="45.75" customHeight="1" x14ac:dyDescent="0.2">
      <c r="B219" s="961"/>
      <c r="C219" s="958"/>
      <c r="D219" s="1175"/>
      <c r="E219" s="912"/>
      <c r="F219" s="921"/>
      <c r="G219" s="809"/>
      <c r="H219" s="809"/>
      <c r="I219" s="797"/>
      <c r="J219" s="809"/>
      <c r="K219" s="797"/>
      <c r="L219" s="809"/>
      <c r="M219" s="809"/>
      <c r="N219" s="797"/>
      <c r="O219" s="809"/>
      <c r="P219" s="809"/>
      <c r="Q219" s="797"/>
      <c r="R219" s="809"/>
      <c r="S219" s="809"/>
      <c r="T219" s="797"/>
      <c r="U219" s="937"/>
      <c r="V219" s="823"/>
      <c r="W219" s="797"/>
      <c r="X219" s="809"/>
      <c r="Y219" s="797"/>
      <c r="Z219" s="809"/>
      <c r="AA219" s="797"/>
      <c r="AB219" s="991"/>
      <c r="AC219" s="994"/>
      <c r="AD219" s="988"/>
      <c r="AE219" s="762"/>
      <c r="AF219" s="770"/>
      <c r="AG219" s="762"/>
      <c r="AH219" s="770"/>
      <c r="AI219" s="762"/>
      <c r="AJ219" s="770"/>
      <c r="AK219" s="762"/>
      <c r="AL219" s="770"/>
      <c r="AM219" s="762"/>
      <c r="AN219" s="1129"/>
      <c r="AO219" s="915"/>
      <c r="AP219" s="904"/>
      <c r="AQ219" s="27" t="s">
        <v>678</v>
      </c>
      <c r="AR219" s="133" t="str">
        <f>'[1]LÍNEA 4'!P219</f>
        <v xml:space="preserve"> -</v>
      </c>
      <c r="AS219" s="27" t="s">
        <v>1838</v>
      </c>
      <c r="AT219" s="40">
        <v>0</v>
      </c>
      <c r="AU219" s="60">
        <f>'[1]LÍNEA 4'!S219</f>
        <v>1</v>
      </c>
      <c r="AV219" s="60">
        <f>'[1]LÍNEA 4'!T219</f>
        <v>1</v>
      </c>
      <c r="AW219" s="414">
        <f t="shared" si="286"/>
        <v>1</v>
      </c>
      <c r="AX219" s="60">
        <f>'[1]LÍNEA 4'!U219</f>
        <v>0</v>
      </c>
      <c r="AY219" s="414">
        <f>+AX219/AU219</f>
        <v>0</v>
      </c>
      <c r="AZ219" s="60">
        <f>'[1]LÍNEA 4'!V219</f>
        <v>0</v>
      </c>
      <c r="BA219" s="416">
        <f>+AZ219/AU219</f>
        <v>0</v>
      </c>
      <c r="BB219" s="47">
        <f>'[1]LÍNEA 4'!W219</f>
        <v>0</v>
      </c>
      <c r="BC219" s="423">
        <f t="shared" si="287"/>
        <v>0</v>
      </c>
      <c r="BD219" s="54">
        <f>'[2]2016'!K96</f>
        <v>0.5</v>
      </c>
      <c r="BE219" s="60">
        <f>'[2]2017'!K96</f>
        <v>0</v>
      </c>
      <c r="BF219" s="60">
        <f>'[2]2018'!K96</f>
        <v>0</v>
      </c>
      <c r="BG219" s="49">
        <f>'[2]2019'!K96</f>
        <v>0</v>
      </c>
      <c r="BH219" s="334">
        <f t="shared" si="262"/>
        <v>0.5</v>
      </c>
      <c r="BI219" s="454">
        <f t="shared" si="263"/>
        <v>0.5</v>
      </c>
      <c r="BJ219" s="335" t="str">
        <f t="shared" si="264"/>
        <v xml:space="preserve"> -</v>
      </c>
      <c r="BK219" s="454" t="str">
        <f t="shared" si="265"/>
        <v xml:space="preserve"> -</v>
      </c>
      <c r="BL219" s="335" t="str">
        <f t="shared" si="266"/>
        <v xml:space="preserve"> -</v>
      </c>
      <c r="BM219" s="454" t="str">
        <f t="shared" si="267"/>
        <v xml:space="preserve"> -</v>
      </c>
      <c r="BN219" s="335" t="str">
        <f t="shared" si="268"/>
        <v xml:space="preserve"> -</v>
      </c>
      <c r="BO219" s="454" t="str">
        <f t="shared" si="269"/>
        <v xml:space="preserve"> -</v>
      </c>
      <c r="BP219" s="661">
        <f t="shared" si="291"/>
        <v>0.5</v>
      </c>
      <c r="BQ219" s="656">
        <f t="shared" si="270"/>
        <v>0.5</v>
      </c>
      <c r="BR219" s="646">
        <f t="shared" si="271"/>
        <v>0.5</v>
      </c>
      <c r="BS219" s="54">
        <f>'[2]2016'!P96</f>
        <v>0</v>
      </c>
      <c r="BT219" s="60">
        <f>'[2]2016'!Q96</f>
        <v>0</v>
      </c>
      <c r="BU219" s="60">
        <f>'[2]2016'!R96</f>
        <v>0</v>
      </c>
      <c r="BV219" s="125" t="str">
        <f t="shared" si="273"/>
        <v xml:space="preserve"> -</v>
      </c>
      <c r="BW219" s="379" t="str">
        <f t="shared" si="274"/>
        <v xml:space="preserve"> -</v>
      </c>
      <c r="BX219" s="55">
        <f>'[2]2017'!P96</f>
        <v>0</v>
      </c>
      <c r="BY219" s="60">
        <f>'[2]2017'!Q96</f>
        <v>0</v>
      </c>
      <c r="BZ219" s="60">
        <f>'[2]2017'!R96</f>
        <v>0</v>
      </c>
      <c r="CA219" s="125" t="str">
        <f t="shared" si="275"/>
        <v xml:space="preserve"> -</v>
      </c>
      <c r="CB219" s="379" t="str">
        <f t="shared" si="276"/>
        <v xml:space="preserve"> -</v>
      </c>
      <c r="CC219" s="54">
        <f>'[2]2018'!P96</f>
        <v>0</v>
      </c>
      <c r="CD219" s="60">
        <f>'[2]2018'!Q96</f>
        <v>0</v>
      </c>
      <c r="CE219" s="60">
        <f>'[2]2018'!R96</f>
        <v>0</v>
      </c>
      <c r="CF219" s="125" t="str">
        <f t="shared" si="277"/>
        <v xml:space="preserve"> -</v>
      </c>
      <c r="CG219" s="379" t="str">
        <f t="shared" si="278"/>
        <v xml:space="preserve"> -</v>
      </c>
      <c r="CH219" s="55">
        <f>'[2]2019'!P96</f>
        <v>0</v>
      </c>
      <c r="CI219" s="60">
        <f>'[2]2019'!Q96</f>
        <v>0</v>
      </c>
      <c r="CJ219" s="60">
        <f>'[2]2019'!R96</f>
        <v>0</v>
      </c>
      <c r="CK219" s="125" t="str">
        <f t="shared" si="279"/>
        <v xml:space="preserve"> -</v>
      </c>
      <c r="CL219" s="379" t="str">
        <f t="shared" si="280"/>
        <v xml:space="preserve"> -</v>
      </c>
      <c r="CM219" s="327">
        <f t="shared" si="281"/>
        <v>0</v>
      </c>
      <c r="CN219" s="323">
        <f t="shared" si="282"/>
        <v>0</v>
      </c>
      <c r="CO219" s="323">
        <f t="shared" si="283"/>
        <v>0</v>
      </c>
      <c r="CP219" s="505" t="str">
        <f t="shared" si="284"/>
        <v xml:space="preserve"> -</v>
      </c>
      <c r="CQ219" s="379" t="str">
        <f t="shared" si="285"/>
        <v xml:space="preserve"> -</v>
      </c>
      <c r="CR219" s="592" t="s">
        <v>1225</v>
      </c>
      <c r="CS219" s="99" t="s">
        <v>1257</v>
      </c>
      <c r="CT219" s="102" t="str">
        <f>'[1]LÍNEA 4'!AQ219</f>
        <v>Sec. Interior</v>
      </c>
    </row>
    <row r="220" spans="2:98" ht="30" customHeight="1" thickBot="1" x14ac:dyDescent="0.25">
      <c r="B220" s="961"/>
      <c r="C220" s="958"/>
      <c r="D220" s="1176"/>
      <c r="E220" s="913"/>
      <c r="F220" s="922"/>
      <c r="G220" s="819"/>
      <c r="H220" s="819"/>
      <c r="I220" s="805"/>
      <c r="J220" s="819"/>
      <c r="K220" s="805"/>
      <c r="L220" s="819"/>
      <c r="M220" s="819"/>
      <c r="N220" s="805"/>
      <c r="O220" s="819"/>
      <c r="P220" s="819"/>
      <c r="Q220" s="805"/>
      <c r="R220" s="819"/>
      <c r="S220" s="819"/>
      <c r="T220" s="805"/>
      <c r="U220" s="1054"/>
      <c r="V220" s="824"/>
      <c r="W220" s="805"/>
      <c r="X220" s="819"/>
      <c r="Y220" s="805"/>
      <c r="Z220" s="819"/>
      <c r="AA220" s="805"/>
      <c r="AB220" s="992"/>
      <c r="AC220" s="995"/>
      <c r="AD220" s="989"/>
      <c r="AE220" s="763"/>
      <c r="AF220" s="771"/>
      <c r="AG220" s="763"/>
      <c r="AH220" s="771"/>
      <c r="AI220" s="763"/>
      <c r="AJ220" s="771"/>
      <c r="AK220" s="763"/>
      <c r="AL220" s="771"/>
      <c r="AM220" s="763"/>
      <c r="AN220" s="1130"/>
      <c r="AO220" s="918"/>
      <c r="AP220" s="907"/>
      <c r="AQ220" s="30" t="s">
        <v>701</v>
      </c>
      <c r="AR220" s="142" t="str">
        <f>'[1]LÍNEA 4'!P220</f>
        <v xml:space="preserve"> -</v>
      </c>
      <c r="AS220" s="30" t="s">
        <v>1839</v>
      </c>
      <c r="AT220" s="45">
        <v>0</v>
      </c>
      <c r="AU220" s="92">
        <f>'[1]LÍNEA 4'!S220</f>
        <v>1</v>
      </c>
      <c r="AV220" s="92">
        <f>'[1]LÍNEA 4'!T220</f>
        <v>0</v>
      </c>
      <c r="AW220" s="424">
        <f t="shared" si="286"/>
        <v>0</v>
      </c>
      <c r="AX220" s="92">
        <f>'[1]LÍNEA 4'!U220</f>
        <v>0</v>
      </c>
      <c r="AY220" s="424">
        <f>+AX220/AU220</f>
        <v>0</v>
      </c>
      <c r="AZ220" s="92">
        <f>'[1]LÍNEA 4'!V220</f>
        <v>1</v>
      </c>
      <c r="BA220" s="425">
        <f>+AZ220/AU220</f>
        <v>1</v>
      </c>
      <c r="BB220" s="51">
        <f>'[1]LÍNEA 4'!W220</f>
        <v>0</v>
      </c>
      <c r="BC220" s="426">
        <f t="shared" si="287"/>
        <v>0</v>
      </c>
      <c r="BD220" s="62">
        <f>'[2]2016'!K97</f>
        <v>0</v>
      </c>
      <c r="BE220" s="92">
        <f>'[2]2017'!K97</f>
        <v>0</v>
      </c>
      <c r="BF220" s="92">
        <f>'[2]2018'!K97</f>
        <v>0</v>
      </c>
      <c r="BG220" s="70">
        <f>'[2]2019'!K97</f>
        <v>0</v>
      </c>
      <c r="BH220" s="332" t="str">
        <f t="shared" si="262"/>
        <v xml:space="preserve"> -</v>
      </c>
      <c r="BI220" s="458" t="str">
        <f t="shared" si="263"/>
        <v xml:space="preserve"> -</v>
      </c>
      <c r="BJ220" s="333" t="str">
        <f t="shared" si="264"/>
        <v xml:space="preserve"> -</v>
      </c>
      <c r="BK220" s="458" t="str">
        <f t="shared" si="265"/>
        <v xml:space="preserve"> -</v>
      </c>
      <c r="BL220" s="333">
        <f t="shared" si="266"/>
        <v>0</v>
      </c>
      <c r="BM220" s="458">
        <f t="shared" si="267"/>
        <v>0</v>
      </c>
      <c r="BN220" s="333" t="str">
        <f t="shared" si="268"/>
        <v xml:space="preserve"> -</v>
      </c>
      <c r="BO220" s="458" t="str">
        <f t="shared" si="269"/>
        <v xml:space="preserve"> -</v>
      </c>
      <c r="BP220" s="662">
        <f t="shared" si="291"/>
        <v>0</v>
      </c>
      <c r="BQ220" s="657">
        <f t="shared" si="270"/>
        <v>0</v>
      </c>
      <c r="BR220" s="647">
        <f t="shared" si="271"/>
        <v>0</v>
      </c>
      <c r="BS220" s="62">
        <f>'[2]2016'!P97</f>
        <v>0</v>
      </c>
      <c r="BT220" s="92">
        <f>'[2]2016'!Q97</f>
        <v>0</v>
      </c>
      <c r="BU220" s="92">
        <f>'[2]2016'!R97</f>
        <v>0</v>
      </c>
      <c r="BV220" s="148" t="str">
        <f t="shared" si="273"/>
        <v xml:space="preserve"> -</v>
      </c>
      <c r="BW220" s="386" t="str">
        <f t="shared" si="274"/>
        <v xml:space="preserve"> -</v>
      </c>
      <c r="BX220" s="63">
        <f>'[2]2017'!P97</f>
        <v>0</v>
      </c>
      <c r="BY220" s="92">
        <f>'[2]2017'!Q97</f>
        <v>0</v>
      </c>
      <c r="BZ220" s="92">
        <f>'[2]2017'!R97</f>
        <v>0</v>
      </c>
      <c r="CA220" s="148" t="str">
        <f t="shared" si="275"/>
        <v xml:space="preserve"> -</v>
      </c>
      <c r="CB220" s="386" t="str">
        <f t="shared" si="276"/>
        <v xml:space="preserve"> -</v>
      </c>
      <c r="CC220" s="62">
        <f>'[2]2018'!P97</f>
        <v>0</v>
      </c>
      <c r="CD220" s="92">
        <f>'[2]2018'!Q97</f>
        <v>0</v>
      </c>
      <c r="CE220" s="92">
        <f>'[2]2018'!R97</f>
        <v>0</v>
      </c>
      <c r="CF220" s="148" t="str">
        <f t="shared" si="277"/>
        <v xml:space="preserve"> -</v>
      </c>
      <c r="CG220" s="386" t="str">
        <f t="shared" si="278"/>
        <v xml:space="preserve"> -</v>
      </c>
      <c r="CH220" s="63">
        <f>'[2]2019'!P97</f>
        <v>0</v>
      </c>
      <c r="CI220" s="92">
        <f>'[2]2019'!Q97</f>
        <v>0</v>
      </c>
      <c r="CJ220" s="92">
        <f>'[2]2019'!R97</f>
        <v>0</v>
      </c>
      <c r="CK220" s="148" t="str">
        <f t="shared" si="279"/>
        <v xml:space="preserve"> -</v>
      </c>
      <c r="CL220" s="386" t="str">
        <f t="shared" si="280"/>
        <v xml:space="preserve"> -</v>
      </c>
      <c r="CM220" s="328">
        <f t="shared" si="281"/>
        <v>0</v>
      </c>
      <c r="CN220" s="329">
        <f t="shared" si="282"/>
        <v>0</v>
      </c>
      <c r="CO220" s="329">
        <f t="shared" si="283"/>
        <v>0</v>
      </c>
      <c r="CP220" s="506" t="str">
        <f t="shared" si="284"/>
        <v xml:space="preserve"> -</v>
      </c>
      <c r="CQ220" s="386" t="str">
        <f t="shared" si="285"/>
        <v xml:space="preserve"> -</v>
      </c>
      <c r="CR220" s="594" t="s">
        <v>1225</v>
      </c>
      <c r="CS220" s="100" t="s">
        <v>1257</v>
      </c>
      <c r="CT220" s="103" t="str">
        <f>'[1]LÍNEA 4'!AQ220</f>
        <v>Sec. Interior</v>
      </c>
    </row>
    <row r="221" spans="2:98" ht="15.95" customHeight="1" thickBot="1" x14ac:dyDescent="0.25">
      <c r="B221" s="962"/>
      <c r="C221" s="959"/>
      <c r="D221" s="183"/>
      <c r="E221" s="14"/>
      <c r="F221" s="15"/>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34"/>
      <c r="AP221" s="34"/>
      <c r="AQ221" s="35"/>
      <c r="AR221" s="34"/>
      <c r="AS221" s="35"/>
      <c r="AT221" s="34"/>
      <c r="AU221" s="34"/>
      <c r="AV221" s="34"/>
      <c r="AW221" s="447">
        <f>+AVERAGE(AW191:AW220)</f>
        <v>0.15142857142857141</v>
      </c>
      <c r="AX221" s="447"/>
      <c r="AY221" s="447">
        <f t="shared" ref="AY221:BC221" si="292">+AVERAGE(AY191:AY220)</f>
        <v>0.35314428393080083</v>
      </c>
      <c r="AZ221" s="447"/>
      <c r="BA221" s="447">
        <f t="shared" si="292"/>
        <v>0.24771357232031391</v>
      </c>
      <c r="BB221" s="447"/>
      <c r="BC221" s="447">
        <f t="shared" si="292"/>
        <v>0.24771357232031388</v>
      </c>
      <c r="BD221" s="34"/>
      <c r="BE221" s="34"/>
      <c r="BF221" s="34"/>
      <c r="BG221" s="34"/>
      <c r="BH221" s="34"/>
      <c r="BI221" s="447">
        <f t="shared" ref="BI221:BO221" si="293">+AVERAGE(BI191:BI220)</f>
        <v>0.67399999999999993</v>
      </c>
      <c r="BJ221" s="447"/>
      <c r="BK221" s="447">
        <f t="shared" si="293"/>
        <v>8.1307692307692303E-2</v>
      </c>
      <c r="BL221" s="447"/>
      <c r="BM221" s="447">
        <f t="shared" si="293"/>
        <v>0</v>
      </c>
      <c r="BN221" s="447"/>
      <c r="BO221" s="447">
        <f t="shared" si="293"/>
        <v>0</v>
      </c>
      <c r="BP221" s="447"/>
      <c r="BQ221" s="447">
        <f>+AVERAGE(BQ191:BQ220)</f>
        <v>0.12688333333333332</v>
      </c>
      <c r="BR221" s="642"/>
      <c r="BS221" s="36"/>
      <c r="BT221" s="36"/>
      <c r="BU221" s="36"/>
      <c r="BV221" s="36"/>
      <c r="BW221" s="209"/>
      <c r="BX221" s="36"/>
      <c r="BY221" s="36"/>
      <c r="BZ221" s="36"/>
      <c r="CA221" s="36"/>
      <c r="CB221" s="209"/>
      <c r="CC221" s="36"/>
      <c r="CD221" s="36"/>
      <c r="CE221" s="36"/>
      <c r="CF221" s="36"/>
      <c r="CG221" s="209"/>
      <c r="CH221" s="36"/>
      <c r="CI221" s="36"/>
      <c r="CJ221" s="36"/>
      <c r="CK221" s="36"/>
      <c r="CL221" s="209"/>
      <c r="CM221" s="209"/>
      <c r="CN221" s="209"/>
      <c r="CO221" s="209"/>
      <c r="CP221" s="209"/>
      <c r="CQ221" s="209"/>
      <c r="CR221" s="16"/>
      <c r="CS221" s="16"/>
      <c r="CT221" s="602"/>
    </row>
    <row r="222" spans="2:98" ht="15.95" customHeight="1" thickBot="1" x14ac:dyDescent="0.25">
      <c r="B222" s="19"/>
      <c r="C222" s="20"/>
      <c r="D222" s="21"/>
      <c r="E222" s="21"/>
      <c r="F222" s="22"/>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2"/>
      <c r="AR222" s="21"/>
      <c r="AS222" s="22"/>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643"/>
      <c r="BS222" s="23"/>
      <c r="BT222" s="23"/>
      <c r="BU222" s="23"/>
      <c r="BV222" s="23"/>
      <c r="BW222" s="24"/>
      <c r="BX222" s="23"/>
      <c r="BY222" s="23"/>
      <c r="BZ222" s="23"/>
      <c r="CA222" s="23"/>
      <c r="CB222" s="24"/>
      <c r="CC222" s="23"/>
      <c r="CD222" s="23"/>
      <c r="CE222" s="23"/>
      <c r="CF222" s="23"/>
      <c r="CG222" s="24"/>
      <c r="CH222" s="23"/>
      <c r="CI222" s="23"/>
      <c r="CJ222" s="23"/>
      <c r="CK222" s="23"/>
      <c r="CL222" s="24"/>
      <c r="CM222" s="210"/>
      <c r="CN222" s="210"/>
      <c r="CO222" s="210"/>
      <c r="CP222" s="210"/>
      <c r="CQ222" s="210"/>
      <c r="CR222" s="23"/>
      <c r="CS222" s="23"/>
      <c r="CT222" s="599"/>
    </row>
    <row r="223" spans="2:98" ht="15" customHeight="1" x14ac:dyDescent="0.35">
      <c r="CS223" s="202"/>
    </row>
    <row r="224" spans="2:98" ht="15" customHeight="1" thickBot="1" x14ac:dyDescent="0.4"/>
    <row r="225" spans="52:70" ht="20.100000000000001" customHeight="1" thickBot="1" x14ac:dyDescent="0.4">
      <c r="BD225" s="673">
        <v>2016</v>
      </c>
      <c r="BE225" s="674">
        <v>2017</v>
      </c>
      <c r="BF225" s="674">
        <v>2018</v>
      </c>
      <c r="BG225" s="674">
        <v>2019</v>
      </c>
      <c r="BH225" s="632" t="s">
        <v>1222</v>
      </c>
      <c r="BI225" s="680"/>
    </row>
    <row r="226" spans="52:70" ht="18" customHeight="1" x14ac:dyDescent="0.35">
      <c r="AZ226" s="963" t="s">
        <v>157</v>
      </c>
      <c r="BA226" s="964"/>
      <c r="BB226" s="964"/>
      <c r="BC226" s="965"/>
      <c r="BD226" s="576">
        <f>+AVERAGE(BI169:BI171)</f>
        <v>1</v>
      </c>
      <c r="BE226" s="577">
        <f>+AVERAGE(BK169:BK171)</f>
        <v>0.35333333333333333</v>
      </c>
      <c r="BF226" s="577">
        <f>+AVERAGE(BM169:BM171)</f>
        <v>0</v>
      </c>
      <c r="BG226" s="577">
        <f>+AVERAGE(BO169:BO171)</f>
        <v>0</v>
      </c>
      <c r="BH226" s="686">
        <f>+AVERAGE(BQ169:BQ171)</f>
        <v>0.55232333333333339</v>
      </c>
      <c r="BI226" s="681"/>
    </row>
    <row r="227" spans="52:70" s="202" customFormat="1" ht="18" customHeight="1" x14ac:dyDescent="0.35">
      <c r="AZ227" s="950" t="s">
        <v>1208</v>
      </c>
      <c r="BA227" s="951"/>
      <c r="BB227" s="951"/>
      <c r="BC227" s="952"/>
      <c r="BD227" s="573">
        <f>+AVERAGE(BI11:BI38,BI40:BI62)</f>
        <v>0.77423177806794397</v>
      </c>
      <c r="BE227" s="572">
        <f>+AVERAGE(BK11:BK38,BK40:BK62)</f>
        <v>0.44070188377524311</v>
      </c>
      <c r="BF227" s="572">
        <f>+AVERAGE(BM11:BM38,BM40:BM62)</f>
        <v>0</v>
      </c>
      <c r="BG227" s="572">
        <f>+AVERAGE(BO11:BO38,BO40:BO62)</f>
        <v>0</v>
      </c>
      <c r="BH227" s="679">
        <f>+AVERAGE(BQ11:BQ38,BQ40:BQ62)</f>
        <v>0.27821745771568346</v>
      </c>
      <c r="BI227" s="681"/>
      <c r="BR227" s="644"/>
    </row>
    <row r="228" spans="52:70" ht="18" customHeight="1" x14ac:dyDescent="0.35">
      <c r="AZ228" s="950" t="s">
        <v>96</v>
      </c>
      <c r="BA228" s="951"/>
      <c r="BB228" s="951"/>
      <c r="BC228" s="952"/>
      <c r="BD228" s="573">
        <f>+AVERAGE(BI121:BI163,BI188:BI189)</f>
        <v>0.85483870967741937</v>
      </c>
      <c r="BE228" s="572">
        <f>+AVERAGE(BK121:BK163,BK188:BK189)</f>
        <v>0.38211382113821135</v>
      </c>
      <c r="BF228" s="572">
        <f>+AVERAGE(BM121:BM163,BM188:BM189)</f>
        <v>0</v>
      </c>
      <c r="BG228" s="572">
        <f>+AVERAGE(BO121:BO163,BO188:BO189)</f>
        <v>0</v>
      </c>
      <c r="BH228" s="679">
        <f>+AVERAGE(BQ121:BQ163,BQ188:BQ189)</f>
        <v>0.31974146224146222</v>
      </c>
      <c r="BI228" s="681"/>
    </row>
    <row r="229" spans="52:70" ht="18" customHeight="1" x14ac:dyDescent="0.35">
      <c r="AZ229" s="950" t="s">
        <v>214</v>
      </c>
      <c r="BA229" s="951"/>
      <c r="BB229" s="951"/>
      <c r="BC229" s="952"/>
      <c r="BD229" s="573">
        <f>+AVERAGE(BI39,BI164:BI166)</f>
        <v>1</v>
      </c>
      <c r="BE229" s="572">
        <f>+AVERAGE(BK39,BK164:BK166)</f>
        <v>0</v>
      </c>
      <c r="BF229" s="572">
        <f>+AVERAGE(BM39,BM164:BM166)</f>
        <v>0</v>
      </c>
      <c r="BG229" s="572">
        <f>+AVERAGE(BO39,BO164:BO166)</f>
        <v>0</v>
      </c>
      <c r="BH229" s="679">
        <f>+AVERAGE(BQ39,BQ164:BQ166)</f>
        <v>0.3125</v>
      </c>
      <c r="BI229" s="681"/>
    </row>
    <row r="230" spans="52:70" ht="18" customHeight="1" x14ac:dyDescent="0.35">
      <c r="AZ230" s="950" t="s">
        <v>366</v>
      </c>
      <c r="BA230" s="951"/>
      <c r="BB230" s="951"/>
      <c r="BC230" s="952"/>
      <c r="BD230" s="573">
        <f>+AVERAGE(BI105:BI114,BI117:BI119)</f>
        <v>1</v>
      </c>
      <c r="BE230" s="572">
        <f>+AVERAGE(BK105:BK114,BK117:BK119)</f>
        <v>0.58095238095238089</v>
      </c>
      <c r="BF230" s="572">
        <f>+AVERAGE(BM105:BM114,BM117:BM119)</f>
        <v>0</v>
      </c>
      <c r="BG230" s="572">
        <f>+AVERAGE(BO105:BO114,BO117:BO119)</f>
        <v>0</v>
      </c>
      <c r="BH230" s="679">
        <f>+AVERAGE(BQ105:BQ114,BQ117:BQ119)</f>
        <v>0.47013594745773646</v>
      </c>
      <c r="BI230" s="681"/>
    </row>
    <row r="231" spans="52:70" ht="18" customHeight="1" x14ac:dyDescent="0.35">
      <c r="AZ231" s="950" t="s">
        <v>1210</v>
      </c>
      <c r="BA231" s="951"/>
      <c r="BB231" s="951"/>
      <c r="BC231" s="952"/>
      <c r="BD231" s="573">
        <f>+AVERAGE(BI74:BI75,BI115:BI116,BI167,BI172:BI183)</f>
        <v>0.9</v>
      </c>
      <c r="BE231" s="572">
        <f>+AVERAGE(BK74:BK75,BK115:BK116,BK167,BK172:BK183)</f>
        <v>8.8888888888888892E-2</v>
      </c>
      <c r="BF231" s="572">
        <f>+AVERAGE(BM74:BM75,BM115:BM116,BM167,BM172:BM183)</f>
        <v>0</v>
      </c>
      <c r="BG231" s="572">
        <f>+AVERAGE(BO74:BO75,BO115:BO116,BO167,BO172:BO183)</f>
        <v>0</v>
      </c>
      <c r="BH231" s="679">
        <f>+AVERAGE(BQ74:BQ75,BQ115:BQ116,BQ167,BQ172:BQ183)</f>
        <v>8.2101960784313741E-2</v>
      </c>
      <c r="BI231" s="681"/>
    </row>
    <row r="232" spans="52:70" ht="18" customHeight="1" x14ac:dyDescent="0.35">
      <c r="AZ232" s="950" t="s">
        <v>1211</v>
      </c>
      <c r="BA232" s="951"/>
      <c r="BB232" s="951"/>
      <c r="BC232" s="952"/>
      <c r="BD232" s="573">
        <f>+AVERAGE(BI184:BI186,BI191:BI220)</f>
        <v>0.69633333333333325</v>
      </c>
      <c r="BE232" s="572">
        <f>+AVERAGE(BK184:BK186,BK191:BK220)</f>
        <v>0.11675862068965517</v>
      </c>
      <c r="BF232" s="572">
        <f>+AVERAGE(BM184:BM186,BM191:BM220)</f>
        <v>0</v>
      </c>
      <c r="BG232" s="572">
        <f>+AVERAGE(BO184:BO186,BO191:BO220)</f>
        <v>0</v>
      </c>
      <c r="BH232" s="679">
        <f>+AVERAGE(BQ184:BQ186,BQ191:BQ220)</f>
        <v>0.15001426024955439</v>
      </c>
      <c r="BI232" s="681"/>
    </row>
    <row r="233" spans="52:70" ht="18" customHeight="1" x14ac:dyDescent="0.35">
      <c r="AZ233" s="950" t="s">
        <v>541</v>
      </c>
      <c r="BA233" s="951"/>
      <c r="BB233" s="951"/>
      <c r="BC233" s="952"/>
      <c r="BD233" s="573">
        <f>+AVERAGE(BI99:BI103)</f>
        <v>1</v>
      </c>
      <c r="BE233" s="572">
        <f>+AVERAGE(BK99:BK103)</f>
        <v>0.65</v>
      </c>
      <c r="BF233" s="572">
        <f>+AVERAGE(BM99:BM103)</f>
        <v>0</v>
      </c>
      <c r="BG233" s="572">
        <f>+AVERAGE(BO99:BO103)</f>
        <v>0</v>
      </c>
      <c r="BH233" s="679">
        <f>+AVERAGE(BQ99:BQ103)</f>
        <v>0.60499999999999998</v>
      </c>
      <c r="BI233" s="681"/>
    </row>
    <row r="234" spans="52:70" ht="18" customHeight="1" x14ac:dyDescent="0.35">
      <c r="AZ234" s="950" t="s">
        <v>1214</v>
      </c>
      <c r="BA234" s="951"/>
      <c r="BB234" s="951"/>
      <c r="BC234" s="952"/>
      <c r="BD234" s="573" t="str">
        <f>+BI187</f>
        <v xml:space="preserve"> -</v>
      </c>
      <c r="BE234" s="572">
        <f>+BK187</f>
        <v>0</v>
      </c>
      <c r="BF234" s="572" t="str">
        <f>+BM187</f>
        <v xml:space="preserve"> -</v>
      </c>
      <c r="BG234" s="572" t="str">
        <f>+BO187</f>
        <v xml:space="preserve"> -</v>
      </c>
      <c r="BH234" s="679">
        <f>+BQ187</f>
        <v>0</v>
      </c>
      <c r="BI234" s="681"/>
    </row>
    <row r="235" spans="52:70" ht="18" customHeight="1" thickBot="1" x14ac:dyDescent="0.4">
      <c r="AZ235" s="947" t="s">
        <v>1216</v>
      </c>
      <c r="BA235" s="948"/>
      <c r="BB235" s="948"/>
      <c r="BC235" s="949"/>
      <c r="BD235" s="574">
        <f>+AVERAGE(BI64:BI73,BI76:BI98)</f>
        <v>0.74623770129104849</v>
      </c>
      <c r="BE235" s="575">
        <f>+AVERAGE(BK64:BK73,BK76:BK98)</f>
        <v>0.46052679568747457</v>
      </c>
      <c r="BF235" s="575">
        <f>+AVERAGE(BM64:BM73,BM76:BM98)</f>
        <v>0</v>
      </c>
      <c r="BG235" s="575">
        <f>+AVERAGE(BO64:BO73,BO76:BO98)</f>
        <v>0</v>
      </c>
      <c r="BH235" s="676">
        <f>+AVERAGE(BQ64:BQ73,BQ76:BQ98)</f>
        <v>0.32259320821633447</v>
      </c>
      <c r="BI235" s="681"/>
    </row>
  </sheetData>
  <autoFilter ref="A10:CT221">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972">
    <mergeCell ref="AZ235:BC235"/>
    <mergeCell ref="AZ234:BC234"/>
    <mergeCell ref="AZ233:BC233"/>
    <mergeCell ref="AZ232:BC232"/>
    <mergeCell ref="AZ231:BC231"/>
    <mergeCell ref="AZ230:BC230"/>
    <mergeCell ref="AZ229:BC229"/>
    <mergeCell ref="AZ228:BC228"/>
    <mergeCell ref="AZ227:BC227"/>
    <mergeCell ref="AZ226:BC226"/>
    <mergeCell ref="B3:CT3"/>
    <mergeCell ref="B4:CT4"/>
    <mergeCell ref="B5:CT5"/>
    <mergeCell ref="B8:B10"/>
    <mergeCell ref="C8:C10"/>
    <mergeCell ref="D8:D10"/>
    <mergeCell ref="E8:E10"/>
    <mergeCell ref="F8:F10"/>
    <mergeCell ref="G8:G10"/>
    <mergeCell ref="AO8:AO10"/>
    <mergeCell ref="AP8:AP10"/>
    <mergeCell ref="AQ8:AQ10"/>
    <mergeCell ref="AR8:AR10"/>
    <mergeCell ref="BS8:CQ8"/>
    <mergeCell ref="CS8:CS10"/>
    <mergeCell ref="BS9:BW9"/>
    <mergeCell ref="BX9:CB9"/>
    <mergeCell ref="CC9:CG9"/>
    <mergeCell ref="CH9:CL9"/>
    <mergeCell ref="CM9:CQ9"/>
    <mergeCell ref="J8:U9"/>
    <mergeCell ref="H8:I10"/>
    <mergeCell ref="J10:L10"/>
    <mergeCell ref="M10:O10"/>
    <mergeCell ref="AP44:AP62"/>
    <mergeCell ref="AO44:AO62"/>
    <mergeCell ref="AP40:AP43"/>
    <mergeCell ref="AO40:AO43"/>
    <mergeCell ref="AP24:AP39"/>
    <mergeCell ref="AO24:AO39"/>
    <mergeCell ref="F59:F62"/>
    <mergeCell ref="AP11:AP23"/>
    <mergeCell ref="AO11:AO23"/>
    <mergeCell ref="F11:F15"/>
    <mergeCell ref="F16:F20"/>
    <mergeCell ref="F21:F25"/>
    <mergeCell ref="F26:F30"/>
    <mergeCell ref="G11:G15"/>
    <mergeCell ref="H11:H15"/>
    <mergeCell ref="J11:J15"/>
    <mergeCell ref="F31:F35"/>
    <mergeCell ref="F36:F40"/>
    <mergeCell ref="F41:F45"/>
    <mergeCell ref="F46:F50"/>
    <mergeCell ref="F51:F54"/>
    <mergeCell ref="F55:F58"/>
    <mergeCell ref="P11:P15"/>
    <mergeCell ref="S11:S15"/>
    <mergeCell ref="G16:G20"/>
    <mergeCell ref="H16:H20"/>
    <mergeCell ref="J16:J20"/>
    <mergeCell ref="M16:M20"/>
    <mergeCell ref="P16:P20"/>
    <mergeCell ref="S16:S20"/>
    <mergeCell ref="M11:M15"/>
    <mergeCell ref="G21:G25"/>
    <mergeCell ref="H21:H25"/>
    <mergeCell ref="J21:J25"/>
    <mergeCell ref="M21:M25"/>
    <mergeCell ref="P21:P25"/>
    <mergeCell ref="S21:S25"/>
    <mergeCell ref="I11:I15"/>
    <mergeCell ref="I16:I20"/>
    <mergeCell ref="I21:I25"/>
    <mergeCell ref="K11:K15"/>
    <mergeCell ref="L11:L15"/>
    <mergeCell ref="K16:K20"/>
    <mergeCell ref="L16:L20"/>
    <mergeCell ref="K21:K25"/>
    <mergeCell ref="L21:L25"/>
    <mergeCell ref="N11:N15"/>
    <mergeCell ref="O11:O15"/>
    <mergeCell ref="G26:G30"/>
    <mergeCell ref="H26:H30"/>
    <mergeCell ref="J26:J30"/>
    <mergeCell ref="M26:M30"/>
    <mergeCell ref="P26:P30"/>
    <mergeCell ref="S26:S30"/>
    <mergeCell ref="G31:G35"/>
    <mergeCell ref="H31:H35"/>
    <mergeCell ref="J31:J35"/>
    <mergeCell ref="M31:M35"/>
    <mergeCell ref="P31:P35"/>
    <mergeCell ref="S31:S35"/>
    <mergeCell ref="I26:I30"/>
    <mergeCell ref="I31:I35"/>
    <mergeCell ref="K26:K30"/>
    <mergeCell ref="L26:L30"/>
    <mergeCell ref="K31:K35"/>
    <mergeCell ref="L31:L35"/>
    <mergeCell ref="N16:N20"/>
    <mergeCell ref="O16:O20"/>
    <mergeCell ref="N21:N25"/>
    <mergeCell ref="O21:O25"/>
    <mergeCell ref="N26:N30"/>
    <mergeCell ref="G36:G40"/>
    <mergeCell ref="H36:H40"/>
    <mergeCell ref="J36:J40"/>
    <mergeCell ref="M36:M40"/>
    <mergeCell ref="P36:P40"/>
    <mergeCell ref="S36:S40"/>
    <mergeCell ref="G41:G45"/>
    <mergeCell ref="H41:H45"/>
    <mergeCell ref="J41:J45"/>
    <mergeCell ref="M41:M45"/>
    <mergeCell ref="P41:P45"/>
    <mergeCell ref="S41:S45"/>
    <mergeCell ref="I36:I40"/>
    <mergeCell ref="I41:I45"/>
    <mergeCell ref="K36:K40"/>
    <mergeCell ref="L36:L40"/>
    <mergeCell ref="K41:K45"/>
    <mergeCell ref="L41:L45"/>
    <mergeCell ref="N41:N45"/>
    <mergeCell ref="O41:O45"/>
    <mergeCell ref="Q36:Q40"/>
    <mergeCell ref="R36:R40"/>
    <mergeCell ref="Q41:Q45"/>
    <mergeCell ref="R41:R45"/>
    <mergeCell ref="G46:G50"/>
    <mergeCell ref="H46:H50"/>
    <mergeCell ref="J46:J50"/>
    <mergeCell ref="M46:M50"/>
    <mergeCell ref="P46:P50"/>
    <mergeCell ref="S46:S50"/>
    <mergeCell ref="G51:G54"/>
    <mergeCell ref="H51:H54"/>
    <mergeCell ref="J51:J54"/>
    <mergeCell ref="M51:M54"/>
    <mergeCell ref="P51:P54"/>
    <mergeCell ref="S51:S54"/>
    <mergeCell ref="I46:I50"/>
    <mergeCell ref="I51:I54"/>
    <mergeCell ref="K46:K50"/>
    <mergeCell ref="L46:L50"/>
    <mergeCell ref="K51:K54"/>
    <mergeCell ref="L51:L54"/>
    <mergeCell ref="N46:N50"/>
    <mergeCell ref="O46:O50"/>
    <mergeCell ref="N51:N54"/>
    <mergeCell ref="O51:O54"/>
    <mergeCell ref="Q46:Q50"/>
    <mergeCell ref="R46:R50"/>
    <mergeCell ref="G55:G58"/>
    <mergeCell ref="H55:H58"/>
    <mergeCell ref="J55:J58"/>
    <mergeCell ref="M55:M58"/>
    <mergeCell ref="P55:P58"/>
    <mergeCell ref="S55:S58"/>
    <mergeCell ref="G59:G62"/>
    <mergeCell ref="H59:H62"/>
    <mergeCell ref="J59:J62"/>
    <mergeCell ref="M59:M62"/>
    <mergeCell ref="P59:P62"/>
    <mergeCell ref="S59:S62"/>
    <mergeCell ref="I55:I58"/>
    <mergeCell ref="I59:I62"/>
    <mergeCell ref="K55:K58"/>
    <mergeCell ref="L55:L58"/>
    <mergeCell ref="K59:K62"/>
    <mergeCell ref="L59:L62"/>
    <mergeCell ref="N55:N58"/>
    <mergeCell ref="O55:O58"/>
    <mergeCell ref="N59:N62"/>
    <mergeCell ref="O59:O62"/>
    <mergeCell ref="Q59:Q62"/>
    <mergeCell ref="R59:R62"/>
    <mergeCell ref="E11:E62"/>
    <mergeCell ref="D11:D62"/>
    <mergeCell ref="AO96:AO103"/>
    <mergeCell ref="AP96:AP103"/>
    <mergeCell ref="AO94:AO95"/>
    <mergeCell ref="AP94:AP95"/>
    <mergeCell ref="AO90:AO93"/>
    <mergeCell ref="AP90:AP93"/>
    <mergeCell ref="AO87:AO89"/>
    <mergeCell ref="AP87:AP89"/>
    <mergeCell ref="AO83:AO86"/>
    <mergeCell ref="AP83:AP86"/>
    <mergeCell ref="AO77:AO82"/>
    <mergeCell ref="AP77:AP82"/>
    <mergeCell ref="AO68:AO75"/>
    <mergeCell ref="AP68:AP75"/>
    <mergeCell ref="AO64:AO67"/>
    <mergeCell ref="AP64:AP67"/>
    <mergeCell ref="E64:E103"/>
    <mergeCell ref="D64:D103"/>
    <mergeCell ref="F64:F69"/>
    <mergeCell ref="F70:F74"/>
    <mergeCell ref="F75:F79"/>
    <mergeCell ref="F80:F84"/>
    <mergeCell ref="F85:F90"/>
    <mergeCell ref="F91:F97"/>
    <mergeCell ref="F98:F103"/>
    <mergeCell ref="G64:G69"/>
    <mergeCell ref="H64:H69"/>
    <mergeCell ref="J64:J69"/>
    <mergeCell ref="M64:M69"/>
    <mergeCell ref="P64:P69"/>
    <mergeCell ref="G75:G79"/>
    <mergeCell ref="H75:H79"/>
    <mergeCell ref="J75:J79"/>
    <mergeCell ref="M75:M79"/>
    <mergeCell ref="G98:G103"/>
    <mergeCell ref="G91:G97"/>
    <mergeCell ref="H91:H97"/>
    <mergeCell ref="J91:J97"/>
    <mergeCell ref="M91:M97"/>
    <mergeCell ref="P91:P97"/>
    <mergeCell ref="I80:I84"/>
    <mergeCell ref="I85:I90"/>
    <mergeCell ref="K64:K69"/>
    <mergeCell ref="L64:L69"/>
    <mergeCell ref="K70:K74"/>
    <mergeCell ref="L70:L74"/>
    <mergeCell ref="S64:S69"/>
    <mergeCell ref="G70:G74"/>
    <mergeCell ref="H70:H74"/>
    <mergeCell ref="J70:J74"/>
    <mergeCell ref="M70:M74"/>
    <mergeCell ref="P70:P74"/>
    <mergeCell ref="S70:S74"/>
    <mergeCell ref="S85:S90"/>
    <mergeCell ref="P75:P79"/>
    <mergeCell ref="S75:S79"/>
    <mergeCell ref="G80:G84"/>
    <mergeCell ref="H80:H84"/>
    <mergeCell ref="J80:J84"/>
    <mergeCell ref="M80:M84"/>
    <mergeCell ref="P80:P84"/>
    <mergeCell ref="S80:S84"/>
    <mergeCell ref="G85:G90"/>
    <mergeCell ref="H85:H90"/>
    <mergeCell ref="J85:J90"/>
    <mergeCell ref="M85:M90"/>
    <mergeCell ref="P85:P90"/>
    <mergeCell ref="I64:I69"/>
    <mergeCell ref="I70:I74"/>
    <mergeCell ref="I75:I79"/>
    <mergeCell ref="S91:S97"/>
    <mergeCell ref="H98:H103"/>
    <mergeCell ref="J98:J103"/>
    <mergeCell ref="M98:M103"/>
    <mergeCell ref="P98:P103"/>
    <mergeCell ref="S98:S103"/>
    <mergeCell ref="AO105:AO106"/>
    <mergeCell ref="S105:S119"/>
    <mergeCell ref="AO117:AO119"/>
    <mergeCell ref="I91:I97"/>
    <mergeCell ref="I98:I103"/>
    <mergeCell ref="N91:N97"/>
    <mergeCell ref="O91:O97"/>
    <mergeCell ref="N98:N103"/>
    <mergeCell ref="O98:O103"/>
    <mergeCell ref="Q91:Q97"/>
    <mergeCell ref="R91:R97"/>
    <mergeCell ref="Q98:Q103"/>
    <mergeCell ref="R98:R103"/>
    <mergeCell ref="T91:T97"/>
    <mergeCell ref="U91:U97"/>
    <mergeCell ref="T98:T103"/>
    <mergeCell ref="U98:U103"/>
    <mergeCell ref="I105:I119"/>
    <mergeCell ref="AP105:AP106"/>
    <mergeCell ref="AO149:AO156"/>
    <mergeCell ref="F121:F167"/>
    <mergeCell ref="E121:E167"/>
    <mergeCell ref="D121:D167"/>
    <mergeCell ref="G121:G167"/>
    <mergeCell ref="H121:H167"/>
    <mergeCell ref="J121:J167"/>
    <mergeCell ref="D105:D119"/>
    <mergeCell ref="G105:G119"/>
    <mergeCell ref="AP117:AP119"/>
    <mergeCell ref="AO114:AO116"/>
    <mergeCell ref="AP114:AP116"/>
    <mergeCell ref="AO110:AO112"/>
    <mergeCell ref="AP110:AP112"/>
    <mergeCell ref="AO107:AO109"/>
    <mergeCell ref="AP107:AP109"/>
    <mergeCell ref="H105:H119"/>
    <mergeCell ref="J105:J119"/>
    <mergeCell ref="M105:M119"/>
    <mergeCell ref="P105:P119"/>
    <mergeCell ref="AP149:AP156"/>
    <mergeCell ref="AO158:AO167"/>
    <mergeCell ref="AP158:AP167"/>
    <mergeCell ref="AO169:AO171"/>
    <mergeCell ref="AO172:AO189"/>
    <mergeCell ref="P169:P189"/>
    <mergeCell ref="S169:S189"/>
    <mergeCell ref="AP169:AP171"/>
    <mergeCell ref="M121:M167"/>
    <mergeCell ref="P121:P167"/>
    <mergeCell ref="S121:S167"/>
    <mergeCell ref="AO122:AO133"/>
    <mergeCell ref="AP122:AP133"/>
    <mergeCell ref="AO134:AO140"/>
    <mergeCell ref="AP134:AP140"/>
    <mergeCell ref="AO141:AO147"/>
    <mergeCell ref="AP141:AP147"/>
    <mergeCell ref="V169:V189"/>
    <mergeCell ref="W169:W189"/>
    <mergeCell ref="X169:X189"/>
    <mergeCell ref="Y169:Y189"/>
    <mergeCell ref="Z169:Z189"/>
    <mergeCell ref="AA169:AA189"/>
    <mergeCell ref="AB169:AB189"/>
    <mergeCell ref="AC169:AC189"/>
    <mergeCell ref="AD169:AD189"/>
    <mergeCell ref="AE169:AE189"/>
    <mergeCell ref="AO218:AO220"/>
    <mergeCell ref="AP218:AP220"/>
    <mergeCell ref="AO214:AO217"/>
    <mergeCell ref="AP214:AP217"/>
    <mergeCell ref="AO205:AO213"/>
    <mergeCell ref="AP205:AP213"/>
    <mergeCell ref="AO195:AO204"/>
    <mergeCell ref="AP172:AP189"/>
    <mergeCell ref="AP195:AP204"/>
    <mergeCell ref="AO191:AO194"/>
    <mergeCell ref="AP191:AP194"/>
    <mergeCell ref="P211:P220"/>
    <mergeCell ref="S211:S220"/>
    <mergeCell ref="J191:J200"/>
    <mergeCell ref="M191:M200"/>
    <mergeCell ref="P191:P200"/>
    <mergeCell ref="S191:S200"/>
    <mergeCell ref="J201:J210"/>
    <mergeCell ref="M201:M210"/>
    <mergeCell ref="P201:P210"/>
    <mergeCell ref="S201:S210"/>
    <mergeCell ref="N191:N200"/>
    <mergeCell ref="O191:O200"/>
    <mergeCell ref="N201:N210"/>
    <mergeCell ref="O201:O210"/>
    <mergeCell ref="N211:N220"/>
    <mergeCell ref="O211:O220"/>
    <mergeCell ref="Q191:Q200"/>
    <mergeCell ref="R191:R200"/>
    <mergeCell ref="Q201:Q210"/>
    <mergeCell ref="R201:R210"/>
    <mergeCell ref="Q211:Q220"/>
    <mergeCell ref="R211:R220"/>
    <mergeCell ref="B11:B221"/>
    <mergeCell ref="C11:C221"/>
    <mergeCell ref="G211:G220"/>
    <mergeCell ref="H211:H220"/>
    <mergeCell ref="J211:J220"/>
    <mergeCell ref="M211:M220"/>
    <mergeCell ref="G201:G210"/>
    <mergeCell ref="H201:H210"/>
    <mergeCell ref="M169:M189"/>
    <mergeCell ref="F169:F189"/>
    <mergeCell ref="E191:E220"/>
    <mergeCell ref="D191:D220"/>
    <mergeCell ref="F191:F200"/>
    <mergeCell ref="F201:F210"/>
    <mergeCell ref="F211:F220"/>
    <mergeCell ref="G191:G200"/>
    <mergeCell ref="H191:H200"/>
    <mergeCell ref="E169:E189"/>
    <mergeCell ref="D169:D189"/>
    <mergeCell ref="G169:G189"/>
    <mergeCell ref="H169:H189"/>
    <mergeCell ref="J169:J189"/>
    <mergeCell ref="F105:F119"/>
    <mergeCell ref="E105:E119"/>
    <mergeCell ref="T11:T15"/>
    <mergeCell ref="U11:U15"/>
    <mergeCell ref="T16:T20"/>
    <mergeCell ref="U16:U20"/>
    <mergeCell ref="T21:T25"/>
    <mergeCell ref="U21:U25"/>
    <mergeCell ref="T26:T30"/>
    <mergeCell ref="U26:U30"/>
    <mergeCell ref="T31:T35"/>
    <mergeCell ref="U31:U35"/>
    <mergeCell ref="P10:R10"/>
    <mergeCell ref="S10:U10"/>
    <mergeCell ref="Q51:Q54"/>
    <mergeCell ref="R51:R54"/>
    <mergeCell ref="Q55:Q58"/>
    <mergeCell ref="R55:R58"/>
    <mergeCell ref="Q21:Q25"/>
    <mergeCell ref="R21:R25"/>
    <mergeCell ref="Q26:Q30"/>
    <mergeCell ref="R26:R30"/>
    <mergeCell ref="Q31:Q35"/>
    <mergeCell ref="R31:R35"/>
    <mergeCell ref="T36:T40"/>
    <mergeCell ref="U36:U40"/>
    <mergeCell ref="T41:T45"/>
    <mergeCell ref="U41:U45"/>
    <mergeCell ref="T46:T50"/>
    <mergeCell ref="U46:U50"/>
    <mergeCell ref="T51:T54"/>
    <mergeCell ref="U51:U54"/>
    <mergeCell ref="Q11:Q15"/>
    <mergeCell ref="R11:R15"/>
    <mergeCell ref="Q16:Q20"/>
    <mergeCell ref="R16:R20"/>
    <mergeCell ref="O26:O30"/>
    <mergeCell ref="N31:N35"/>
    <mergeCell ref="O31:O35"/>
    <mergeCell ref="K75:K79"/>
    <mergeCell ref="L75:L79"/>
    <mergeCell ref="O64:O69"/>
    <mergeCell ref="O70:O74"/>
    <mergeCell ref="O75:O79"/>
    <mergeCell ref="N36:N40"/>
    <mergeCell ref="O36:O40"/>
    <mergeCell ref="K80:K84"/>
    <mergeCell ref="L80:L84"/>
    <mergeCell ref="K85:K90"/>
    <mergeCell ref="L85:L90"/>
    <mergeCell ref="K91:K97"/>
    <mergeCell ref="L91:L97"/>
    <mergeCell ref="K98:K103"/>
    <mergeCell ref="L98:L103"/>
    <mergeCell ref="N64:N69"/>
    <mergeCell ref="N70:N74"/>
    <mergeCell ref="N75:N79"/>
    <mergeCell ref="N80:N84"/>
    <mergeCell ref="O80:O84"/>
    <mergeCell ref="N85:N90"/>
    <mergeCell ref="O85:O90"/>
    <mergeCell ref="Q64:Q69"/>
    <mergeCell ref="R64:R69"/>
    <mergeCell ref="Q70:Q74"/>
    <mergeCell ref="R70:R74"/>
    <mergeCell ref="Q75:Q79"/>
    <mergeCell ref="R75:R79"/>
    <mergeCell ref="Q80:Q84"/>
    <mergeCell ref="R80:R84"/>
    <mergeCell ref="Q85:Q90"/>
    <mergeCell ref="R85:R90"/>
    <mergeCell ref="K105:K119"/>
    <mergeCell ref="L105:L119"/>
    <mergeCell ref="N105:N119"/>
    <mergeCell ref="O105:O119"/>
    <mergeCell ref="Q105:Q119"/>
    <mergeCell ref="R105:R119"/>
    <mergeCell ref="T105:T119"/>
    <mergeCell ref="U105:U119"/>
    <mergeCell ref="I121:I167"/>
    <mergeCell ref="K121:K167"/>
    <mergeCell ref="L121:L167"/>
    <mergeCell ref="N121:N167"/>
    <mergeCell ref="O121:O167"/>
    <mergeCell ref="Q121:Q167"/>
    <mergeCell ref="R121:R167"/>
    <mergeCell ref="T121:T167"/>
    <mergeCell ref="U121:U167"/>
    <mergeCell ref="I169:I189"/>
    <mergeCell ref="K169:K189"/>
    <mergeCell ref="L169:L189"/>
    <mergeCell ref="N169:N189"/>
    <mergeCell ref="O169:O189"/>
    <mergeCell ref="Q169:Q189"/>
    <mergeCell ref="R169:R189"/>
    <mergeCell ref="T169:T189"/>
    <mergeCell ref="U169:U189"/>
    <mergeCell ref="I191:I200"/>
    <mergeCell ref="I201:I210"/>
    <mergeCell ref="I211:I220"/>
    <mergeCell ref="K191:K200"/>
    <mergeCell ref="L191:L200"/>
    <mergeCell ref="K201:K210"/>
    <mergeCell ref="L201:L210"/>
    <mergeCell ref="K211:K220"/>
    <mergeCell ref="L211:L220"/>
    <mergeCell ref="T201:T210"/>
    <mergeCell ref="U201:U210"/>
    <mergeCell ref="T211:T220"/>
    <mergeCell ref="U211:U220"/>
    <mergeCell ref="V8:AC9"/>
    <mergeCell ref="AD8:AN9"/>
    <mergeCell ref="V10:W10"/>
    <mergeCell ref="X10:Y10"/>
    <mergeCell ref="Z10:AA10"/>
    <mergeCell ref="AB10:AC10"/>
    <mergeCell ref="AD10:AE10"/>
    <mergeCell ref="AF10:AG10"/>
    <mergeCell ref="AH10:AI10"/>
    <mergeCell ref="AJ10:AK10"/>
    <mergeCell ref="AL10:AN10"/>
    <mergeCell ref="V11:V15"/>
    <mergeCell ref="W11:W15"/>
    <mergeCell ref="X11:X15"/>
    <mergeCell ref="Y11:Y15"/>
    <mergeCell ref="Z11:Z15"/>
    <mergeCell ref="AA11:AA15"/>
    <mergeCell ref="AB11:AB15"/>
    <mergeCell ref="T64:T69"/>
    <mergeCell ref="U64:U69"/>
    <mergeCell ref="AE11:AE15"/>
    <mergeCell ref="AF11:AF15"/>
    <mergeCell ref="AG11:AG15"/>
    <mergeCell ref="AH11:AH15"/>
    <mergeCell ref="AI11:AI15"/>
    <mergeCell ref="AJ11:AJ15"/>
    <mergeCell ref="AK11:AK15"/>
    <mergeCell ref="T191:T200"/>
    <mergeCell ref="U191:U200"/>
    <mergeCell ref="T70:T74"/>
    <mergeCell ref="U70:U74"/>
    <mergeCell ref="T75:T79"/>
    <mergeCell ref="U75:U79"/>
    <mergeCell ref="T80:T84"/>
    <mergeCell ref="U80:U84"/>
    <mergeCell ref="T85:T90"/>
    <mergeCell ref="U85:U90"/>
    <mergeCell ref="T55:T58"/>
    <mergeCell ref="U55:U58"/>
    <mergeCell ref="T59:T62"/>
    <mergeCell ref="U59:U62"/>
    <mergeCell ref="AI21:AI25"/>
    <mergeCell ref="AJ21:AJ25"/>
    <mergeCell ref="AK21:AK25"/>
    <mergeCell ref="AL11:AL15"/>
    <mergeCell ref="AM11:AM15"/>
    <mergeCell ref="AN11:AN15"/>
    <mergeCell ref="V16:V20"/>
    <mergeCell ref="W16:W20"/>
    <mergeCell ref="X16:X20"/>
    <mergeCell ref="Y16:Y20"/>
    <mergeCell ref="Z16:Z20"/>
    <mergeCell ref="AA16:AA20"/>
    <mergeCell ref="AB16:AB20"/>
    <mergeCell ref="AC16:AC20"/>
    <mergeCell ref="AD16:AD20"/>
    <mergeCell ref="AE16:AE20"/>
    <mergeCell ref="AF16:AF20"/>
    <mergeCell ref="AG16:AG20"/>
    <mergeCell ref="AH16:AH20"/>
    <mergeCell ref="AI16:AI20"/>
    <mergeCell ref="AJ16:AJ20"/>
    <mergeCell ref="AK16:AK20"/>
    <mergeCell ref="AL16:AL20"/>
    <mergeCell ref="AM16:AM20"/>
    <mergeCell ref="AN16:AN20"/>
    <mergeCell ref="AC11:AC15"/>
    <mergeCell ref="AD11:AD15"/>
    <mergeCell ref="AL21:AL25"/>
    <mergeCell ref="AM21:AM25"/>
    <mergeCell ref="V21:V25"/>
    <mergeCell ref="W21:W25"/>
    <mergeCell ref="X21:X25"/>
    <mergeCell ref="Y21:Y25"/>
    <mergeCell ref="Z21:Z25"/>
    <mergeCell ref="AA21:AA25"/>
    <mergeCell ref="AB21:AB25"/>
    <mergeCell ref="AC21:AC25"/>
    <mergeCell ref="AD21:AD25"/>
    <mergeCell ref="AN21:AN25"/>
    <mergeCell ref="V26:V30"/>
    <mergeCell ref="W26:W30"/>
    <mergeCell ref="X26:X30"/>
    <mergeCell ref="Y26:Y30"/>
    <mergeCell ref="Z26:Z30"/>
    <mergeCell ref="AA26:AA30"/>
    <mergeCell ref="AB26:AB30"/>
    <mergeCell ref="AC26:AC30"/>
    <mergeCell ref="AD26:AD30"/>
    <mergeCell ref="AE26:AE30"/>
    <mergeCell ref="AF26:AF30"/>
    <mergeCell ref="AG26:AG30"/>
    <mergeCell ref="AH26:AH30"/>
    <mergeCell ref="AI26:AI30"/>
    <mergeCell ref="AJ26:AJ30"/>
    <mergeCell ref="AK26:AK30"/>
    <mergeCell ref="AL26:AL30"/>
    <mergeCell ref="AM26:AM30"/>
    <mergeCell ref="AN26:AN30"/>
    <mergeCell ref="AE21:AE25"/>
    <mergeCell ref="AF21:AF25"/>
    <mergeCell ref="AG21:AG25"/>
    <mergeCell ref="AH21:AH25"/>
    <mergeCell ref="AI31:AI35"/>
    <mergeCell ref="AJ31:AJ35"/>
    <mergeCell ref="AK31:AK35"/>
    <mergeCell ref="AL31:AL35"/>
    <mergeCell ref="AM31:AM35"/>
    <mergeCell ref="V31:V35"/>
    <mergeCell ref="W31:W35"/>
    <mergeCell ref="X31:X35"/>
    <mergeCell ref="Y31:Y35"/>
    <mergeCell ref="Z31:Z35"/>
    <mergeCell ref="AA31:AA35"/>
    <mergeCell ref="AB31:AB35"/>
    <mergeCell ref="AC31:AC35"/>
    <mergeCell ref="AD31:AD35"/>
    <mergeCell ref="AN31:AN35"/>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AI36:AI40"/>
    <mergeCell ref="AJ36:AJ40"/>
    <mergeCell ref="AK36:AK40"/>
    <mergeCell ref="AL36:AL40"/>
    <mergeCell ref="AM36:AM40"/>
    <mergeCell ref="AN36:AN40"/>
    <mergeCell ref="AE31:AE35"/>
    <mergeCell ref="AF31:AF35"/>
    <mergeCell ref="AG31:AG35"/>
    <mergeCell ref="AH31:AH35"/>
    <mergeCell ref="AI41:AI45"/>
    <mergeCell ref="AJ41:AJ45"/>
    <mergeCell ref="AK41:AK45"/>
    <mergeCell ref="AL41:AL45"/>
    <mergeCell ref="AM41:AM45"/>
    <mergeCell ref="V41:V45"/>
    <mergeCell ref="W41:W45"/>
    <mergeCell ref="X41:X45"/>
    <mergeCell ref="Y41:Y45"/>
    <mergeCell ref="Z41:Z45"/>
    <mergeCell ref="AA41:AA45"/>
    <mergeCell ref="AB41:AB45"/>
    <mergeCell ref="AC41:AC45"/>
    <mergeCell ref="AD41:AD45"/>
    <mergeCell ref="AN41:AN45"/>
    <mergeCell ref="V46:V50"/>
    <mergeCell ref="W46:W50"/>
    <mergeCell ref="X46:X50"/>
    <mergeCell ref="Y46:Y50"/>
    <mergeCell ref="Z46:Z50"/>
    <mergeCell ref="AA46:AA50"/>
    <mergeCell ref="AB46:AB50"/>
    <mergeCell ref="AC46:AC50"/>
    <mergeCell ref="AD46:AD50"/>
    <mergeCell ref="AE46:AE50"/>
    <mergeCell ref="AF46:AF50"/>
    <mergeCell ref="AG46:AG50"/>
    <mergeCell ref="AH46:AH50"/>
    <mergeCell ref="AI46:AI50"/>
    <mergeCell ref="AJ46:AJ50"/>
    <mergeCell ref="AK46:AK50"/>
    <mergeCell ref="AL46:AL50"/>
    <mergeCell ref="AM46:AM50"/>
    <mergeCell ref="AN46:AN50"/>
    <mergeCell ref="AE41:AE45"/>
    <mergeCell ref="AF41:AF45"/>
    <mergeCell ref="AG41:AG45"/>
    <mergeCell ref="AH41:AH45"/>
    <mergeCell ref="AI51:AI54"/>
    <mergeCell ref="AJ51:AJ54"/>
    <mergeCell ref="AK51:AK54"/>
    <mergeCell ref="AL51:AL54"/>
    <mergeCell ref="AM51:AM54"/>
    <mergeCell ref="V51:V54"/>
    <mergeCell ref="W51:W54"/>
    <mergeCell ref="X51:X54"/>
    <mergeCell ref="Y51:Y54"/>
    <mergeCell ref="Z51:Z54"/>
    <mergeCell ref="AA51:AA54"/>
    <mergeCell ref="AB51:AB54"/>
    <mergeCell ref="AC51:AC54"/>
    <mergeCell ref="AD51:AD54"/>
    <mergeCell ref="AN51:AN54"/>
    <mergeCell ref="V55:V58"/>
    <mergeCell ref="W55:W58"/>
    <mergeCell ref="X55:X58"/>
    <mergeCell ref="Y55:Y58"/>
    <mergeCell ref="Z55:Z58"/>
    <mergeCell ref="AA55:AA58"/>
    <mergeCell ref="AB55:AB58"/>
    <mergeCell ref="AC55:AC58"/>
    <mergeCell ref="AD55:AD58"/>
    <mergeCell ref="AE55:AE58"/>
    <mergeCell ref="AF55:AF58"/>
    <mergeCell ref="AG55:AG58"/>
    <mergeCell ref="AH55:AH58"/>
    <mergeCell ref="AI55:AI58"/>
    <mergeCell ref="AJ55:AJ58"/>
    <mergeCell ref="AK55:AK58"/>
    <mergeCell ref="AL55:AL58"/>
    <mergeCell ref="AM55:AM58"/>
    <mergeCell ref="AN55:AN58"/>
    <mergeCell ref="AE51:AE54"/>
    <mergeCell ref="AF51:AF54"/>
    <mergeCell ref="AG51:AG54"/>
    <mergeCell ref="AH51:AH54"/>
    <mergeCell ref="V59:V62"/>
    <mergeCell ref="W59:W62"/>
    <mergeCell ref="X59:X62"/>
    <mergeCell ref="Y59:Y62"/>
    <mergeCell ref="Z59:Z62"/>
    <mergeCell ref="AA59:AA62"/>
    <mergeCell ref="AB59:AB62"/>
    <mergeCell ref="AC59:AC62"/>
    <mergeCell ref="AD59:AD62"/>
    <mergeCell ref="AN64:AN69"/>
    <mergeCell ref="AE59:AE62"/>
    <mergeCell ref="AF59:AF62"/>
    <mergeCell ref="AG59:AG62"/>
    <mergeCell ref="AH59:AH62"/>
    <mergeCell ref="AI59:AI62"/>
    <mergeCell ref="AJ59:AJ62"/>
    <mergeCell ref="AK59:AK62"/>
    <mergeCell ref="AL59:AL62"/>
    <mergeCell ref="AM59:AM62"/>
    <mergeCell ref="AE64:AE69"/>
    <mergeCell ref="AF64:AF69"/>
    <mergeCell ref="AG64:AG69"/>
    <mergeCell ref="AH64:AH69"/>
    <mergeCell ref="AI64:AI69"/>
    <mergeCell ref="AJ64:AJ69"/>
    <mergeCell ref="AK64:AK69"/>
    <mergeCell ref="AL64:AL69"/>
    <mergeCell ref="AM64:AM69"/>
    <mergeCell ref="AN59:AN62"/>
    <mergeCell ref="V64:V69"/>
    <mergeCell ref="W64:W69"/>
    <mergeCell ref="X64:X69"/>
    <mergeCell ref="Y64:Y69"/>
    <mergeCell ref="Z64:Z69"/>
    <mergeCell ref="AA64:AA69"/>
    <mergeCell ref="AB64:AB69"/>
    <mergeCell ref="AC64:AC69"/>
    <mergeCell ref="AD64:AD69"/>
    <mergeCell ref="V70:V74"/>
    <mergeCell ref="W70:W74"/>
    <mergeCell ref="X70:X74"/>
    <mergeCell ref="Y70:Y74"/>
    <mergeCell ref="Z70:Z74"/>
    <mergeCell ref="AA70:AA74"/>
    <mergeCell ref="AB70:AB74"/>
    <mergeCell ref="AC70:AC74"/>
    <mergeCell ref="AD70:AD74"/>
    <mergeCell ref="AE70:AE74"/>
    <mergeCell ref="AF70:AF74"/>
    <mergeCell ref="AG70:AG74"/>
    <mergeCell ref="AH70:AH74"/>
    <mergeCell ref="AI70:AI74"/>
    <mergeCell ref="AJ70:AJ74"/>
    <mergeCell ref="AK70:AK74"/>
    <mergeCell ref="AL70:AL74"/>
    <mergeCell ref="AM70:AM74"/>
    <mergeCell ref="AE75:AE79"/>
    <mergeCell ref="AF75:AF79"/>
    <mergeCell ref="AG75:AG79"/>
    <mergeCell ref="AH75:AH79"/>
    <mergeCell ref="AI75:AI79"/>
    <mergeCell ref="AJ75:AJ79"/>
    <mergeCell ref="AK75:AK79"/>
    <mergeCell ref="AL75:AL79"/>
    <mergeCell ref="AM75:AM79"/>
    <mergeCell ref="V75:V79"/>
    <mergeCell ref="W75:W79"/>
    <mergeCell ref="X75:X79"/>
    <mergeCell ref="Y75:Y79"/>
    <mergeCell ref="Z75:Z79"/>
    <mergeCell ref="AA75:AA79"/>
    <mergeCell ref="AB75:AB79"/>
    <mergeCell ref="AC75:AC79"/>
    <mergeCell ref="AD75:AD79"/>
    <mergeCell ref="V80:V84"/>
    <mergeCell ref="W80:W84"/>
    <mergeCell ref="X80:X84"/>
    <mergeCell ref="Y80:Y84"/>
    <mergeCell ref="Z80:Z84"/>
    <mergeCell ref="AA80:AA84"/>
    <mergeCell ref="AB80:AB84"/>
    <mergeCell ref="AC80:AC84"/>
    <mergeCell ref="AD80:AD84"/>
    <mergeCell ref="AE80:AE84"/>
    <mergeCell ref="AF80:AF84"/>
    <mergeCell ref="AG80:AG84"/>
    <mergeCell ref="AH80:AH84"/>
    <mergeCell ref="AI80:AI84"/>
    <mergeCell ref="AJ80:AJ84"/>
    <mergeCell ref="AK80:AK84"/>
    <mergeCell ref="AL80:AL84"/>
    <mergeCell ref="AM80:AM84"/>
    <mergeCell ref="AE85:AE90"/>
    <mergeCell ref="AF85:AF90"/>
    <mergeCell ref="AG85:AG90"/>
    <mergeCell ref="AH85:AH90"/>
    <mergeCell ref="AI85:AI90"/>
    <mergeCell ref="AJ85:AJ90"/>
    <mergeCell ref="AK85:AK90"/>
    <mergeCell ref="AL85:AL90"/>
    <mergeCell ref="AM85:AM90"/>
    <mergeCell ref="V85:V90"/>
    <mergeCell ref="W85:W90"/>
    <mergeCell ref="X85:X90"/>
    <mergeCell ref="Y85:Y90"/>
    <mergeCell ref="Z85:Z90"/>
    <mergeCell ref="AA85:AA90"/>
    <mergeCell ref="AB85:AB90"/>
    <mergeCell ref="AC85:AC90"/>
    <mergeCell ref="AD85:AD90"/>
    <mergeCell ref="V91:V97"/>
    <mergeCell ref="W91:W97"/>
    <mergeCell ref="X91:X97"/>
    <mergeCell ref="Y91:Y97"/>
    <mergeCell ref="Z91:Z97"/>
    <mergeCell ref="AA91:AA97"/>
    <mergeCell ref="AB91:AB97"/>
    <mergeCell ref="AC91:AC97"/>
    <mergeCell ref="AD91:AD97"/>
    <mergeCell ref="AE91:AE97"/>
    <mergeCell ref="AF91:AF97"/>
    <mergeCell ref="AG91:AG97"/>
    <mergeCell ref="AH91:AH97"/>
    <mergeCell ref="AI91:AI97"/>
    <mergeCell ref="AJ91:AJ97"/>
    <mergeCell ref="AK91:AK97"/>
    <mergeCell ref="AL91:AL97"/>
    <mergeCell ref="AM91:AM97"/>
    <mergeCell ref="AE98:AE103"/>
    <mergeCell ref="AF98:AF103"/>
    <mergeCell ref="AG98:AG103"/>
    <mergeCell ref="AH98:AH103"/>
    <mergeCell ref="AI98:AI103"/>
    <mergeCell ref="AJ98:AJ103"/>
    <mergeCell ref="AK98:AK103"/>
    <mergeCell ref="AL98:AL103"/>
    <mergeCell ref="AM98:AM103"/>
    <mergeCell ref="V98:V103"/>
    <mergeCell ref="W98:W103"/>
    <mergeCell ref="X98:X103"/>
    <mergeCell ref="Y98:Y103"/>
    <mergeCell ref="Z98:Z103"/>
    <mergeCell ref="AA98:AA103"/>
    <mergeCell ref="AB98:AB103"/>
    <mergeCell ref="AC98:AC103"/>
    <mergeCell ref="AD98:AD103"/>
    <mergeCell ref="V105:V119"/>
    <mergeCell ref="W105:W119"/>
    <mergeCell ref="X105:X119"/>
    <mergeCell ref="Y105:Y119"/>
    <mergeCell ref="Z105:Z119"/>
    <mergeCell ref="AA105:AA119"/>
    <mergeCell ref="AB105:AB119"/>
    <mergeCell ref="AC105:AC119"/>
    <mergeCell ref="AD105:AD119"/>
    <mergeCell ref="AE105:AE119"/>
    <mergeCell ref="AF105:AF119"/>
    <mergeCell ref="AG105:AG119"/>
    <mergeCell ref="AH105:AH119"/>
    <mergeCell ref="AI105:AI119"/>
    <mergeCell ref="AJ105:AJ119"/>
    <mergeCell ref="AK105:AK119"/>
    <mergeCell ref="AL105:AL119"/>
    <mergeCell ref="AM105:AM119"/>
    <mergeCell ref="AK169:AK189"/>
    <mergeCell ref="AL169:AL189"/>
    <mergeCell ref="AM169:AM189"/>
    <mergeCell ref="AN169:AN189"/>
    <mergeCell ref="V121:V167"/>
    <mergeCell ref="W121:W167"/>
    <mergeCell ref="X121:X167"/>
    <mergeCell ref="Y121:Y167"/>
    <mergeCell ref="Z121:Z167"/>
    <mergeCell ref="AA121:AA167"/>
    <mergeCell ref="AB121:AB167"/>
    <mergeCell ref="AC121:AC167"/>
    <mergeCell ref="AD121:AD167"/>
    <mergeCell ref="AE121:AE167"/>
    <mergeCell ref="AF121:AF167"/>
    <mergeCell ref="AG121:AG167"/>
    <mergeCell ref="AH121:AH167"/>
    <mergeCell ref="AI121:AI167"/>
    <mergeCell ref="AJ121:AJ167"/>
    <mergeCell ref="AK121:AK167"/>
    <mergeCell ref="AL121:AL167"/>
    <mergeCell ref="AM121:AM167"/>
    <mergeCell ref="AF169:AF189"/>
    <mergeCell ref="AG169:AG189"/>
    <mergeCell ref="V191:V200"/>
    <mergeCell ref="W191:W200"/>
    <mergeCell ref="X191:X200"/>
    <mergeCell ref="Y191:Y200"/>
    <mergeCell ref="Z191:Z200"/>
    <mergeCell ref="AA191:AA200"/>
    <mergeCell ref="AB191:AB200"/>
    <mergeCell ref="AC191:AC200"/>
    <mergeCell ref="AD191:AD200"/>
    <mergeCell ref="V201:V210"/>
    <mergeCell ref="W201:W210"/>
    <mergeCell ref="X201:X210"/>
    <mergeCell ref="Y201:Y210"/>
    <mergeCell ref="Z201:Z210"/>
    <mergeCell ref="AA201:AA210"/>
    <mergeCell ref="AB201:AB210"/>
    <mergeCell ref="AC201:AC210"/>
    <mergeCell ref="AD201:AD210"/>
    <mergeCell ref="AK211:AK220"/>
    <mergeCell ref="AL211:AL220"/>
    <mergeCell ref="AM211:AM220"/>
    <mergeCell ref="V211:V220"/>
    <mergeCell ref="W211:W220"/>
    <mergeCell ref="X211:X220"/>
    <mergeCell ref="Y211:Y220"/>
    <mergeCell ref="Z211:Z220"/>
    <mergeCell ref="AA211:AA220"/>
    <mergeCell ref="AB211:AB220"/>
    <mergeCell ref="AC211:AC220"/>
    <mergeCell ref="AD211:AD220"/>
    <mergeCell ref="AH169:AH189"/>
    <mergeCell ref="AI169:AI189"/>
    <mergeCell ref="AJ169:AJ189"/>
    <mergeCell ref="AE211:AE220"/>
    <mergeCell ref="AF211:AF220"/>
    <mergeCell ref="AG211:AG220"/>
    <mergeCell ref="AH211:AH220"/>
    <mergeCell ref="AI211:AI220"/>
    <mergeCell ref="AJ211:AJ220"/>
    <mergeCell ref="AJ191:AJ200"/>
    <mergeCell ref="AK191:AK200"/>
    <mergeCell ref="AL191:AL200"/>
    <mergeCell ref="AM191:AM200"/>
    <mergeCell ref="AE191:AE200"/>
    <mergeCell ref="AF191:AF200"/>
    <mergeCell ref="AG191:AG200"/>
    <mergeCell ref="AH191:AH200"/>
    <mergeCell ref="AI191:AI200"/>
    <mergeCell ref="AE201:AE210"/>
    <mergeCell ref="AF201:AF210"/>
    <mergeCell ref="AG201:AG210"/>
    <mergeCell ref="AH201:AH210"/>
    <mergeCell ref="AI201:AI210"/>
    <mergeCell ref="AJ201:AJ210"/>
    <mergeCell ref="AK201:AK210"/>
    <mergeCell ref="AL201:AL210"/>
    <mergeCell ref="AM201:AM210"/>
    <mergeCell ref="CR8:CR10"/>
    <mergeCell ref="AN211:AN220"/>
    <mergeCell ref="AV10:AW10"/>
    <mergeCell ref="AX10:AY10"/>
    <mergeCell ref="AZ10:BA10"/>
    <mergeCell ref="BB10:BC10"/>
    <mergeCell ref="AS8:BC9"/>
    <mergeCell ref="BD8:BG9"/>
    <mergeCell ref="BH8:BR9"/>
    <mergeCell ref="BH10:BI10"/>
    <mergeCell ref="BJ10:BK10"/>
    <mergeCell ref="BL10:BM10"/>
    <mergeCell ref="BN10:BO10"/>
    <mergeCell ref="BP10:BR10"/>
    <mergeCell ref="AN191:AN200"/>
    <mergeCell ref="AN201:AN210"/>
    <mergeCell ref="AN105:AN119"/>
    <mergeCell ref="AN121:AN167"/>
    <mergeCell ref="AN91:AN97"/>
    <mergeCell ref="AN98:AN103"/>
    <mergeCell ref="AN80:AN84"/>
    <mergeCell ref="AN85:AN90"/>
    <mergeCell ref="AN70:AN74"/>
    <mergeCell ref="AN75:AN79"/>
  </mergeCells>
  <conditionalFormatting sqref="BR1:BR1048576">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T60"/>
  <sheetViews>
    <sheetView topLeftCell="AV7" workbookViewId="0">
      <pane ySplit="4" topLeftCell="A11" activePane="bottomLeft" state="frozen"/>
      <selection activeCell="A7" sqref="A7"/>
      <selection pane="bottomLeft" activeCell="BL12" sqref="BL12"/>
    </sheetView>
  </sheetViews>
  <sheetFormatPr baseColWidth="10" defaultColWidth="10.75" defaultRowHeight="27" x14ac:dyDescent="0.35"/>
  <cols>
    <col min="1" max="1" width="2.375" style="2" customWidth="1"/>
    <col min="2" max="2" width="10.75" style="2"/>
    <col min="3" max="3" width="18.875" style="2" customWidth="1"/>
    <col min="4" max="4" width="11" style="2" customWidth="1"/>
    <col min="5" max="5" width="19.75" style="2" customWidth="1"/>
    <col min="6" max="6" width="20.875" style="2" customWidth="1"/>
    <col min="7" max="7" width="10.75" style="2"/>
    <col min="8" max="8" width="13.625" style="2" customWidth="1"/>
    <col min="9" max="9" width="6.75" style="202" hidden="1" customWidth="1"/>
    <col min="10" max="10" width="10.75" style="2"/>
    <col min="11" max="12" width="6.75" style="202" hidden="1" customWidth="1"/>
    <col min="13" max="13" width="10.75" style="2"/>
    <col min="14" max="15" width="6.75" style="202" hidden="1" customWidth="1"/>
    <col min="16" max="16" width="10.75" style="2"/>
    <col min="17" max="18" width="6.75" style="202" hidden="1" customWidth="1"/>
    <col min="19" max="19" width="10.75" style="2"/>
    <col min="20" max="21" width="6.75" style="202" hidden="1" customWidth="1"/>
    <col min="22" max="22" width="12.75" style="202" customWidth="1"/>
    <col min="23" max="23" width="6.75" style="202" hidden="1" customWidth="1"/>
    <col min="24" max="24" width="12.75" style="202" customWidth="1"/>
    <col min="25" max="25" width="6.75" style="202" hidden="1" customWidth="1"/>
    <col min="26" max="26" width="12.75" style="202" customWidth="1"/>
    <col min="27" max="27" width="6.75" style="202" hidden="1" customWidth="1"/>
    <col min="28" max="28" width="12.75" style="202" customWidth="1"/>
    <col min="29" max="29" width="6.75" style="202" hidden="1" customWidth="1"/>
    <col min="30" max="30" width="10.75" style="202" customWidth="1"/>
    <col min="31" max="31" width="6.75" style="202" hidden="1" customWidth="1"/>
    <col min="32" max="32" width="10.75" style="202" customWidth="1"/>
    <col min="33" max="33" width="6.75" style="202" hidden="1" customWidth="1"/>
    <col min="34" max="34" width="10.75" style="202" customWidth="1"/>
    <col min="35" max="35" width="6.75" style="202" hidden="1" customWidth="1"/>
    <col min="36" max="36" width="10.75" style="202" customWidth="1"/>
    <col min="37" max="37" width="6.75" style="202" hidden="1" customWidth="1"/>
    <col min="38" max="38" width="12.75" style="202" customWidth="1"/>
    <col min="39" max="39" width="6.75" style="202" customWidth="1"/>
    <col min="40" max="40" width="8.75" style="202" customWidth="1"/>
    <col min="41" max="41" width="10.75" style="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customWidth="1"/>
    <col min="50" max="50" width="11.875" style="2" customWidth="1"/>
    <col min="51" max="51" width="6.75" style="202" customWidth="1"/>
    <col min="52" max="52" width="11.875" style="2" customWidth="1"/>
    <col min="53" max="53" width="6.75" style="202" customWidth="1"/>
    <col min="54" max="54" width="11.875" style="2" customWidth="1"/>
    <col min="55" max="55" width="6.75" style="202"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644" customWidth="1"/>
    <col min="71" max="73" width="16.25" style="2" customWidth="1"/>
    <col min="74" max="74" width="14.75" style="202" customWidth="1"/>
    <col min="75" max="75" width="14.75" style="2" customWidth="1"/>
    <col min="76" max="78" width="16.25" style="2" customWidth="1"/>
    <col min="79" max="79" width="14.75" style="202" customWidth="1"/>
    <col min="80" max="80" width="14.75" style="2" customWidth="1"/>
    <col min="81" max="83" width="16.25" style="2" customWidth="1"/>
    <col min="84" max="84" width="14.75" style="202" customWidth="1"/>
    <col min="85" max="85" width="14.75" style="2" customWidth="1"/>
    <col min="86" max="88" width="16.25" style="2" customWidth="1"/>
    <col min="89" max="89" width="14.75" style="202" customWidth="1"/>
    <col min="90" max="90" width="14.75" style="2" customWidth="1"/>
    <col min="91" max="93" width="16.25" style="202" customWidth="1"/>
    <col min="94" max="94" width="14.75" style="202" customWidth="1"/>
    <col min="95" max="95" width="14.75" style="2" customWidth="1"/>
    <col min="96" max="96" width="30.75" style="2" customWidth="1"/>
    <col min="97" max="97" width="21.25" style="2" customWidth="1"/>
    <col min="98" max="98" width="20.75" style="2" customWidth="1"/>
    <col min="99" max="16384" width="10.75" style="2"/>
  </cols>
  <sheetData>
    <row r="1" spans="2:98" ht="27.75"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33"/>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2:98" ht="27.75" x14ac:dyDescent="0.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633"/>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20</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4">
      <c r="B6" s="3"/>
      <c r="C6" s="3"/>
      <c r="D6" s="3"/>
      <c r="E6" s="3"/>
      <c r="F6" s="3"/>
      <c r="G6" s="3"/>
      <c r="H6" s="3"/>
      <c r="I6" s="360"/>
      <c r="J6" s="3"/>
      <c r="K6" s="360"/>
      <c r="L6" s="360"/>
      <c r="M6" s="3"/>
      <c r="N6" s="360"/>
      <c r="O6" s="360"/>
      <c r="P6" s="3"/>
      <c r="Q6" s="360"/>
      <c r="R6" s="360"/>
      <c r="S6" s="3"/>
      <c r="T6" s="360"/>
      <c r="U6" s="360"/>
      <c r="V6" s="360"/>
      <c r="W6" s="360"/>
      <c r="X6" s="360"/>
      <c r="Y6" s="360"/>
      <c r="Z6" s="360"/>
      <c r="AA6" s="360"/>
      <c r="AB6" s="360"/>
      <c r="AC6" s="360"/>
      <c r="AD6" s="360"/>
      <c r="AE6" s="360"/>
      <c r="AF6" s="360"/>
      <c r="AG6" s="360"/>
      <c r="AH6" s="360"/>
      <c r="AI6" s="360"/>
      <c r="AJ6" s="360"/>
      <c r="AK6" s="360"/>
      <c r="AL6" s="360"/>
      <c r="AM6" s="360"/>
      <c r="AN6" s="360"/>
      <c r="AO6" s="3"/>
      <c r="AP6" s="3"/>
      <c r="AQ6" s="3"/>
      <c r="AR6" s="3"/>
      <c r="AS6" s="3"/>
      <c r="AT6" s="3"/>
      <c r="AU6" s="3"/>
      <c r="AV6" s="3"/>
      <c r="AW6" s="360"/>
      <c r="AX6" s="3"/>
      <c r="AY6" s="360"/>
      <c r="AZ6" s="3"/>
      <c r="BA6" s="360"/>
      <c r="BB6" s="3"/>
      <c r="BC6" s="360"/>
      <c r="BD6" s="360"/>
      <c r="BE6" s="360"/>
      <c r="BF6" s="360"/>
      <c r="BG6" s="360"/>
      <c r="BH6" s="360"/>
      <c r="BI6" s="360"/>
      <c r="BJ6" s="360"/>
      <c r="BK6" s="360"/>
      <c r="BL6" s="360"/>
      <c r="BM6" s="360"/>
      <c r="BN6" s="360"/>
      <c r="BO6" s="360"/>
      <c r="BP6" s="360"/>
      <c r="BQ6" s="360"/>
      <c r="BR6" s="634"/>
      <c r="BS6" s="3"/>
      <c r="BT6" s="3"/>
      <c r="BU6" s="3"/>
      <c r="BV6" s="360"/>
      <c r="BW6" s="3"/>
      <c r="BX6" s="3"/>
      <c r="BY6" s="3"/>
      <c r="BZ6" s="3"/>
      <c r="CA6" s="360"/>
      <c r="CB6" s="3"/>
      <c r="CC6" s="3"/>
      <c r="CD6" s="3"/>
      <c r="CE6" s="3"/>
      <c r="CF6" s="360"/>
      <c r="CG6" s="3"/>
      <c r="CH6" s="3"/>
      <c r="CI6" s="3"/>
      <c r="CJ6" s="3"/>
      <c r="CK6" s="360"/>
      <c r="CL6" s="3"/>
      <c r="CM6" s="360"/>
      <c r="CN6" s="360"/>
      <c r="CO6" s="360"/>
      <c r="CP6" s="360"/>
      <c r="CQ6" s="3"/>
      <c r="CR6" s="3"/>
      <c r="CS6" s="3"/>
      <c r="CT6" s="3"/>
    </row>
    <row r="7" spans="2:98" ht="14.25" customHeight="1" thickBot="1" x14ac:dyDescent="0.4">
      <c r="B7" s="4"/>
      <c r="C7" s="4"/>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635"/>
      <c r="BS7" s="8"/>
      <c r="BT7" s="8"/>
      <c r="BU7" s="4"/>
      <c r="BV7" s="4"/>
      <c r="BW7" s="4"/>
      <c r="BX7" s="8"/>
      <c r="BY7" s="8"/>
      <c r="BZ7" s="8"/>
      <c r="CA7" s="8"/>
      <c r="CB7" s="4"/>
      <c r="CC7" s="8"/>
      <c r="CD7" s="8"/>
      <c r="CE7" s="8"/>
      <c r="CF7" s="8"/>
      <c r="CG7" s="4"/>
      <c r="CH7" s="8"/>
      <c r="CI7" s="8"/>
      <c r="CJ7" s="8"/>
      <c r="CK7" s="8"/>
      <c r="CL7" s="4"/>
      <c r="CM7" s="4"/>
      <c r="CN7" s="4"/>
      <c r="CO7" s="4"/>
      <c r="CP7" s="4"/>
      <c r="CQ7" s="4"/>
      <c r="CR7" s="4"/>
      <c r="CS7" s="4"/>
    </row>
    <row r="8" spans="2:98" ht="15" customHeight="1" thickBot="1" x14ac:dyDescent="0.25">
      <c r="B8" s="884" t="s">
        <v>8</v>
      </c>
      <c r="C8" s="884" t="s">
        <v>13</v>
      </c>
      <c r="D8" s="884" t="s">
        <v>8</v>
      </c>
      <c r="E8" s="884" t="s">
        <v>14</v>
      </c>
      <c r="F8" s="886" t="s">
        <v>9</v>
      </c>
      <c r="G8" s="731" t="s">
        <v>10</v>
      </c>
      <c r="H8" s="730" t="s">
        <v>1</v>
      </c>
      <c r="I8" s="886"/>
      <c r="J8" s="730" t="s">
        <v>2</v>
      </c>
      <c r="K8" s="731"/>
      <c r="L8" s="731"/>
      <c r="M8" s="731"/>
      <c r="N8" s="731"/>
      <c r="O8" s="731"/>
      <c r="P8" s="731"/>
      <c r="Q8" s="731"/>
      <c r="R8" s="731"/>
      <c r="S8" s="731"/>
      <c r="T8" s="731"/>
      <c r="U8" s="738"/>
      <c r="V8" s="786" t="s">
        <v>1191</v>
      </c>
      <c r="W8" s="787"/>
      <c r="X8" s="787"/>
      <c r="Y8" s="787"/>
      <c r="Z8" s="787"/>
      <c r="AA8" s="787"/>
      <c r="AB8" s="787"/>
      <c r="AC8" s="788"/>
      <c r="AD8" s="777" t="s">
        <v>1192</v>
      </c>
      <c r="AE8" s="778"/>
      <c r="AF8" s="778"/>
      <c r="AG8" s="778"/>
      <c r="AH8" s="778"/>
      <c r="AI8" s="778"/>
      <c r="AJ8" s="778"/>
      <c r="AK8" s="778"/>
      <c r="AL8" s="778"/>
      <c r="AM8" s="778"/>
      <c r="AN8" s="779"/>
      <c r="AO8" s="737" t="s">
        <v>8</v>
      </c>
      <c r="AP8" s="889" t="s">
        <v>3</v>
      </c>
      <c r="AQ8" s="889" t="s">
        <v>11</v>
      </c>
      <c r="AR8" s="889" t="s">
        <v>15</v>
      </c>
      <c r="AS8" s="730" t="s">
        <v>4</v>
      </c>
      <c r="AT8" s="731"/>
      <c r="AU8" s="731"/>
      <c r="AV8" s="731"/>
      <c r="AW8" s="731"/>
      <c r="AX8" s="731"/>
      <c r="AY8" s="731"/>
      <c r="AZ8" s="731"/>
      <c r="BA8" s="731"/>
      <c r="BB8" s="731"/>
      <c r="BC8" s="738"/>
      <c r="BD8" s="737" t="s">
        <v>1191</v>
      </c>
      <c r="BE8" s="731"/>
      <c r="BF8" s="731"/>
      <c r="BG8" s="738"/>
      <c r="BH8" s="741" t="s">
        <v>1192</v>
      </c>
      <c r="BI8" s="742"/>
      <c r="BJ8" s="742"/>
      <c r="BK8" s="742"/>
      <c r="BL8" s="742"/>
      <c r="BM8" s="742"/>
      <c r="BN8" s="742"/>
      <c r="BO8" s="742"/>
      <c r="BP8" s="742"/>
      <c r="BQ8" s="742"/>
      <c r="BR8" s="743"/>
      <c r="BS8" s="1010" t="s">
        <v>1203</v>
      </c>
      <c r="BT8" s="891"/>
      <c r="BU8" s="891"/>
      <c r="BV8" s="891"/>
      <c r="BW8" s="891"/>
      <c r="BX8" s="891"/>
      <c r="BY8" s="891"/>
      <c r="BZ8" s="891"/>
      <c r="CA8" s="891"/>
      <c r="CB8" s="891"/>
      <c r="CC8" s="891"/>
      <c r="CD8" s="891"/>
      <c r="CE8" s="891"/>
      <c r="CF8" s="891"/>
      <c r="CG8" s="891"/>
      <c r="CH8" s="891"/>
      <c r="CI8" s="891"/>
      <c r="CJ8" s="891"/>
      <c r="CK8" s="891"/>
      <c r="CL8" s="891"/>
      <c r="CM8" s="1011"/>
      <c r="CN8" s="1011"/>
      <c r="CO8" s="1011"/>
      <c r="CP8" s="1011"/>
      <c r="CQ8" s="1012"/>
      <c r="CR8" s="966" t="s">
        <v>1220</v>
      </c>
      <c r="CS8" s="1013" t="s">
        <v>12</v>
      </c>
    </row>
    <row r="9" spans="2:98" ht="15" customHeight="1" thickBot="1" x14ac:dyDescent="0.25">
      <c r="B9" s="885"/>
      <c r="C9" s="885"/>
      <c r="D9" s="885"/>
      <c r="E9" s="885"/>
      <c r="F9" s="887"/>
      <c r="G9" s="888"/>
      <c r="H9" s="896"/>
      <c r="I9" s="887"/>
      <c r="J9" s="732"/>
      <c r="K9" s="733"/>
      <c r="L9" s="733"/>
      <c r="M9" s="733"/>
      <c r="N9" s="733"/>
      <c r="O9" s="733"/>
      <c r="P9" s="733"/>
      <c r="Q9" s="733"/>
      <c r="R9" s="733"/>
      <c r="S9" s="733"/>
      <c r="T9" s="733"/>
      <c r="U9" s="740"/>
      <c r="V9" s="789"/>
      <c r="W9" s="790"/>
      <c r="X9" s="790"/>
      <c r="Y9" s="790"/>
      <c r="Z9" s="790"/>
      <c r="AA9" s="790"/>
      <c r="AB9" s="790"/>
      <c r="AC9" s="791"/>
      <c r="AD9" s="780"/>
      <c r="AE9" s="781"/>
      <c r="AF9" s="781"/>
      <c r="AG9" s="781"/>
      <c r="AH9" s="781"/>
      <c r="AI9" s="781"/>
      <c r="AJ9" s="781"/>
      <c r="AK9" s="781"/>
      <c r="AL9" s="781"/>
      <c r="AM9" s="781"/>
      <c r="AN9" s="782"/>
      <c r="AO9" s="1009"/>
      <c r="AP9" s="890"/>
      <c r="AQ9" s="890"/>
      <c r="AR9" s="890"/>
      <c r="AS9" s="732"/>
      <c r="AT9" s="733"/>
      <c r="AU9" s="733"/>
      <c r="AV9" s="733"/>
      <c r="AW9" s="733"/>
      <c r="AX9" s="733"/>
      <c r="AY9" s="733"/>
      <c r="AZ9" s="733"/>
      <c r="BA9" s="733"/>
      <c r="BB9" s="733"/>
      <c r="BC9" s="740"/>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1055" t="s">
        <v>932</v>
      </c>
      <c r="CN9" s="1056"/>
      <c r="CO9" s="1056"/>
      <c r="CP9" s="1056"/>
      <c r="CQ9" s="1057"/>
      <c r="CR9" s="967"/>
      <c r="CS9" s="1014"/>
    </row>
    <row r="10" spans="2:98" ht="30" customHeight="1" thickBot="1" x14ac:dyDescent="0.25">
      <c r="B10" s="1008"/>
      <c r="C10" s="1008"/>
      <c r="D10" s="1008"/>
      <c r="E10" s="1008"/>
      <c r="F10" s="887"/>
      <c r="G10" s="888"/>
      <c r="H10" s="897"/>
      <c r="I10" s="898"/>
      <c r="J10" s="897">
        <v>2016</v>
      </c>
      <c r="K10" s="1183"/>
      <c r="L10" s="898"/>
      <c r="M10" s="897">
        <v>2017</v>
      </c>
      <c r="N10" s="1183"/>
      <c r="O10" s="898"/>
      <c r="P10" s="897">
        <v>2018</v>
      </c>
      <c r="Q10" s="1183"/>
      <c r="R10" s="898"/>
      <c r="S10" s="897">
        <v>2019</v>
      </c>
      <c r="T10" s="1183"/>
      <c r="U10" s="1184"/>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1009"/>
      <c r="AP10" s="890"/>
      <c r="AQ10" s="890"/>
      <c r="AR10" s="890"/>
      <c r="AS10" s="31" t="s">
        <v>5</v>
      </c>
      <c r="AT10" s="31" t="s">
        <v>10</v>
      </c>
      <c r="AU10" s="31" t="s">
        <v>6</v>
      </c>
      <c r="AV10" s="1185">
        <v>2016</v>
      </c>
      <c r="AW10" s="1186"/>
      <c r="AX10" s="1185">
        <v>2017</v>
      </c>
      <c r="AY10" s="1186"/>
      <c r="AZ10" s="1185">
        <v>2018</v>
      </c>
      <c r="BA10" s="1186"/>
      <c r="BB10" s="1185">
        <v>2019</v>
      </c>
      <c r="BC10" s="1189"/>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08" t="s">
        <v>1187</v>
      </c>
      <c r="BT10" s="31" t="s">
        <v>1188</v>
      </c>
      <c r="BU10" s="31" t="s">
        <v>1189</v>
      </c>
      <c r="BV10" s="32" t="s">
        <v>1193</v>
      </c>
      <c r="BW10" s="313" t="s">
        <v>1194</v>
      </c>
      <c r="BX10" s="308" t="s">
        <v>1187</v>
      </c>
      <c r="BY10" s="31" t="s">
        <v>1188</v>
      </c>
      <c r="BZ10" s="31" t="s">
        <v>1189</v>
      </c>
      <c r="CA10" s="32" t="s">
        <v>1193</v>
      </c>
      <c r="CB10" s="313" t="s">
        <v>1194</v>
      </c>
      <c r="CC10" s="308" t="s">
        <v>1187</v>
      </c>
      <c r="CD10" s="31" t="s">
        <v>1188</v>
      </c>
      <c r="CE10" s="31" t="s">
        <v>1189</v>
      </c>
      <c r="CF10" s="32" t="s">
        <v>1193</v>
      </c>
      <c r="CG10" s="313" t="s">
        <v>1194</v>
      </c>
      <c r="CH10" s="308" t="s">
        <v>1187</v>
      </c>
      <c r="CI10" s="31" t="s">
        <v>1188</v>
      </c>
      <c r="CJ10" s="31" t="s">
        <v>1189</v>
      </c>
      <c r="CK10" s="32" t="s">
        <v>1193</v>
      </c>
      <c r="CL10" s="313" t="s">
        <v>1194</v>
      </c>
      <c r="CM10" s="308" t="s">
        <v>1187</v>
      </c>
      <c r="CN10" s="31" t="s">
        <v>1188</v>
      </c>
      <c r="CO10" s="31" t="s">
        <v>1189</v>
      </c>
      <c r="CP10" s="31" t="s">
        <v>1193</v>
      </c>
      <c r="CQ10" s="313" t="s">
        <v>1194</v>
      </c>
      <c r="CR10" s="968"/>
      <c r="CS10" s="1014"/>
      <c r="CT10" s="151" t="s">
        <v>7</v>
      </c>
    </row>
    <row r="11" spans="2:98" ht="30" customHeight="1" x14ac:dyDescent="0.2">
      <c r="B11" s="960">
        <f>+RESUMEN!J121</f>
        <v>0.12869203943727725</v>
      </c>
      <c r="C11" s="969" t="s">
        <v>842</v>
      </c>
      <c r="D11" s="960">
        <f>+RESUMEN!J122</f>
        <v>7.3611250348092461E-2</v>
      </c>
      <c r="E11" s="956" t="s">
        <v>797</v>
      </c>
      <c r="F11" s="1127" t="s">
        <v>795</v>
      </c>
      <c r="G11" s="946">
        <v>0</v>
      </c>
      <c r="H11" s="946">
        <v>1000</v>
      </c>
      <c r="I11" s="981">
        <f>+H11-G11</f>
        <v>1000</v>
      </c>
      <c r="J11" s="946">
        <v>0</v>
      </c>
      <c r="K11" s="981">
        <f>+J11-G11</f>
        <v>0</v>
      </c>
      <c r="L11" s="946"/>
      <c r="M11" s="946">
        <v>200</v>
      </c>
      <c r="N11" s="981">
        <f>+M11-J11</f>
        <v>200</v>
      </c>
      <c r="O11" s="946"/>
      <c r="P11" s="946">
        <v>700</v>
      </c>
      <c r="Q11" s="981">
        <f>+P11-M11</f>
        <v>500</v>
      </c>
      <c r="R11" s="946"/>
      <c r="S11" s="946">
        <v>1000</v>
      </c>
      <c r="T11" s="981">
        <f>+S11-P11</f>
        <v>300</v>
      </c>
      <c r="U11" s="998"/>
      <c r="V11" s="999"/>
      <c r="W11" s="981">
        <f>+IF(V11=0,0,V11-G11)</f>
        <v>0</v>
      </c>
      <c r="X11" s="946"/>
      <c r="Y11" s="981">
        <f>+IF(X11=0,0,X11-V11)</f>
        <v>0</v>
      </c>
      <c r="Z11" s="946"/>
      <c r="AA11" s="981">
        <f>+IF(Z11=0,0,Z11-X11)</f>
        <v>0</v>
      </c>
      <c r="AB11" s="990"/>
      <c r="AC11" s="993">
        <f>+IF(AB11=0,0,AB11-Z11)</f>
        <v>0</v>
      </c>
      <c r="AD11" s="987" t="str">
        <f>+IF(K11=0," -",W11/K11)</f>
        <v xml:space="preserve"> -</v>
      </c>
      <c r="AE11" s="986" t="str">
        <f>+IF(K11=0," -",IF(AD11&gt;100%,100%,AD11))</f>
        <v xml:space="preserve"> -</v>
      </c>
      <c r="AF11" s="985">
        <f>+IF(N11=0," -",Y11/N11)</f>
        <v>0</v>
      </c>
      <c r="AG11" s="986">
        <f>+IF(N11=0," -",IF(AF11&gt;100%,100%,AF11))</f>
        <v>0</v>
      </c>
      <c r="AH11" s="985">
        <f>+IF(Q11=0," -",AA11/Q11)</f>
        <v>0</v>
      </c>
      <c r="AI11" s="986">
        <f>+IF(Q11=0," -",IF(AH11&gt;100%,100%,AH11))</f>
        <v>0</v>
      </c>
      <c r="AJ11" s="985">
        <f>+IF(T11=0," -",AC11/T11)</f>
        <v>0</v>
      </c>
      <c r="AK11" s="986">
        <f>+IF(T11=0," -",IF(AJ11&gt;100%,100%,AJ11))</f>
        <v>0</v>
      </c>
      <c r="AL11" s="985">
        <f>+SUM(AC11,AA11,Y11,W11)/I11</f>
        <v>0</v>
      </c>
      <c r="AM11" s="986">
        <f>+IF(AL11&gt;100%,100%,IF(AL11&lt;0%,0%,AL11))</f>
        <v>0</v>
      </c>
      <c r="AN11" s="1131"/>
      <c r="AO11" s="917">
        <f>+RESUMEN!J123</f>
        <v>0.1033734335839599</v>
      </c>
      <c r="AP11" s="906" t="s">
        <v>798</v>
      </c>
      <c r="AQ11" s="120" t="s">
        <v>783</v>
      </c>
      <c r="AR11" s="443" t="str">
        <f>'[1]LÍNEA 5'!P11</f>
        <v>0542900102</v>
      </c>
      <c r="AS11" s="120" t="s">
        <v>1840</v>
      </c>
      <c r="AT11" s="42">
        <v>0</v>
      </c>
      <c r="AU11" s="93">
        <f>'[1]LÍNEA 5'!S11</f>
        <v>1</v>
      </c>
      <c r="AV11" s="93">
        <f>'[1]LÍNEA 5'!T11</f>
        <v>0</v>
      </c>
      <c r="AW11" s="413">
        <f>+AV11/AU11</f>
        <v>0</v>
      </c>
      <c r="AX11" s="93">
        <f>'[1]LÍNEA 5'!U11</f>
        <v>0.25</v>
      </c>
      <c r="AY11" s="413">
        <f>+AX11/AU11</f>
        <v>0.25</v>
      </c>
      <c r="AZ11" s="93">
        <f>'[1]LÍNEA 5'!V11</f>
        <v>0.35</v>
      </c>
      <c r="BA11" s="415">
        <f>+AZ11/AU11</f>
        <v>0.35</v>
      </c>
      <c r="BB11" s="146">
        <f>'[1]LÍNEA 5'!W11</f>
        <v>0.4</v>
      </c>
      <c r="BC11" s="422">
        <f>+BB11/AU11</f>
        <v>0.4</v>
      </c>
      <c r="BD11" s="315">
        <f>'[22]2016'!K23</f>
        <v>0.05</v>
      </c>
      <c r="BE11" s="93">
        <f>'[22]2017'!K19</f>
        <v>0</v>
      </c>
      <c r="BF11" s="93">
        <f>'[22]2018'!K19</f>
        <v>0</v>
      </c>
      <c r="BG11" s="74">
        <f>'[22]2019'!K19</f>
        <v>0</v>
      </c>
      <c r="BH11" s="330" t="str">
        <f>IF(AV11=0," -",BD11/AV11)</f>
        <v xml:space="preserve"> -</v>
      </c>
      <c r="BI11" s="453" t="str">
        <f>IF(AV11=0," -",IF(BH11&gt;100%,100%,BH11))</f>
        <v xml:space="preserve"> -</v>
      </c>
      <c r="BJ11" s="331">
        <f>IF(AX11=0," -",BE11/AX11)</f>
        <v>0</v>
      </c>
      <c r="BK11" s="453">
        <f>IF(AX11=0," -",IF(BJ11&gt;100%,100%,BJ11))</f>
        <v>0</v>
      </c>
      <c r="BL11" s="331">
        <f>IF(AZ11=0," -",BF11/AZ11)</f>
        <v>0</v>
      </c>
      <c r="BM11" s="453">
        <f>IF(AZ11=0," -",IF(BL11&gt;100%,100%,BL11))</f>
        <v>0</v>
      </c>
      <c r="BN11" s="331">
        <f>IF(BB11=0," -",BG11/BB11)</f>
        <v>0</v>
      </c>
      <c r="BO11" s="453">
        <f>IF(BB11=0," -",IF(BN11&gt;100%,100%,BN11))</f>
        <v>0</v>
      </c>
      <c r="BP11" s="660">
        <f>+SUM(BD11:BG11)/AU11</f>
        <v>0.05</v>
      </c>
      <c r="BQ11" s="655">
        <f>+IF(BP11&gt;100%,100%,BP11)</f>
        <v>0.05</v>
      </c>
      <c r="BR11" s="645">
        <f>+BQ11</f>
        <v>0.05</v>
      </c>
      <c r="BS11" s="52">
        <f>'[22]2016'!P23</f>
        <v>0</v>
      </c>
      <c r="BT11" s="90">
        <f>'[22]2016'!Q23</f>
        <v>0</v>
      </c>
      <c r="BU11" s="90">
        <f>'[22]2016'!R23</f>
        <v>0</v>
      </c>
      <c r="BV11" s="146" t="str">
        <f>IF(BS11=0," -",BT11/BS11)</f>
        <v xml:space="preserve"> -</v>
      </c>
      <c r="BW11" s="385" t="str">
        <f>IF(BU11=0," -",IF(BT11=0,100%,BU11/BT11))</f>
        <v xml:space="preserve"> -</v>
      </c>
      <c r="BX11" s="52">
        <f>'[22]2017'!P19</f>
        <v>120000</v>
      </c>
      <c r="BY11" s="90">
        <f>'[22]2017'!Q19</f>
        <v>0</v>
      </c>
      <c r="BZ11" s="90">
        <f>'[22]2017'!R19</f>
        <v>0</v>
      </c>
      <c r="CA11" s="146">
        <f>IF(BX11=0," -",BY11/BX11)</f>
        <v>0</v>
      </c>
      <c r="CB11" s="385" t="str">
        <f>IF(BZ11=0," -",IF(BY11=0,100%,BZ11/BY11))</f>
        <v xml:space="preserve"> -</v>
      </c>
      <c r="CC11" s="53">
        <f>'[22]2018'!P19</f>
        <v>200000</v>
      </c>
      <c r="CD11" s="90">
        <f>'[22]2018'!Q19</f>
        <v>0</v>
      </c>
      <c r="CE11" s="90">
        <f>'[22]2018'!R19</f>
        <v>0</v>
      </c>
      <c r="CF11" s="146">
        <f>IF(CC11=0," -",CD11/CC11)</f>
        <v>0</v>
      </c>
      <c r="CG11" s="385" t="str">
        <f>IF(CE11=0," -",IF(CD11=0,100%,CE11/CD11))</f>
        <v xml:space="preserve"> -</v>
      </c>
      <c r="CH11" s="52">
        <f>'[22]2019'!P19</f>
        <v>200000</v>
      </c>
      <c r="CI11" s="90">
        <f>'[22]2019'!Q19</f>
        <v>0</v>
      </c>
      <c r="CJ11" s="90">
        <f>'[22]2019'!R19</f>
        <v>0</v>
      </c>
      <c r="CK11" s="146">
        <f>IF(CH11=0," -",CI11/CH11)</f>
        <v>0</v>
      </c>
      <c r="CL11" s="385" t="str">
        <f>IF(CJ11=0," -",IF(CI11=0,100%,CJ11/CI11))</f>
        <v xml:space="preserve"> -</v>
      </c>
      <c r="CM11" s="325">
        <f t="shared" ref="CM11:CO12" si="0">+BS11+BX11+CC11+CH11</f>
        <v>520000</v>
      </c>
      <c r="CN11" s="326">
        <f t="shared" si="0"/>
        <v>0</v>
      </c>
      <c r="CO11" s="326">
        <f t="shared" si="0"/>
        <v>0</v>
      </c>
      <c r="CP11" s="504">
        <f>IF(CM11=0," -",CN11/CM11)</f>
        <v>0</v>
      </c>
      <c r="CQ11" s="385" t="str">
        <f>IF(CO11=0," -",IF(CN11=0,100%,CO11/CN11))</f>
        <v xml:space="preserve"> -</v>
      </c>
      <c r="CR11" s="591" t="s">
        <v>1504</v>
      </c>
      <c r="CS11" s="98" t="s">
        <v>1791</v>
      </c>
      <c r="CT11" s="101" t="str">
        <f>'[1]LÍNEA 5'!AQ11</f>
        <v>IMEBU</v>
      </c>
    </row>
    <row r="12" spans="2:98" ht="45.75" customHeight="1" x14ac:dyDescent="0.2">
      <c r="B12" s="961"/>
      <c r="C12" s="958"/>
      <c r="D12" s="961"/>
      <c r="E12" s="957"/>
      <c r="F12" s="1121"/>
      <c r="G12" s="809"/>
      <c r="H12" s="809"/>
      <c r="I12" s="797"/>
      <c r="J12" s="809"/>
      <c r="K12" s="797"/>
      <c r="L12" s="809"/>
      <c r="M12" s="809"/>
      <c r="N12" s="797"/>
      <c r="O12" s="809"/>
      <c r="P12" s="809"/>
      <c r="Q12" s="797"/>
      <c r="R12" s="809"/>
      <c r="S12" s="809"/>
      <c r="T12" s="797"/>
      <c r="U12" s="937"/>
      <c r="V12" s="823"/>
      <c r="W12" s="797"/>
      <c r="X12" s="809"/>
      <c r="Y12" s="797"/>
      <c r="Z12" s="809"/>
      <c r="AA12" s="797"/>
      <c r="AB12" s="991"/>
      <c r="AC12" s="994"/>
      <c r="AD12" s="988"/>
      <c r="AE12" s="762"/>
      <c r="AF12" s="770"/>
      <c r="AG12" s="762"/>
      <c r="AH12" s="770"/>
      <c r="AI12" s="762"/>
      <c r="AJ12" s="770"/>
      <c r="AK12" s="762"/>
      <c r="AL12" s="770"/>
      <c r="AM12" s="762"/>
      <c r="AN12" s="1129"/>
      <c r="AO12" s="915"/>
      <c r="AP12" s="904"/>
      <c r="AQ12" s="119" t="s">
        <v>784</v>
      </c>
      <c r="AR12" s="288">
        <f>'[1]LÍNEA 5'!P12</f>
        <v>0</v>
      </c>
      <c r="AS12" s="119" t="s">
        <v>1841</v>
      </c>
      <c r="AT12" s="40">
        <v>3</v>
      </c>
      <c r="AU12" s="60">
        <f>'[1]LÍNEA 5'!S12</f>
        <v>4</v>
      </c>
      <c r="AV12" s="60">
        <f>'[1]LÍNEA 5'!T12</f>
        <v>0</v>
      </c>
      <c r="AW12" s="414">
        <f>+AV12/AU12</f>
        <v>0</v>
      </c>
      <c r="AX12" s="60">
        <f>'[1]LÍNEA 5'!U12</f>
        <v>0</v>
      </c>
      <c r="AY12" s="414">
        <f>+AX12/AU12</f>
        <v>0</v>
      </c>
      <c r="AZ12" s="60">
        <f>'[1]LÍNEA 5'!V12</f>
        <v>2</v>
      </c>
      <c r="BA12" s="416">
        <f>+AZ12/AU12</f>
        <v>0.5</v>
      </c>
      <c r="BB12" s="47">
        <f>'[1]LÍNEA 5'!W12</f>
        <v>2</v>
      </c>
      <c r="BC12" s="423">
        <f>+BB12/AU12</f>
        <v>0.5</v>
      </c>
      <c r="BD12" s="54">
        <f>'[22]2016'!K24</f>
        <v>0</v>
      </c>
      <c r="BE12" s="60">
        <f>'[22]2017'!K20</f>
        <v>0</v>
      </c>
      <c r="BF12" s="60">
        <f>'[22]2018'!K20</f>
        <v>0</v>
      </c>
      <c r="BG12" s="49">
        <f>'[22]2019'!K20</f>
        <v>0</v>
      </c>
      <c r="BH12" s="334" t="str">
        <f t="shared" ref="BH12:BH53" si="1">IF(AV12=0," -",BD12/AV12)</f>
        <v xml:space="preserve"> -</v>
      </c>
      <c r="BI12" s="454" t="str">
        <f t="shared" ref="BI12:BI53" si="2">IF(AV12=0," -",IF(BH12&gt;100%,100%,BH12))</f>
        <v xml:space="preserve"> -</v>
      </c>
      <c r="BJ12" s="335" t="str">
        <f t="shared" ref="BJ12:BJ53" si="3">IF(AX12=0," -",BE12/AX12)</f>
        <v xml:space="preserve"> -</v>
      </c>
      <c r="BK12" s="454" t="str">
        <f t="shared" ref="BK12:BK53" si="4">IF(AX12=0," -",IF(BJ12&gt;100%,100%,BJ12))</f>
        <v xml:space="preserve"> -</v>
      </c>
      <c r="BL12" s="335">
        <f t="shared" ref="BL12:BL53" si="5">IF(AZ12=0," -",BF12/AZ12)</f>
        <v>0</v>
      </c>
      <c r="BM12" s="454">
        <f t="shared" ref="BM12:BM53" si="6">IF(AZ12=0," -",IF(BL12&gt;100%,100%,BL12))</f>
        <v>0</v>
      </c>
      <c r="BN12" s="335">
        <f t="shared" ref="BN12:BN53" si="7">IF(BB12=0," -",BG12/BB12)</f>
        <v>0</v>
      </c>
      <c r="BO12" s="454">
        <f t="shared" ref="BO12:BO53" si="8">IF(BB12=0," -",IF(BN12&gt;100%,100%,BN12))</f>
        <v>0</v>
      </c>
      <c r="BP12" s="661">
        <f t="shared" ref="BP12:BP53" si="9">+SUM(BD12:BG12)/AU12</f>
        <v>0</v>
      </c>
      <c r="BQ12" s="656">
        <f t="shared" ref="BQ12:BQ53" si="10">+IF(BP12&gt;100%,100%,BP12)</f>
        <v>0</v>
      </c>
      <c r="BR12" s="646">
        <f t="shared" ref="BR12:BR53" si="11">+BQ12</f>
        <v>0</v>
      </c>
      <c r="BS12" s="54">
        <f>'[22]2016'!P24</f>
        <v>0</v>
      </c>
      <c r="BT12" s="60">
        <f>'[22]2016'!Q24</f>
        <v>0</v>
      </c>
      <c r="BU12" s="60">
        <f>'[22]2016'!R24</f>
        <v>0</v>
      </c>
      <c r="BV12" s="125" t="str">
        <f>IF(BS12=0," -",BT12/BS12)</f>
        <v xml:space="preserve"> -</v>
      </c>
      <c r="BW12" s="379" t="str">
        <f>IF(BU12=0," -",IF(BT12=0,100%,BU12/BT12))</f>
        <v xml:space="preserve"> -</v>
      </c>
      <c r="BX12" s="54">
        <f>'[22]2017'!P20</f>
        <v>0</v>
      </c>
      <c r="BY12" s="60">
        <f>'[22]2017'!Q20</f>
        <v>0</v>
      </c>
      <c r="BZ12" s="60">
        <f>'[22]2017'!R20</f>
        <v>0</v>
      </c>
      <c r="CA12" s="125" t="str">
        <f>IF(BX12=0," -",BY12/BX12)</f>
        <v xml:space="preserve"> -</v>
      </c>
      <c r="CB12" s="379" t="str">
        <f>IF(BZ12=0," -",IF(BY12=0,100%,BZ12/BY12))</f>
        <v xml:space="preserve"> -</v>
      </c>
      <c r="CC12" s="55">
        <f>'[22]2018'!P20</f>
        <v>237000</v>
      </c>
      <c r="CD12" s="60">
        <f>'[22]2018'!Q20</f>
        <v>0</v>
      </c>
      <c r="CE12" s="60">
        <f>'[22]2018'!R20</f>
        <v>0</v>
      </c>
      <c r="CF12" s="125">
        <f>IF(CC12=0," -",CD12/CC12)</f>
        <v>0</v>
      </c>
      <c r="CG12" s="379" t="str">
        <f>IF(CE12=0," -",IF(CD12=0,100%,CE12/CD12))</f>
        <v xml:space="preserve"> -</v>
      </c>
      <c r="CH12" s="54">
        <f>'[22]2019'!P20</f>
        <v>257000</v>
      </c>
      <c r="CI12" s="60">
        <f>'[22]2019'!Q20</f>
        <v>0</v>
      </c>
      <c r="CJ12" s="60">
        <f>'[22]2019'!R20</f>
        <v>0</v>
      </c>
      <c r="CK12" s="125">
        <f>IF(CH12=0," -",CI12/CH12)</f>
        <v>0</v>
      </c>
      <c r="CL12" s="379" t="str">
        <f>IF(CJ12=0," -",IF(CI12=0,100%,CJ12/CI12))</f>
        <v xml:space="preserve"> -</v>
      </c>
      <c r="CM12" s="327">
        <f t="shared" si="0"/>
        <v>494000</v>
      </c>
      <c r="CN12" s="323">
        <f t="shared" si="0"/>
        <v>0</v>
      </c>
      <c r="CO12" s="323">
        <f t="shared" si="0"/>
        <v>0</v>
      </c>
      <c r="CP12" s="505">
        <f>IF(CM12=0," -",CN12/CM12)</f>
        <v>0</v>
      </c>
      <c r="CQ12" s="379" t="str">
        <f>IF(CO12=0," -",IF(CN12=0,100%,CO12/CN12))</f>
        <v xml:space="preserve"> -</v>
      </c>
      <c r="CR12" s="592" t="s">
        <v>1504</v>
      </c>
      <c r="CS12" s="99" t="s">
        <v>1791</v>
      </c>
      <c r="CT12" s="102" t="str">
        <f>'[1]LÍNEA 5'!AQ12</f>
        <v>IMEBU</v>
      </c>
    </row>
    <row r="13" spans="2:98" ht="45.75" customHeight="1" x14ac:dyDescent="0.2">
      <c r="B13" s="961"/>
      <c r="C13" s="958"/>
      <c r="D13" s="961"/>
      <c r="E13" s="957"/>
      <c r="F13" s="1121"/>
      <c r="G13" s="809"/>
      <c r="H13" s="809"/>
      <c r="I13" s="797"/>
      <c r="J13" s="809"/>
      <c r="K13" s="797"/>
      <c r="L13" s="809"/>
      <c r="M13" s="809"/>
      <c r="N13" s="797"/>
      <c r="O13" s="809"/>
      <c r="P13" s="809"/>
      <c r="Q13" s="797"/>
      <c r="R13" s="809"/>
      <c r="S13" s="809"/>
      <c r="T13" s="797"/>
      <c r="U13" s="937"/>
      <c r="V13" s="823"/>
      <c r="W13" s="797"/>
      <c r="X13" s="809"/>
      <c r="Y13" s="797"/>
      <c r="Z13" s="809"/>
      <c r="AA13" s="797"/>
      <c r="AB13" s="991"/>
      <c r="AC13" s="994"/>
      <c r="AD13" s="988"/>
      <c r="AE13" s="762"/>
      <c r="AF13" s="770"/>
      <c r="AG13" s="762"/>
      <c r="AH13" s="770"/>
      <c r="AI13" s="762"/>
      <c r="AJ13" s="770"/>
      <c r="AK13" s="762"/>
      <c r="AL13" s="770"/>
      <c r="AM13" s="762"/>
      <c r="AN13" s="1129"/>
      <c r="AO13" s="915"/>
      <c r="AP13" s="904"/>
      <c r="AQ13" s="119" t="s">
        <v>785</v>
      </c>
      <c r="AR13" s="288">
        <f>'[1]LÍNEA 5'!P13</f>
        <v>0</v>
      </c>
      <c r="AS13" s="119" t="s">
        <v>1842</v>
      </c>
      <c r="AT13" s="40">
        <v>0</v>
      </c>
      <c r="AU13" s="60">
        <f>'[1]LÍNEA 5'!S13</f>
        <v>4</v>
      </c>
      <c r="AV13" s="60">
        <f>'[1]LÍNEA 5'!T13</f>
        <v>0</v>
      </c>
      <c r="AW13" s="414">
        <f t="shared" ref="AW13:AW53" si="12">+AV13/AU13</f>
        <v>0</v>
      </c>
      <c r="AX13" s="60">
        <f>'[1]LÍNEA 5'!U13</f>
        <v>0</v>
      </c>
      <c r="AY13" s="414">
        <f t="shared" ref="AY13:AY53" si="13">+AX13/AU13</f>
        <v>0</v>
      </c>
      <c r="AZ13" s="60">
        <f>'[1]LÍNEA 5'!V13</f>
        <v>2</v>
      </c>
      <c r="BA13" s="416">
        <f t="shared" ref="BA13:BA53" si="14">+AZ13/AU13</f>
        <v>0.5</v>
      </c>
      <c r="BB13" s="47">
        <f>'[1]LÍNEA 5'!W13</f>
        <v>2</v>
      </c>
      <c r="BC13" s="423">
        <f t="shared" ref="BC13:BC53" si="15">+BB13/AU13</f>
        <v>0.5</v>
      </c>
      <c r="BD13" s="54">
        <f>'[22]2016'!K25</f>
        <v>0</v>
      </c>
      <c r="BE13" s="60">
        <f>'[22]2017'!K21</f>
        <v>0</v>
      </c>
      <c r="BF13" s="60">
        <f>'[22]2018'!K21</f>
        <v>0</v>
      </c>
      <c r="BG13" s="49">
        <f>'[22]2019'!K21</f>
        <v>0</v>
      </c>
      <c r="BH13" s="334" t="str">
        <f t="shared" si="1"/>
        <v xml:space="preserve"> -</v>
      </c>
      <c r="BI13" s="454" t="str">
        <f t="shared" si="2"/>
        <v xml:space="preserve"> -</v>
      </c>
      <c r="BJ13" s="335" t="str">
        <f t="shared" si="3"/>
        <v xml:space="preserve"> -</v>
      </c>
      <c r="BK13" s="454" t="str">
        <f t="shared" si="4"/>
        <v xml:space="preserve"> -</v>
      </c>
      <c r="BL13" s="335">
        <f t="shared" si="5"/>
        <v>0</v>
      </c>
      <c r="BM13" s="454">
        <f t="shared" si="6"/>
        <v>0</v>
      </c>
      <c r="BN13" s="335">
        <f t="shared" si="7"/>
        <v>0</v>
      </c>
      <c r="BO13" s="454">
        <f t="shared" si="8"/>
        <v>0</v>
      </c>
      <c r="BP13" s="661">
        <f t="shared" si="9"/>
        <v>0</v>
      </c>
      <c r="BQ13" s="656">
        <f t="shared" si="10"/>
        <v>0</v>
      </c>
      <c r="BR13" s="646">
        <f t="shared" si="11"/>
        <v>0</v>
      </c>
      <c r="BS13" s="54">
        <f>'[22]2016'!P25</f>
        <v>0</v>
      </c>
      <c r="BT13" s="60">
        <f>'[22]2016'!Q25</f>
        <v>0</v>
      </c>
      <c r="BU13" s="60">
        <f>'[22]2016'!R25</f>
        <v>0</v>
      </c>
      <c r="BV13" s="125" t="str">
        <f t="shared" ref="BV13:BV53" si="16">IF(BS13=0," -",BT13/BS13)</f>
        <v xml:space="preserve"> -</v>
      </c>
      <c r="BW13" s="379" t="str">
        <f t="shared" ref="BW13:BW53" si="17">IF(BU13=0," -",IF(BT13=0,100%,BU13/BT13))</f>
        <v xml:space="preserve"> -</v>
      </c>
      <c r="BX13" s="54">
        <f>'[22]2017'!P21</f>
        <v>0</v>
      </c>
      <c r="BY13" s="60">
        <f>'[22]2017'!Q21</f>
        <v>0</v>
      </c>
      <c r="BZ13" s="60">
        <f>'[22]2017'!R21</f>
        <v>0</v>
      </c>
      <c r="CA13" s="125" t="str">
        <f t="shared" ref="CA13:CA53" si="18">IF(BX13=0," -",BY13/BX13)</f>
        <v xml:space="preserve"> -</v>
      </c>
      <c r="CB13" s="379" t="str">
        <f t="shared" ref="CB13:CB53" si="19">IF(BZ13=0," -",IF(BY13=0,100%,BZ13/BY13))</f>
        <v xml:space="preserve"> -</v>
      </c>
      <c r="CC13" s="55">
        <f>'[22]2018'!P21</f>
        <v>400000</v>
      </c>
      <c r="CD13" s="60">
        <f>'[22]2018'!Q21</f>
        <v>0</v>
      </c>
      <c r="CE13" s="60">
        <f>'[22]2018'!R21</f>
        <v>0</v>
      </c>
      <c r="CF13" s="125">
        <f t="shared" ref="CF13:CF53" si="20">IF(CC13=0," -",CD13/CC13)</f>
        <v>0</v>
      </c>
      <c r="CG13" s="379" t="str">
        <f t="shared" ref="CG13:CG53" si="21">IF(CE13=0," -",IF(CD13=0,100%,CE13/CD13))</f>
        <v xml:space="preserve"> -</v>
      </c>
      <c r="CH13" s="54">
        <f>'[22]2019'!P21</f>
        <v>400000</v>
      </c>
      <c r="CI13" s="60">
        <f>'[22]2019'!Q21</f>
        <v>0</v>
      </c>
      <c r="CJ13" s="60">
        <f>'[22]2019'!R21</f>
        <v>0</v>
      </c>
      <c r="CK13" s="125">
        <f t="shared" ref="CK13:CK53" si="22">IF(CH13=0," -",CI13/CH13)</f>
        <v>0</v>
      </c>
      <c r="CL13" s="379" t="str">
        <f t="shared" ref="CL13:CL53" si="23">IF(CJ13=0," -",IF(CI13=0,100%,CJ13/CI13))</f>
        <v xml:space="preserve"> -</v>
      </c>
      <c r="CM13" s="327">
        <f t="shared" ref="CM13:CM53" si="24">+BS13+BX13+CC13+CH13</f>
        <v>800000</v>
      </c>
      <c r="CN13" s="323">
        <f t="shared" ref="CN13:CN53" si="25">+BT13+BY13+CD13+CI13</f>
        <v>0</v>
      </c>
      <c r="CO13" s="323">
        <f t="shared" ref="CO13:CO53" si="26">+BU13+BZ13+CE13+CJ13</f>
        <v>0</v>
      </c>
      <c r="CP13" s="505">
        <f t="shared" ref="CP13:CP53" si="27">IF(CM13=0," -",CN13/CM13)</f>
        <v>0</v>
      </c>
      <c r="CQ13" s="379" t="str">
        <f t="shared" ref="CQ13:CQ53" si="28">IF(CO13=0," -",IF(CN13=0,100%,CO13/CN13))</f>
        <v xml:space="preserve"> -</v>
      </c>
      <c r="CR13" s="592" t="s">
        <v>1504</v>
      </c>
      <c r="CS13" s="99" t="s">
        <v>1791</v>
      </c>
      <c r="CT13" s="102" t="str">
        <f>'[1]LÍNEA 5'!AQ13</f>
        <v>IMEBU</v>
      </c>
    </row>
    <row r="14" spans="2:98" ht="30" customHeight="1" x14ac:dyDescent="0.2">
      <c r="B14" s="961"/>
      <c r="C14" s="958"/>
      <c r="D14" s="961"/>
      <c r="E14" s="957"/>
      <c r="F14" s="1121"/>
      <c r="G14" s="809"/>
      <c r="H14" s="809"/>
      <c r="I14" s="797"/>
      <c r="J14" s="809"/>
      <c r="K14" s="797"/>
      <c r="L14" s="809"/>
      <c r="M14" s="809"/>
      <c r="N14" s="797"/>
      <c r="O14" s="809"/>
      <c r="P14" s="809"/>
      <c r="Q14" s="797"/>
      <c r="R14" s="809"/>
      <c r="S14" s="809"/>
      <c r="T14" s="797"/>
      <c r="U14" s="937"/>
      <c r="V14" s="823"/>
      <c r="W14" s="797"/>
      <c r="X14" s="809"/>
      <c r="Y14" s="797"/>
      <c r="Z14" s="809"/>
      <c r="AA14" s="797"/>
      <c r="AB14" s="991"/>
      <c r="AC14" s="994"/>
      <c r="AD14" s="988"/>
      <c r="AE14" s="762"/>
      <c r="AF14" s="770"/>
      <c r="AG14" s="762"/>
      <c r="AH14" s="770"/>
      <c r="AI14" s="762"/>
      <c r="AJ14" s="770"/>
      <c r="AK14" s="762"/>
      <c r="AL14" s="770"/>
      <c r="AM14" s="762"/>
      <c r="AN14" s="1129"/>
      <c r="AO14" s="915"/>
      <c r="AP14" s="904"/>
      <c r="AQ14" s="27" t="s">
        <v>786</v>
      </c>
      <c r="AR14" s="288" t="str">
        <f>'[1]LÍNEA 5'!P14</f>
        <v>-</v>
      </c>
      <c r="AS14" s="27" t="s">
        <v>1843</v>
      </c>
      <c r="AT14" s="40">
        <v>171</v>
      </c>
      <c r="AU14" s="60">
        <f>'[1]LÍNEA 5'!S14</f>
        <v>171</v>
      </c>
      <c r="AV14" s="60">
        <f>'[1]LÍNEA 5'!T14</f>
        <v>15</v>
      </c>
      <c r="AW14" s="414">
        <f t="shared" si="12"/>
        <v>8.771929824561403E-2</v>
      </c>
      <c r="AX14" s="60">
        <f>'[1]LÍNEA 5'!U14</f>
        <v>45</v>
      </c>
      <c r="AY14" s="414">
        <f t="shared" si="13"/>
        <v>0.26315789473684209</v>
      </c>
      <c r="AZ14" s="60">
        <f>'[1]LÍNEA 5'!V14</f>
        <v>51</v>
      </c>
      <c r="BA14" s="416">
        <f t="shared" si="14"/>
        <v>0.2982456140350877</v>
      </c>
      <c r="BB14" s="47">
        <f>'[1]LÍNEA 5'!W14</f>
        <v>60</v>
      </c>
      <c r="BC14" s="423">
        <f t="shared" si="15"/>
        <v>0.35087719298245612</v>
      </c>
      <c r="BD14" s="54">
        <f>'[22]2016'!K26</f>
        <v>23</v>
      </c>
      <c r="BE14" s="60">
        <f>'[22]2017'!K22</f>
        <v>7</v>
      </c>
      <c r="BF14" s="60">
        <f>'[22]2018'!K22</f>
        <v>0</v>
      </c>
      <c r="BG14" s="49">
        <f>'[22]2019'!K22</f>
        <v>0</v>
      </c>
      <c r="BH14" s="334">
        <f t="shared" si="1"/>
        <v>1.5333333333333334</v>
      </c>
      <c r="BI14" s="454">
        <f t="shared" si="2"/>
        <v>1</v>
      </c>
      <c r="BJ14" s="335">
        <f t="shared" si="3"/>
        <v>0.15555555555555556</v>
      </c>
      <c r="BK14" s="454">
        <f t="shared" si="4"/>
        <v>0.15555555555555556</v>
      </c>
      <c r="BL14" s="335">
        <f t="shared" si="5"/>
        <v>0</v>
      </c>
      <c r="BM14" s="454">
        <f t="shared" si="6"/>
        <v>0</v>
      </c>
      <c r="BN14" s="335">
        <f t="shared" si="7"/>
        <v>0</v>
      </c>
      <c r="BO14" s="454">
        <f t="shared" si="8"/>
        <v>0</v>
      </c>
      <c r="BP14" s="661">
        <f t="shared" si="9"/>
        <v>0.17543859649122806</v>
      </c>
      <c r="BQ14" s="656">
        <f t="shared" si="10"/>
        <v>0.17543859649122806</v>
      </c>
      <c r="BR14" s="646">
        <f t="shared" si="11"/>
        <v>0.17543859649122806</v>
      </c>
      <c r="BS14" s="54">
        <f>'[22]2016'!P26</f>
        <v>0</v>
      </c>
      <c r="BT14" s="60">
        <f>'[22]2016'!Q26</f>
        <v>0</v>
      </c>
      <c r="BU14" s="60">
        <f>'[22]2016'!R26</f>
        <v>0</v>
      </c>
      <c r="BV14" s="125" t="str">
        <f t="shared" si="16"/>
        <v xml:space="preserve"> -</v>
      </c>
      <c r="BW14" s="379" t="str">
        <f t="shared" si="17"/>
        <v xml:space="preserve"> -</v>
      </c>
      <c r="BX14" s="54">
        <f>'[22]2017'!P22</f>
        <v>0</v>
      </c>
      <c r="BY14" s="60">
        <f>'[22]2017'!Q22</f>
        <v>0</v>
      </c>
      <c r="BZ14" s="60">
        <f>'[22]2017'!R22</f>
        <v>0</v>
      </c>
      <c r="CA14" s="125" t="str">
        <f t="shared" si="18"/>
        <v xml:space="preserve"> -</v>
      </c>
      <c r="CB14" s="379" t="str">
        <f t="shared" si="19"/>
        <v xml:space="preserve"> -</v>
      </c>
      <c r="CC14" s="55">
        <f>'[22]2018'!P22</f>
        <v>0</v>
      </c>
      <c r="CD14" s="60">
        <f>'[22]2018'!Q22</f>
        <v>0</v>
      </c>
      <c r="CE14" s="60">
        <f>'[22]2018'!R22</f>
        <v>0</v>
      </c>
      <c r="CF14" s="125" t="str">
        <f t="shared" si="20"/>
        <v xml:space="preserve"> -</v>
      </c>
      <c r="CG14" s="379" t="str">
        <f t="shared" si="21"/>
        <v xml:space="preserve"> -</v>
      </c>
      <c r="CH14" s="54">
        <f>'[22]2019'!P22</f>
        <v>0</v>
      </c>
      <c r="CI14" s="60">
        <f>'[22]2019'!Q22</f>
        <v>0</v>
      </c>
      <c r="CJ14" s="60">
        <f>'[22]2019'!R22</f>
        <v>0</v>
      </c>
      <c r="CK14" s="125" t="str">
        <f t="shared" si="22"/>
        <v xml:space="preserve"> -</v>
      </c>
      <c r="CL14" s="379" t="str">
        <f t="shared" si="23"/>
        <v xml:space="preserve"> -</v>
      </c>
      <c r="CM14" s="327">
        <f t="shared" si="24"/>
        <v>0</v>
      </c>
      <c r="CN14" s="323">
        <f t="shared" si="25"/>
        <v>0</v>
      </c>
      <c r="CO14" s="323">
        <f t="shared" si="26"/>
        <v>0</v>
      </c>
      <c r="CP14" s="505" t="str">
        <f t="shared" si="27"/>
        <v xml:space="preserve"> -</v>
      </c>
      <c r="CQ14" s="379" t="str">
        <f t="shared" si="28"/>
        <v xml:space="preserve"> -</v>
      </c>
      <c r="CR14" s="592" t="s">
        <v>1504</v>
      </c>
      <c r="CS14" s="99" t="s">
        <v>1791</v>
      </c>
      <c r="CT14" s="102" t="str">
        <f>'[1]LÍNEA 5'!AQ14</f>
        <v>IMEBU</v>
      </c>
    </row>
    <row r="15" spans="2:98" ht="45.75" customHeight="1" thickBot="1" x14ac:dyDescent="0.25">
      <c r="B15" s="961"/>
      <c r="C15" s="958"/>
      <c r="D15" s="961"/>
      <c r="E15" s="957"/>
      <c r="F15" s="1121"/>
      <c r="G15" s="809"/>
      <c r="H15" s="809"/>
      <c r="I15" s="797"/>
      <c r="J15" s="809"/>
      <c r="K15" s="797"/>
      <c r="L15" s="809"/>
      <c r="M15" s="809"/>
      <c r="N15" s="797"/>
      <c r="O15" s="809"/>
      <c r="P15" s="809"/>
      <c r="Q15" s="797"/>
      <c r="R15" s="809"/>
      <c r="S15" s="809"/>
      <c r="T15" s="797"/>
      <c r="U15" s="937"/>
      <c r="V15" s="823"/>
      <c r="W15" s="797"/>
      <c r="X15" s="809"/>
      <c r="Y15" s="797"/>
      <c r="Z15" s="809"/>
      <c r="AA15" s="797"/>
      <c r="AB15" s="991"/>
      <c r="AC15" s="994"/>
      <c r="AD15" s="988"/>
      <c r="AE15" s="762"/>
      <c r="AF15" s="770"/>
      <c r="AG15" s="762"/>
      <c r="AH15" s="770"/>
      <c r="AI15" s="762"/>
      <c r="AJ15" s="770"/>
      <c r="AK15" s="762"/>
      <c r="AL15" s="770"/>
      <c r="AM15" s="762"/>
      <c r="AN15" s="1129"/>
      <c r="AO15" s="916"/>
      <c r="AP15" s="905"/>
      <c r="AQ15" s="29" t="s">
        <v>1949</v>
      </c>
      <c r="AR15" s="725" t="str">
        <f>'[1]LÍNEA 5'!P15</f>
        <v>0542900101</v>
      </c>
      <c r="AS15" s="29" t="s">
        <v>1948</v>
      </c>
      <c r="AT15" s="44">
        <v>0</v>
      </c>
      <c r="AU15" s="105">
        <f>'[1]LÍNEA 5'!S15</f>
        <v>700</v>
      </c>
      <c r="AV15" s="105">
        <f>'[1]LÍNEA 5'!T15</f>
        <v>0</v>
      </c>
      <c r="AW15" s="417">
        <f t="shared" si="12"/>
        <v>0</v>
      </c>
      <c r="AX15" s="105">
        <f>'[1]LÍNEA 5'!U15</f>
        <v>50</v>
      </c>
      <c r="AY15" s="417">
        <f t="shared" si="13"/>
        <v>7.1428571428571425E-2</v>
      </c>
      <c r="AZ15" s="105">
        <f>'[1]LÍNEA 5'!V15</f>
        <v>300</v>
      </c>
      <c r="BA15" s="418">
        <f t="shared" si="14"/>
        <v>0.42857142857142855</v>
      </c>
      <c r="BB15" s="50">
        <f>'[1]LÍNEA 5'!W15</f>
        <v>350</v>
      </c>
      <c r="BC15" s="726">
        <f t="shared" si="15"/>
        <v>0.5</v>
      </c>
      <c r="BD15" s="56">
        <f>'[22]2016'!K27</f>
        <v>204</v>
      </c>
      <c r="BE15" s="105">
        <f>'[22]2017'!K23</f>
        <v>0</v>
      </c>
      <c r="BF15" s="105">
        <f>'[22]2018'!K23</f>
        <v>0</v>
      </c>
      <c r="BG15" s="72">
        <f>'[22]2019'!K23</f>
        <v>0</v>
      </c>
      <c r="BH15" s="332" t="str">
        <f t="shared" si="1"/>
        <v xml:space="preserve"> -</v>
      </c>
      <c r="BI15" s="458" t="str">
        <f t="shared" si="2"/>
        <v xml:space="preserve"> -</v>
      </c>
      <c r="BJ15" s="333">
        <f t="shared" si="3"/>
        <v>0</v>
      </c>
      <c r="BK15" s="458">
        <f t="shared" si="4"/>
        <v>0</v>
      </c>
      <c r="BL15" s="333">
        <f t="shared" si="5"/>
        <v>0</v>
      </c>
      <c r="BM15" s="458">
        <f t="shared" si="6"/>
        <v>0</v>
      </c>
      <c r="BN15" s="333">
        <f t="shared" si="7"/>
        <v>0</v>
      </c>
      <c r="BO15" s="458">
        <f t="shared" si="8"/>
        <v>0</v>
      </c>
      <c r="BP15" s="662">
        <f t="shared" si="9"/>
        <v>0.29142857142857143</v>
      </c>
      <c r="BQ15" s="657">
        <f t="shared" si="10"/>
        <v>0.29142857142857143</v>
      </c>
      <c r="BR15" s="647">
        <f t="shared" si="11"/>
        <v>0.29142857142857143</v>
      </c>
      <c r="BS15" s="62">
        <f>'[22]2016'!P27</f>
        <v>0</v>
      </c>
      <c r="BT15" s="92">
        <f>'[22]2016'!Q27</f>
        <v>0</v>
      </c>
      <c r="BU15" s="92">
        <f>'[22]2016'!R27</f>
        <v>0</v>
      </c>
      <c r="BV15" s="148" t="str">
        <f t="shared" si="16"/>
        <v xml:space="preserve"> -</v>
      </c>
      <c r="BW15" s="386" t="str">
        <f t="shared" si="17"/>
        <v xml:space="preserve"> -</v>
      </c>
      <c r="BX15" s="62">
        <f>'[22]2017'!P23</f>
        <v>50000</v>
      </c>
      <c r="BY15" s="92">
        <f>'[22]2017'!Q23</f>
        <v>49900</v>
      </c>
      <c r="BZ15" s="92">
        <f>'[22]2017'!R23</f>
        <v>0</v>
      </c>
      <c r="CA15" s="148">
        <f t="shared" si="18"/>
        <v>0.998</v>
      </c>
      <c r="CB15" s="386" t="str">
        <f t="shared" si="19"/>
        <v xml:space="preserve"> -</v>
      </c>
      <c r="CC15" s="63">
        <f>'[22]2018'!P23</f>
        <v>200000</v>
      </c>
      <c r="CD15" s="92">
        <f>'[22]2018'!Q23</f>
        <v>0</v>
      </c>
      <c r="CE15" s="92">
        <f>'[22]2018'!R23</f>
        <v>0</v>
      </c>
      <c r="CF15" s="148">
        <f t="shared" si="20"/>
        <v>0</v>
      </c>
      <c r="CG15" s="386" t="str">
        <f t="shared" si="21"/>
        <v xml:space="preserve"> -</v>
      </c>
      <c r="CH15" s="62">
        <f>'[22]2019'!P23</f>
        <v>200000</v>
      </c>
      <c r="CI15" s="92">
        <f>'[22]2019'!Q23</f>
        <v>0</v>
      </c>
      <c r="CJ15" s="92">
        <f>'[22]2019'!R23</f>
        <v>0</v>
      </c>
      <c r="CK15" s="148">
        <f t="shared" si="22"/>
        <v>0</v>
      </c>
      <c r="CL15" s="386" t="str">
        <f t="shared" si="23"/>
        <v xml:space="preserve"> -</v>
      </c>
      <c r="CM15" s="328">
        <f t="shared" si="24"/>
        <v>450000</v>
      </c>
      <c r="CN15" s="329">
        <f t="shared" si="25"/>
        <v>49900</v>
      </c>
      <c r="CO15" s="329">
        <f t="shared" si="26"/>
        <v>0</v>
      </c>
      <c r="CP15" s="506">
        <f t="shared" si="27"/>
        <v>0.11088888888888888</v>
      </c>
      <c r="CQ15" s="386" t="str">
        <f t="shared" si="28"/>
        <v xml:space="preserve"> -</v>
      </c>
      <c r="CR15" s="593" t="s">
        <v>1504</v>
      </c>
      <c r="CS15" s="106" t="s">
        <v>1791</v>
      </c>
      <c r="CT15" s="107" t="str">
        <f>'[1]LÍNEA 5'!AQ15</f>
        <v>IMEBU</v>
      </c>
    </row>
    <row r="16" spans="2:98" ht="30" customHeight="1" x14ac:dyDescent="0.2">
      <c r="B16" s="961"/>
      <c r="C16" s="958"/>
      <c r="D16" s="961"/>
      <c r="E16" s="957"/>
      <c r="F16" s="1121"/>
      <c r="G16" s="809"/>
      <c r="H16" s="809"/>
      <c r="I16" s="797"/>
      <c r="J16" s="809"/>
      <c r="K16" s="797"/>
      <c r="L16" s="809"/>
      <c r="M16" s="809"/>
      <c r="N16" s="797"/>
      <c r="O16" s="809"/>
      <c r="P16" s="809"/>
      <c r="Q16" s="797"/>
      <c r="R16" s="809"/>
      <c r="S16" s="809"/>
      <c r="T16" s="797"/>
      <c r="U16" s="937"/>
      <c r="V16" s="823"/>
      <c r="W16" s="797"/>
      <c r="X16" s="809"/>
      <c r="Y16" s="797"/>
      <c r="Z16" s="809"/>
      <c r="AA16" s="797"/>
      <c r="AB16" s="991"/>
      <c r="AC16" s="994"/>
      <c r="AD16" s="988"/>
      <c r="AE16" s="762"/>
      <c r="AF16" s="770"/>
      <c r="AG16" s="762"/>
      <c r="AH16" s="770"/>
      <c r="AI16" s="762"/>
      <c r="AJ16" s="770"/>
      <c r="AK16" s="762"/>
      <c r="AL16" s="770"/>
      <c r="AM16" s="762"/>
      <c r="AN16" s="1129"/>
      <c r="AO16" s="917">
        <f>+RESUMEN!J124</f>
        <v>2.8571428571428571E-2</v>
      </c>
      <c r="AP16" s="906" t="s">
        <v>799</v>
      </c>
      <c r="AQ16" s="26" t="s">
        <v>787</v>
      </c>
      <c r="AR16" s="289" t="str">
        <f>'[1]LÍNEA 5'!P16</f>
        <v>'0542900103</v>
      </c>
      <c r="AS16" s="26" t="s">
        <v>1844</v>
      </c>
      <c r="AT16" s="39">
        <v>5</v>
      </c>
      <c r="AU16" s="90">
        <f>'[1]LÍNEA 5'!S16</f>
        <v>5</v>
      </c>
      <c r="AV16" s="90">
        <f>'[1]LÍNEA 5'!T16</f>
        <v>0</v>
      </c>
      <c r="AW16" s="413">
        <f t="shared" si="12"/>
        <v>0</v>
      </c>
      <c r="AX16" s="90">
        <f>'[1]LÍNEA 5'!U16</f>
        <v>0</v>
      </c>
      <c r="AY16" s="413">
        <f t="shared" si="13"/>
        <v>0</v>
      </c>
      <c r="AZ16" s="90">
        <f>'[1]LÍNEA 5'!V16</f>
        <v>3</v>
      </c>
      <c r="BA16" s="415">
        <f t="shared" si="14"/>
        <v>0.6</v>
      </c>
      <c r="BB16" s="46">
        <f>'[1]LÍNEA 5'!W16</f>
        <v>2</v>
      </c>
      <c r="BC16" s="422">
        <f t="shared" si="15"/>
        <v>0.4</v>
      </c>
      <c r="BD16" s="52">
        <f>'[22]2016'!K28</f>
        <v>0</v>
      </c>
      <c r="BE16" s="90">
        <f>'[22]2017'!K24</f>
        <v>0</v>
      </c>
      <c r="BF16" s="90">
        <f>'[22]2018'!K24</f>
        <v>0</v>
      </c>
      <c r="BG16" s="69">
        <f>'[22]2019'!K24</f>
        <v>0</v>
      </c>
      <c r="BH16" s="459" t="str">
        <f t="shared" si="1"/>
        <v xml:space="preserve"> -</v>
      </c>
      <c r="BI16" s="460" t="str">
        <f t="shared" si="2"/>
        <v xml:space="preserve"> -</v>
      </c>
      <c r="BJ16" s="461" t="str">
        <f t="shared" si="3"/>
        <v xml:space="preserve"> -</v>
      </c>
      <c r="BK16" s="460" t="str">
        <f t="shared" si="4"/>
        <v xml:space="preserve"> -</v>
      </c>
      <c r="BL16" s="461">
        <f t="shared" si="5"/>
        <v>0</v>
      </c>
      <c r="BM16" s="460">
        <f t="shared" si="6"/>
        <v>0</v>
      </c>
      <c r="BN16" s="461">
        <f t="shared" si="7"/>
        <v>0</v>
      </c>
      <c r="BO16" s="460">
        <f t="shared" si="8"/>
        <v>0</v>
      </c>
      <c r="BP16" s="663">
        <f t="shared" si="9"/>
        <v>0</v>
      </c>
      <c r="BQ16" s="658">
        <f t="shared" si="10"/>
        <v>0</v>
      </c>
      <c r="BR16" s="648">
        <f t="shared" si="11"/>
        <v>0</v>
      </c>
      <c r="BS16" s="61">
        <f>'[22]2016'!P28</f>
        <v>0</v>
      </c>
      <c r="BT16" s="59">
        <f>'[22]2016'!Q28</f>
        <v>0</v>
      </c>
      <c r="BU16" s="59">
        <f>'[22]2016'!R28</f>
        <v>0</v>
      </c>
      <c r="BV16" s="145" t="str">
        <f t="shared" si="16"/>
        <v xml:space="preserve"> -</v>
      </c>
      <c r="BW16" s="378" t="str">
        <f t="shared" si="17"/>
        <v xml:space="preserve"> -</v>
      </c>
      <c r="BX16" s="58">
        <f>'[22]2017'!P24</f>
        <v>0</v>
      </c>
      <c r="BY16" s="59">
        <f>'[22]2017'!Q24</f>
        <v>0</v>
      </c>
      <c r="BZ16" s="59">
        <f>'[22]2017'!R24</f>
        <v>0</v>
      </c>
      <c r="CA16" s="145" t="str">
        <f t="shared" si="18"/>
        <v xml:space="preserve"> -</v>
      </c>
      <c r="CB16" s="378" t="str">
        <f t="shared" si="19"/>
        <v xml:space="preserve"> -</v>
      </c>
      <c r="CC16" s="61">
        <f>'[22]2018'!P24</f>
        <v>50000</v>
      </c>
      <c r="CD16" s="59">
        <f>'[22]2018'!Q24</f>
        <v>0</v>
      </c>
      <c r="CE16" s="59">
        <f>'[22]2018'!R24</f>
        <v>0</v>
      </c>
      <c r="CF16" s="145">
        <f t="shared" si="20"/>
        <v>0</v>
      </c>
      <c r="CG16" s="378" t="str">
        <f t="shared" si="21"/>
        <v xml:space="preserve"> -</v>
      </c>
      <c r="CH16" s="58">
        <f>'[22]2019'!P24</f>
        <v>50000</v>
      </c>
      <c r="CI16" s="59">
        <f>'[22]2019'!Q24</f>
        <v>0</v>
      </c>
      <c r="CJ16" s="59">
        <f>'[22]2019'!R24</f>
        <v>0</v>
      </c>
      <c r="CK16" s="145">
        <f t="shared" si="22"/>
        <v>0</v>
      </c>
      <c r="CL16" s="378" t="str">
        <f t="shared" si="23"/>
        <v xml:space="preserve"> -</v>
      </c>
      <c r="CM16" s="380">
        <f t="shared" si="24"/>
        <v>100000</v>
      </c>
      <c r="CN16" s="381">
        <f t="shared" si="25"/>
        <v>0</v>
      </c>
      <c r="CO16" s="381">
        <f t="shared" si="26"/>
        <v>0</v>
      </c>
      <c r="CP16" s="507">
        <f t="shared" si="27"/>
        <v>0</v>
      </c>
      <c r="CQ16" s="378" t="str">
        <f t="shared" si="28"/>
        <v xml:space="preserve"> -</v>
      </c>
      <c r="CR16" s="591" t="s">
        <v>1504</v>
      </c>
      <c r="CS16" s="98" t="s">
        <v>1791</v>
      </c>
      <c r="CT16" s="101" t="str">
        <f>'[1]LÍNEA 5'!AQ16</f>
        <v>IMEBU</v>
      </c>
    </row>
    <row r="17" spans="2:98" ht="30" customHeight="1" x14ac:dyDescent="0.2">
      <c r="B17" s="961"/>
      <c r="C17" s="958"/>
      <c r="D17" s="961"/>
      <c r="E17" s="957"/>
      <c r="F17" s="1121"/>
      <c r="G17" s="809"/>
      <c r="H17" s="809"/>
      <c r="I17" s="797"/>
      <c r="J17" s="809"/>
      <c r="K17" s="797"/>
      <c r="L17" s="809"/>
      <c r="M17" s="809"/>
      <c r="N17" s="797"/>
      <c r="O17" s="809"/>
      <c r="P17" s="809"/>
      <c r="Q17" s="797"/>
      <c r="R17" s="809"/>
      <c r="S17" s="809"/>
      <c r="T17" s="797"/>
      <c r="U17" s="937"/>
      <c r="V17" s="823"/>
      <c r="W17" s="797"/>
      <c r="X17" s="809"/>
      <c r="Y17" s="797"/>
      <c r="Z17" s="809"/>
      <c r="AA17" s="797"/>
      <c r="AB17" s="991"/>
      <c r="AC17" s="994"/>
      <c r="AD17" s="988"/>
      <c r="AE17" s="762"/>
      <c r="AF17" s="770"/>
      <c r="AG17" s="762"/>
      <c r="AH17" s="770"/>
      <c r="AI17" s="762"/>
      <c r="AJ17" s="770"/>
      <c r="AK17" s="762"/>
      <c r="AL17" s="770"/>
      <c r="AM17" s="762"/>
      <c r="AN17" s="1129"/>
      <c r="AO17" s="915"/>
      <c r="AP17" s="904"/>
      <c r="AQ17" s="27" t="s">
        <v>788</v>
      </c>
      <c r="AR17" s="290" t="str">
        <f>'[1]LÍNEA 5'!P17</f>
        <v>'0542900103</v>
      </c>
      <c r="AS17" s="27" t="s">
        <v>1845</v>
      </c>
      <c r="AT17" s="43">
        <v>0</v>
      </c>
      <c r="AU17" s="85">
        <f>'[1]LÍNEA 5'!S17</f>
        <v>1</v>
      </c>
      <c r="AV17" s="85">
        <f>'[1]LÍNEA 5'!T17</f>
        <v>0</v>
      </c>
      <c r="AW17" s="414">
        <f t="shared" si="12"/>
        <v>0</v>
      </c>
      <c r="AX17" s="85">
        <f>'[1]LÍNEA 5'!U17</f>
        <v>0</v>
      </c>
      <c r="AY17" s="414">
        <f t="shared" si="13"/>
        <v>0</v>
      </c>
      <c r="AZ17" s="85">
        <f>'[1]LÍNEA 5'!V17</f>
        <v>0.5</v>
      </c>
      <c r="BA17" s="416">
        <f t="shared" si="14"/>
        <v>0.5</v>
      </c>
      <c r="BB17" s="125">
        <f>'[1]LÍNEA 5'!W17</f>
        <v>0.5</v>
      </c>
      <c r="BC17" s="423">
        <f t="shared" si="15"/>
        <v>0.5</v>
      </c>
      <c r="BD17" s="319">
        <f>'[22]2016'!K29</f>
        <v>0</v>
      </c>
      <c r="BE17" s="85">
        <f>'[22]2017'!K25</f>
        <v>0</v>
      </c>
      <c r="BF17" s="85">
        <f>'[22]2018'!K25</f>
        <v>0</v>
      </c>
      <c r="BG17" s="71">
        <f>'[22]2019'!K25</f>
        <v>0</v>
      </c>
      <c r="BH17" s="334" t="str">
        <f t="shared" si="1"/>
        <v xml:space="preserve"> -</v>
      </c>
      <c r="BI17" s="454" t="str">
        <f t="shared" si="2"/>
        <v xml:space="preserve"> -</v>
      </c>
      <c r="BJ17" s="335" t="str">
        <f t="shared" si="3"/>
        <v xml:space="preserve"> -</v>
      </c>
      <c r="BK17" s="454" t="str">
        <f t="shared" si="4"/>
        <v xml:space="preserve"> -</v>
      </c>
      <c r="BL17" s="335">
        <f t="shared" si="5"/>
        <v>0</v>
      </c>
      <c r="BM17" s="454">
        <f t="shared" si="6"/>
        <v>0</v>
      </c>
      <c r="BN17" s="335">
        <f t="shared" si="7"/>
        <v>0</v>
      </c>
      <c r="BO17" s="454">
        <f t="shared" si="8"/>
        <v>0</v>
      </c>
      <c r="BP17" s="661">
        <f t="shared" si="9"/>
        <v>0</v>
      </c>
      <c r="BQ17" s="656">
        <f t="shared" si="10"/>
        <v>0</v>
      </c>
      <c r="BR17" s="646">
        <f t="shared" si="11"/>
        <v>0</v>
      </c>
      <c r="BS17" s="55">
        <f>'[22]2016'!P29</f>
        <v>0</v>
      </c>
      <c r="BT17" s="60">
        <f>'[22]2016'!Q29</f>
        <v>0</v>
      </c>
      <c r="BU17" s="60">
        <f>'[22]2016'!R29</f>
        <v>0</v>
      </c>
      <c r="BV17" s="125" t="str">
        <f t="shared" si="16"/>
        <v xml:space="preserve"> -</v>
      </c>
      <c r="BW17" s="379" t="str">
        <f t="shared" si="17"/>
        <v xml:space="preserve"> -</v>
      </c>
      <c r="BX17" s="54">
        <f>'[22]2017'!P25</f>
        <v>0</v>
      </c>
      <c r="BY17" s="60">
        <f>'[22]2017'!Q25</f>
        <v>0</v>
      </c>
      <c r="BZ17" s="60">
        <f>'[22]2017'!R25</f>
        <v>0</v>
      </c>
      <c r="CA17" s="125" t="str">
        <f t="shared" si="18"/>
        <v xml:space="preserve"> -</v>
      </c>
      <c r="CB17" s="379" t="str">
        <f t="shared" si="19"/>
        <v xml:space="preserve"> -</v>
      </c>
      <c r="CC17" s="55">
        <f>'[22]2018'!P25</f>
        <v>5000</v>
      </c>
      <c r="CD17" s="60">
        <f>'[22]2018'!Q25</f>
        <v>0</v>
      </c>
      <c r="CE17" s="60">
        <f>'[22]2018'!R25</f>
        <v>0</v>
      </c>
      <c r="CF17" s="125">
        <f t="shared" si="20"/>
        <v>0</v>
      </c>
      <c r="CG17" s="379" t="str">
        <f t="shared" si="21"/>
        <v xml:space="preserve"> -</v>
      </c>
      <c r="CH17" s="54">
        <f>'[22]2019'!P25</f>
        <v>5000</v>
      </c>
      <c r="CI17" s="60">
        <f>'[22]2019'!Q25</f>
        <v>0</v>
      </c>
      <c r="CJ17" s="60">
        <f>'[22]2019'!R25</f>
        <v>0</v>
      </c>
      <c r="CK17" s="125">
        <f t="shared" si="22"/>
        <v>0</v>
      </c>
      <c r="CL17" s="379" t="str">
        <f t="shared" si="23"/>
        <v xml:space="preserve"> -</v>
      </c>
      <c r="CM17" s="327">
        <f t="shared" si="24"/>
        <v>10000</v>
      </c>
      <c r="CN17" s="323">
        <f t="shared" si="25"/>
        <v>0</v>
      </c>
      <c r="CO17" s="323">
        <f t="shared" si="26"/>
        <v>0</v>
      </c>
      <c r="CP17" s="505">
        <f t="shared" si="27"/>
        <v>0</v>
      </c>
      <c r="CQ17" s="379" t="str">
        <f t="shared" si="28"/>
        <v xml:space="preserve"> -</v>
      </c>
      <c r="CR17" s="592" t="s">
        <v>1504</v>
      </c>
      <c r="CS17" s="99" t="s">
        <v>1791</v>
      </c>
      <c r="CT17" s="102" t="str">
        <f>'[1]LÍNEA 5'!AQ17</f>
        <v>IMEBU</v>
      </c>
    </row>
    <row r="18" spans="2:98" ht="30" customHeight="1" x14ac:dyDescent="0.2">
      <c r="B18" s="961"/>
      <c r="C18" s="958"/>
      <c r="D18" s="961"/>
      <c r="E18" s="957"/>
      <c r="F18" s="1121" t="s">
        <v>796</v>
      </c>
      <c r="G18" s="809">
        <v>0</v>
      </c>
      <c r="H18" s="809">
        <v>50</v>
      </c>
      <c r="I18" s="797">
        <f>+H18-G18</f>
        <v>50</v>
      </c>
      <c r="J18" s="809">
        <v>0</v>
      </c>
      <c r="K18" s="797">
        <f>+J18-G18</f>
        <v>0</v>
      </c>
      <c r="L18" s="809"/>
      <c r="M18" s="809">
        <v>0</v>
      </c>
      <c r="N18" s="797">
        <f>+M18-J18</f>
        <v>0</v>
      </c>
      <c r="O18" s="809"/>
      <c r="P18" s="809">
        <v>20</v>
      </c>
      <c r="Q18" s="797">
        <f>+P18-M18</f>
        <v>20</v>
      </c>
      <c r="R18" s="809"/>
      <c r="S18" s="809">
        <v>50</v>
      </c>
      <c r="T18" s="797">
        <f>+S18-P18</f>
        <v>30</v>
      </c>
      <c r="U18" s="937"/>
      <c r="V18" s="823"/>
      <c r="W18" s="797">
        <f>+IF(V18=0,0,V18-G18)</f>
        <v>0</v>
      </c>
      <c r="X18" s="809"/>
      <c r="Y18" s="797">
        <f>+IF(X18=0,0,X18-V18)</f>
        <v>0</v>
      </c>
      <c r="Z18" s="809"/>
      <c r="AA18" s="797">
        <f>+IF(Z18=0,0,Z18-X18)</f>
        <v>0</v>
      </c>
      <c r="AB18" s="991"/>
      <c r="AC18" s="994">
        <f>+IF(AB18=0,0,AB18-Z18)</f>
        <v>0</v>
      </c>
      <c r="AD18" s="988" t="str">
        <f>+IF(K18=0," -",W18/K18)</f>
        <v xml:space="preserve"> -</v>
      </c>
      <c r="AE18" s="762" t="str">
        <f>+IF(K18=0," -",IF(AD18&gt;100%,100%,AD18))</f>
        <v xml:space="preserve"> -</v>
      </c>
      <c r="AF18" s="770" t="str">
        <f>+IF(N18=0," -",Y18/N18)</f>
        <v xml:space="preserve"> -</v>
      </c>
      <c r="AG18" s="762" t="str">
        <f>+IF(N18=0," -",IF(AF18&gt;100%,100%,AF18))</f>
        <v xml:space="preserve"> -</v>
      </c>
      <c r="AH18" s="770">
        <f>+IF(Q18=0," -",AA18/Q18)</f>
        <v>0</v>
      </c>
      <c r="AI18" s="762">
        <f>+IF(Q18=0," -",IF(AH18&gt;100%,100%,AH18))</f>
        <v>0</v>
      </c>
      <c r="AJ18" s="770">
        <f>+IF(T18=0," -",AC18/T18)</f>
        <v>0</v>
      </c>
      <c r="AK18" s="762">
        <f>+IF(T18=0," -",IF(AJ18&gt;100%,100%,AJ18))</f>
        <v>0</v>
      </c>
      <c r="AL18" s="770">
        <f>+SUM(AC11,AA11,Y11,W11)/I11</f>
        <v>0</v>
      </c>
      <c r="AM18" s="762">
        <f>+IF(AL11&gt;100%,100%,IF(AL11&lt;0%,0%,AL11))</f>
        <v>0</v>
      </c>
      <c r="AN18" s="1129"/>
      <c r="AO18" s="915"/>
      <c r="AP18" s="904"/>
      <c r="AQ18" s="27" t="s">
        <v>789</v>
      </c>
      <c r="AR18" s="291" t="str">
        <f>'[1]LÍNEA 5'!P18</f>
        <v>0542900104</v>
      </c>
      <c r="AS18" s="27" t="s">
        <v>1846</v>
      </c>
      <c r="AT18" s="40">
        <v>0</v>
      </c>
      <c r="AU18" s="60">
        <f>'[1]LÍNEA 5'!S18</f>
        <v>7</v>
      </c>
      <c r="AV18" s="60">
        <f>'[1]LÍNEA 5'!T18</f>
        <v>1</v>
      </c>
      <c r="AW18" s="414">
        <f t="shared" si="12"/>
        <v>0.14285714285714285</v>
      </c>
      <c r="AX18" s="60">
        <f>'[1]LÍNEA 5'!U18</f>
        <v>0</v>
      </c>
      <c r="AY18" s="414">
        <f t="shared" si="13"/>
        <v>0</v>
      </c>
      <c r="AZ18" s="60">
        <f>'[1]LÍNEA 5'!V18</f>
        <v>3</v>
      </c>
      <c r="BA18" s="416">
        <f t="shared" si="14"/>
        <v>0.42857142857142855</v>
      </c>
      <c r="BB18" s="47">
        <f>'[1]LÍNEA 5'!W18</f>
        <v>3</v>
      </c>
      <c r="BC18" s="423">
        <f t="shared" si="15"/>
        <v>0.42857142857142855</v>
      </c>
      <c r="BD18" s="54">
        <f>'[22]2016'!K30</f>
        <v>1</v>
      </c>
      <c r="BE18" s="60">
        <f>'[22]2017'!K26</f>
        <v>0</v>
      </c>
      <c r="BF18" s="60">
        <f>'[22]2018'!K26</f>
        <v>0</v>
      </c>
      <c r="BG18" s="49">
        <f>'[22]2019'!K26</f>
        <v>0</v>
      </c>
      <c r="BH18" s="334">
        <f t="shared" si="1"/>
        <v>1</v>
      </c>
      <c r="BI18" s="454">
        <f t="shared" si="2"/>
        <v>1</v>
      </c>
      <c r="BJ18" s="335" t="str">
        <f t="shared" si="3"/>
        <v xml:space="preserve"> -</v>
      </c>
      <c r="BK18" s="454" t="str">
        <f t="shared" si="4"/>
        <v xml:space="preserve"> -</v>
      </c>
      <c r="BL18" s="335">
        <f t="shared" si="5"/>
        <v>0</v>
      </c>
      <c r="BM18" s="454">
        <f t="shared" si="6"/>
        <v>0</v>
      </c>
      <c r="BN18" s="335">
        <f t="shared" si="7"/>
        <v>0</v>
      </c>
      <c r="BO18" s="454">
        <f t="shared" si="8"/>
        <v>0</v>
      </c>
      <c r="BP18" s="661">
        <f t="shared" si="9"/>
        <v>0.14285714285714285</v>
      </c>
      <c r="BQ18" s="656">
        <f t="shared" si="10"/>
        <v>0.14285714285714285</v>
      </c>
      <c r="BR18" s="646">
        <f t="shared" si="11"/>
        <v>0.14285714285714285</v>
      </c>
      <c r="BS18" s="55">
        <f>'[22]2016'!P30</f>
        <v>150000</v>
      </c>
      <c r="BT18" s="60">
        <f>'[22]2016'!Q30</f>
        <v>150000</v>
      </c>
      <c r="BU18" s="60">
        <f>'[22]2016'!R30</f>
        <v>325000</v>
      </c>
      <c r="BV18" s="125">
        <f t="shared" si="16"/>
        <v>1</v>
      </c>
      <c r="BW18" s="379">
        <f t="shared" si="17"/>
        <v>2.1666666666666665</v>
      </c>
      <c r="BX18" s="54">
        <f>'[22]2017'!P26</f>
        <v>0</v>
      </c>
      <c r="BY18" s="60">
        <f>'[22]2017'!Q26</f>
        <v>0</v>
      </c>
      <c r="BZ18" s="60">
        <f>'[22]2017'!R26</f>
        <v>0</v>
      </c>
      <c r="CA18" s="125" t="str">
        <f t="shared" si="18"/>
        <v xml:space="preserve"> -</v>
      </c>
      <c r="CB18" s="379" t="str">
        <f t="shared" si="19"/>
        <v xml:space="preserve"> -</v>
      </c>
      <c r="CC18" s="55">
        <f>'[22]2018'!P26</f>
        <v>150000</v>
      </c>
      <c r="CD18" s="60">
        <f>'[22]2018'!Q26</f>
        <v>0</v>
      </c>
      <c r="CE18" s="60">
        <f>'[22]2018'!R26</f>
        <v>0</v>
      </c>
      <c r="CF18" s="125">
        <f t="shared" si="20"/>
        <v>0</v>
      </c>
      <c r="CG18" s="379" t="str">
        <f t="shared" si="21"/>
        <v xml:space="preserve"> -</v>
      </c>
      <c r="CH18" s="54">
        <f>'[22]2019'!P26</f>
        <v>150000</v>
      </c>
      <c r="CI18" s="60">
        <f>'[22]2019'!Q26</f>
        <v>0</v>
      </c>
      <c r="CJ18" s="60">
        <f>'[22]2019'!R26</f>
        <v>0</v>
      </c>
      <c r="CK18" s="125">
        <f t="shared" si="22"/>
        <v>0</v>
      </c>
      <c r="CL18" s="379" t="str">
        <f t="shared" si="23"/>
        <v xml:space="preserve"> -</v>
      </c>
      <c r="CM18" s="327">
        <f t="shared" si="24"/>
        <v>450000</v>
      </c>
      <c r="CN18" s="323">
        <f t="shared" si="25"/>
        <v>150000</v>
      </c>
      <c r="CO18" s="323">
        <f t="shared" si="26"/>
        <v>325000</v>
      </c>
      <c r="CP18" s="505">
        <f t="shared" si="27"/>
        <v>0.33333333333333331</v>
      </c>
      <c r="CQ18" s="379">
        <f t="shared" si="28"/>
        <v>2.1666666666666665</v>
      </c>
      <c r="CR18" s="592" t="s">
        <v>1504</v>
      </c>
      <c r="CS18" s="99" t="s">
        <v>1791</v>
      </c>
      <c r="CT18" s="102" t="str">
        <f>'[1]LÍNEA 5'!AQ18</f>
        <v>IMEBU</v>
      </c>
    </row>
    <row r="19" spans="2:98" ht="45.75" customHeight="1" x14ac:dyDescent="0.2">
      <c r="B19" s="961"/>
      <c r="C19" s="958"/>
      <c r="D19" s="961"/>
      <c r="E19" s="957"/>
      <c r="F19" s="1121"/>
      <c r="G19" s="809"/>
      <c r="H19" s="809"/>
      <c r="I19" s="797"/>
      <c r="J19" s="809"/>
      <c r="K19" s="797"/>
      <c r="L19" s="809"/>
      <c r="M19" s="809"/>
      <c r="N19" s="797"/>
      <c r="O19" s="809"/>
      <c r="P19" s="809"/>
      <c r="Q19" s="797"/>
      <c r="R19" s="809"/>
      <c r="S19" s="809"/>
      <c r="T19" s="797"/>
      <c r="U19" s="937"/>
      <c r="V19" s="823"/>
      <c r="W19" s="797"/>
      <c r="X19" s="809"/>
      <c r="Y19" s="797"/>
      <c r="Z19" s="809"/>
      <c r="AA19" s="797"/>
      <c r="AB19" s="991"/>
      <c r="AC19" s="994"/>
      <c r="AD19" s="988"/>
      <c r="AE19" s="762"/>
      <c r="AF19" s="770"/>
      <c r="AG19" s="762"/>
      <c r="AH19" s="770"/>
      <c r="AI19" s="762"/>
      <c r="AJ19" s="770"/>
      <c r="AK19" s="762"/>
      <c r="AL19" s="770"/>
      <c r="AM19" s="762"/>
      <c r="AN19" s="1129"/>
      <c r="AO19" s="915"/>
      <c r="AP19" s="904"/>
      <c r="AQ19" s="119" t="s">
        <v>790</v>
      </c>
      <c r="AR19" s="292" t="str">
        <f>'[1]LÍNEA 5'!P19</f>
        <v>0542900105</v>
      </c>
      <c r="AS19" s="119" t="s">
        <v>1847</v>
      </c>
      <c r="AT19" s="43">
        <v>0</v>
      </c>
      <c r="AU19" s="85">
        <f>'[1]LÍNEA 5'!S19</f>
        <v>1</v>
      </c>
      <c r="AV19" s="85">
        <f>'[1]LÍNEA 5'!T19</f>
        <v>0</v>
      </c>
      <c r="AW19" s="414">
        <f t="shared" si="12"/>
        <v>0</v>
      </c>
      <c r="AX19" s="85">
        <f>'[1]LÍNEA 5'!U19</f>
        <v>0</v>
      </c>
      <c r="AY19" s="414">
        <f t="shared" si="13"/>
        <v>0</v>
      </c>
      <c r="AZ19" s="85">
        <f>'[1]LÍNEA 5'!V19</f>
        <v>0.5</v>
      </c>
      <c r="BA19" s="416">
        <f t="shared" si="14"/>
        <v>0.5</v>
      </c>
      <c r="BB19" s="125">
        <f>'[1]LÍNEA 5'!W19</f>
        <v>0.5</v>
      </c>
      <c r="BC19" s="423">
        <f t="shared" si="15"/>
        <v>0.5</v>
      </c>
      <c r="BD19" s="319">
        <f>'[22]2016'!K31</f>
        <v>0</v>
      </c>
      <c r="BE19" s="85">
        <f>'[22]2017'!K27</f>
        <v>0</v>
      </c>
      <c r="BF19" s="85">
        <f>'[22]2018'!K27</f>
        <v>0</v>
      </c>
      <c r="BG19" s="71">
        <f>'[22]2019'!K27</f>
        <v>0</v>
      </c>
      <c r="BH19" s="334" t="str">
        <f t="shared" si="1"/>
        <v xml:space="preserve"> -</v>
      </c>
      <c r="BI19" s="454" t="str">
        <f t="shared" si="2"/>
        <v xml:space="preserve"> -</v>
      </c>
      <c r="BJ19" s="335" t="str">
        <f t="shared" si="3"/>
        <v xml:space="preserve"> -</v>
      </c>
      <c r="BK19" s="454" t="str">
        <f t="shared" si="4"/>
        <v xml:space="preserve"> -</v>
      </c>
      <c r="BL19" s="335">
        <f t="shared" si="5"/>
        <v>0</v>
      </c>
      <c r="BM19" s="454">
        <f t="shared" si="6"/>
        <v>0</v>
      </c>
      <c r="BN19" s="335">
        <f t="shared" si="7"/>
        <v>0</v>
      </c>
      <c r="BO19" s="454">
        <f t="shared" si="8"/>
        <v>0</v>
      </c>
      <c r="BP19" s="661">
        <f t="shared" si="9"/>
        <v>0</v>
      </c>
      <c r="BQ19" s="656">
        <f t="shared" si="10"/>
        <v>0</v>
      </c>
      <c r="BR19" s="646">
        <f t="shared" si="11"/>
        <v>0</v>
      </c>
      <c r="BS19" s="55">
        <f>'[22]2016'!P31</f>
        <v>0</v>
      </c>
      <c r="BT19" s="60">
        <f>'[22]2016'!Q31</f>
        <v>0</v>
      </c>
      <c r="BU19" s="60">
        <f>'[22]2016'!R31</f>
        <v>0</v>
      </c>
      <c r="BV19" s="125" t="str">
        <f t="shared" si="16"/>
        <v xml:space="preserve"> -</v>
      </c>
      <c r="BW19" s="379" t="str">
        <f t="shared" si="17"/>
        <v xml:space="preserve"> -</v>
      </c>
      <c r="BX19" s="54">
        <f>'[22]2017'!P27</f>
        <v>0</v>
      </c>
      <c r="BY19" s="60">
        <f>'[22]2017'!Q27</f>
        <v>0</v>
      </c>
      <c r="BZ19" s="60">
        <f>'[22]2017'!R27</f>
        <v>0</v>
      </c>
      <c r="CA19" s="125" t="str">
        <f t="shared" si="18"/>
        <v xml:space="preserve"> -</v>
      </c>
      <c r="CB19" s="379" t="str">
        <f t="shared" si="19"/>
        <v xml:space="preserve"> -</v>
      </c>
      <c r="CC19" s="55">
        <f>'[22]2018'!P27</f>
        <v>10000</v>
      </c>
      <c r="CD19" s="60">
        <f>'[22]2018'!Q27</f>
        <v>0</v>
      </c>
      <c r="CE19" s="60">
        <f>'[22]2018'!R27</f>
        <v>0</v>
      </c>
      <c r="CF19" s="125">
        <f t="shared" si="20"/>
        <v>0</v>
      </c>
      <c r="CG19" s="379" t="str">
        <f t="shared" si="21"/>
        <v xml:space="preserve"> -</v>
      </c>
      <c r="CH19" s="54">
        <f>'[22]2019'!P27</f>
        <v>10000</v>
      </c>
      <c r="CI19" s="60">
        <f>'[22]2019'!Q27</f>
        <v>0</v>
      </c>
      <c r="CJ19" s="60">
        <f>'[22]2019'!R27</f>
        <v>0</v>
      </c>
      <c r="CK19" s="125">
        <f t="shared" si="22"/>
        <v>0</v>
      </c>
      <c r="CL19" s="379" t="str">
        <f t="shared" si="23"/>
        <v xml:space="preserve"> -</v>
      </c>
      <c r="CM19" s="327">
        <f t="shared" si="24"/>
        <v>20000</v>
      </c>
      <c r="CN19" s="323">
        <f t="shared" si="25"/>
        <v>0</v>
      </c>
      <c r="CO19" s="323">
        <f t="shared" si="26"/>
        <v>0</v>
      </c>
      <c r="CP19" s="505">
        <f t="shared" si="27"/>
        <v>0</v>
      </c>
      <c r="CQ19" s="379" t="str">
        <f t="shared" si="28"/>
        <v xml:space="preserve"> -</v>
      </c>
      <c r="CR19" s="592" t="s">
        <v>1504</v>
      </c>
      <c r="CS19" s="99" t="s">
        <v>1791</v>
      </c>
      <c r="CT19" s="102" t="str">
        <f>'[1]LÍNEA 5'!AQ19</f>
        <v>IMEBU</v>
      </c>
    </row>
    <row r="20" spans="2:98" ht="30" customHeight="1" thickBot="1" x14ac:dyDescent="0.25">
      <c r="B20" s="961"/>
      <c r="C20" s="958"/>
      <c r="D20" s="961"/>
      <c r="E20" s="957"/>
      <c r="F20" s="1121"/>
      <c r="G20" s="809"/>
      <c r="H20" s="809"/>
      <c r="I20" s="797"/>
      <c r="J20" s="809"/>
      <c r="K20" s="797"/>
      <c r="L20" s="809"/>
      <c r="M20" s="809"/>
      <c r="N20" s="797"/>
      <c r="O20" s="809"/>
      <c r="P20" s="809"/>
      <c r="Q20" s="797"/>
      <c r="R20" s="809"/>
      <c r="S20" s="809"/>
      <c r="T20" s="797"/>
      <c r="U20" s="937"/>
      <c r="V20" s="823"/>
      <c r="W20" s="797"/>
      <c r="X20" s="809"/>
      <c r="Y20" s="797"/>
      <c r="Z20" s="809"/>
      <c r="AA20" s="797"/>
      <c r="AB20" s="991"/>
      <c r="AC20" s="994"/>
      <c r="AD20" s="988"/>
      <c r="AE20" s="762"/>
      <c r="AF20" s="770"/>
      <c r="AG20" s="762"/>
      <c r="AH20" s="770"/>
      <c r="AI20" s="762"/>
      <c r="AJ20" s="770"/>
      <c r="AK20" s="762"/>
      <c r="AL20" s="770"/>
      <c r="AM20" s="762"/>
      <c r="AN20" s="1129"/>
      <c r="AO20" s="918"/>
      <c r="AP20" s="907"/>
      <c r="AQ20" s="123" t="s">
        <v>791</v>
      </c>
      <c r="AR20" s="727" t="str">
        <f>'[1]LÍNEA 5'!P20</f>
        <v>0542900105</v>
      </c>
      <c r="AS20" s="123" t="s">
        <v>1848</v>
      </c>
      <c r="AT20" s="68">
        <v>0</v>
      </c>
      <c r="AU20" s="109">
        <f>'[1]LÍNEA 5'!S20</f>
        <v>1</v>
      </c>
      <c r="AV20" s="109">
        <f>'[1]LÍNEA 5'!T20</f>
        <v>0</v>
      </c>
      <c r="AW20" s="424">
        <f t="shared" si="12"/>
        <v>0</v>
      </c>
      <c r="AX20" s="109">
        <f>'[1]LÍNEA 5'!U20</f>
        <v>0</v>
      </c>
      <c r="AY20" s="424">
        <f t="shared" si="13"/>
        <v>0</v>
      </c>
      <c r="AZ20" s="109">
        <f>'[1]LÍNEA 5'!V20</f>
        <v>0.5</v>
      </c>
      <c r="BA20" s="425">
        <f t="shared" si="14"/>
        <v>0.5</v>
      </c>
      <c r="BB20" s="148">
        <f>'[1]LÍNEA 5'!W20</f>
        <v>0.5</v>
      </c>
      <c r="BC20" s="426">
        <f t="shared" si="15"/>
        <v>0.5</v>
      </c>
      <c r="BD20" s="316">
        <f>'[22]2016'!K32</f>
        <v>0</v>
      </c>
      <c r="BE20" s="109">
        <f>'[22]2017'!K28</f>
        <v>0</v>
      </c>
      <c r="BF20" s="109">
        <f>'[22]2018'!K28</f>
        <v>0</v>
      </c>
      <c r="BG20" s="73">
        <f>'[22]2019'!K28</f>
        <v>0</v>
      </c>
      <c r="BH20" s="456" t="str">
        <f t="shared" si="1"/>
        <v xml:space="preserve"> -</v>
      </c>
      <c r="BI20" s="457" t="str">
        <f t="shared" si="2"/>
        <v xml:space="preserve"> -</v>
      </c>
      <c r="BJ20" s="366" t="str">
        <f t="shared" si="3"/>
        <v xml:space="preserve"> -</v>
      </c>
      <c r="BK20" s="457" t="str">
        <f t="shared" si="4"/>
        <v xml:space="preserve"> -</v>
      </c>
      <c r="BL20" s="366">
        <f t="shared" si="5"/>
        <v>0</v>
      </c>
      <c r="BM20" s="457">
        <f t="shared" si="6"/>
        <v>0</v>
      </c>
      <c r="BN20" s="366">
        <f t="shared" si="7"/>
        <v>0</v>
      </c>
      <c r="BO20" s="457">
        <f t="shared" si="8"/>
        <v>0</v>
      </c>
      <c r="BP20" s="664">
        <f t="shared" si="9"/>
        <v>0</v>
      </c>
      <c r="BQ20" s="659">
        <f t="shared" si="10"/>
        <v>0</v>
      </c>
      <c r="BR20" s="649">
        <f t="shared" si="11"/>
        <v>0</v>
      </c>
      <c r="BS20" s="57">
        <f>'[22]2016'!P32</f>
        <v>0</v>
      </c>
      <c r="BT20" s="105">
        <f>'[22]2016'!Q32</f>
        <v>0</v>
      </c>
      <c r="BU20" s="105">
        <f>'[22]2016'!R32</f>
        <v>0</v>
      </c>
      <c r="BV20" s="147" t="str">
        <f t="shared" si="16"/>
        <v xml:space="preserve"> -</v>
      </c>
      <c r="BW20" s="382" t="str">
        <f t="shared" si="17"/>
        <v xml:space="preserve"> -</v>
      </c>
      <c r="BX20" s="56">
        <f>'[22]2017'!P28</f>
        <v>0</v>
      </c>
      <c r="BY20" s="105">
        <f>'[22]2017'!Q28</f>
        <v>0</v>
      </c>
      <c r="BZ20" s="105">
        <f>'[22]2017'!R28</f>
        <v>0</v>
      </c>
      <c r="CA20" s="147" t="str">
        <f t="shared" si="18"/>
        <v xml:space="preserve"> -</v>
      </c>
      <c r="CB20" s="382" t="str">
        <f t="shared" si="19"/>
        <v xml:space="preserve"> -</v>
      </c>
      <c r="CC20" s="57">
        <f>'[22]2018'!P28</f>
        <v>10000</v>
      </c>
      <c r="CD20" s="105">
        <f>'[22]2018'!Q28</f>
        <v>0</v>
      </c>
      <c r="CE20" s="105">
        <f>'[22]2018'!R28</f>
        <v>0</v>
      </c>
      <c r="CF20" s="147">
        <f t="shared" si="20"/>
        <v>0</v>
      </c>
      <c r="CG20" s="382" t="str">
        <f t="shared" si="21"/>
        <v xml:space="preserve"> -</v>
      </c>
      <c r="CH20" s="56">
        <f>'[22]2019'!P28</f>
        <v>10000</v>
      </c>
      <c r="CI20" s="105">
        <f>'[22]2019'!Q28</f>
        <v>0</v>
      </c>
      <c r="CJ20" s="105">
        <f>'[22]2019'!R28</f>
        <v>0</v>
      </c>
      <c r="CK20" s="147">
        <f t="shared" si="22"/>
        <v>0</v>
      </c>
      <c r="CL20" s="382" t="str">
        <f t="shared" si="23"/>
        <v xml:space="preserve"> -</v>
      </c>
      <c r="CM20" s="356">
        <f t="shared" si="24"/>
        <v>20000</v>
      </c>
      <c r="CN20" s="324">
        <f t="shared" si="25"/>
        <v>0</v>
      </c>
      <c r="CO20" s="324">
        <f t="shared" si="26"/>
        <v>0</v>
      </c>
      <c r="CP20" s="508">
        <f t="shared" si="27"/>
        <v>0</v>
      </c>
      <c r="CQ20" s="382" t="str">
        <f t="shared" si="28"/>
        <v xml:space="preserve"> -</v>
      </c>
      <c r="CR20" s="594" t="s">
        <v>1504</v>
      </c>
      <c r="CS20" s="100" t="s">
        <v>1791</v>
      </c>
      <c r="CT20" s="103" t="str">
        <f>'[1]LÍNEA 5'!AQ20</f>
        <v>IMEBU</v>
      </c>
    </row>
    <row r="21" spans="2:98" ht="30" customHeight="1" x14ac:dyDescent="0.2">
      <c r="B21" s="961"/>
      <c r="C21" s="958"/>
      <c r="D21" s="961"/>
      <c r="E21" s="957"/>
      <c r="F21" s="1121"/>
      <c r="G21" s="809"/>
      <c r="H21" s="809"/>
      <c r="I21" s="797"/>
      <c r="J21" s="809"/>
      <c r="K21" s="797"/>
      <c r="L21" s="809"/>
      <c r="M21" s="809"/>
      <c r="N21" s="797"/>
      <c r="O21" s="809"/>
      <c r="P21" s="809"/>
      <c r="Q21" s="797"/>
      <c r="R21" s="809"/>
      <c r="S21" s="809"/>
      <c r="T21" s="797"/>
      <c r="U21" s="937"/>
      <c r="V21" s="823"/>
      <c r="W21" s="797"/>
      <c r="X21" s="809"/>
      <c r="Y21" s="797"/>
      <c r="Z21" s="809"/>
      <c r="AA21" s="797"/>
      <c r="AB21" s="991"/>
      <c r="AC21" s="994"/>
      <c r="AD21" s="988"/>
      <c r="AE21" s="762"/>
      <c r="AF21" s="770"/>
      <c r="AG21" s="762"/>
      <c r="AH21" s="770"/>
      <c r="AI21" s="762"/>
      <c r="AJ21" s="770"/>
      <c r="AK21" s="762"/>
      <c r="AL21" s="770"/>
      <c r="AM21" s="762"/>
      <c r="AN21" s="1129"/>
      <c r="AO21" s="917">
        <f>+RESUMEN!J125</f>
        <v>8.8888888888888892E-2</v>
      </c>
      <c r="AP21" s="906" t="s">
        <v>800</v>
      </c>
      <c r="AQ21" s="120" t="s">
        <v>792</v>
      </c>
      <c r="AR21" s="294" t="str">
        <f>'[1]LÍNEA 5'!P21</f>
        <v>0542900106</v>
      </c>
      <c r="AS21" s="120" t="s">
        <v>1849</v>
      </c>
      <c r="AT21" s="42">
        <v>0</v>
      </c>
      <c r="AU21" s="93">
        <f>'[1]LÍNEA 5'!S21</f>
        <v>1</v>
      </c>
      <c r="AV21" s="93">
        <f>'[1]LÍNEA 5'!T21</f>
        <v>0</v>
      </c>
      <c r="AW21" s="413">
        <f t="shared" si="12"/>
        <v>0</v>
      </c>
      <c r="AX21" s="93">
        <f>'[1]LÍNEA 5'!U21</f>
        <v>0</v>
      </c>
      <c r="AY21" s="413">
        <f t="shared" si="13"/>
        <v>0</v>
      </c>
      <c r="AZ21" s="93">
        <f>'[1]LÍNEA 5'!V21</f>
        <v>0.5</v>
      </c>
      <c r="BA21" s="415">
        <f t="shared" si="14"/>
        <v>0.5</v>
      </c>
      <c r="BB21" s="146">
        <f>'[1]LÍNEA 5'!W21</f>
        <v>0.5</v>
      </c>
      <c r="BC21" s="422">
        <f t="shared" si="15"/>
        <v>0.5</v>
      </c>
      <c r="BD21" s="315">
        <f>'[22]2016'!K33</f>
        <v>0.2</v>
      </c>
      <c r="BE21" s="93">
        <f>'[22]2017'!K29</f>
        <v>0</v>
      </c>
      <c r="BF21" s="93">
        <f>'[22]2018'!K29</f>
        <v>0</v>
      </c>
      <c r="BG21" s="74">
        <f>'[22]2019'!K29</f>
        <v>0</v>
      </c>
      <c r="BH21" s="330" t="str">
        <f t="shared" si="1"/>
        <v xml:space="preserve"> -</v>
      </c>
      <c r="BI21" s="453" t="str">
        <f t="shared" si="2"/>
        <v xml:space="preserve"> -</v>
      </c>
      <c r="BJ21" s="331" t="str">
        <f t="shared" si="3"/>
        <v xml:space="preserve"> -</v>
      </c>
      <c r="BK21" s="453" t="str">
        <f t="shared" si="4"/>
        <v xml:space="preserve"> -</v>
      </c>
      <c r="BL21" s="331">
        <f t="shared" si="5"/>
        <v>0</v>
      </c>
      <c r="BM21" s="453">
        <f t="shared" si="6"/>
        <v>0</v>
      </c>
      <c r="BN21" s="331">
        <f t="shared" si="7"/>
        <v>0</v>
      </c>
      <c r="BO21" s="453">
        <f t="shared" si="8"/>
        <v>0</v>
      </c>
      <c r="BP21" s="660">
        <f t="shared" si="9"/>
        <v>0.2</v>
      </c>
      <c r="BQ21" s="655">
        <f t="shared" si="10"/>
        <v>0.2</v>
      </c>
      <c r="BR21" s="645">
        <f t="shared" si="11"/>
        <v>0.2</v>
      </c>
      <c r="BS21" s="52">
        <f>'[22]2016'!P33</f>
        <v>0</v>
      </c>
      <c r="BT21" s="90">
        <f>'[22]2016'!Q33</f>
        <v>0</v>
      </c>
      <c r="BU21" s="90">
        <f>'[22]2016'!R33</f>
        <v>0</v>
      </c>
      <c r="BV21" s="146" t="str">
        <f t="shared" si="16"/>
        <v xml:space="preserve"> -</v>
      </c>
      <c r="BW21" s="385" t="str">
        <f t="shared" si="17"/>
        <v xml:space="preserve"> -</v>
      </c>
      <c r="BX21" s="52">
        <f>'[22]2017'!P29</f>
        <v>0</v>
      </c>
      <c r="BY21" s="90">
        <f>'[22]2017'!Q29</f>
        <v>0</v>
      </c>
      <c r="BZ21" s="90">
        <f>'[22]2017'!R29</f>
        <v>0</v>
      </c>
      <c r="CA21" s="146" t="str">
        <f t="shared" si="18"/>
        <v xml:space="preserve"> -</v>
      </c>
      <c r="CB21" s="385" t="str">
        <f t="shared" si="19"/>
        <v xml:space="preserve"> -</v>
      </c>
      <c r="CC21" s="53">
        <f>'[22]2018'!P29</f>
        <v>50000</v>
      </c>
      <c r="CD21" s="90">
        <f>'[22]2018'!Q29</f>
        <v>0</v>
      </c>
      <c r="CE21" s="90">
        <f>'[22]2018'!R29</f>
        <v>0</v>
      </c>
      <c r="CF21" s="146">
        <f t="shared" si="20"/>
        <v>0</v>
      </c>
      <c r="CG21" s="385" t="str">
        <f t="shared" si="21"/>
        <v xml:space="preserve"> -</v>
      </c>
      <c r="CH21" s="52">
        <f>'[22]2019'!P29</f>
        <v>50000</v>
      </c>
      <c r="CI21" s="90">
        <f>'[22]2019'!Q29</f>
        <v>0</v>
      </c>
      <c r="CJ21" s="90">
        <f>'[22]2019'!R29</f>
        <v>0</v>
      </c>
      <c r="CK21" s="146">
        <f t="shared" si="22"/>
        <v>0</v>
      </c>
      <c r="CL21" s="385" t="str">
        <f t="shared" si="23"/>
        <v xml:space="preserve"> -</v>
      </c>
      <c r="CM21" s="325">
        <f t="shared" si="24"/>
        <v>100000</v>
      </c>
      <c r="CN21" s="326">
        <f t="shared" si="25"/>
        <v>0</v>
      </c>
      <c r="CO21" s="326">
        <f t="shared" si="26"/>
        <v>0</v>
      </c>
      <c r="CP21" s="504">
        <f t="shared" si="27"/>
        <v>0</v>
      </c>
      <c r="CQ21" s="385" t="str">
        <f t="shared" si="28"/>
        <v xml:space="preserve"> -</v>
      </c>
      <c r="CR21" s="595" t="s">
        <v>1504</v>
      </c>
      <c r="CS21" s="108" t="s">
        <v>1791</v>
      </c>
      <c r="CT21" s="75" t="str">
        <f>'[1]LÍNEA 5'!AQ21</f>
        <v>IMEBU</v>
      </c>
    </row>
    <row r="22" spans="2:98" ht="45.75" customHeight="1" x14ac:dyDescent="0.2">
      <c r="B22" s="961"/>
      <c r="C22" s="958"/>
      <c r="D22" s="961"/>
      <c r="E22" s="957"/>
      <c r="F22" s="1121"/>
      <c r="G22" s="809"/>
      <c r="H22" s="809"/>
      <c r="I22" s="797"/>
      <c r="J22" s="809"/>
      <c r="K22" s="797"/>
      <c r="L22" s="809"/>
      <c r="M22" s="809"/>
      <c r="N22" s="797"/>
      <c r="O22" s="809"/>
      <c r="P22" s="809"/>
      <c r="Q22" s="797"/>
      <c r="R22" s="809"/>
      <c r="S22" s="809"/>
      <c r="T22" s="797"/>
      <c r="U22" s="937"/>
      <c r="V22" s="823"/>
      <c r="W22" s="797"/>
      <c r="X22" s="809"/>
      <c r="Y22" s="797"/>
      <c r="Z22" s="809"/>
      <c r="AA22" s="797"/>
      <c r="AB22" s="991"/>
      <c r="AC22" s="994"/>
      <c r="AD22" s="988"/>
      <c r="AE22" s="762"/>
      <c r="AF22" s="770"/>
      <c r="AG22" s="762"/>
      <c r="AH22" s="770"/>
      <c r="AI22" s="762"/>
      <c r="AJ22" s="770"/>
      <c r="AK22" s="762"/>
      <c r="AL22" s="770"/>
      <c r="AM22" s="762"/>
      <c r="AN22" s="1129"/>
      <c r="AO22" s="915"/>
      <c r="AP22" s="904"/>
      <c r="AQ22" s="27" t="s">
        <v>793</v>
      </c>
      <c r="AR22" s="292" t="str">
        <f>'[1]LÍNEA 5'!P22</f>
        <v>0542900106</v>
      </c>
      <c r="AS22" s="27" t="s">
        <v>1850</v>
      </c>
      <c r="AT22" s="40">
        <v>0</v>
      </c>
      <c r="AU22" s="60">
        <f>'[1]LÍNEA 5'!S22</f>
        <v>15</v>
      </c>
      <c r="AV22" s="60">
        <f>'[1]LÍNEA 5'!T22</f>
        <v>0</v>
      </c>
      <c r="AW22" s="414">
        <f t="shared" si="12"/>
        <v>0</v>
      </c>
      <c r="AX22" s="60">
        <f>'[1]LÍNEA 5'!U22</f>
        <v>0</v>
      </c>
      <c r="AY22" s="414">
        <f t="shared" si="13"/>
        <v>0</v>
      </c>
      <c r="AZ22" s="60">
        <f>'[1]LÍNEA 5'!V22</f>
        <v>7</v>
      </c>
      <c r="BA22" s="416">
        <f t="shared" si="14"/>
        <v>0.46666666666666667</v>
      </c>
      <c r="BB22" s="47">
        <f>'[1]LÍNEA 5'!W22</f>
        <v>8</v>
      </c>
      <c r="BC22" s="423">
        <f t="shared" si="15"/>
        <v>0.53333333333333333</v>
      </c>
      <c r="BD22" s="54">
        <f>'[22]2016'!K34</f>
        <v>1</v>
      </c>
      <c r="BE22" s="60">
        <f>'[22]2017'!K30</f>
        <v>0</v>
      </c>
      <c r="BF22" s="60">
        <f>'[22]2018'!K30</f>
        <v>0</v>
      </c>
      <c r="BG22" s="49">
        <f>'[22]2019'!K30</f>
        <v>0</v>
      </c>
      <c r="BH22" s="334" t="str">
        <f t="shared" si="1"/>
        <v xml:space="preserve"> -</v>
      </c>
      <c r="BI22" s="454" t="str">
        <f t="shared" si="2"/>
        <v xml:space="preserve"> -</v>
      </c>
      <c r="BJ22" s="335" t="str">
        <f t="shared" si="3"/>
        <v xml:space="preserve"> -</v>
      </c>
      <c r="BK22" s="454" t="str">
        <f t="shared" si="4"/>
        <v xml:space="preserve"> -</v>
      </c>
      <c r="BL22" s="335">
        <f t="shared" si="5"/>
        <v>0</v>
      </c>
      <c r="BM22" s="454">
        <f t="shared" si="6"/>
        <v>0</v>
      </c>
      <c r="BN22" s="335">
        <f t="shared" si="7"/>
        <v>0</v>
      </c>
      <c r="BO22" s="454">
        <f t="shared" si="8"/>
        <v>0</v>
      </c>
      <c r="BP22" s="661">
        <f t="shared" si="9"/>
        <v>6.6666666666666666E-2</v>
      </c>
      <c r="BQ22" s="656">
        <f t="shared" si="10"/>
        <v>6.6666666666666666E-2</v>
      </c>
      <c r="BR22" s="646">
        <f t="shared" si="11"/>
        <v>6.6666666666666666E-2</v>
      </c>
      <c r="BS22" s="54">
        <f>'[22]2016'!P34</f>
        <v>0</v>
      </c>
      <c r="BT22" s="60">
        <f>'[22]2016'!Q34</f>
        <v>0</v>
      </c>
      <c r="BU22" s="60">
        <f>'[22]2016'!R34</f>
        <v>0</v>
      </c>
      <c r="BV22" s="125" t="str">
        <f t="shared" si="16"/>
        <v xml:space="preserve"> -</v>
      </c>
      <c r="BW22" s="379" t="str">
        <f t="shared" si="17"/>
        <v xml:space="preserve"> -</v>
      </c>
      <c r="BX22" s="54">
        <f>'[22]2017'!P30</f>
        <v>0</v>
      </c>
      <c r="BY22" s="60">
        <f>'[22]2017'!Q30</f>
        <v>0</v>
      </c>
      <c r="BZ22" s="60">
        <f>'[22]2017'!R30</f>
        <v>0</v>
      </c>
      <c r="CA22" s="125" t="str">
        <f t="shared" si="18"/>
        <v xml:space="preserve"> -</v>
      </c>
      <c r="CB22" s="379" t="str">
        <f t="shared" si="19"/>
        <v xml:space="preserve"> -</v>
      </c>
      <c r="CC22" s="55">
        <f>'[22]2018'!P30</f>
        <v>50000</v>
      </c>
      <c r="CD22" s="60">
        <f>'[22]2018'!Q30</f>
        <v>0</v>
      </c>
      <c r="CE22" s="60">
        <f>'[22]2018'!R30</f>
        <v>0</v>
      </c>
      <c r="CF22" s="125">
        <f t="shared" si="20"/>
        <v>0</v>
      </c>
      <c r="CG22" s="379" t="str">
        <f t="shared" si="21"/>
        <v xml:space="preserve"> -</v>
      </c>
      <c r="CH22" s="54">
        <f>'[22]2019'!P30</f>
        <v>50000</v>
      </c>
      <c r="CI22" s="60">
        <f>'[22]2019'!Q30</f>
        <v>0</v>
      </c>
      <c r="CJ22" s="60">
        <f>'[22]2019'!R30</f>
        <v>0</v>
      </c>
      <c r="CK22" s="125">
        <f t="shared" si="22"/>
        <v>0</v>
      </c>
      <c r="CL22" s="379" t="str">
        <f t="shared" si="23"/>
        <v xml:space="preserve"> -</v>
      </c>
      <c r="CM22" s="327">
        <f t="shared" si="24"/>
        <v>100000</v>
      </c>
      <c r="CN22" s="323">
        <f t="shared" si="25"/>
        <v>0</v>
      </c>
      <c r="CO22" s="323">
        <f t="shared" si="26"/>
        <v>0</v>
      </c>
      <c r="CP22" s="505">
        <f t="shared" si="27"/>
        <v>0</v>
      </c>
      <c r="CQ22" s="379" t="str">
        <f t="shared" si="28"/>
        <v xml:space="preserve"> -</v>
      </c>
      <c r="CR22" s="592" t="s">
        <v>1504</v>
      </c>
      <c r="CS22" s="99" t="s">
        <v>1791</v>
      </c>
      <c r="CT22" s="102" t="str">
        <f>'[1]LÍNEA 5'!AQ22</f>
        <v>IMEBU</v>
      </c>
    </row>
    <row r="23" spans="2:98" ht="45.75" customHeight="1" thickBot="1" x14ac:dyDescent="0.25">
      <c r="B23" s="961"/>
      <c r="C23" s="958"/>
      <c r="D23" s="962"/>
      <c r="E23" s="1123"/>
      <c r="F23" s="1122"/>
      <c r="G23" s="819"/>
      <c r="H23" s="819"/>
      <c r="I23" s="805"/>
      <c r="J23" s="819"/>
      <c r="K23" s="805"/>
      <c r="L23" s="819"/>
      <c r="M23" s="819"/>
      <c r="N23" s="805"/>
      <c r="O23" s="819"/>
      <c r="P23" s="819"/>
      <c r="Q23" s="805"/>
      <c r="R23" s="819"/>
      <c r="S23" s="819"/>
      <c r="T23" s="805"/>
      <c r="U23" s="1054"/>
      <c r="V23" s="824"/>
      <c r="W23" s="805"/>
      <c r="X23" s="819"/>
      <c r="Y23" s="805"/>
      <c r="Z23" s="819"/>
      <c r="AA23" s="805"/>
      <c r="AB23" s="992"/>
      <c r="AC23" s="995"/>
      <c r="AD23" s="989"/>
      <c r="AE23" s="763"/>
      <c r="AF23" s="771"/>
      <c r="AG23" s="763"/>
      <c r="AH23" s="771"/>
      <c r="AI23" s="763"/>
      <c r="AJ23" s="771"/>
      <c r="AK23" s="763"/>
      <c r="AL23" s="771"/>
      <c r="AM23" s="763"/>
      <c r="AN23" s="1130"/>
      <c r="AO23" s="918"/>
      <c r="AP23" s="907"/>
      <c r="AQ23" s="30" t="s">
        <v>794</v>
      </c>
      <c r="AR23" s="142" t="str">
        <f>'[1]LÍNEA 5'!P23</f>
        <v>-</v>
      </c>
      <c r="AS23" s="30" t="s">
        <v>1851</v>
      </c>
      <c r="AT23" s="45"/>
      <c r="AU23" s="92">
        <f>'[1]LÍNEA 5'!S23</f>
        <v>1</v>
      </c>
      <c r="AV23" s="92">
        <f>'[1]LÍNEA 5'!T23</f>
        <v>0</v>
      </c>
      <c r="AW23" s="424">
        <f t="shared" si="12"/>
        <v>0</v>
      </c>
      <c r="AX23" s="92">
        <f>'[1]LÍNEA 5'!U23</f>
        <v>0</v>
      </c>
      <c r="AY23" s="424">
        <f t="shared" si="13"/>
        <v>0</v>
      </c>
      <c r="AZ23" s="92">
        <f>'[1]LÍNEA 5'!V23</f>
        <v>1</v>
      </c>
      <c r="BA23" s="425">
        <f t="shared" si="14"/>
        <v>1</v>
      </c>
      <c r="BB23" s="51">
        <f>'[1]LÍNEA 5'!W23</f>
        <v>0</v>
      </c>
      <c r="BC23" s="426">
        <f t="shared" si="15"/>
        <v>0</v>
      </c>
      <c r="BD23" s="62">
        <f>'[22]2016'!K35</f>
        <v>0</v>
      </c>
      <c r="BE23" s="92">
        <f>'[22]2017'!K31</f>
        <v>0</v>
      </c>
      <c r="BF23" s="92">
        <f>'[22]2018'!K31</f>
        <v>0</v>
      </c>
      <c r="BG23" s="70">
        <f>'[22]2019'!K31</f>
        <v>0</v>
      </c>
      <c r="BH23" s="332" t="str">
        <f t="shared" si="1"/>
        <v xml:space="preserve"> -</v>
      </c>
      <c r="BI23" s="458" t="str">
        <f t="shared" si="2"/>
        <v xml:space="preserve"> -</v>
      </c>
      <c r="BJ23" s="333" t="str">
        <f t="shared" si="3"/>
        <v xml:space="preserve"> -</v>
      </c>
      <c r="BK23" s="458" t="str">
        <f t="shared" si="4"/>
        <v xml:space="preserve"> -</v>
      </c>
      <c r="BL23" s="333">
        <f t="shared" si="5"/>
        <v>0</v>
      </c>
      <c r="BM23" s="458">
        <f t="shared" si="6"/>
        <v>0</v>
      </c>
      <c r="BN23" s="333" t="str">
        <f t="shared" si="7"/>
        <v xml:space="preserve"> -</v>
      </c>
      <c r="BO23" s="458" t="str">
        <f t="shared" si="8"/>
        <v xml:space="preserve"> -</v>
      </c>
      <c r="BP23" s="662">
        <f t="shared" si="9"/>
        <v>0</v>
      </c>
      <c r="BQ23" s="657">
        <f t="shared" si="10"/>
        <v>0</v>
      </c>
      <c r="BR23" s="647">
        <f t="shared" si="11"/>
        <v>0</v>
      </c>
      <c r="BS23" s="62">
        <f>'[22]2016'!P35</f>
        <v>0</v>
      </c>
      <c r="BT23" s="92">
        <f>'[22]2016'!Q35</f>
        <v>0</v>
      </c>
      <c r="BU23" s="92">
        <f>'[22]2016'!R35</f>
        <v>0</v>
      </c>
      <c r="BV23" s="148" t="str">
        <f t="shared" si="16"/>
        <v xml:space="preserve"> -</v>
      </c>
      <c r="BW23" s="386" t="str">
        <f t="shared" si="17"/>
        <v xml:space="preserve"> -</v>
      </c>
      <c r="BX23" s="62">
        <f>'[22]2017'!P31</f>
        <v>0</v>
      </c>
      <c r="BY23" s="92">
        <f>'[22]2017'!Q31</f>
        <v>0</v>
      </c>
      <c r="BZ23" s="92">
        <f>'[22]2017'!R31</f>
        <v>0</v>
      </c>
      <c r="CA23" s="148" t="str">
        <f t="shared" si="18"/>
        <v xml:space="preserve"> -</v>
      </c>
      <c r="CB23" s="386" t="str">
        <f t="shared" si="19"/>
        <v xml:space="preserve"> -</v>
      </c>
      <c r="CC23" s="63">
        <f>'[22]2018'!P31</f>
        <v>0</v>
      </c>
      <c r="CD23" s="92">
        <f>'[22]2018'!Q31</f>
        <v>0</v>
      </c>
      <c r="CE23" s="92">
        <f>'[22]2018'!R31</f>
        <v>0</v>
      </c>
      <c r="CF23" s="148" t="str">
        <f t="shared" si="20"/>
        <v xml:space="preserve"> -</v>
      </c>
      <c r="CG23" s="386" t="str">
        <f t="shared" si="21"/>
        <v xml:space="preserve"> -</v>
      </c>
      <c r="CH23" s="62">
        <f>'[22]2019'!P31</f>
        <v>0</v>
      </c>
      <c r="CI23" s="92">
        <f>'[22]2019'!Q31</f>
        <v>0</v>
      </c>
      <c r="CJ23" s="92">
        <f>'[22]2019'!R31</f>
        <v>0</v>
      </c>
      <c r="CK23" s="148" t="str">
        <f t="shared" si="22"/>
        <v xml:space="preserve"> -</v>
      </c>
      <c r="CL23" s="386" t="str">
        <f t="shared" si="23"/>
        <v xml:space="preserve"> -</v>
      </c>
      <c r="CM23" s="328">
        <f t="shared" si="24"/>
        <v>0</v>
      </c>
      <c r="CN23" s="329">
        <f t="shared" si="25"/>
        <v>0</v>
      </c>
      <c r="CO23" s="329">
        <f t="shared" si="26"/>
        <v>0</v>
      </c>
      <c r="CP23" s="506" t="str">
        <f t="shared" si="27"/>
        <v xml:space="preserve"> -</v>
      </c>
      <c r="CQ23" s="386" t="str">
        <f t="shared" si="28"/>
        <v xml:space="preserve"> -</v>
      </c>
      <c r="CR23" s="594" t="s">
        <v>1504</v>
      </c>
      <c r="CS23" s="100" t="s">
        <v>1791</v>
      </c>
      <c r="CT23" s="103" t="str">
        <f>'[1]LÍNEA 5'!AQ23</f>
        <v>IMEBU</v>
      </c>
    </row>
    <row r="24" spans="2:98" ht="15" customHeight="1" thickBot="1" x14ac:dyDescent="0.25">
      <c r="B24" s="961"/>
      <c r="C24" s="958"/>
      <c r="D24" s="13"/>
      <c r="E24" s="14"/>
      <c r="F24" s="82"/>
      <c r="G24" s="81"/>
      <c r="H24" s="81"/>
      <c r="I24" s="621"/>
      <c r="J24" s="81"/>
      <c r="K24" s="621"/>
      <c r="L24" s="81"/>
      <c r="M24" s="81"/>
      <c r="N24" s="621"/>
      <c r="O24" s="81"/>
      <c r="P24" s="81"/>
      <c r="Q24" s="621"/>
      <c r="R24" s="81"/>
      <c r="S24" s="81"/>
      <c r="T24" s="621"/>
      <c r="U24" s="81"/>
      <c r="V24" s="81"/>
      <c r="W24" s="621"/>
      <c r="X24" s="81"/>
      <c r="Y24" s="621"/>
      <c r="Z24" s="81"/>
      <c r="AA24" s="621"/>
      <c r="AB24" s="81"/>
      <c r="AC24" s="621"/>
      <c r="AD24" s="359"/>
      <c r="AE24" s="622"/>
      <c r="AF24" s="359"/>
      <c r="AG24" s="622"/>
      <c r="AH24" s="359"/>
      <c r="AI24" s="622"/>
      <c r="AJ24" s="359"/>
      <c r="AK24" s="622"/>
      <c r="AL24" s="359"/>
      <c r="AM24" s="622"/>
      <c r="AN24" s="81"/>
      <c r="AO24" s="81"/>
      <c r="AP24" s="80"/>
      <c r="AQ24" s="82"/>
      <c r="AR24" s="80"/>
      <c r="AS24" s="82"/>
      <c r="AT24" s="81"/>
      <c r="AU24" s="359">
        <f>'[1]LÍNEA 5'!S24</f>
        <v>0</v>
      </c>
      <c r="AV24" s="359">
        <f>'[1]LÍNEA 5'!T24</f>
        <v>0</v>
      </c>
      <c r="AW24" s="359">
        <f>+AVERAGE(AW11:AW23)</f>
        <v>1.7736649315596684E-2</v>
      </c>
      <c r="AX24" s="359">
        <f>'[1]LÍNEA 5'!U24</f>
        <v>0</v>
      </c>
      <c r="AY24" s="359">
        <f t="shared" ref="AY24:BC24" si="29">+AVERAGE(AY11:AY23)</f>
        <v>4.4968189705031802E-2</v>
      </c>
      <c r="AZ24" s="359">
        <f>'[1]LÍNEA 5'!V24</f>
        <v>0</v>
      </c>
      <c r="BA24" s="359">
        <f t="shared" si="29"/>
        <v>0.50554270291112391</v>
      </c>
      <c r="BB24" s="359">
        <f>'[1]LÍNEA 5'!W24</f>
        <v>0</v>
      </c>
      <c r="BC24" s="359">
        <f t="shared" si="29"/>
        <v>0.43175245806824747</v>
      </c>
      <c r="BD24" s="359"/>
      <c r="BE24" s="359"/>
      <c r="BF24" s="359"/>
      <c r="BG24" s="359"/>
      <c r="BH24" s="80"/>
      <c r="BI24" s="556">
        <f t="shared" ref="BI24:BO24" si="30">+AVERAGE(BI11:BI23)</f>
        <v>1</v>
      </c>
      <c r="BJ24" s="556"/>
      <c r="BK24" s="556">
        <f t="shared" si="30"/>
        <v>5.185185185185185E-2</v>
      </c>
      <c r="BL24" s="556"/>
      <c r="BM24" s="556">
        <f t="shared" si="30"/>
        <v>0</v>
      </c>
      <c r="BN24" s="556"/>
      <c r="BO24" s="556">
        <f t="shared" si="30"/>
        <v>0</v>
      </c>
      <c r="BP24" s="665"/>
      <c r="BQ24" s="556">
        <f>+AVERAGE(BQ11:BQ23)</f>
        <v>7.1260844418739158E-2</v>
      </c>
      <c r="BR24" s="641"/>
      <c r="BS24" s="83"/>
      <c r="BT24" s="83"/>
      <c r="BU24" s="83"/>
      <c r="BV24" s="83"/>
      <c r="BW24" s="83"/>
      <c r="BX24" s="83"/>
      <c r="BY24" s="83"/>
      <c r="BZ24" s="83"/>
      <c r="CA24" s="83"/>
      <c r="CB24" s="83"/>
      <c r="CC24" s="83"/>
      <c r="CD24" s="83"/>
      <c r="CE24" s="83"/>
      <c r="CF24" s="83"/>
      <c r="CG24" s="83"/>
      <c r="CH24" s="83"/>
      <c r="CI24" s="83"/>
      <c r="CJ24" s="83"/>
      <c r="CK24" s="83"/>
      <c r="CL24" s="83"/>
      <c r="CM24" s="84"/>
      <c r="CN24" s="84"/>
      <c r="CO24" s="84"/>
      <c r="CP24" s="84"/>
      <c r="CQ24" s="84"/>
      <c r="CR24" s="600"/>
      <c r="CS24" s="14"/>
      <c r="CT24" s="89"/>
    </row>
    <row r="25" spans="2:98" ht="45.75" customHeight="1" thickBot="1" x14ac:dyDescent="0.25">
      <c r="B25" s="961"/>
      <c r="C25" s="958"/>
      <c r="D25" s="960">
        <f>+RESUMEN!J126</f>
        <v>9.4877566376437711E-2</v>
      </c>
      <c r="E25" s="956" t="s">
        <v>822</v>
      </c>
      <c r="F25" s="1127" t="s">
        <v>821</v>
      </c>
      <c r="G25" s="946">
        <v>0</v>
      </c>
      <c r="H25" s="946">
        <v>250</v>
      </c>
      <c r="I25" s="981">
        <f>+H25-G25</f>
        <v>250</v>
      </c>
      <c r="J25" s="946">
        <v>25</v>
      </c>
      <c r="K25" s="981">
        <f>+J25-G25</f>
        <v>25</v>
      </c>
      <c r="L25" s="946"/>
      <c r="M25" s="946">
        <v>125</v>
      </c>
      <c r="N25" s="981">
        <f>+M25-J25</f>
        <v>100</v>
      </c>
      <c r="O25" s="946"/>
      <c r="P25" s="946">
        <v>225</v>
      </c>
      <c r="Q25" s="981">
        <f>+P25-M25</f>
        <v>100</v>
      </c>
      <c r="R25" s="946"/>
      <c r="S25" s="946">
        <v>250</v>
      </c>
      <c r="T25" s="981">
        <f>+S25-P25</f>
        <v>25</v>
      </c>
      <c r="U25" s="998"/>
      <c r="V25" s="999"/>
      <c r="W25" s="981">
        <f>+IF(V25=0,0,V25-G25)</f>
        <v>0</v>
      </c>
      <c r="X25" s="946"/>
      <c r="Y25" s="981">
        <f>+IF(X25=0,0,X25-V25)</f>
        <v>0</v>
      </c>
      <c r="Z25" s="946"/>
      <c r="AA25" s="981">
        <f>+IF(Z25=0,0,Z25-X25)</f>
        <v>0</v>
      </c>
      <c r="AB25" s="990"/>
      <c r="AC25" s="993">
        <f>+IF(AB25=0,0,AB25-Z25)</f>
        <v>0</v>
      </c>
      <c r="AD25" s="987">
        <f>+IF(K25=0," -",W25/K25)</f>
        <v>0</v>
      </c>
      <c r="AE25" s="986">
        <f>+IF(K25=0," -",IF(AD25&gt;100%,100%,AD25))</f>
        <v>0</v>
      </c>
      <c r="AF25" s="985">
        <f>+IF(N25=0," -",Y25/N25)</f>
        <v>0</v>
      </c>
      <c r="AG25" s="986">
        <f>+IF(N25=0," -",IF(AF25&gt;100%,100%,AF25))</f>
        <v>0</v>
      </c>
      <c r="AH25" s="985">
        <f>+IF(Q25=0," -",AA25/Q25)</f>
        <v>0</v>
      </c>
      <c r="AI25" s="986">
        <f>+IF(Q25=0," -",IF(AH25&gt;100%,100%,AH25))</f>
        <v>0</v>
      </c>
      <c r="AJ25" s="985">
        <f>+IF(T25=0," -",AC25/T25)</f>
        <v>0</v>
      </c>
      <c r="AK25" s="986">
        <f>+IF(T25=0," -",IF(AJ25&gt;100%,100%,AJ25))</f>
        <v>0</v>
      </c>
      <c r="AL25" s="985">
        <f>+SUM(AC11,AA11,Y11,W11)/I11</f>
        <v>0</v>
      </c>
      <c r="AM25" s="986">
        <f>+IF(AL11&gt;100%,100%,IF(AL11&lt;0%,0%,AL11))</f>
        <v>0</v>
      </c>
      <c r="AN25" s="1131"/>
      <c r="AO25" s="225">
        <f>+RESUMEN!J127</f>
        <v>0</v>
      </c>
      <c r="AP25" s="188" t="s">
        <v>815</v>
      </c>
      <c r="AQ25" s="184" t="s">
        <v>801</v>
      </c>
      <c r="AR25" s="444" t="str">
        <f>'[1]LÍNEA 5'!P25</f>
        <v>0542900201</v>
      </c>
      <c r="AS25" s="184" t="s">
        <v>1852</v>
      </c>
      <c r="AT25" s="174">
        <v>0</v>
      </c>
      <c r="AU25" s="190">
        <f>'[1]LÍNEA 5'!S25</f>
        <v>1000</v>
      </c>
      <c r="AV25" s="190">
        <f>'[1]LÍNEA 5'!T25</f>
        <v>0</v>
      </c>
      <c r="AW25" s="436">
        <f t="shared" si="12"/>
        <v>0</v>
      </c>
      <c r="AX25" s="190">
        <f>'[1]LÍNEA 5'!U25</f>
        <v>100</v>
      </c>
      <c r="AY25" s="436">
        <f t="shared" si="13"/>
        <v>0.1</v>
      </c>
      <c r="AZ25" s="190">
        <f>'[1]LÍNEA 5'!V25</f>
        <v>400</v>
      </c>
      <c r="BA25" s="437">
        <f t="shared" si="14"/>
        <v>0.4</v>
      </c>
      <c r="BB25" s="358">
        <f>'[1]LÍNEA 5'!W25</f>
        <v>500</v>
      </c>
      <c r="BC25" s="438">
        <f t="shared" si="15"/>
        <v>0.5</v>
      </c>
      <c r="BD25" s="192">
        <f>'[22]2016'!K37</f>
        <v>0</v>
      </c>
      <c r="BE25" s="190">
        <f>'[22]2017'!K33</f>
        <v>0</v>
      </c>
      <c r="BF25" s="190">
        <f>'[22]2018'!K33</f>
        <v>0</v>
      </c>
      <c r="BG25" s="185">
        <f>'[22]2019'!K33</f>
        <v>0</v>
      </c>
      <c r="BH25" s="471" t="str">
        <f t="shared" si="1"/>
        <v xml:space="preserve"> -</v>
      </c>
      <c r="BI25" s="472" t="str">
        <f t="shared" si="2"/>
        <v xml:space="preserve"> -</v>
      </c>
      <c r="BJ25" s="473">
        <f t="shared" si="3"/>
        <v>0</v>
      </c>
      <c r="BK25" s="472">
        <f t="shared" si="4"/>
        <v>0</v>
      </c>
      <c r="BL25" s="473">
        <f t="shared" si="5"/>
        <v>0</v>
      </c>
      <c r="BM25" s="472">
        <f t="shared" si="6"/>
        <v>0</v>
      </c>
      <c r="BN25" s="473">
        <f t="shared" si="7"/>
        <v>0</v>
      </c>
      <c r="BO25" s="472">
        <f t="shared" si="8"/>
        <v>0</v>
      </c>
      <c r="BP25" s="668">
        <f t="shared" si="9"/>
        <v>0</v>
      </c>
      <c r="BQ25" s="666">
        <f t="shared" si="10"/>
        <v>0</v>
      </c>
      <c r="BR25" s="667">
        <f t="shared" si="11"/>
        <v>0</v>
      </c>
      <c r="BS25" s="192">
        <f>'[22]2016'!P37</f>
        <v>0</v>
      </c>
      <c r="BT25" s="190">
        <f>'[22]2016'!Q37</f>
        <v>0</v>
      </c>
      <c r="BU25" s="190">
        <f>'[22]2016'!R37</f>
        <v>0</v>
      </c>
      <c r="BV25" s="403" t="str">
        <f t="shared" si="16"/>
        <v xml:space="preserve"> -</v>
      </c>
      <c r="BW25" s="404" t="str">
        <f t="shared" si="17"/>
        <v xml:space="preserve"> -</v>
      </c>
      <c r="BX25" s="192">
        <f>'[22]2017'!P33</f>
        <v>137500</v>
      </c>
      <c r="BY25" s="190">
        <f>'[22]2017'!Q33</f>
        <v>0</v>
      </c>
      <c r="BZ25" s="190">
        <f>'[22]2017'!R33</f>
        <v>0</v>
      </c>
      <c r="CA25" s="403">
        <f t="shared" si="18"/>
        <v>0</v>
      </c>
      <c r="CB25" s="404" t="str">
        <f t="shared" si="19"/>
        <v xml:space="preserve"> -</v>
      </c>
      <c r="CC25" s="191">
        <f>'[22]2018'!P33</f>
        <v>270000</v>
      </c>
      <c r="CD25" s="190">
        <f>'[22]2018'!Q33</f>
        <v>0</v>
      </c>
      <c r="CE25" s="190">
        <f>'[22]2018'!R33</f>
        <v>0</v>
      </c>
      <c r="CF25" s="403">
        <f t="shared" si="20"/>
        <v>0</v>
      </c>
      <c r="CG25" s="404" t="str">
        <f t="shared" si="21"/>
        <v xml:space="preserve"> -</v>
      </c>
      <c r="CH25" s="192">
        <f>'[22]2019'!P33</f>
        <v>120000</v>
      </c>
      <c r="CI25" s="190">
        <f>'[22]2019'!Q33</f>
        <v>0</v>
      </c>
      <c r="CJ25" s="190">
        <f>'[22]2019'!R33</f>
        <v>0</v>
      </c>
      <c r="CK25" s="403">
        <f t="shared" si="22"/>
        <v>0</v>
      </c>
      <c r="CL25" s="404" t="str">
        <f t="shared" si="23"/>
        <v xml:space="preserve"> -</v>
      </c>
      <c r="CM25" s="509">
        <f t="shared" si="24"/>
        <v>527500</v>
      </c>
      <c r="CN25" s="510">
        <f t="shared" si="25"/>
        <v>0</v>
      </c>
      <c r="CO25" s="510">
        <f t="shared" si="26"/>
        <v>0</v>
      </c>
      <c r="CP25" s="511">
        <f t="shared" si="27"/>
        <v>0</v>
      </c>
      <c r="CQ25" s="404" t="str">
        <f t="shared" si="28"/>
        <v xml:space="preserve"> -</v>
      </c>
      <c r="CR25" s="603" t="s">
        <v>1504</v>
      </c>
      <c r="CS25" s="197" t="s">
        <v>1791</v>
      </c>
      <c r="CT25" s="198" t="str">
        <f>'[1]LÍNEA 5'!AQ25</f>
        <v>IMEBU</v>
      </c>
    </row>
    <row r="26" spans="2:98" ht="30" customHeight="1" x14ac:dyDescent="0.2">
      <c r="B26" s="961"/>
      <c r="C26" s="958"/>
      <c r="D26" s="961"/>
      <c r="E26" s="957"/>
      <c r="F26" s="1121"/>
      <c r="G26" s="809"/>
      <c r="H26" s="809"/>
      <c r="I26" s="797"/>
      <c r="J26" s="809"/>
      <c r="K26" s="797"/>
      <c r="L26" s="809"/>
      <c r="M26" s="809"/>
      <c r="N26" s="797"/>
      <c r="O26" s="809"/>
      <c r="P26" s="809"/>
      <c r="Q26" s="797"/>
      <c r="R26" s="809"/>
      <c r="S26" s="809"/>
      <c r="T26" s="797"/>
      <c r="U26" s="937"/>
      <c r="V26" s="823"/>
      <c r="W26" s="797"/>
      <c r="X26" s="809"/>
      <c r="Y26" s="797"/>
      <c r="Z26" s="809"/>
      <c r="AA26" s="797"/>
      <c r="AB26" s="991"/>
      <c r="AC26" s="994"/>
      <c r="AD26" s="988"/>
      <c r="AE26" s="762"/>
      <c r="AF26" s="770"/>
      <c r="AG26" s="762"/>
      <c r="AH26" s="770"/>
      <c r="AI26" s="762"/>
      <c r="AJ26" s="770"/>
      <c r="AK26" s="762"/>
      <c r="AL26" s="770"/>
      <c r="AM26" s="762"/>
      <c r="AN26" s="1129"/>
      <c r="AO26" s="914">
        <f>+RESUMEN!J128</f>
        <v>0</v>
      </c>
      <c r="AP26" s="903" t="s">
        <v>816</v>
      </c>
      <c r="AQ26" s="129" t="s">
        <v>802</v>
      </c>
      <c r="AR26" s="293" t="str">
        <f>'[1]LÍNEA 5'!P26</f>
        <v>0542900202</v>
      </c>
      <c r="AS26" s="129" t="s">
        <v>1853</v>
      </c>
      <c r="AT26" s="41">
        <v>0</v>
      </c>
      <c r="AU26" s="59">
        <f>'[1]LÍNEA 5'!S26</f>
        <v>10</v>
      </c>
      <c r="AV26" s="59">
        <f>'[1]LÍNEA 5'!T26</f>
        <v>0</v>
      </c>
      <c r="AW26" s="420">
        <f t="shared" si="12"/>
        <v>0</v>
      </c>
      <c r="AX26" s="59">
        <f>'[1]LÍNEA 5'!U26</f>
        <v>1</v>
      </c>
      <c r="AY26" s="420">
        <f t="shared" si="13"/>
        <v>0.1</v>
      </c>
      <c r="AZ26" s="59">
        <f>'[1]LÍNEA 5'!V26</f>
        <v>4</v>
      </c>
      <c r="BA26" s="421">
        <f t="shared" si="14"/>
        <v>0.4</v>
      </c>
      <c r="BB26" s="48">
        <f>'[1]LÍNEA 5'!W26</f>
        <v>5</v>
      </c>
      <c r="BC26" s="421">
        <f t="shared" si="15"/>
        <v>0.5</v>
      </c>
      <c r="BD26" s="52">
        <f>'[22]2016'!K38</f>
        <v>0</v>
      </c>
      <c r="BE26" s="90">
        <f>'[22]2017'!K34</f>
        <v>0</v>
      </c>
      <c r="BF26" s="90">
        <f>'[22]2018'!K34</f>
        <v>0</v>
      </c>
      <c r="BG26" s="69">
        <f>'[22]2019'!K34</f>
        <v>0</v>
      </c>
      <c r="BH26" s="459" t="str">
        <f t="shared" si="1"/>
        <v xml:space="preserve"> -</v>
      </c>
      <c r="BI26" s="460" t="str">
        <f t="shared" si="2"/>
        <v xml:space="preserve"> -</v>
      </c>
      <c r="BJ26" s="461">
        <f t="shared" si="3"/>
        <v>0</v>
      </c>
      <c r="BK26" s="460">
        <f t="shared" si="4"/>
        <v>0</v>
      </c>
      <c r="BL26" s="461">
        <f t="shared" si="5"/>
        <v>0</v>
      </c>
      <c r="BM26" s="460">
        <f t="shared" si="6"/>
        <v>0</v>
      </c>
      <c r="BN26" s="461">
        <f t="shared" si="7"/>
        <v>0</v>
      </c>
      <c r="BO26" s="460">
        <f t="shared" si="8"/>
        <v>0</v>
      </c>
      <c r="BP26" s="663">
        <f t="shared" si="9"/>
        <v>0</v>
      </c>
      <c r="BQ26" s="658">
        <f t="shared" si="10"/>
        <v>0</v>
      </c>
      <c r="BR26" s="648">
        <f t="shared" si="11"/>
        <v>0</v>
      </c>
      <c r="BS26" s="61">
        <f>'[22]2016'!P38</f>
        <v>0</v>
      </c>
      <c r="BT26" s="59">
        <f>'[22]2016'!Q38</f>
        <v>0</v>
      </c>
      <c r="BU26" s="59">
        <f>'[22]2016'!R38</f>
        <v>0</v>
      </c>
      <c r="BV26" s="145" t="str">
        <f t="shared" si="16"/>
        <v xml:space="preserve"> -</v>
      </c>
      <c r="BW26" s="378" t="str">
        <f t="shared" si="17"/>
        <v xml:space="preserve"> -</v>
      </c>
      <c r="BX26" s="58">
        <f>'[22]2017'!P34</f>
        <v>30000</v>
      </c>
      <c r="BY26" s="59">
        <f>'[22]2017'!Q34</f>
        <v>0</v>
      </c>
      <c r="BZ26" s="59">
        <f>'[22]2017'!R34</f>
        <v>0</v>
      </c>
      <c r="CA26" s="145">
        <f t="shared" si="18"/>
        <v>0</v>
      </c>
      <c r="CB26" s="378" t="str">
        <f t="shared" si="19"/>
        <v xml:space="preserve"> -</v>
      </c>
      <c r="CC26" s="61">
        <f>'[22]2018'!P34</f>
        <v>80000</v>
      </c>
      <c r="CD26" s="59">
        <f>'[22]2018'!Q34</f>
        <v>0</v>
      </c>
      <c r="CE26" s="59">
        <f>'[22]2018'!R34</f>
        <v>0</v>
      </c>
      <c r="CF26" s="145">
        <f t="shared" si="20"/>
        <v>0</v>
      </c>
      <c r="CG26" s="378" t="str">
        <f t="shared" si="21"/>
        <v xml:space="preserve"> -</v>
      </c>
      <c r="CH26" s="58">
        <f>'[22]2019'!P34</f>
        <v>60000</v>
      </c>
      <c r="CI26" s="59">
        <f>'[22]2019'!Q34</f>
        <v>0</v>
      </c>
      <c r="CJ26" s="59">
        <f>'[22]2019'!R34</f>
        <v>0</v>
      </c>
      <c r="CK26" s="145">
        <f t="shared" si="22"/>
        <v>0</v>
      </c>
      <c r="CL26" s="378" t="str">
        <f t="shared" si="23"/>
        <v xml:space="preserve"> -</v>
      </c>
      <c r="CM26" s="380">
        <f t="shared" si="24"/>
        <v>170000</v>
      </c>
      <c r="CN26" s="381">
        <f t="shared" si="25"/>
        <v>0</v>
      </c>
      <c r="CO26" s="381">
        <f t="shared" si="26"/>
        <v>0</v>
      </c>
      <c r="CP26" s="507">
        <f t="shared" si="27"/>
        <v>0</v>
      </c>
      <c r="CQ26" s="378" t="str">
        <f t="shared" si="28"/>
        <v xml:space="preserve"> -</v>
      </c>
      <c r="CR26" s="591" t="s">
        <v>1504</v>
      </c>
      <c r="CS26" s="98" t="s">
        <v>1791</v>
      </c>
      <c r="CT26" s="101" t="str">
        <f>'[1]LÍNEA 5'!AQ26</f>
        <v>IMEBU</v>
      </c>
    </row>
    <row r="27" spans="2:98" ht="30" customHeight="1" thickBot="1" x14ac:dyDescent="0.25">
      <c r="B27" s="961"/>
      <c r="C27" s="958"/>
      <c r="D27" s="961"/>
      <c r="E27" s="957"/>
      <c r="F27" s="1121"/>
      <c r="G27" s="809"/>
      <c r="H27" s="809"/>
      <c r="I27" s="797"/>
      <c r="J27" s="809"/>
      <c r="K27" s="797"/>
      <c r="L27" s="809"/>
      <c r="M27" s="809"/>
      <c r="N27" s="797"/>
      <c r="O27" s="809"/>
      <c r="P27" s="809"/>
      <c r="Q27" s="797"/>
      <c r="R27" s="809"/>
      <c r="S27" s="809"/>
      <c r="T27" s="797"/>
      <c r="U27" s="937"/>
      <c r="V27" s="823"/>
      <c r="W27" s="797"/>
      <c r="X27" s="809"/>
      <c r="Y27" s="797"/>
      <c r="Z27" s="809"/>
      <c r="AA27" s="797"/>
      <c r="AB27" s="991"/>
      <c r="AC27" s="994"/>
      <c r="AD27" s="988"/>
      <c r="AE27" s="762"/>
      <c r="AF27" s="770"/>
      <c r="AG27" s="762"/>
      <c r="AH27" s="770"/>
      <c r="AI27" s="762"/>
      <c r="AJ27" s="770"/>
      <c r="AK27" s="762"/>
      <c r="AL27" s="770"/>
      <c r="AM27" s="762"/>
      <c r="AN27" s="1129"/>
      <c r="AO27" s="916"/>
      <c r="AP27" s="905"/>
      <c r="AQ27" s="121" t="s">
        <v>803</v>
      </c>
      <c r="AR27" s="442" t="str">
        <f>'[1]LÍNEA 5'!P27</f>
        <v>0542900202</v>
      </c>
      <c r="AS27" s="121" t="s">
        <v>1854</v>
      </c>
      <c r="AT27" s="44">
        <v>0</v>
      </c>
      <c r="AU27" s="105">
        <f>'[1]LÍNEA 5'!S27</f>
        <v>250</v>
      </c>
      <c r="AV27" s="105">
        <f>'[1]LÍNEA 5'!T27</f>
        <v>0</v>
      </c>
      <c r="AW27" s="417">
        <f t="shared" si="12"/>
        <v>0</v>
      </c>
      <c r="AX27" s="105">
        <f>'[1]LÍNEA 5'!U27</f>
        <v>0</v>
      </c>
      <c r="AY27" s="417">
        <f t="shared" si="13"/>
        <v>0</v>
      </c>
      <c r="AZ27" s="105">
        <f>'[1]LÍNEA 5'!V27</f>
        <v>150</v>
      </c>
      <c r="BA27" s="418">
        <f t="shared" si="14"/>
        <v>0.6</v>
      </c>
      <c r="BB27" s="50">
        <f>'[1]LÍNEA 5'!W27</f>
        <v>100</v>
      </c>
      <c r="BC27" s="418">
        <f t="shared" si="15"/>
        <v>0.4</v>
      </c>
      <c r="BD27" s="62">
        <f>'[22]2016'!K39</f>
        <v>0</v>
      </c>
      <c r="BE27" s="92">
        <f>'[22]2017'!K35</f>
        <v>0</v>
      </c>
      <c r="BF27" s="92">
        <f>'[22]2018'!K35</f>
        <v>0</v>
      </c>
      <c r="BG27" s="70">
        <f>'[22]2019'!K35</f>
        <v>0</v>
      </c>
      <c r="BH27" s="456" t="str">
        <f t="shared" si="1"/>
        <v xml:space="preserve"> -</v>
      </c>
      <c r="BI27" s="457" t="str">
        <f t="shared" si="2"/>
        <v xml:space="preserve"> -</v>
      </c>
      <c r="BJ27" s="366" t="str">
        <f t="shared" si="3"/>
        <v xml:space="preserve"> -</v>
      </c>
      <c r="BK27" s="457" t="str">
        <f t="shared" si="4"/>
        <v xml:space="preserve"> -</v>
      </c>
      <c r="BL27" s="366">
        <f t="shared" si="5"/>
        <v>0</v>
      </c>
      <c r="BM27" s="457">
        <f t="shared" si="6"/>
        <v>0</v>
      </c>
      <c r="BN27" s="366">
        <f t="shared" si="7"/>
        <v>0</v>
      </c>
      <c r="BO27" s="457">
        <f t="shared" si="8"/>
        <v>0</v>
      </c>
      <c r="BP27" s="664">
        <f t="shared" si="9"/>
        <v>0</v>
      </c>
      <c r="BQ27" s="659">
        <f t="shared" si="10"/>
        <v>0</v>
      </c>
      <c r="BR27" s="649">
        <f t="shared" si="11"/>
        <v>0</v>
      </c>
      <c r="BS27" s="57">
        <f>'[22]2016'!P39</f>
        <v>0</v>
      </c>
      <c r="BT27" s="105">
        <f>'[22]2016'!Q39</f>
        <v>0</v>
      </c>
      <c r="BU27" s="105">
        <f>'[22]2016'!R39</f>
        <v>0</v>
      </c>
      <c r="BV27" s="147" t="str">
        <f t="shared" si="16"/>
        <v xml:space="preserve"> -</v>
      </c>
      <c r="BW27" s="382" t="str">
        <f t="shared" si="17"/>
        <v xml:space="preserve"> -</v>
      </c>
      <c r="BX27" s="56">
        <f>'[22]2017'!P35</f>
        <v>0</v>
      </c>
      <c r="BY27" s="105">
        <f>'[22]2017'!Q35</f>
        <v>0</v>
      </c>
      <c r="BZ27" s="105">
        <f>'[22]2017'!R35</f>
        <v>0</v>
      </c>
      <c r="CA27" s="147" t="str">
        <f t="shared" si="18"/>
        <v xml:space="preserve"> -</v>
      </c>
      <c r="CB27" s="382" t="str">
        <f t="shared" si="19"/>
        <v xml:space="preserve"> -</v>
      </c>
      <c r="CC27" s="57">
        <f>'[22]2018'!P35</f>
        <v>500000</v>
      </c>
      <c r="CD27" s="105">
        <f>'[22]2018'!Q35</f>
        <v>0</v>
      </c>
      <c r="CE27" s="105">
        <f>'[22]2018'!R35</f>
        <v>0</v>
      </c>
      <c r="CF27" s="147">
        <f t="shared" si="20"/>
        <v>0</v>
      </c>
      <c r="CG27" s="382" t="str">
        <f t="shared" si="21"/>
        <v xml:space="preserve"> -</v>
      </c>
      <c r="CH27" s="56">
        <f>'[22]2019'!P35</f>
        <v>125000</v>
      </c>
      <c r="CI27" s="105">
        <f>'[22]2019'!Q35</f>
        <v>0</v>
      </c>
      <c r="CJ27" s="105">
        <f>'[22]2019'!R35</f>
        <v>0</v>
      </c>
      <c r="CK27" s="147">
        <f t="shared" si="22"/>
        <v>0</v>
      </c>
      <c r="CL27" s="382" t="str">
        <f t="shared" si="23"/>
        <v xml:space="preserve"> -</v>
      </c>
      <c r="CM27" s="356">
        <f t="shared" si="24"/>
        <v>625000</v>
      </c>
      <c r="CN27" s="324">
        <f t="shared" si="25"/>
        <v>0</v>
      </c>
      <c r="CO27" s="324">
        <f t="shared" si="26"/>
        <v>0</v>
      </c>
      <c r="CP27" s="508">
        <f t="shared" si="27"/>
        <v>0</v>
      </c>
      <c r="CQ27" s="382" t="str">
        <f t="shared" si="28"/>
        <v xml:space="preserve"> -</v>
      </c>
      <c r="CR27" s="594" t="s">
        <v>1504</v>
      </c>
      <c r="CS27" s="100" t="s">
        <v>1791</v>
      </c>
      <c r="CT27" s="103" t="str">
        <f>'[1]LÍNEA 5'!AQ27</f>
        <v>IMEBU</v>
      </c>
    </row>
    <row r="28" spans="2:98" ht="30" customHeight="1" thickBot="1" x14ac:dyDescent="0.25">
      <c r="B28" s="961"/>
      <c r="C28" s="958"/>
      <c r="D28" s="961"/>
      <c r="E28" s="957"/>
      <c r="F28" s="1121"/>
      <c r="G28" s="809"/>
      <c r="H28" s="809"/>
      <c r="I28" s="797"/>
      <c r="J28" s="809"/>
      <c r="K28" s="797"/>
      <c r="L28" s="809"/>
      <c r="M28" s="809"/>
      <c r="N28" s="797"/>
      <c r="O28" s="809"/>
      <c r="P28" s="809"/>
      <c r="Q28" s="797"/>
      <c r="R28" s="809"/>
      <c r="S28" s="809"/>
      <c r="T28" s="797"/>
      <c r="U28" s="937"/>
      <c r="V28" s="823"/>
      <c r="W28" s="797"/>
      <c r="X28" s="809"/>
      <c r="Y28" s="797"/>
      <c r="Z28" s="809"/>
      <c r="AA28" s="797"/>
      <c r="AB28" s="991"/>
      <c r="AC28" s="994"/>
      <c r="AD28" s="988"/>
      <c r="AE28" s="762"/>
      <c r="AF28" s="770"/>
      <c r="AG28" s="762"/>
      <c r="AH28" s="770"/>
      <c r="AI28" s="762"/>
      <c r="AJ28" s="770"/>
      <c r="AK28" s="762"/>
      <c r="AL28" s="770"/>
      <c r="AM28" s="762"/>
      <c r="AN28" s="1129"/>
      <c r="AO28" s="225">
        <f>+RESUMEN!J129</f>
        <v>0.23105449854885521</v>
      </c>
      <c r="AP28" s="188" t="s">
        <v>817</v>
      </c>
      <c r="AQ28" s="184" t="s">
        <v>804</v>
      </c>
      <c r="AR28" s="189" t="str">
        <f>'[1]LÍNEA 5'!P28</f>
        <v xml:space="preserve"> -</v>
      </c>
      <c r="AS28" s="184" t="s">
        <v>1855</v>
      </c>
      <c r="AT28" s="174">
        <v>7134</v>
      </c>
      <c r="AU28" s="190">
        <f>'[1]LÍNEA 5'!S28</f>
        <v>6202</v>
      </c>
      <c r="AV28" s="190">
        <f>'[1]LÍNEA 5'!T28</f>
        <v>1000</v>
      </c>
      <c r="AW28" s="436">
        <f t="shared" si="12"/>
        <v>0.16123831022250887</v>
      </c>
      <c r="AX28" s="190">
        <f>'[1]LÍNEA 5'!U28</f>
        <v>1500</v>
      </c>
      <c r="AY28" s="436">
        <f t="shared" si="13"/>
        <v>0.24185746533376329</v>
      </c>
      <c r="AZ28" s="190">
        <f>'[1]LÍNEA 5'!V28</f>
        <v>1902</v>
      </c>
      <c r="BA28" s="437">
        <f t="shared" si="14"/>
        <v>0.30667526604321188</v>
      </c>
      <c r="BB28" s="358">
        <f>'[1]LÍNEA 5'!W28</f>
        <v>1800</v>
      </c>
      <c r="BC28" s="438">
        <f t="shared" si="15"/>
        <v>0.29022895840051594</v>
      </c>
      <c r="BD28" s="192">
        <f>'[22]2016'!K40</f>
        <v>1194</v>
      </c>
      <c r="BE28" s="190">
        <f>'[22]2017'!K36</f>
        <v>239</v>
      </c>
      <c r="BF28" s="190">
        <f>'[22]2018'!K36</f>
        <v>0</v>
      </c>
      <c r="BG28" s="185">
        <f>'[22]2019'!K36</f>
        <v>0</v>
      </c>
      <c r="BH28" s="471">
        <f t="shared" si="1"/>
        <v>1.194</v>
      </c>
      <c r="BI28" s="472">
        <f t="shared" si="2"/>
        <v>1</v>
      </c>
      <c r="BJ28" s="473">
        <f t="shared" si="3"/>
        <v>0.15933333333333333</v>
      </c>
      <c r="BK28" s="472">
        <f t="shared" si="4"/>
        <v>0.15933333333333333</v>
      </c>
      <c r="BL28" s="473">
        <f t="shared" si="5"/>
        <v>0</v>
      </c>
      <c r="BM28" s="472">
        <f t="shared" si="6"/>
        <v>0</v>
      </c>
      <c r="BN28" s="473">
        <f t="shared" si="7"/>
        <v>0</v>
      </c>
      <c r="BO28" s="472">
        <f t="shared" si="8"/>
        <v>0</v>
      </c>
      <c r="BP28" s="668">
        <f t="shared" si="9"/>
        <v>0.23105449854885521</v>
      </c>
      <c r="BQ28" s="666">
        <f t="shared" si="10"/>
        <v>0.23105449854885521</v>
      </c>
      <c r="BR28" s="667">
        <f t="shared" si="11"/>
        <v>0.23105449854885521</v>
      </c>
      <c r="BS28" s="192">
        <f>'[22]2016'!P40</f>
        <v>0</v>
      </c>
      <c r="BT28" s="190">
        <f>'[22]2016'!Q40</f>
        <v>0</v>
      </c>
      <c r="BU28" s="190">
        <f>'[22]2016'!R40</f>
        <v>0</v>
      </c>
      <c r="BV28" s="403" t="str">
        <f t="shared" si="16"/>
        <v xml:space="preserve"> -</v>
      </c>
      <c r="BW28" s="404" t="str">
        <f t="shared" si="17"/>
        <v xml:space="preserve"> -</v>
      </c>
      <c r="BX28" s="192">
        <f>'[22]2017'!P36</f>
        <v>0</v>
      </c>
      <c r="BY28" s="190">
        <f>'[22]2017'!Q36</f>
        <v>0</v>
      </c>
      <c r="BZ28" s="190">
        <f>'[22]2017'!R36</f>
        <v>0</v>
      </c>
      <c r="CA28" s="403" t="str">
        <f t="shared" si="18"/>
        <v xml:space="preserve"> -</v>
      </c>
      <c r="CB28" s="404" t="str">
        <f t="shared" si="19"/>
        <v xml:space="preserve"> -</v>
      </c>
      <c r="CC28" s="191">
        <f>'[22]2018'!P36</f>
        <v>0</v>
      </c>
      <c r="CD28" s="190">
        <f>'[22]2018'!Q36</f>
        <v>0</v>
      </c>
      <c r="CE28" s="190">
        <f>'[22]2018'!R36</f>
        <v>0</v>
      </c>
      <c r="CF28" s="403" t="str">
        <f t="shared" si="20"/>
        <v xml:space="preserve"> -</v>
      </c>
      <c r="CG28" s="404" t="str">
        <f t="shared" si="21"/>
        <v xml:space="preserve"> -</v>
      </c>
      <c r="CH28" s="192">
        <f>'[22]2019'!P36</f>
        <v>0</v>
      </c>
      <c r="CI28" s="190">
        <f>'[22]2019'!Q36</f>
        <v>0</v>
      </c>
      <c r="CJ28" s="190">
        <f>'[22]2019'!R36</f>
        <v>0</v>
      </c>
      <c r="CK28" s="403" t="str">
        <f t="shared" si="22"/>
        <v xml:space="preserve"> -</v>
      </c>
      <c r="CL28" s="404" t="str">
        <f t="shared" si="23"/>
        <v xml:space="preserve"> -</v>
      </c>
      <c r="CM28" s="509">
        <f t="shared" si="24"/>
        <v>0</v>
      </c>
      <c r="CN28" s="510">
        <f t="shared" si="25"/>
        <v>0</v>
      </c>
      <c r="CO28" s="510">
        <f t="shared" si="26"/>
        <v>0</v>
      </c>
      <c r="CP28" s="511" t="str">
        <f t="shared" si="27"/>
        <v xml:space="preserve"> -</v>
      </c>
      <c r="CQ28" s="404" t="str">
        <f t="shared" si="28"/>
        <v xml:space="preserve"> -</v>
      </c>
      <c r="CR28" s="604" t="s">
        <v>1504</v>
      </c>
      <c r="CS28" s="199" t="s">
        <v>1791</v>
      </c>
      <c r="CT28" s="181" t="str">
        <f>'[1]LÍNEA 5'!AQ28</f>
        <v>IMEBU</v>
      </c>
    </row>
    <row r="29" spans="2:98" ht="30" customHeight="1" x14ac:dyDescent="0.2">
      <c r="B29" s="961"/>
      <c r="C29" s="958"/>
      <c r="D29" s="961"/>
      <c r="E29" s="957"/>
      <c r="F29" s="1121"/>
      <c r="G29" s="809"/>
      <c r="H29" s="809"/>
      <c r="I29" s="797"/>
      <c r="J29" s="809"/>
      <c r="K29" s="797"/>
      <c r="L29" s="809"/>
      <c r="M29" s="809"/>
      <c r="N29" s="797"/>
      <c r="O29" s="809"/>
      <c r="P29" s="809"/>
      <c r="Q29" s="797"/>
      <c r="R29" s="809"/>
      <c r="S29" s="809"/>
      <c r="T29" s="797"/>
      <c r="U29" s="937"/>
      <c r="V29" s="823"/>
      <c r="W29" s="797"/>
      <c r="X29" s="809"/>
      <c r="Y29" s="797"/>
      <c r="Z29" s="809"/>
      <c r="AA29" s="797"/>
      <c r="AB29" s="991"/>
      <c r="AC29" s="994"/>
      <c r="AD29" s="988"/>
      <c r="AE29" s="762"/>
      <c r="AF29" s="770"/>
      <c r="AG29" s="762"/>
      <c r="AH29" s="770"/>
      <c r="AI29" s="762"/>
      <c r="AJ29" s="770"/>
      <c r="AK29" s="762"/>
      <c r="AL29" s="770"/>
      <c r="AM29" s="762"/>
      <c r="AN29" s="1129"/>
      <c r="AO29" s="914">
        <f>+RESUMEN!J130</f>
        <v>0</v>
      </c>
      <c r="AP29" s="903" t="s">
        <v>818</v>
      </c>
      <c r="AQ29" s="129" t="s">
        <v>805</v>
      </c>
      <c r="AR29" s="370">
        <f>'[1]LÍNEA 5'!P29</f>
        <v>0</v>
      </c>
      <c r="AS29" s="129" t="s">
        <v>1856</v>
      </c>
      <c r="AT29" s="41">
        <v>0</v>
      </c>
      <c r="AU29" s="59">
        <f>'[1]LÍNEA 5'!S29</f>
        <v>50</v>
      </c>
      <c r="AV29" s="59">
        <f>'[1]LÍNEA 5'!T29</f>
        <v>0</v>
      </c>
      <c r="AW29" s="420">
        <f t="shared" si="12"/>
        <v>0</v>
      </c>
      <c r="AX29" s="59">
        <f>'[1]LÍNEA 5'!U29</f>
        <v>0</v>
      </c>
      <c r="AY29" s="420">
        <f t="shared" si="13"/>
        <v>0</v>
      </c>
      <c r="AZ29" s="59">
        <f>'[1]LÍNEA 5'!V29</f>
        <v>25</v>
      </c>
      <c r="BA29" s="421">
        <f t="shared" si="14"/>
        <v>0.5</v>
      </c>
      <c r="BB29" s="48">
        <f>'[1]LÍNEA 5'!W29</f>
        <v>25</v>
      </c>
      <c r="BC29" s="421">
        <f t="shared" si="15"/>
        <v>0.5</v>
      </c>
      <c r="BD29" s="52">
        <f>'[22]2016'!K41</f>
        <v>0</v>
      </c>
      <c r="BE29" s="90">
        <f>'[22]2017'!K37</f>
        <v>0</v>
      </c>
      <c r="BF29" s="90">
        <f>'[22]2018'!K37</f>
        <v>0</v>
      </c>
      <c r="BG29" s="69">
        <f>'[22]2019'!K37</f>
        <v>0</v>
      </c>
      <c r="BH29" s="459" t="str">
        <f t="shared" si="1"/>
        <v xml:space="preserve"> -</v>
      </c>
      <c r="BI29" s="460" t="str">
        <f t="shared" si="2"/>
        <v xml:space="preserve"> -</v>
      </c>
      <c r="BJ29" s="461" t="str">
        <f t="shared" si="3"/>
        <v xml:space="preserve"> -</v>
      </c>
      <c r="BK29" s="460" t="str">
        <f t="shared" si="4"/>
        <v xml:space="preserve"> -</v>
      </c>
      <c r="BL29" s="461">
        <f t="shared" si="5"/>
        <v>0</v>
      </c>
      <c r="BM29" s="460">
        <f t="shared" si="6"/>
        <v>0</v>
      </c>
      <c r="BN29" s="461">
        <f t="shared" si="7"/>
        <v>0</v>
      </c>
      <c r="BO29" s="460">
        <f t="shared" si="8"/>
        <v>0</v>
      </c>
      <c r="BP29" s="663">
        <f t="shared" si="9"/>
        <v>0</v>
      </c>
      <c r="BQ29" s="658">
        <f t="shared" si="10"/>
        <v>0</v>
      </c>
      <c r="BR29" s="648">
        <f t="shared" si="11"/>
        <v>0</v>
      </c>
      <c r="BS29" s="61">
        <f>'[22]2016'!P41</f>
        <v>0</v>
      </c>
      <c r="BT29" s="59">
        <f>'[22]2016'!Q41</f>
        <v>0</v>
      </c>
      <c r="BU29" s="59">
        <f>'[22]2016'!R41</f>
        <v>0</v>
      </c>
      <c r="BV29" s="145" t="str">
        <f t="shared" si="16"/>
        <v xml:space="preserve"> -</v>
      </c>
      <c r="BW29" s="378" t="str">
        <f t="shared" si="17"/>
        <v xml:space="preserve"> -</v>
      </c>
      <c r="BX29" s="58">
        <f>'[22]2017'!P37</f>
        <v>0</v>
      </c>
      <c r="BY29" s="59">
        <f>'[22]2017'!Q37</f>
        <v>0</v>
      </c>
      <c r="BZ29" s="59">
        <f>'[22]2017'!R37</f>
        <v>0</v>
      </c>
      <c r="CA29" s="145" t="str">
        <f t="shared" si="18"/>
        <v xml:space="preserve"> -</v>
      </c>
      <c r="CB29" s="378" t="str">
        <f t="shared" si="19"/>
        <v xml:space="preserve"> -</v>
      </c>
      <c r="CC29" s="61">
        <f>'[22]2018'!P37</f>
        <v>35000</v>
      </c>
      <c r="CD29" s="59">
        <f>'[22]2018'!Q37</f>
        <v>0</v>
      </c>
      <c r="CE29" s="59">
        <f>'[22]2018'!R37</f>
        <v>0</v>
      </c>
      <c r="CF29" s="145">
        <f t="shared" si="20"/>
        <v>0</v>
      </c>
      <c r="CG29" s="378" t="str">
        <f t="shared" si="21"/>
        <v xml:space="preserve"> -</v>
      </c>
      <c r="CH29" s="58">
        <f>'[22]2019'!P37</f>
        <v>35000</v>
      </c>
      <c r="CI29" s="59">
        <f>'[22]2019'!Q37</f>
        <v>0</v>
      </c>
      <c r="CJ29" s="59">
        <f>'[22]2019'!R37</f>
        <v>0</v>
      </c>
      <c r="CK29" s="145">
        <f t="shared" si="22"/>
        <v>0</v>
      </c>
      <c r="CL29" s="378" t="str">
        <f t="shared" si="23"/>
        <v xml:space="preserve"> -</v>
      </c>
      <c r="CM29" s="380">
        <f t="shared" si="24"/>
        <v>70000</v>
      </c>
      <c r="CN29" s="381">
        <f t="shared" si="25"/>
        <v>0</v>
      </c>
      <c r="CO29" s="381">
        <f t="shared" si="26"/>
        <v>0</v>
      </c>
      <c r="CP29" s="507">
        <f t="shared" si="27"/>
        <v>0</v>
      </c>
      <c r="CQ29" s="378" t="str">
        <f t="shared" si="28"/>
        <v xml:space="preserve"> -</v>
      </c>
      <c r="CR29" s="591" t="s">
        <v>1504</v>
      </c>
      <c r="CS29" s="98" t="s">
        <v>1791</v>
      </c>
      <c r="CT29" s="101" t="str">
        <f>'[1]LÍNEA 5'!AQ29</f>
        <v>IMEBU</v>
      </c>
    </row>
    <row r="30" spans="2:98" ht="45.75" customHeight="1" x14ac:dyDescent="0.2">
      <c r="B30" s="961"/>
      <c r="C30" s="958"/>
      <c r="D30" s="961"/>
      <c r="E30" s="957"/>
      <c r="F30" s="1121"/>
      <c r="G30" s="809"/>
      <c r="H30" s="809"/>
      <c r="I30" s="797"/>
      <c r="J30" s="809"/>
      <c r="K30" s="797"/>
      <c r="L30" s="809"/>
      <c r="M30" s="809"/>
      <c r="N30" s="797"/>
      <c r="O30" s="809"/>
      <c r="P30" s="809"/>
      <c r="Q30" s="797"/>
      <c r="R30" s="809"/>
      <c r="S30" s="809"/>
      <c r="T30" s="797"/>
      <c r="U30" s="937"/>
      <c r="V30" s="823"/>
      <c r="W30" s="797"/>
      <c r="X30" s="809"/>
      <c r="Y30" s="797"/>
      <c r="Z30" s="809"/>
      <c r="AA30" s="797"/>
      <c r="AB30" s="991"/>
      <c r="AC30" s="994"/>
      <c r="AD30" s="988"/>
      <c r="AE30" s="762"/>
      <c r="AF30" s="770"/>
      <c r="AG30" s="762"/>
      <c r="AH30" s="770"/>
      <c r="AI30" s="762"/>
      <c r="AJ30" s="770"/>
      <c r="AK30" s="762"/>
      <c r="AL30" s="770"/>
      <c r="AM30" s="762"/>
      <c r="AN30" s="1129"/>
      <c r="AO30" s="915"/>
      <c r="AP30" s="904"/>
      <c r="AQ30" s="119" t="s">
        <v>806</v>
      </c>
      <c r="AR30" s="268">
        <f>'[1]LÍNEA 5'!P30</f>
        <v>0</v>
      </c>
      <c r="AS30" s="119" t="s">
        <v>1857</v>
      </c>
      <c r="AT30" s="40">
        <v>0</v>
      </c>
      <c r="AU30" s="85">
        <f>'[1]LÍNEA 5'!S30</f>
        <v>1</v>
      </c>
      <c r="AV30" s="85">
        <f>'[1]LÍNEA 5'!T30</f>
        <v>0</v>
      </c>
      <c r="AW30" s="414">
        <f t="shared" si="12"/>
        <v>0</v>
      </c>
      <c r="AX30" s="85">
        <f>'[1]LÍNEA 5'!U30</f>
        <v>0.2</v>
      </c>
      <c r="AY30" s="414">
        <f t="shared" si="13"/>
        <v>0.2</v>
      </c>
      <c r="AZ30" s="85">
        <f>'[1]LÍNEA 5'!V30</f>
        <v>0.4</v>
      </c>
      <c r="BA30" s="416">
        <f t="shared" si="14"/>
        <v>0.4</v>
      </c>
      <c r="BB30" s="125">
        <f>'[1]LÍNEA 5'!W30</f>
        <v>0.4</v>
      </c>
      <c r="BC30" s="416">
        <f t="shared" si="15"/>
        <v>0.4</v>
      </c>
      <c r="BD30" s="319">
        <f>'[22]2016'!K42</f>
        <v>0</v>
      </c>
      <c r="BE30" s="85">
        <f>'[22]2017'!K38</f>
        <v>0</v>
      </c>
      <c r="BF30" s="85">
        <f>'[22]2018'!K38</f>
        <v>0</v>
      </c>
      <c r="BG30" s="71">
        <f>'[22]2019'!K38</f>
        <v>0</v>
      </c>
      <c r="BH30" s="334" t="str">
        <f t="shared" si="1"/>
        <v xml:space="preserve"> -</v>
      </c>
      <c r="BI30" s="454" t="str">
        <f t="shared" si="2"/>
        <v xml:space="preserve"> -</v>
      </c>
      <c r="BJ30" s="335">
        <f t="shared" si="3"/>
        <v>0</v>
      </c>
      <c r="BK30" s="454">
        <f t="shared" si="4"/>
        <v>0</v>
      </c>
      <c r="BL30" s="335">
        <f t="shared" si="5"/>
        <v>0</v>
      </c>
      <c r="BM30" s="454">
        <f t="shared" si="6"/>
        <v>0</v>
      </c>
      <c r="BN30" s="335">
        <f t="shared" si="7"/>
        <v>0</v>
      </c>
      <c r="BO30" s="454">
        <f t="shared" si="8"/>
        <v>0</v>
      </c>
      <c r="BP30" s="661">
        <f t="shared" si="9"/>
        <v>0</v>
      </c>
      <c r="BQ30" s="656">
        <f t="shared" si="10"/>
        <v>0</v>
      </c>
      <c r="BR30" s="646">
        <f t="shared" si="11"/>
        <v>0</v>
      </c>
      <c r="BS30" s="55">
        <f>'[22]2016'!P42</f>
        <v>0</v>
      </c>
      <c r="BT30" s="60">
        <f>'[22]2016'!Q42</f>
        <v>0</v>
      </c>
      <c r="BU30" s="60">
        <f>'[22]2016'!R42</f>
        <v>0</v>
      </c>
      <c r="BV30" s="125" t="str">
        <f t="shared" si="16"/>
        <v xml:space="preserve"> -</v>
      </c>
      <c r="BW30" s="379" t="str">
        <f t="shared" si="17"/>
        <v xml:space="preserve"> -</v>
      </c>
      <c r="BX30" s="54">
        <f>'[22]2017'!P38</f>
        <v>0</v>
      </c>
      <c r="BY30" s="60">
        <f>'[22]2017'!Q38</f>
        <v>0</v>
      </c>
      <c r="BZ30" s="60">
        <f>'[22]2017'!R38</f>
        <v>0</v>
      </c>
      <c r="CA30" s="125" t="str">
        <f t="shared" si="18"/>
        <v xml:space="preserve"> -</v>
      </c>
      <c r="CB30" s="379" t="str">
        <f t="shared" si="19"/>
        <v xml:space="preserve"> -</v>
      </c>
      <c r="CC30" s="55">
        <f>'[22]2018'!P38</f>
        <v>35000</v>
      </c>
      <c r="CD30" s="60">
        <f>'[22]2018'!Q38</f>
        <v>0</v>
      </c>
      <c r="CE30" s="60">
        <f>'[22]2018'!R38</f>
        <v>0</v>
      </c>
      <c r="CF30" s="125">
        <f t="shared" si="20"/>
        <v>0</v>
      </c>
      <c r="CG30" s="379" t="str">
        <f t="shared" si="21"/>
        <v xml:space="preserve"> -</v>
      </c>
      <c r="CH30" s="54">
        <f>'[22]2019'!P38</f>
        <v>35000</v>
      </c>
      <c r="CI30" s="60">
        <f>'[22]2019'!Q38</f>
        <v>0</v>
      </c>
      <c r="CJ30" s="60">
        <f>'[22]2019'!R38</f>
        <v>0</v>
      </c>
      <c r="CK30" s="125">
        <f t="shared" si="22"/>
        <v>0</v>
      </c>
      <c r="CL30" s="379" t="str">
        <f t="shared" si="23"/>
        <v xml:space="preserve"> -</v>
      </c>
      <c r="CM30" s="327">
        <f t="shared" si="24"/>
        <v>70000</v>
      </c>
      <c r="CN30" s="323">
        <f t="shared" si="25"/>
        <v>0</v>
      </c>
      <c r="CO30" s="323">
        <f t="shared" si="26"/>
        <v>0</v>
      </c>
      <c r="CP30" s="505">
        <f t="shared" si="27"/>
        <v>0</v>
      </c>
      <c r="CQ30" s="379" t="str">
        <f t="shared" si="28"/>
        <v xml:space="preserve"> -</v>
      </c>
      <c r="CR30" s="592" t="s">
        <v>1504</v>
      </c>
      <c r="CS30" s="99" t="s">
        <v>1791</v>
      </c>
      <c r="CT30" s="102" t="str">
        <f>'[1]LÍNEA 5'!AQ30</f>
        <v>IMEBU</v>
      </c>
    </row>
    <row r="31" spans="2:98" ht="45.75" customHeight="1" x14ac:dyDescent="0.2">
      <c r="B31" s="961"/>
      <c r="C31" s="958"/>
      <c r="D31" s="961"/>
      <c r="E31" s="957"/>
      <c r="F31" s="1121"/>
      <c r="G31" s="809"/>
      <c r="H31" s="809"/>
      <c r="I31" s="797"/>
      <c r="J31" s="809"/>
      <c r="K31" s="797"/>
      <c r="L31" s="809"/>
      <c r="M31" s="809"/>
      <c r="N31" s="797"/>
      <c r="O31" s="809"/>
      <c r="P31" s="809"/>
      <c r="Q31" s="797"/>
      <c r="R31" s="809"/>
      <c r="S31" s="809"/>
      <c r="T31" s="797"/>
      <c r="U31" s="937"/>
      <c r="V31" s="823"/>
      <c r="W31" s="797"/>
      <c r="X31" s="809"/>
      <c r="Y31" s="797"/>
      <c r="Z31" s="809"/>
      <c r="AA31" s="797"/>
      <c r="AB31" s="991"/>
      <c r="AC31" s="994"/>
      <c r="AD31" s="988"/>
      <c r="AE31" s="762"/>
      <c r="AF31" s="770"/>
      <c r="AG31" s="762"/>
      <c r="AH31" s="770"/>
      <c r="AI31" s="762"/>
      <c r="AJ31" s="770"/>
      <c r="AK31" s="762"/>
      <c r="AL31" s="770"/>
      <c r="AM31" s="762"/>
      <c r="AN31" s="1129"/>
      <c r="AO31" s="915"/>
      <c r="AP31" s="904"/>
      <c r="AQ31" s="255" t="s">
        <v>807</v>
      </c>
      <c r="AR31" s="277">
        <f>'[1]LÍNEA 5'!P31</f>
        <v>0</v>
      </c>
      <c r="AS31" s="255" t="s">
        <v>1858</v>
      </c>
      <c r="AT31" s="40">
        <v>0</v>
      </c>
      <c r="AU31" s="60">
        <f>'[1]LÍNEA 5'!S31</f>
        <v>1</v>
      </c>
      <c r="AV31" s="60">
        <f>'[1]LÍNEA 5'!T31</f>
        <v>0</v>
      </c>
      <c r="AW31" s="414">
        <f t="shared" si="12"/>
        <v>0</v>
      </c>
      <c r="AX31" s="60">
        <f>'[1]LÍNEA 5'!U31</f>
        <v>0</v>
      </c>
      <c r="AY31" s="414">
        <v>0.33</v>
      </c>
      <c r="AZ31" s="60">
        <f>'[1]LÍNEA 5'!V31</f>
        <v>1</v>
      </c>
      <c r="BA31" s="416">
        <v>0.33</v>
      </c>
      <c r="BB31" s="47">
        <f>'[1]LÍNEA 5'!W31</f>
        <v>1</v>
      </c>
      <c r="BC31" s="416">
        <v>0.34</v>
      </c>
      <c r="BD31" s="54">
        <f>'[22]2016'!K43</f>
        <v>0</v>
      </c>
      <c r="BE31" s="60">
        <f>'[22]2017'!K39</f>
        <v>0</v>
      </c>
      <c r="BF31" s="60">
        <f>'[22]2018'!K39</f>
        <v>0</v>
      </c>
      <c r="BG31" s="49">
        <f>'[22]2019'!K39</f>
        <v>0</v>
      </c>
      <c r="BH31" s="334" t="str">
        <f t="shared" si="1"/>
        <v xml:space="preserve"> -</v>
      </c>
      <c r="BI31" s="454" t="str">
        <f t="shared" si="2"/>
        <v xml:space="preserve"> -</v>
      </c>
      <c r="BJ31" s="335" t="str">
        <f t="shared" si="3"/>
        <v xml:space="preserve"> -</v>
      </c>
      <c r="BK31" s="454" t="str">
        <f t="shared" si="4"/>
        <v xml:space="preserve"> -</v>
      </c>
      <c r="BL31" s="335">
        <f t="shared" si="5"/>
        <v>0</v>
      </c>
      <c r="BM31" s="454">
        <f t="shared" si="6"/>
        <v>0</v>
      </c>
      <c r="BN31" s="335">
        <f t="shared" si="7"/>
        <v>0</v>
      </c>
      <c r="BO31" s="454">
        <f t="shared" si="8"/>
        <v>0</v>
      </c>
      <c r="BP31" s="661">
        <f>+AVERAGE(BE31:BG31)/AU31</f>
        <v>0</v>
      </c>
      <c r="BQ31" s="656">
        <f t="shared" si="10"/>
        <v>0</v>
      </c>
      <c r="BR31" s="646">
        <f t="shared" si="11"/>
        <v>0</v>
      </c>
      <c r="BS31" s="55">
        <f>'[22]2016'!P43</f>
        <v>0</v>
      </c>
      <c r="BT31" s="60">
        <f>'[22]2016'!Q43</f>
        <v>0</v>
      </c>
      <c r="BU31" s="60">
        <f>'[22]2016'!R43</f>
        <v>0</v>
      </c>
      <c r="BV31" s="125" t="str">
        <f t="shared" si="16"/>
        <v xml:space="preserve"> -</v>
      </c>
      <c r="BW31" s="379" t="str">
        <f t="shared" si="17"/>
        <v xml:space="preserve"> -</v>
      </c>
      <c r="BX31" s="54">
        <f>'[22]2017'!P39</f>
        <v>0</v>
      </c>
      <c r="BY31" s="60">
        <f>'[22]2017'!Q39</f>
        <v>0</v>
      </c>
      <c r="BZ31" s="60">
        <f>'[22]2017'!R39</f>
        <v>0</v>
      </c>
      <c r="CA31" s="125" t="str">
        <f t="shared" si="18"/>
        <v xml:space="preserve"> -</v>
      </c>
      <c r="CB31" s="379" t="str">
        <f t="shared" si="19"/>
        <v xml:space="preserve"> -</v>
      </c>
      <c r="CC31" s="55">
        <f>'[22]2018'!P39</f>
        <v>40000</v>
      </c>
      <c r="CD31" s="60">
        <f>'[22]2018'!Q39</f>
        <v>0</v>
      </c>
      <c r="CE31" s="60">
        <f>'[22]2018'!R39</f>
        <v>0</v>
      </c>
      <c r="CF31" s="125">
        <f t="shared" si="20"/>
        <v>0</v>
      </c>
      <c r="CG31" s="379" t="str">
        <f t="shared" si="21"/>
        <v xml:space="preserve"> -</v>
      </c>
      <c r="CH31" s="54">
        <f>'[22]2019'!P39</f>
        <v>40000</v>
      </c>
      <c r="CI31" s="60">
        <f>'[22]2019'!Q39</f>
        <v>0</v>
      </c>
      <c r="CJ31" s="60">
        <f>'[22]2019'!R39</f>
        <v>0</v>
      </c>
      <c r="CK31" s="125">
        <f t="shared" si="22"/>
        <v>0</v>
      </c>
      <c r="CL31" s="379" t="str">
        <f t="shared" si="23"/>
        <v xml:space="preserve"> -</v>
      </c>
      <c r="CM31" s="327">
        <f t="shared" si="24"/>
        <v>80000</v>
      </c>
      <c r="CN31" s="323">
        <f t="shared" si="25"/>
        <v>0</v>
      </c>
      <c r="CO31" s="323">
        <f t="shared" si="26"/>
        <v>0</v>
      </c>
      <c r="CP31" s="505">
        <f t="shared" si="27"/>
        <v>0</v>
      </c>
      <c r="CQ31" s="379" t="str">
        <f t="shared" si="28"/>
        <v xml:space="preserve"> -</v>
      </c>
      <c r="CR31" s="592" t="s">
        <v>1504</v>
      </c>
      <c r="CS31" s="99" t="s">
        <v>1791</v>
      </c>
      <c r="CT31" s="102" t="str">
        <f>'[1]LÍNEA 5'!AQ31</f>
        <v>IMEBU</v>
      </c>
    </row>
    <row r="32" spans="2:98" ht="30" customHeight="1" x14ac:dyDescent="0.2">
      <c r="B32" s="961"/>
      <c r="C32" s="958"/>
      <c r="D32" s="961"/>
      <c r="E32" s="957"/>
      <c r="F32" s="1121" t="s">
        <v>820</v>
      </c>
      <c r="G32" s="809">
        <v>14</v>
      </c>
      <c r="H32" s="809">
        <v>12</v>
      </c>
      <c r="I32" s="797">
        <f>+H32-G32</f>
        <v>-2</v>
      </c>
      <c r="J32" s="809">
        <v>14</v>
      </c>
      <c r="K32" s="797">
        <f>+J32-G32</f>
        <v>0</v>
      </c>
      <c r="L32" s="809"/>
      <c r="M32" s="809">
        <v>13</v>
      </c>
      <c r="N32" s="797">
        <f>+M32-J32</f>
        <v>-1</v>
      </c>
      <c r="O32" s="809"/>
      <c r="P32" s="809">
        <v>13</v>
      </c>
      <c r="Q32" s="797">
        <f>+P32-M32</f>
        <v>0</v>
      </c>
      <c r="R32" s="809"/>
      <c r="S32" s="809">
        <v>12</v>
      </c>
      <c r="T32" s="797">
        <f>+S32-P32</f>
        <v>-1</v>
      </c>
      <c r="U32" s="937"/>
      <c r="V32" s="823"/>
      <c r="W32" s="797">
        <f>+IF(V32=0,0,V32-G32)</f>
        <v>0</v>
      </c>
      <c r="X32" s="809"/>
      <c r="Y32" s="797">
        <f>+IF(X32=0,0,X32-V32)</f>
        <v>0</v>
      </c>
      <c r="Z32" s="809"/>
      <c r="AA32" s="797">
        <f>+IF(Z32=0,0,Z32-X32)</f>
        <v>0</v>
      </c>
      <c r="AB32" s="991"/>
      <c r="AC32" s="994">
        <f>+IF(AB32=0,0,AB32-Z32)</f>
        <v>0</v>
      </c>
      <c r="AD32" s="988" t="str">
        <f>+IF(K32=0," -",W32/K32)</f>
        <v xml:space="preserve"> -</v>
      </c>
      <c r="AE32" s="762" t="str">
        <f>+IF(K32=0," -",IF(AD32&gt;100%,100%,AD32))</f>
        <v xml:space="preserve"> -</v>
      </c>
      <c r="AF32" s="770">
        <f>+IF(N32=0," -",Y32/N32)</f>
        <v>0</v>
      </c>
      <c r="AG32" s="762">
        <f>+IF(N32=0," -",IF(AF32&gt;100%,100%,AF32))</f>
        <v>0</v>
      </c>
      <c r="AH32" s="770" t="str">
        <f>+IF(Q32=0," -",AA32/Q32)</f>
        <v xml:space="preserve"> -</v>
      </c>
      <c r="AI32" s="762" t="str">
        <f>+IF(Q32=0," -",IF(AH32&gt;100%,100%,AH32))</f>
        <v xml:space="preserve"> -</v>
      </c>
      <c r="AJ32" s="770">
        <f>+IF(T32=0," -",AC32/T32)</f>
        <v>0</v>
      </c>
      <c r="AK32" s="762">
        <f>+IF(T32=0," -",IF(AJ32&gt;100%,100%,AJ32))</f>
        <v>0</v>
      </c>
      <c r="AL32" s="770">
        <f>+SUM(AC11,AA11,Y11,W11)/I11</f>
        <v>0</v>
      </c>
      <c r="AM32" s="762">
        <f>+IF(AL11&gt;100%,100%,IF(AL11&lt;0%,0%,AL11))</f>
        <v>0</v>
      </c>
      <c r="AN32" s="1129"/>
      <c r="AO32" s="915"/>
      <c r="AP32" s="904"/>
      <c r="AQ32" s="255" t="s">
        <v>808</v>
      </c>
      <c r="AR32" s="277" t="str">
        <f>'[1]LÍNEA 5'!P32</f>
        <v>-</v>
      </c>
      <c r="AS32" s="255" t="s">
        <v>1859</v>
      </c>
      <c r="AT32" s="40">
        <v>0</v>
      </c>
      <c r="AU32" s="60">
        <f>'[1]LÍNEA 5'!S32</f>
        <v>1</v>
      </c>
      <c r="AV32" s="60">
        <f>'[1]LÍNEA 5'!T32</f>
        <v>0</v>
      </c>
      <c r="AW32" s="414">
        <f t="shared" si="12"/>
        <v>0</v>
      </c>
      <c r="AX32" s="60">
        <f>'[1]LÍNEA 5'!U32</f>
        <v>1</v>
      </c>
      <c r="AY32" s="414">
        <v>0.33</v>
      </c>
      <c r="AZ32" s="60">
        <f>'[1]LÍNEA 5'!V32</f>
        <v>1</v>
      </c>
      <c r="BA32" s="416">
        <v>0.33</v>
      </c>
      <c r="BB32" s="47">
        <f>'[1]LÍNEA 5'!W32</f>
        <v>1</v>
      </c>
      <c r="BC32" s="416">
        <v>0.34</v>
      </c>
      <c r="BD32" s="54">
        <f>'[22]2016'!K44</f>
        <v>0</v>
      </c>
      <c r="BE32" s="60">
        <f>'[22]2017'!K40</f>
        <v>0</v>
      </c>
      <c r="BF32" s="60">
        <f>'[22]2018'!K40</f>
        <v>0</v>
      </c>
      <c r="BG32" s="49">
        <f>'[22]2019'!K40</f>
        <v>0</v>
      </c>
      <c r="BH32" s="334" t="str">
        <f t="shared" si="1"/>
        <v xml:space="preserve"> -</v>
      </c>
      <c r="BI32" s="454" t="str">
        <f t="shared" si="2"/>
        <v xml:space="preserve"> -</v>
      </c>
      <c r="BJ32" s="335">
        <f t="shared" si="3"/>
        <v>0</v>
      </c>
      <c r="BK32" s="454">
        <f t="shared" si="4"/>
        <v>0</v>
      </c>
      <c r="BL32" s="335">
        <f t="shared" si="5"/>
        <v>0</v>
      </c>
      <c r="BM32" s="454">
        <f t="shared" si="6"/>
        <v>0</v>
      </c>
      <c r="BN32" s="335">
        <f t="shared" si="7"/>
        <v>0</v>
      </c>
      <c r="BO32" s="454">
        <f t="shared" si="8"/>
        <v>0</v>
      </c>
      <c r="BP32" s="661">
        <f>+AVERAGE(BE32:BG32)/AU32</f>
        <v>0</v>
      </c>
      <c r="BQ32" s="656">
        <f t="shared" si="10"/>
        <v>0</v>
      </c>
      <c r="BR32" s="646">
        <f t="shared" si="11"/>
        <v>0</v>
      </c>
      <c r="BS32" s="55">
        <f>'[22]2016'!P44</f>
        <v>0</v>
      </c>
      <c r="BT32" s="60">
        <f>'[22]2016'!Q44</f>
        <v>0</v>
      </c>
      <c r="BU32" s="60">
        <f>'[22]2016'!R44</f>
        <v>0</v>
      </c>
      <c r="BV32" s="125" t="str">
        <f t="shared" si="16"/>
        <v xml:space="preserve"> -</v>
      </c>
      <c r="BW32" s="379" t="str">
        <f t="shared" si="17"/>
        <v xml:space="preserve"> -</v>
      </c>
      <c r="BX32" s="54">
        <f>'[22]2017'!P40</f>
        <v>0</v>
      </c>
      <c r="BY32" s="60">
        <f>'[22]2017'!Q40</f>
        <v>0</v>
      </c>
      <c r="BZ32" s="60">
        <f>'[22]2017'!R40</f>
        <v>0</v>
      </c>
      <c r="CA32" s="125" t="str">
        <f t="shared" si="18"/>
        <v xml:space="preserve"> -</v>
      </c>
      <c r="CB32" s="379" t="str">
        <f t="shared" si="19"/>
        <v xml:space="preserve"> -</v>
      </c>
      <c r="CC32" s="55">
        <f>'[22]2018'!P40</f>
        <v>0</v>
      </c>
      <c r="CD32" s="60">
        <f>'[22]2018'!Q40</f>
        <v>0</v>
      </c>
      <c r="CE32" s="60">
        <f>'[22]2018'!R40</f>
        <v>0</v>
      </c>
      <c r="CF32" s="125" t="str">
        <f t="shared" si="20"/>
        <v xml:space="preserve"> -</v>
      </c>
      <c r="CG32" s="379" t="str">
        <f t="shared" si="21"/>
        <v xml:space="preserve"> -</v>
      </c>
      <c r="CH32" s="54">
        <f>'[22]2019'!P40</f>
        <v>0</v>
      </c>
      <c r="CI32" s="60">
        <f>'[22]2019'!Q40</f>
        <v>0</v>
      </c>
      <c r="CJ32" s="60">
        <f>'[22]2019'!R40</f>
        <v>0</v>
      </c>
      <c r="CK32" s="125" t="str">
        <f t="shared" si="22"/>
        <v xml:space="preserve"> -</v>
      </c>
      <c r="CL32" s="379" t="str">
        <f t="shared" si="23"/>
        <v xml:space="preserve"> -</v>
      </c>
      <c r="CM32" s="327">
        <f t="shared" si="24"/>
        <v>0</v>
      </c>
      <c r="CN32" s="323">
        <f t="shared" si="25"/>
        <v>0</v>
      </c>
      <c r="CO32" s="323">
        <f t="shared" si="26"/>
        <v>0</v>
      </c>
      <c r="CP32" s="505" t="str">
        <f t="shared" si="27"/>
        <v xml:space="preserve"> -</v>
      </c>
      <c r="CQ32" s="379" t="str">
        <f t="shared" si="28"/>
        <v xml:space="preserve"> -</v>
      </c>
      <c r="CR32" s="592" t="s">
        <v>1504</v>
      </c>
      <c r="CS32" s="99" t="s">
        <v>1791</v>
      </c>
      <c r="CT32" s="102" t="str">
        <f>'[1]LÍNEA 5'!AQ32</f>
        <v>IMEBU</v>
      </c>
    </row>
    <row r="33" spans="2:98" ht="45.75" customHeight="1" x14ac:dyDescent="0.2">
      <c r="B33" s="961"/>
      <c r="C33" s="958"/>
      <c r="D33" s="961"/>
      <c r="E33" s="957"/>
      <c r="F33" s="1121"/>
      <c r="G33" s="809"/>
      <c r="H33" s="809"/>
      <c r="I33" s="797"/>
      <c r="J33" s="809"/>
      <c r="K33" s="797"/>
      <c r="L33" s="809"/>
      <c r="M33" s="809"/>
      <c r="N33" s="797"/>
      <c r="O33" s="809"/>
      <c r="P33" s="809"/>
      <c r="Q33" s="797"/>
      <c r="R33" s="809"/>
      <c r="S33" s="809"/>
      <c r="T33" s="797"/>
      <c r="U33" s="937"/>
      <c r="V33" s="823"/>
      <c r="W33" s="797"/>
      <c r="X33" s="809"/>
      <c r="Y33" s="797"/>
      <c r="Z33" s="809"/>
      <c r="AA33" s="797"/>
      <c r="AB33" s="991"/>
      <c r="AC33" s="994"/>
      <c r="AD33" s="988"/>
      <c r="AE33" s="762"/>
      <c r="AF33" s="770"/>
      <c r="AG33" s="762"/>
      <c r="AH33" s="770"/>
      <c r="AI33" s="762"/>
      <c r="AJ33" s="770"/>
      <c r="AK33" s="762"/>
      <c r="AL33" s="770"/>
      <c r="AM33" s="762"/>
      <c r="AN33" s="1129"/>
      <c r="AO33" s="915"/>
      <c r="AP33" s="904"/>
      <c r="AQ33" s="27" t="s">
        <v>809</v>
      </c>
      <c r="AR33" s="133" t="str">
        <f>'[1]LÍNEA 5'!P33</f>
        <v>-</v>
      </c>
      <c r="AS33" s="27" t="s">
        <v>1860</v>
      </c>
      <c r="AT33" s="40">
        <v>0</v>
      </c>
      <c r="AU33" s="60">
        <f>'[1]LÍNEA 5'!S33</f>
        <v>300</v>
      </c>
      <c r="AV33" s="60">
        <f>'[1]LÍNEA 5'!T33</f>
        <v>20</v>
      </c>
      <c r="AW33" s="414">
        <f t="shared" si="12"/>
        <v>6.6666666666666666E-2</v>
      </c>
      <c r="AX33" s="60">
        <f>'[1]LÍNEA 5'!U33</f>
        <v>100</v>
      </c>
      <c r="AY33" s="414">
        <f t="shared" si="13"/>
        <v>0.33333333333333331</v>
      </c>
      <c r="AZ33" s="60">
        <f>'[1]LÍNEA 5'!V33</f>
        <v>100</v>
      </c>
      <c r="BA33" s="416">
        <f t="shared" si="14"/>
        <v>0.33333333333333331</v>
      </c>
      <c r="BB33" s="47">
        <f>'[1]LÍNEA 5'!W33</f>
        <v>80</v>
      </c>
      <c r="BC33" s="416">
        <f t="shared" si="15"/>
        <v>0.26666666666666666</v>
      </c>
      <c r="BD33" s="54">
        <f>'[22]2016'!$K$45</f>
        <v>0</v>
      </c>
      <c r="BE33" s="60">
        <f>'[12]2017'!$K$66</f>
        <v>0</v>
      </c>
      <c r="BF33" s="60">
        <f>'[12]2018'!$K$66</f>
        <v>0</v>
      </c>
      <c r="BG33" s="49">
        <f>'[12]2019'!$K$66</f>
        <v>0</v>
      </c>
      <c r="BH33" s="334">
        <f t="shared" si="1"/>
        <v>0</v>
      </c>
      <c r="BI33" s="454">
        <f t="shared" si="2"/>
        <v>0</v>
      </c>
      <c r="BJ33" s="335">
        <f t="shared" si="3"/>
        <v>0</v>
      </c>
      <c r="BK33" s="454">
        <f t="shared" si="4"/>
        <v>0</v>
      </c>
      <c r="BL33" s="335">
        <f t="shared" si="5"/>
        <v>0</v>
      </c>
      <c r="BM33" s="454">
        <f t="shared" si="6"/>
        <v>0</v>
      </c>
      <c r="BN33" s="335">
        <f t="shared" si="7"/>
        <v>0</v>
      </c>
      <c r="BO33" s="454">
        <f t="shared" si="8"/>
        <v>0</v>
      </c>
      <c r="BP33" s="661">
        <f t="shared" si="9"/>
        <v>0</v>
      </c>
      <c r="BQ33" s="656">
        <f t="shared" si="10"/>
        <v>0</v>
      </c>
      <c r="BR33" s="646">
        <f t="shared" si="11"/>
        <v>0</v>
      </c>
      <c r="BS33" s="55">
        <f>'[22]2016'!P45</f>
        <v>0</v>
      </c>
      <c r="BT33" s="60">
        <f>'[22]2016'!Q45</f>
        <v>0</v>
      </c>
      <c r="BU33" s="60">
        <f>'[22]2016'!R45</f>
        <v>0</v>
      </c>
      <c r="BV33" s="125" t="str">
        <f t="shared" si="16"/>
        <v xml:space="preserve"> -</v>
      </c>
      <c r="BW33" s="379" t="str">
        <f t="shared" si="17"/>
        <v xml:space="preserve"> -</v>
      </c>
      <c r="BX33" s="54">
        <f>'[12]2017'!P66</f>
        <v>0</v>
      </c>
      <c r="BY33" s="60">
        <f>'[12]2017'!Q66</f>
        <v>0</v>
      </c>
      <c r="BZ33" s="60">
        <f>'[12]2017'!R66</f>
        <v>0</v>
      </c>
      <c r="CA33" s="125" t="str">
        <f t="shared" si="18"/>
        <v xml:space="preserve"> -</v>
      </c>
      <c r="CB33" s="379" t="str">
        <f t="shared" si="19"/>
        <v xml:space="preserve"> -</v>
      </c>
      <c r="CC33" s="55">
        <f>'[12]2018'!P66</f>
        <v>0</v>
      </c>
      <c r="CD33" s="60">
        <f>'[12]2018'!Q66</f>
        <v>0</v>
      </c>
      <c r="CE33" s="60">
        <f>'[12]2018'!R66</f>
        <v>0</v>
      </c>
      <c r="CF33" s="125" t="str">
        <f t="shared" si="20"/>
        <v xml:space="preserve"> -</v>
      </c>
      <c r="CG33" s="379" t="str">
        <f t="shared" si="21"/>
        <v xml:space="preserve"> -</v>
      </c>
      <c r="CH33" s="54">
        <f>'[12]2019'!P66</f>
        <v>0</v>
      </c>
      <c r="CI33" s="60">
        <f>'[12]2019'!Q66</f>
        <v>0</v>
      </c>
      <c r="CJ33" s="60">
        <f>'[12]2019'!R66</f>
        <v>0</v>
      </c>
      <c r="CK33" s="125" t="str">
        <f t="shared" si="22"/>
        <v xml:space="preserve"> -</v>
      </c>
      <c r="CL33" s="379" t="str">
        <f t="shared" si="23"/>
        <v xml:space="preserve"> -</v>
      </c>
      <c r="CM33" s="327">
        <f t="shared" si="24"/>
        <v>0</v>
      </c>
      <c r="CN33" s="323">
        <f t="shared" si="25"/>
        <v>0</v>
      </c>
      <c r="CO33" s="323">
        <f t="shared" si="26"/>
        <v>0</v>
      </c>
      <c r="CP33" s="505" t="str">
        <f t="shared" si="27"/>
        <v xml:space="preserve"> -</v>
      </c>
      <c r="CQ33" s="379" t="str">
        <f t="shared" si="28"/>
        <v xml:space="preserve"> -</v>
      </c>
      <c r="CR33" s="592" t="s">
        <v>1504</v>
      </c>
      <c r="CS33" s="99" t="s">
        <v>1791</v>
      </c>
      <c r="CT33" s="102" t="str">
        <f>'[1]LÍNEA 5'!AQ33</f>
        <v>IMCT</v>
      </c>
    </row>
    <row r="34" spans="2:98" s="171" customFormat="1" ht="45.75" customHeight="1" x14ac:dyDescent="0.2">
      <c r="B34" s="961"/>
      <c r="C34" s="958"/>
      <c r="D34" s="961"/>
      <c r="E34" s="957"/>
      <c r="F34" s="1121"/>
      <c r="G34" s="809"/>
      <c r="H34" s="809"/>
      <c r="I34" s="797"/>
      <c r="J34" s="809"/>
      <c r="K34" s="797"/>
      <c r="L34" s="809"/>
      <c r="M34" s="809"/>
      <c r="N34" s="797"/>
      <c r="O34" s="809"/>
      <c r="P34" s="809"/>
      <c r="Q34" s="797"/>
      <c r="R34" s="809"/>
      <c r="S34" s="809"/>
      <c r="T34" s="797"/>
      <c r="U34" s="937"/>
      <c r="V34" s="823"/>
      <c r="W34" s="797"/>
      <c r="X34" s="809"/>
      <c r="Y34" s="797"/>
      <c r="Z34" s="809"/>
      <c r="AA34" s="797"/>
      <c r="AB34" s="991"/>
      <c r="AC34" s="994"/>
      <c r="AD34" s="988"/>
      <c r="AE34" s="762"/>
      <c r="AF34" s="770"/>
      <c r="AG34" s="762"/>
      <c r="AH34" s="770"/>
      <c r="AI34" s="762"/>
      <c r="AJ34" s="770"/>
      <c r="AK34" s="762"/>
      <c r="AL34" s="770"/>
      <c r="AM34" s="762"/>
      <c r="AN34" s="1129"/>
      <c r="AO34" s="915"/>
      <c r="AP34" s="904"/>
      <c r="AQ34" s="27" t="s">
        <v>810</v>
      </c>
      <c r="AR34" s="133">
        <f>'[1]LÍNEA 5'!P34</f>
        <v>0</v>
      </c>
      <c r="AS34" s="27" t="s">
        <v>1861</v>
      </c>
      <c r="AT34" s="40">
        <v>30</v>
      </c>
      <c r="AU34" s="60">
        <f>'[1]LÍNEA 5'!S34</f>
        <v>20</v>
      </c>
      <c r="AV34" s="60">
        <f>'[1]LÍNEA 5'!T34</f>
        <v>0</v>
      </c>
      <c r="AW34" s="414">
        <f t="shared" si="12"/>
        <v>0</v>
      </c>
      <c r="AX34" s="60">
        <f>'[1]LÍNEA 5'!U34</f>
        <v>0</v>
      </c>
      <c r="AY34" s="414">
        <f t="shared" si="13"/>
        <v>0</v>
      </c>
      <c r="AZ34" s="60">
        <f>'[1]LÍNEA 5'!V34</f>
        <v>10</v>
      </c>
      <c r="BA34" s="416">
        <f t="shared" si="14"/>
        <v>0.5</v>
      </c>
      <c r="BB34" s="47">
        <f>'[1]LÍNEA 5'!W34</f>
        <v>10</v>
      </c>
      <c r="BC34" s="416">
        <f t="shared" si="15"/>
        <v>0.5</v>
      </c>
      <c r="BD34" s="54">
        <f>'[22]2016'!K46</f>
        <v>0</v>
      </c>
      <c r="BE34" s="60">
        <f>'[22]2017'!K41</f>
        <v>0</v>
      </c>
      <c r="BF34" s="60">
        <f>'[22]2018'!K41</f>
        <v>0</v>
      </c>
      <c r="BG34" s="49">
        <f>'[22]2019'!K41</f>
        <v>0</v>
      </c>
      <c r="BH34" s="334" t="str">
        <f t="shared" si="1"/>
        <v xml:space="preserve"> -</v>
      </c>
      <c r="BI34" s="454" t="str">
        <f t="shared" si="2"/>
        <v xml:space="preserve"> -</v>
      </c>
      <c r="BJ34" s="335" t="str">
        <f t="shared" si="3"/>
        <v xml:space="preserve"> -</v>
      </c>
      <c r="BK34" s="454" t="str">
        <f t="shared" si="4"/>
        <v xml:space="preserve"> -</v>
      </c>
      <c r="BL34" s="335">
        <f t="shared" si="5"/>
        <v>0</v>
      </c>
      <c r="BM34" s="454">
        <f t="shared" si="6"/>
        <v>0</v>
      </c>
      <c r="BN34" s="335">
        <f t="shared" si="7"/>
        <v>0</v>
      </c>
      <c r="BO34" s="454">
        <f t="shared" si="8"/>
        <v>0</v>
      </c>
      <c r="BP34" s="661">
        <f t="shared" si="9"/>
        <v>0</v>
      </c>
      <c r="BQ34" s="656">
        <f t="shared" si="10"/>
        <v>0</v>
      </c>
      <c r="BR34" s="646">
        <f t="shared" si="11"/>
        <v>0</v>
      </c>
      <c r="BS34" s="55">
        <f>'[22]2016'!P46</f>
        <v>0</v>
      </c>
      <c r="BT34" s="60">
        <f>'[22]2016'!Q46</f>
        <v>0</v>
      </c>
      <c r="BU34" s="60">
        <f>'[22]2016'!R46</f>
        <v>0</v>
      </c>
      <c r="BV34" s="125" t="str">
        <f t="shared" si="16"/>
        <v xml:space="preserve"> -</v>
      </c>
      <c r="BW34" s="379" t="str">
        <f t="shared" si="17"/>
        <v xml:space="preserve"> -</v>
      </c>
      <c r="BX34" s="54">
        <f>'[22]2017'!P41</f>
        <v>0</v>
      </c>
      <c r="BY34" s="60">
        <f>'[22]2017'!Q41</f>
        <v>0</v>
      </c>
      <c r="BZ34" s="60">
        <f>'[22]2017'!R41</f>
        <v>0</v>
      </c>
      <c r="CA34" s="125" t="str">
        <f t="shared" si="18"/>
        <v xml:space="preserve"> -</v>
      </c>
      <c r="CB34" s="379" t="str">
        <f t="shared" si="19"/>
        <v xml:space="preserve"> -</v>
      </c>
      <c r="CC34" s="55">
        <f>'[22]2018'!P41</f>
        <v>75000</v>
      </c>
      <c r="CD34" s="60">
        <f>'[22]2018'!Q41</f>
        <v>0</v>
      </c>
      <c r="CE34" s="60">
        <f>'[22]2018'!R41</f>
        <v>0</v>
      </c>
      <c r="CF34" s="125">
        <f t="shared" si="20"/>
        <v>0</v>
      </c>
      <c r="CG34" s="379" t="str">
        <f t="shared" si="21"/>
        <v xml:space="preserve"> -</v>
      </c>
      <c r="CH34" s="54">
        <f>'[22]2019'!P41</f>
        <v>75000</v>
      </c>
      <c r="CI34" s="60">
        <f>'[22]2019'!Q41</f>
        <v>0</v>
      </c>
      <c r="CJ34" s="60">
        <f>'[22]2019'!R41</f>
        <v>0</v>
      </c>
      <c r="CK34" s="125">
        <f t="shared" si="22"/>
        <v>0</v>
      </c>
      <c r="CL34" s="379" t="str">
        <f t="shared" si="23"/>
        <v xml:space="preserve"> -</v>
      </c>
      <c r="CM34" s="327">
        <f t="shared" si="24"/>
        <v>150000</v>
      </c>
      <c r="CN34" s="323">
        <f t="shared" si="25"/>
        <v>0</v>
      </c>
      <c r="CO34" s="323">
        <f t="shared" si="26"/>
        <v>0</v>
      </c>
      <c r="CP34" s="505">
        <f t="shared" si="27"/>
        <v>0</v>
      </c>
      <c r="CQ34" s="379" t="str">
        <f t="shared" si="28"/>
        <v xml:space="preserve"> -</v>
      </c>
      <c r="CR34" s="605" t="s">
        <v>1504</v>
      </c>
      <c r="CS34" s="200" t="s">
        <v>1791</v>
      </c>
      <c r="CT34" s="201" t="str">
        <f>'[1]LÍNEA 5'!AQ34</f>
        <v>IMEBU</v>
      </c>
    </row>
    <row r="35" spans="2:98" ht="30" customHeight="1" thickBot="1" x14ac:dyDescent="0.25">
      <c r="B35" s="961"/>
      <c r="C35" s="958"/>
      <c r="D35" s="961"/>
      <c r="E35" s="957"/>
      <c r="F35" s="1121"/>
      <c r="G35" s="809"/>
      <c r="H35" s="809"/>
      <c r="I35" s="797"/>
      <c r="J35" s="809"/>
      <c r="K35" s="797"/>
      <c r="L35" s="809"/>
      <c r="M35" s="809"/>
      <c r="N35" s="797"/>
      <c r="O35" s="809"/>
      <c r="P35" s="809"/>
      <c r="Q35" s="797"/>
      <c r="R35" s="809"/>
      <c r="S35" s="809"/>
      <c r="T35" s="797"/>
      <c r="U35" s="937"/>
      <c r="V35" s="823"/>
      <c r="W35" s="797"/>
      <c r="X35" s="809"/>
      <c r="Y35" s="797"/>
      <c r="Z35" s="809"/>
      <c r="AA35" s="797"/>
      <c r="AB35" s="991"/>
      <c r="AC35" s="994"/>
      <c r="AD35" s="988"/>
      <c r="AE35" s="762"/>
      <c r="AF35" s="770"/>
      <c r="AG35" s="762"/>
      <c r="AH35" s="770"/>
      <c r="AI35" s="762"/>
      <c r="AJ35" s="770"/>
      <c r="AK35" s="762"/>
      <c r="AL35" s="770"/>
      <c r="AM35" s="762"/>
      <c r="AN35" s="1129"/>
      <c r="AO35" s="916"/>
      <c r="AP35" s="905"/>
      <c r="AQ35" s="29" t="s">
        <v>811</v>
      </c>
      <c r="AR35" s="136" t="str">
        <f>'[1]LÍNEA 5'!P35</f>
        <v>-</v>
      </c>
      <c r="AS35" s="29" t="s">
        <v>1862</v>
      </c>
      <c r="AT35" s="44">
        <v>0</v>
      </c>
      <c r="AU35" s="105">
        <f>'[1]LÍNEA 5'!S35</f>
        <v>500</v>
      </c>
      <c r="AV35" s="105">
        <f>'[1]LÍNEA 5'!T35</f>
        <v>0</v>
      </c>
      <c r="AW35" s="417">
        <f t="shared" si="12"/>
        <v>0</v>
      </c>
      <c r="AX35" s="105">
        <f>'[1]LÍNEA 5'!U35</f>
        <v>150</v>
      </c>
      <c r="AY35" s="417">
        <f t="shared" si="13"/>
        <v>0.3</v>
      </c>
      <c r="AZ35" s="105">
        <f>'[1]LÍNEA 5'!V35</f>
        <v>200</v>
      </c>
      <c r="BA35" s="418">
        <f t="shared" si="14"/>
        <v>0.4</v>
      </c>
      <c r="BB35" s="50">
        <f>'[1]LÍNEA 5'!W35</f>
        <v>150</v>
      </c>
      <c r="BC35" s="418">
        <f t="shared" si="15"/>
        <v>0.3</v>
      </c>
      <c r="BD35" s="62">
        <f>'[22]2016'!K47</f>
        <v>0</v>
      </c>
      <c r="BE35" s="92">
        <f>'[22]2017'!K42</f>
        <v>0</v>
      </c>
      <c r="BF35" s="92">
        <f>'[22]2018'!K42</f>
        <v>0</v>
      </c>
      <c r="BG35" s="70">
        <f>'[22]2019'!K42</f>
        <v>0</v>
      </c>
      <c r="BH35" s="456" t="str">
        <f t="shared" si="1"/>
        <v xml:space="preserve"> -</v>
      </c>
      <c r="BI35" s="457" t="str">
        <f t="shared" si="2"/>
        <v xml:space="preserve"> -</v>
      </c>
      <c r="BJ35" s="366">
        <f t="shared" si="3"/>
        <v>0</v>
      </c>
      <c r="BK35" s="457">
        <f t="shared" si="4"/>
        <v>0</v>
      </c>
      <c r="BL35" s="366">
        <f t="shared" si="5"/>
        <v>0</v>
      </c>
      <c r="BM35" s="457">
        <f t="shared" si="6"/>
        <v>0</v>
      </c>
      <c r="BN35" s="366">
        <f t="shared" si="7"/>
        <v>0</v>
      </c>
      <c r="BO35" s="457">
        <f t="shared" si="8"/>
        <v>0</v>
      </c>
      <c r="BP35" s="664">
        <f t="shared" si="9"/>
        <v>0</v>
      </c>
      <c r="BQ35" s="659">
        <f t="shared" si="10"/>
        <v>0</v>
      </c>
      <c r="BR35" s="649">
        <f t="shared" si="11"/>
        <v>0</v>
      </c>
      <c r="BS35" s="57">
        <f>'[22]2016'!P47</f>
        <v>0</v>
      </c>
      <c r="BT35" s="105">
        <f>'[22]2016'!Q47</f>
        <v>0</v>
      </c>
      <c r="BU35" s="105">
        <f>'[22]2016'!R47</f>
        <v>0</v>
      </c>
      <c r="BV35" s="147" t="str">
        <f t="shared" si="16"/>
        <v xml:space="preserve"> -</v>
      </c>
      <c r="BW35" s="382" t="str">
        <f t="shared" si="17"/>
        <v xml:space="preserve"> -</v>
      </c>
      <c r="BX35" s="56">
        <f>'[22]2017'!P42</f>
        <v>0</v>
      </c>
      <c r="BY35" s="105">
        <f>'[22]2017'!Q42</f>
        <v>0</v>
      </c>
      <c r="BZ35" s="105">
        <f>'[22]2017'!R42</f>
        <v>0</v>
      </c>
      <c r="CA35" s="147" t="str">
        <f t="shared" si="18"/>
        <v xml:space="preserve"> -</v>
      </c>
      <c r="CB35" s="382" t="str">
        <f t="shared" si="19"/>
        <v xml:space="preserve"> -</v>
      </c>
      <c r="CC35" s="57">
        <f>'[22]2018'!P42</f>
        <v>0</v>
      </c>
      <c r="CD35" s="105">
        <f>'[22]2018'!Q42</f>
        <v>0</v>
      </c>
      <c r="CE35" s="105">
        <f>'[22]2018'!R42</f>
        <v>0</v>
      </c>
      <c r="CF35" s="147" t="str">
        <f t="shared" si="20"/>
        <v xml:space="preserve"> -</v>
      </c>
      <c r="CG35" s="382" t="str">
        <f t="shared" si="21"/>
        <v xml:space="preserve"> -</v>
      </c>
      <c r="CH35" s="56">
        <f>'[22]2019'!P42</f>
        <v>0</v>
      </c>
      <c r="CI35" s="105">
        <f>'[22]2019'!Q42</f>
        <v>0</v>
      </c>
      <c r="CJ35" s="105">
        <f>'[22]2019'!R42</f>
        <v>0</v>
      </c>
      <c r="CK35" s="147" t="str">
        <f t="shared" si="22"/>
        <v xml:space="preserve"> -</v>
      </c>
      <c r="CL35" s="382" t="str">
        <f t="shared" si="23"/>
        <v xml:space="preserve"> -</v>
      </c>
      <c r="CM35" s="356">
        <f t="shared" si="24"/>
        <v>0</v>
      </c>
      <c r="CN35" s="324">
        <f t="shared" si="25"/>
        <v>0</v>
      </c>
      <c r="CO35" s="324">
        <f t="shared" si="26"/>
        <v>0</v>
      </c>
      <c r="CP35" s="508" t="str">
        <f t="shared" si="27"/>
        <v xml:space="preserve"> -</v>
      </c>
      <c r="CQ35" s="382" t="str">
        <f t="shared" si="28"/>
        <v xml:space="preserve"> -</v>
      </c>
      <c r="CR35" s="594" t="s">
        <v>1500</v>
      </c>
      <c r="CS35" s="100" t="s">
        <v>1791</v>
      </c>
      <c r="CT35" s="103" t="str">
        <f>'[1]LÍNEA 5'!AQ35</f>
        <v>IMEBU</v>
      </c>
    </row>
    <row r="36" spans="2:98" ht="30" customHeight="1" x14ac:dyDescent="0.2">
      <c r="B36" s="961"/>
      <c r="C36" s="958"/>
      <c r="D36" s="961"/>
      <c r="E36" s="957"/>
      <c r="F36" s="1121"/>
      <c r="G36" s="809"/>
      <c r="H36" s="809"/>
      <c r="I36" s="797"/>
      <c r="J36" s="809"/>
      <c r="K36" s="797"/>
      <c r="L36" s="809"/>
      <c r="M36" s="809"/>
      <c r="N36" s="797"/>
      <c r="O36" s="809"/>
      <c r="P36" s="809"/>
      <c r="Q36" s="797"/>
      <c r="R36" s="809"/>
      <c r="S36" s="809"/>
      <c r="T36" s="797"/>
      <c r="U36" s="937"/>
      <c r="V36" s="823"/>
      <c r="W36" s="797"/>
      <c r="X36" s="809"/>
      <c r="Y36" s="797"/>
      <c r="Z36" s="809"/>
      <c r="AA36" s="797"/>
      <c r="AB36" s="991"/>
      <c r="AC36" s="994"/>
      <c r="AD36" s="988"/>
      <c r="AE36" s="762"/>
      <c r="AF36" s="770"/>
      <c r="AG36" s="762"/>
      <c r="AH36" s="770"/>
      <c r="AI36" s="762"/>
      <c r="AJ36" s="770"/>
      <c r="AK36" s="762"/>
      <c r="AL36" s="770"/>
      <c r="AM36" s="762"/>
      <c r="AN36" s="1129"/>
      <c r="AO36" s="917">
        <f>+RESUMEN!J131</f>
        <v>0.24333333333333332</v>
      </c>
      <c r="AP36" s="906" t="s">
        <v>819</v>
      </c>
      <c r="AQ36" s="246" t="s">
        <v>812</v>
      </c>
      <c r="AR36" s="287">
        <f>'[1]LÍNEA 5'!P36</f>
        <v>0</v>
      </c>
      <c r="AS36" s="246" t="s">
        <v>1863</v>
      </c>
      <c r="AT36" s="39">
        <v>1</v>
      </c>
      <c r="AU36" s="90">
        <f>'[1]LÍNEA 5'!S36</f>
        <v>1</v>
      </c>
      <c r="AV36" s="90">
        <f>'[1]LÍNEA 5'!T36</f>
        <v>1</v>
      </c>
      <c r="AW36" s="413">
        <v>0.25</v>
      </c>
      <c r="AX36" s="90">
        <f>'[1]LÍNEA 5'!U36</f>
        <v>1</v>
      </c>
      <c r="AY36" s="413">
        <v>0.25</v>
      </c>
      <c r="AZ36" s="90">
        <f>'[1]LÍNEA 5'!V36</f>
        <v>1</v>
      </c>
      <c r="BA36" s="415">
        <v>0.25</v>
      </c>
      <c r="BB36" s="46">
        <f>'[1]LÍNEA 5'!W36</f>
        <v>1</v>
      </c>
      <c r="BC36" s="422">
        <v>0.25</v>
      </c>
      <c r="BD36" s="52">
        <f>'[6]2016'!K61</f>
        <v>1</v>
      </c>
      <c r="BE36" s="90">
        <f>'[6]2017'!K55</f>
        <v>0</v>
      </c>
      <c r="BF36" s="90">
        <f>'[6]2018'!K55</f>
        <v>0</v>
      </c>
      <c r="BG36" s="69">
        <f>'[6]2019'!K55</f>
        <v>0</v>
      </c>
      <c r="BH36" s="330">
        <f t="shared" si="1"/>
        <v>1</v>
      </c>
      <c r="BI36" s="453">
        <f t="shared" si="2"/>
        <v>1</v>
      </c>
      <c r="BJ36" s="331">
        <f t="shared" si="3"/>
        <v>0</v>
      </c>
      <c r="BK36" s="453">
        <f t="shared" si="4"/>
        <v>0</v>
      </c>
      <c r="BL36" s="331">
        <f t="shared" si="5"/>
        <v>0</v>
      </c>
      <c r="BM36" s="453">
        <f t="shared" si="6"/>
        <v>0</v>
      </c>
      <c r="BN36" s="331">
        <f t="shared" si="7"/>
        <v>0</v>
      </c>
      <c r="BO36" s="453">
        <f t="shared" si="8"/>
        <v>0</v>
      </c>
      <c r="BP36" s="660">
        <f t="shared" ref="BP36:BP38" si="31">+AVERAGE(BD36:BG36)/AU36</f>
        <v>0.25</v>
      </c>
      <c r="BQ36" s="655">
        <f t="shared" si="10"/>
        <v>0.25</v>
      </c>
      <c r="BR36" s="645">
        <f t="shared" si="11"/>
        <v>0.25</v>
      </c>
      <c r="BS36" s="52">
        <f>'[6]2016'!P61</f>
        <v>0</v>
      </c>
      <c r="BT36" s="90">
        <f>'[6]2016'!Q61</f>
        <v>0</v>
      </c>
      <c r="BU36" s="90">
        <f>'[6]2016'!R61</f>
        <v>0</v>
      </c>
      <c r="BV36" s="146" t="str">
        <f t="shared" si="16"/>
        <v xml:space="preserve"> -</v>
      </c>
      <c r="BW36" s="385" t="str">
        <f t="shared" si="17"/>
        <v xml:space="preserve"> -</v>
      </c>
      <c r="BX36" s="52">
        <f>'[6]2017'!P55</f>
        <v>0</v>
      </c>
      <c r="BY36" s="90">
        <f>'[6]2017'!Q55</f>
        <v>0</v>
      </c>
      <c r="BZ36" s="90">
        <f>'[6]2017'!R55</f>
        <v>0</v>
      </c>
      <c r="CA36" s="146" t="str">
        <f t="shared" si="18"/>
        <v xml:space="preserve"> -</v>
      </c>
      <c r="CB36" s="385" t="str">
        <f t="shared" si="19"/>
        <v xml:space="preserve"> -</v>
      </c>
      <c r="CC36" s="53">
        <f>'[6]2018'!P55</f>
        <v>800000</v>
      </c>
      <c r="CD36" s="90">
        <f>'[6]2018'!Q55</f>
        <v>0</v>
      </c>
      <c r="CE36" s="90">
        <f>'[6]2018'!R55</f>
        <v>0</v>
      </c>
      <c r="CF36" s="146">
        <f t="shared" si="20"/>
        <v>0</v>
      </c>
      <c r="CG36" s="385" t="str">
        <f t="shared" si="21"/>
        <v xml:space="preserve"> -</v>
      </c>
      <c r="CH36" s="52">
        <f>'[6]2019'!P55</f>
        <v>800000</v>
      </c>
      <c r="CI36" s="90">
        <f>'[6]2019'!Q55</f>
        <v>0</v>
      </c>
      <c r="CJ36" s="90">
        <f>'[6]2019'!R55</f>
        <v>0</v>
      </c>
      <c r="CK36" s="146">
        <f t="shared" si="22"/>
        <v>0</v>
      </c>
      <c r="CL36" s="385" t="str">
        <f t="shared" si="23"/>
        <v xml:space="preserve"> -</v>
      </c>
      <c r="CM36" s="325">
        <f t="shared" si="24"/>
        <v>1600000</v>
      </c>
      <c r="CN36" s="326">
        <f t="shared" si="25"/>
        <v>0</v>
      </c>
      <c r="CO36" s="326">
        <f t="shared" si="26"/>
        <v>0</v>
      </c>
      <c r="CP36" s="504">
        <f t="shared" si="27"/>
        <v>0</v>
      </c>
      <c r="CQ36" s="385" t="str">
        <f t="shared" si="28"/>
        <v xml:space="preserve"> -</v>
      </c>
      <c r="CR36" s="595" t="s">
        <v>1225</v>
      </c>
      <c r="CS36" s="108" t="s">
        <v>1791</v>
      </c>
      <c r="CT36" s="75" t="str">
        <f>'[1]LÍNEA 5'!AQ36</f>
        <v>Sec. Planeación</v>
      </c>
    </row>
    <row r="37" spans="2:98" ht="45.75" customHeight="1" x14ac:dyDescent="0.2">
      <c r="B37" s="961"/>
      <c r="C37" s="958"/>
      <c r="D37" s="961"/>
      <c r="E37" s="957"/>
      <c r="F37" s="1121"/>
      <c r="G37" s="809"/>
      <c r="H37" s="809"/>
      <c r="I37" s="797"/>
      <c r="J37" s="809"/>
      <c r="K37" s="797"/>
      <c r="L37" s="809"/>
      <c r="M37" s="809"/>
      <c r="N37" s="797"/>
      <c r="O37" s="809"/>
      <c r="P37" s="809"/>
      <c r="Q37" s="797"/>
      <c r="R37" s="809"/>
      <c r="S37" s="809"/>
      <c r="T37" s="797"/>
      <c r="U37" s="937"/>
      <c r="V37" s="823"/>
      <c r="W37" s="797"/>
      <c r="X37" s="809"/>
      <c r="Y37" s="797"/>
      <c r="Z37" s="809"/>
      <c r="AA37" s="797"/>
      <c r="AB37" s="991"/>
      <c r="AC37" s="994"/>
      <c r="AD37" s="988"/>
      <c r="AE37" s="762"/>
      <c r="AF37" s="770"/>
      <c r="AG37" s="762"/>
      <c r="AH37" s="770"/>
      <c r="AI37" s="762"/>
      <c r="AJ37" s="770"/>
      <c r="AK37" s="762"/>
      <c r="AL37" s="770"/>
      <c r="AM37" s="762"/>
      <c r="AN37" s="1129"/>
      <c r="AO37" s="915"/>
      <c r="AP37" s="904"/>
      <c r="AQ37" s="301" t="s">
        <v>813</v>
      </c>
      <c r="AR37" s="302" t="str">
        <f>'[1]LÍNEA 5'!P37</f>
        <v xml:space="preserve"> -</v>
      </c>
      <c r="AS37" s="301" t="s">
        <v>1864</v>
      </c>
      <c r="AT37" s="40">
        <v>1</v>
      </c>
      <c r="AU37" s="60">
        <f>'[1]LÍNEA 5'!S37</f>
        <v>1</v>
      </c>
      <c r="AV37" s="60">
        <f>'[1]LÍNEA 5'!T37</f>
        <v>1</v>
      </c>
      <c r="AW37" s="414">
        <v>0.25</v>
      </c>
      <c r="AX37" s="60">
        <f>'[1]LÍNEA 5'!U37</f>
        <v>1</v>
      </c>
      <c r="AY37" s="414">
        <v>0.25</v>
      </c>
      <c r="AZ37" s="60">
        <f>'[1]LÍNEA 5'!V37</f>
        <v>1</v>
      </c>
      <c r="BA37" s="416">
        <v>0.25</v>
      </c>
      <c r="BB37" s="47">
        <f>'[1]LÍNEA 5'!W37</f>
        <v>1</v>
      </c>
      <c r="BC37" s="423">
        <v>0.25</v>
      </c>
      <c r="BD37" s="54">
        <f>'[6]2016'!K62</f>
        <v>1</v>
      </c>
      <c r="BE37" s="60">
        <f>'[6]2017'!K56</f>
        <v>0</v>
      </c>
      <c r="BF37" s="60">
        <f>'[6]2018'!K56</f>
        <v>0</v>
      </c>
      <c r="BG37" s="49">
        <f>'[6]2019'!K56</f>
        <v>0</v>
      </c>
      <c r="BH37" s="334">
        <f t="shared" si="1"/>
        <v>1</v>
      </c>
      <c r="BI37" s="454">
        <f t="shared" si="2"/>
        <v>1</v>
      </c>
      <c r="BJ37" s="335">
        <f t="shared" si="3"/>
        <v>0</v>
      </c>
      <c r="BK37" s="454">
        <f t="shared" si="4"/>
        <v>0</v>
      </c>
      <c r="BL37" s="335">
        <f t="shared" si="5"/>
        <v>0</v>
      </c>
      <c r="BM37" s="454">
        <f t="shared" si="6"/>
        <v>0</v>
      </c>
      <c r="BN37" s="335">
        <f t="shared" si="7"/>
        <v>0</v>
      </c>
      <c r="BO37" s="454">
        <f t="shared" si="8"/>
        <v>0</v>
      </c>
      <c r="BP37" s="661">
        <f t="shared" si="31"/>
        <v>0.25</v>
      </c>
      <c r="BQ37" s="656">
        <f t="shared" si="10"/>
        <v>0.25</v>
      </c>
      <c r="BR37" s="646">
        <f t="shared" si="11"/>
        <v>0.25</v>
      </c>
      <c r="BS37" s="54">
        <f>'[6]2016'!P62</f>
        <v>0</v>
      </c>
      <c r="BT37" s="60">
        <f>'[6]2016'!Q62</f>
        <v>0</v>
      </c>
      <c r="BU37" s="60">
        <f>'[6]2016'!R62</f>
        <v>0</v>
      </c>
      <c r="BV37" s="125" t="str">
        <f t="shared" si="16"/>
        <v xml:space="preserve"> -</v>
      </c>
      <c r="BW37" s="379" t="str">
        <f t="shared" si="17"/>
        <v xml:space="preserve"> -</v>
      </c>
      <c r="BX37" s="54">
        <f>'[6]2017'!P56</f>
        <v>0</v>
      </c>
      <c r="BY37" s="60">
        <f>'[6]2017'!Q56</f>
        <v>0</v>
      </c>
      <c r="BZ37" s="60">
        <f>'[6]2017'!R56</f>
        <v>0</v>
      </c>
      <c r="CA37" s="125" t="str">
        <f t="shared" si="18"/>
        <v xml:space="preserve"> -</v>
      </c>
      <c r="CB37" s="379" t="str">
        <f t="shared" si="19"/>
        <v xml:space="preserve"> -</v>
      </c>
      <c r="CC37" s="55">
        <f>'[6]2018'!P56</f>
        <v>0</v>
      </c>
      <c r="CD37" s="60">
        <f>'[6]2018'!Q56</f>
        <v>0</v>
      </c>
      <c r="CE37" s="60">
        <f>'[6]2018'!R56</f>
        <v>0</v>
      </c>
      <c r="CF37" s="125" t="str">
        <f t="shared" si="20"/>
        <v xml:space="preserve"> -</v>
      </c>
      <c r="CG37" s="379" t="str">
        <f t="shared" si="21"/>
        <v xml:space="preserve"> -</v>
      </c>
      <c r="CH37" s="54">
        <f>'[6]2019'!P56</f>
        <v>0</v>
      </c>
      <c r="CI37" s="60">
        <f>'[6]2019'!Q56</f>
        <v>0</v>
      </c>
      <c r="CJ37" s="60">
        <f>'[6]2019'!R56</f>
        <v>0</v>
      </c>
      <c r="CK37" s="125" t="str">
        <f t="shared" si="22"/>
        <v xml:space="preserve"> -</v>
      </c>
      <c r="CL37" s="379" t="str">
        <f t="shared" si="23"/>
        <v xml:space="preserve"> -</v>
      </c>
      <c r="CM37" s="327">
        <f t="shared" si="24"/>
        <v>0</v>
      </c>
      <c r="CN37" s="323">
        <f t="shared" si="25"/>
        <v>0</v>
      </c>
      <c r="CO37" s="323">
        <f t="shared" si="26"/>
        <v>0</v>
      </c>
      <c r="CP37" s="505" t="str">
        <f t="shared" si="27"/>
        <v xml:space="preserve"> -</v>
      </c>
      <c r="CQ37" s="379" t="str">
        <f t="shared" si="28"/>
        <v xml:space="preserve"> -</v>
      </c>
      <c r="CR37" s="592" t="s">
        <v>1225</v>
      </c>
      <c r="CS37" s="99" t="s">
        <v>1791</v>
      </c>
      <c r="CT37" s="102" t="str">
        <f>'[1]LÍNEA 5'!AQ37</f>
        <v>Sec. Planeación</v>
      </c>
    </row>
    <row r="38" spans="2:98" ht="30" customHeight="1" thickBot="1" x14ac:dyDescent="0.25">
      <c r="B38" s="961"/>
      <c r="C38" s="958"/>
      <c r="D38" s="962"/>
      <c r="E38" s="1123"/>
      <c r="F38" s="1122"/>
      <c r="G38" s="819"/>
      <c r="H38" s="819"/>
      <c r="I38" s="805"/>
      <c r="J38" s="819"/>
      <c r="K38" s="805"/>
      <c r="L38" s="819"/>
      <c r="M38" s="819"/>
      <c r="N38" s="805"/>
      <c r="O38" s="819"/>
      <c r="P38" s="819"/>
      <c r="Q38" s="805"/>
      <c r="R38" s="819"/>
      <c r="S38" s="819"/>
      <c r="T38" s="805"/>
      <c r="U38" s="1054"/>
      <c r="V38" s="824"/>
      <c r="W38" s="805"/>
      <c r="X38" s="819"/>
      <c r="Y38" s="805"/>
      <c r="Z38" s="819"/>
      <c r="AA38" s="805"/>
      <c r="AB38" s="992"/>
      <c r="AC38" s="995"/>
      <c r="AD38" s="989"/>
      <c r="AE38" s="763"/>
      <c r="AF38" s="771"/>
      <c r="AG38" s="763"/>
      <c r="AH38" s="771"/>
      <c r="AI38" s="763"/>
      <c r="AJ38" s="771"/>
      <c r="AK38" s="763"/>
      <c r="AL38" s="771"/>
      <c r="AM38" s="763"/>
      <c r="AN38" s="1130"/>
      <c r="AO38" s="918"/>
      <c r="AP38" s="907"/>
      <c r="AQ38" s="303" t="s">
        <v>814</v>
      </c>
      <c r="AR38" s="295" t="str">
        <f>'[1]LÍNEA 5'!P38</f>
        <v>0542900203</v>
      </c>
      <c r="AS38" s="303" t="s">
        <v>1865</v>
      </c>
      <c r="AT38" s="68">
        <v>1</v>
      </c>
      <c r="AU38" s="109">
        <f>'[1]LÍNEA 5'!S38</f>
        <v>1</v>
      </c>
      <c r="AV38" s="109">
        <f>'[1]LÍNEA 5'!T38</f>
        <v>1</v>
      </c>
      <c r="AW38" s="424">
        <v>0.25</v>
      </c>
      <c r="AX38" s="109">
        <f>'[1]LÍNEA 5'!U38</f>
        <v>1</v>
      </c>
      <c r="AY38" s="424">
        <v>0.25</v>
      </c>
      <c r="AZ38" s="109">
        <f>'[1]LÍNEA 5'!V38</f>
        <v>1</v>
      </c>
      <c r="BA38" s="425">
        <v>0.25</v>
      </c>
      <c r="BB38" s="148">
        <f>'[1]LÍNEA 5'!W38</f>
        <v>1</v>
      </c>
      <c r="BC38" s="426">
        <v>0.25</v>
      </c>
      <c r="BD38" s="316">
        <f>'[22]2016'!$K$48</f>
        <v>0.92</v>
      </c>
      <c r="BE38" s="109">
        <f>'[22]2017'!$K$43</f>
        <v>0</v>
      </c>
      <c r="BF38" s="109">
        <f>'[22]2018'!$K$43</f>
        <v>0</v>
      </c>
      <c r="BG38" s="73">
        <f>'[22]2019'!$K$43</f>
        <v>0</v>
      </c>
      <c r="BH38" s="332">
        <f t="shared" si="1"/>
        <v>0.92</v>
      </c>
      <c r="BI38" s="458">
        <f t="shared" si="2"/>
        <v>0.92</v>
      </c>
      <c r="BJ38" s="333">
        <f t="shared" si="3"/>
        <v>0</v>
      </c>
      <c r="BK38" s="458">
        <f t="shared" si="4"/>
        <v>0</v>
      </c>
      <c r="BL38" s="333">
        <f t="shared" si="5"/>
        <v>0</v>
      </c>
      <c r="BM38" s="458">
        <f t="shared" si="6"/>
        <v>0</v>
      </c>
      <c r="BN38" s="333">
        <f t="shared" si="7"/>
        <v>0</v>
      </c>
      <c r="BO38" s="458">
        <f t="shared" si="8"/>
        <v>0</v>
      </c>
      <c r="BP38" s="662">
        <f t="shared" si="31"/>
        <v>0.23</v>
      </c>
      <c r="BQ38" s="657">
        <f t="shared" si="10"/>
        <v>0.23</v>
      </c>
      <c r="BR38" s="647">
        <f t="shared" si="11"/>
        <v>0.23</v>
      </c>
      <c r="BS38" s="62">
        <f>'[22]2016'!P48</f>
        <v>2908600</v>
      </c>
      <c r="BT38" s="92">
        <f>'[22]2016'!Q48</f>
        <v>2040697</v>
      </c>
      <c r="BU38" s="92">
        <f>'[22]2016'!R48</f>
        <v>0</v>
      </c>
      <c r="BV38" s="148">
        <f t="shared" si="16"/>
        <v>0.70160799009832908</v>
      </c>
      <c r="BW38" s="386" t="str">
        <f t="shared" si="17"/>
        <v xml:space="preserve"> -</v>
      </c>
      <c r="BX38" s="62">
        <f>'[22]2017'!P43</f>
        <v>1660598.3940000001</v>
      </c>
      <c r="BY38" s="92">
        <f>'[22]2017'!Q43</f>
        <v>517980</v>
      </c>
      <c r="BZ38" s="92">
        <f>'[22]2017'!R43</f>
        <v>0</v>
      </c>
      <c r="CA38" s="148">
        <f t="shared" si="18"/>
        <v>0.31192370284804694</v>
      </c>
      <c r="CB38" s="386" t="str">
        <f t="shared" si="19"/>
        <v xml:space="preserve"> -</v>
      </c>
      <c r="CC38" s="63">
        <f>'[22]2018'!P43</f>
        <v>1372679</v>
      </c>
      <c r="CD38" s="92">
        <f>'[22]2018'!Q43</f>
        <v>0</v>
      </c>
      <c r="CE38" s="92">
        <f>'[22]2018'!R43</f>
        <v>0</v>
      </c>
      <c r="CF38" s="148">
        <f t="shared" si="20"/>
        <v>0</v>
      </c>
      <c r="CG38" s="386" t="str">
        <f t="shared" si="21"/>
        <v xml:space="preserve"> -</v>
      </c>
      <c r="CH38" s="62">
        <f>'[22]2019'!P43</f>
        <v>1036179</v>
      </c>
      <c r="CI38" s="92">
        <f>'[22]2019'!Q43</f>
        <v>0</v>
      </c>
      <c r="CJ38" s="92">
        <f>'[22]2019'!R43</f>
        <v>0</v>
      </c>
      <c r="CK38" s="148">
        <f t="shared" si="22"/>
        <v>0</v>
      </c>
      <c r="CL38" s="386" t="str">
        <f t="shared" si="23"/>
        <v xml:space="preserve"> -</v>
      </c>
      <c r="CM38" s="328">
        <f t="shared" si="24"/>
        <v>6978056.3940000003</v>
      </c>
      <c r="CN38" s="329">
        <f t="shared" si="25"/>
        <v>2558677</v>
      </c>
      <c r="CO38" s="329">
        <f t="shared" si="26"/>
        <v>0</v>
      </c>
      <c r="CP38" s="506">
        <f t="shared" si="27"/>
        <v>0.36667473799725214</v>
      </c>
      <c r="CQ38" s="386" t="str">
        <f t="shared" si="28"/>
        <v xml:space="preserve"> -</v>
      </c>
      <c r="CR38" s="594" t="s">
        <v>1504</v>
      </c>
      <c r="CS38" s="100" t="s">
        <v>1791</v>
      </c>
      <c r="CT38" s="103" t="str">
        <f>'[1]LÍNEA 5'!AQ38</f>
        <v>IMEBU</v>
      </c>
    </row>
    <row r="39" spans="2:98" ht="15" customHeight="1" thickBot="1" x14ac:dyDescent="0.25">
      <c r="B39" s="961"/>
      <c r="C39" s="958"/>
      <c r="D39" s="13"/>
      <c r="E39" s="14"/>
      <c r="F39" s="82"/>
      <c r="G39" s="81"/>
      <c r="H39" s="81"/>
      <c r="I39" s="621"/>
      <c r="J39" s="81"/>
      <c r="K39" s="621"/>
      <c r="L39" s="81"/>
      <c r="M39" s="81"/>
      <c r="N39" s="621"/>
      <c r="O39" s="81"/>
      <c r="P39" s="81"/>
      <c r="Q39" s="621"/>
      <c r="R39" s="81"/>
      <c r="S39" s="81"/>
      <c r="T39" s="621"/>
      <c r="U39" s="81"/>
      <c r="V39" s="81"/>
      <c r="W39" s="621"/>
      <c r="X39" s="81"/>
      <c r="Y39" s="621"/>
      <c r="Z39" s="81"/>
      <c r="AA39" s="621"/>
      <c r="AB39" s="81"/>
      <c r="AC39" s="621"/>
      <c r="AD39" s="359"/>
      <c r="AE39" s="622"/>
      <c r="AF39" s="359"/>
      <c r="AG39" s="622"/>
      <c r="AH39" s="359"/>
      <c r="AI39" s="622"/>
      <c r="AJ39" s="359"/>
      <c r="AK39" s="622"/>
      <c r="AL39" s="359"/>
      <c r="AM39" s="622"/>
      <c r="AN39" s="81"/>
      <c r="AO39" s="159"/>
      <c r="AP39" s="80"/>
      <c r="AQ39" s="82"/>
      <c r="AR39" s="80"/>
      <c r="AS39" s="82"/>
      <c r="AT39" s="81"/>
      <c r="AU39" s="359">
        <f>'[1]LÍNEA 5'!S39</f>
        <v>0</v>
      </c>
      <c r="AV39" s="359">
        <f>'[1]LÍNEA 5'!T39</f>
        <v>0</v>
      </c>
      <c r="AW39" s="359">
        <f>+AVERAGE(AW25:AW38)</f>
        <v>6.9850355492083974E-2</v>
      </c>
      <c r="AX39" s="359">
        <f>'[1]LÍNEA 5'!U39</f>
        <v>0</v>
      </c>
      <c r="AY39" s="359">
        <f t="shared" ref="AY39:BC39" si="32">+AVERAGE(AY25:AY38)</f>
        <v>0.19179934276193547</v>
      </c>
      <c r="AZ39" s="359">
        <f>'[1]LÍNEA 5'!V39</f>
        <v>0</v>
      </c>
      <c r="BA39" s="359">
        <f t="shared" si="32"/>
        <v>0.37500061424118186</v>
      </c>
      <c r="BB39" s="359">
        <f>'[1]LÍNEA 5'!W39</f>
        <v>0</v>
      </c>
      <c r="BC39" s="359">
        <f t="shared" si="32"/>
        <v>0.36334968750479868</v>
      </c>
      <c r="BD39" s="359"/>
      <c r="BE39" s="359"/>
      <c r="BF39" s="359"/>
      <c r="BG39" s="359"/>
      <c r="BH39" s="80"/>
      <c r="BI39" s="556">
        <f t="shared" ref="BI39:BO39" si="33">+AVERAGE(BI25:BI38)</f>
        <v>0.78400000000000003</v>
      </c>
      <c r="BJ39" s="556"/>
      <c r="BK39" s="556">
        <f t="shared" si="33"/>
        <v>1.5933333333333334E-2</v>
      </c>
      <c r="BL39" s="556"/>
      <c r="BM39" s="556">
        <f t="shared" si="33"/>
        <v>0</v>
      </c>
      <c r="BN39" s="556"/>
      <c r="BO39" s="556">
        <f t="shared" si="33"/>
        <v>0</v>
      </c>
      <c r="BP39" s="665"/>
      <c r="BQ39" s="556">
        <f>+AVERAGE(BQ25:BQ38)</f>
        <v>6.8646749896346795E-2</v>
      </c>
      <c r="BR39" s="641"/>
      <c r="BS39" s="83"/>
      <c r="BT39" s="83"/>
      <c r="BU39" s="83"/>
      <c r="BV39" s="83"/>
      <c r="BW39" s="83"/>
      <c r="BX39" s="83"/>
      <c r="BY39" s="83"/>
      <c r="BZ39" s="83"/>
      <c r="CA39" s="83"/>
      <c r="CB39" s="83"/>
      <c r="CC39" s="83"/>
      <c r="CD39" s="83"/>
      <c r="CE39" s="83"/>
      <c r="CF39" s="83"/>
      <c r="CG39" s="83"/>
      <c r="CH39" s="83"/>
      <c r="CI39" s="83"/>
      <c r="CJ39" s="83"/>
      <c r="CK39" s="83"/>
      <c r="CL39" s="83"/>
      <c r="CM39" s="84"/>
      <c r="CN39" s="84"/>
      <c r="CO39" s="84"/>
      <c r="CP39" s="84"/>
      <c r="CQ39" s="84"/>
      <c r="CR39" s="600"/>
      <c r="CS39" s="14"/>
      <c r="CT39" s="89"/>
    </row>
    <row r="40" spans="2:98" ht="30" customHeight="1" x14ac:dyDescent="0.2">
      <c r="B40" s="961"/>
      <c r="C40" s="958"/>
      <c r="D40" s="960">
        <f>+RESUMEN!J132</f>
        <v>0.21758730158730158</v>
      </c>
      <c r="E40" s="956" t="s">
        <v>843</v>
      </c>
      <c r="F40" s="1127" t="s">
        <v>839</v>
      </c>
      <c r="G40" s="946">
        <v>0</v>
      </c>
      <c r="H40" s="946">
        <v>1000</v>
      </c>
      <c r="I40" s="981">
        <f>+H40-G40</f>
        <v>1000</v>
      </c>
      <c r="J40" s="946">
        <v>50</v>
      </c>
      <c r="K40" s="981">
        <f>+J40-G40</f>
        <v>50</v>
      </c>
      <c r="L40" s="946"/>
      <c r="M40" s="946">
        <v>300</v>
      </c>
      <c r="N40" s="981">
        <f>+M40-J40</f>
        <v>250</v>
      </c>
      <c r="O40" s="946"/>
      <c r="P40" s="946">
        <v>600</v>
      </c>
      <c r="Q40" s="981">
        <f>+P40-M40</f>
        <v>300</v>
      </c>
      <c r="R40" s="946"/>
      <c r="S40" s="946">
        <v>1000</v>
      </c>
      <c r="T40" s="981">
        <f>+S40-P40</f>
        <v>400</v>
      </c>
      <c r="U40" s="998"/>
      <c r="V40" s="999"/>
      <c r="W40" s="981">
        <f>+IF(V40=0,0,V40-G40)</f>
        <v>0</v>
      </c>
      <c r="X40" s="946"/>
      <c r="Y40" s="981">
        <f>+IF(X40=0,0,X40-V40)</f>
        <v>0</v>
      </c>
      <c r="Z40" s="946"/>
      <c r="AA40" s="981">
        <f>+IF(Z40=0,0,Z40-X40)</f>
        <v>0</v>
      </c>
      <c r="AB40" s="990"/>
      <c r="AC40" s="993">
        <f>+IF(AB40=0,0,AB40-Z40)</f>
        <v>0</v>
      </c>
      <c r="AD40" s="987">
        <f>+IF(K40=0," -",W40/K40)</f>
        <v>0</v>
      </c>
      <c r="AE40" s="986">
        <f>+IF(K40=0," -",IF(AD40&gt;100%,100%,AD40))</f>
        <v>0</v>
      </c>
      <c r="AF40" s="985">
        <f>+IF(N40=0," -",Y40/N40)</f>
        <v>0</v>
      </c>
      <c r="AG40" s="986">
        <f>+IF(N40=0," -",IF(AF40&gt;100%,100%,AF40))</f>
        <v>0</v>
      </c>
      <c r="AH40" s="985">
        <f>+IF(Q40=0," -",AA40/Q40)</f>
        <v>0</v>
      </c>
      <c r="AI40" s="986">
        <f>+IF(Q40=0," -",IF(AH40&gt;100%,100%,AH40))</f>
        <v>0</v>
      </c>
      <c r="AJ40" s="985">
        <f>+IF(T40=0," -",AC40/T40)</f>
        <v>0</v>
      </c>
      <c r="AK40" s="986">
        <f>+IF(T40=0," -",IF(AJ40&gt;100%,100%,AJ40))</f>
        <v>0</v>
      </c>
      <c r="AL40" s="985">
        <f>+SUM(AC11,AA11,Y11,W11)/I11</f>
        <v>0</v>
      </c>
      <c r="AM40" s="986">
        <f>+IF(AL11&gt;100%,100%,IF(AL11&lt;0%,0%,AL11))</f>
        <v>0</v>
      </c>
      <c r="AN40" s="1131"/>
      <c r="AO40" s="917">
        <f>+RESUMEN!J133</f>
        <v>0.33133333333333337</v>
      </c>
      <c r="AP40" s="906" t="s">
        <v>836</v>
      </c>
      <c r="AQ40" s="120" t="s">
        <v>823</v>
      </c>
      <c r="AR40" s="296" t="str">
        <f>'[1]LÍNEA 5'!P40</f>
        <v>054290301</v>
      </c>
      <c r="AS40" s="120" t="s">
        <v>1866</v>
      </c>
      <c r="AT40" s="39">
        <v>92</v>
      </c>
      <c r="AU40" s="90">
        <f>'[1]LÍNEA 5'!S40</f>
        <v>1500</v>
      </c>
      <c r="AV40" s="90">
        <f>'[1]LÍNEA 5'!T40</f>
        <v>100</v>
      </c>
      <c r="AW40" s="413">
        <f t="shared" si="12"/>
        <v>6.6666666666666666E-2</v>
      </c>
      <c r="AX40" s="90">
        <f>'[1]LÍNEA 5'!U40</f>
        <v>250</v>
      </c>
      <c r="AY40" s="413">
        <f t="shared" si="13"/>
        <v>0.16666666666666666</v>
      </c>
      <c r="AZ40" s="90">
        <f>'[1]LÍNEA 5'!V40</f>
        <v>575</v>
      </c>
      <c r="BA40" s="415">
        <f t="shared" si="14"/>
        <v>0.38333333333333336</v>
      </c>
      <c r="BB40" s="46">
        <f>'[1]LÍNEA 5'!W40</f>
        <v>575</v>
      </c>
      <c r="BC40" s="422">
        <f t="shared" si="15"/>
        <v>0.38333333333333336</v>
      </c>
      <c r="BD40" s="52">
        <f>'[22]2016'!K50</f>
        <v>169</v>
      </c>
      <c r="BE40" s="90">
        <f>'[22]2017'!K45</f>
        <v>7</v>
      </c>
      <c r="BF40" s="90">
        <f>'[22]2018'!K45</f>
        <v>0</v>
      </c>
      <c r="BG40" s="69">
        <f>'[22]2019'!K45</f>
        <v>0</v>
      </c>
      <c r="BH40" s="330">
        <f t="shared" si="1"/>
        <v>1.69</v>
      </c>
      <c r="BI40" s="453">
        <f t="shared" si="2"/>
        <v>1</v>
      </c>
      <c r="BJ40" s="331">
        <f t="shared" si="3"/>
        <v>2.8000000000000001E-2</v>
      </c>
      <c r="BK40" s="453">
        <f t="shared" si="4"/>
        <v>2.8000000000000001E-2</v>
      </c>
      <c r="BL40" s="331">
        <f t="shared" si="5"/>
        <v>0</v>
      </c>
      <c r="BM40" s="453">
        <f t="shared" si="6"/>
        <v>0</v>
      </c>
      <c r="BN40" s="331">
        <f t="shared" si="7"/>
        <v>0</v>
      </c>
      <c r="BO40" s="453">
        <f t="shared" si="8"/>
        <v>0</v>
      </c>
      <c r="BP40" s="660">
        <f t="shared" si="9"/>
        <v>0.11733333333333333</v>
      </c>
      <c r="BQ40" s="655">
        <f t="shared" si="10"/>
        <v>0.11733333333333333</v>
      </c>
      <c r="BR40" s="645">
        <f t="shared" si="11"/>
        <v>0.11733333333333333</v>
      </c>
      <c r="BS40" s="52">
        <f>'[22]2016'!P50</f>
        <v>0</v>
      </c>
      <c r="BT40" s="90">
        <f>'[22]2016'!Q50</f>
        <v>0</v>
      </c>
      <c r="BU40" s="90">
        <f>'[22]2016'!R50</f>
        <v>0</v>
      </c>
      <c r="BV40" s="146" t="str">
        <f t="shared" si="16"/>
        <v xml:space="preserve"> -</v>
      </c>
      <c r="BW40" s="385" t="str">
        <f t="shared" si="17"/>
        <v xml:space="preserve"> -</v>
      </c>
      <c r="BX40" s="52">
        <f>'[22]2017'!P45</f>
        <v>68000</v>
      </c>
      <c r="BY40" s="90">
        <f>'[22]2017'!Q45</f>
        <v>58800</v>
      </c>
      <c r="BZ40" s="90">
        <f>'[22]2017'!R45</f>
        <v>0</v>
      </c>
      <c r="CA40" s="146">
        <f t="shared" si="18"/>
        <v>0.86470588235294121</v>
      </c>
      <c r="CB40" s="385" t="str">
        <f t="shared" si="19"/>
        <v xml:space="preserve"> -</v>
      </c>
      <c r="CC40" s="53">
        <f>'[22]2018'!P45</f>
        <v>117000</v>
      </c>
      <c r="CD40" s="90">
        <f>'[22]2018'!Q45</f>
        <v>0</v>
      </c>
      <c r="CE40" s="90">
        <f>'[22]2018'!R45</f>
        <v>0</v>
      </c>
      <c r="CF40" s="146">
        <f t="shared" si="20"/>
        <v>0</v>
      </c>
      <c r="CG40" s="385" t="str">
        <f t="shared" si="21"/>
        <v xml:space="preserve"> -</v>
      </c>
      <c r="CH40" s="52">
        <f>'[22]2019'!P45</f>
        <v>123000</v>
      </c>
      <c r="CI40" s="90">
        <f>'[22]2019'!Q45</f>
        <v>0</v>
      </c>
      <c r="CJ40" s="90">
        <f>'[22]2019'!R45</f>
        <v>0</v>
      </c>
      <c r="CK40" s="146">
        <f t="shared" si="22"/>
        <v>0</v>
      </c>
      <c r="CL40" s="385" t="str">
        <f t="shared" si="23"/>
        <v xml:space="preserve"> -</v>
      </c>
      <c r="CM40" s="325">
        <f t="shared" si="24"/>
        <v>308000</v>
      </c>
      <c r="CN40" s="326">
        <f t="shared" si="25"/>
        <v>58800</v>
      </c>
      <c r="CO40" s="326">
        <f t="shared" si="26"/>
        <v>0</v>
      </c>
      <c r="CP40" s="504">
        <f t="shared" si="27"/>
        <v>0.19090909090909092</v>
      </c>
      <c r="CQ40" s="385" t="str">
        <f t="shared" si="28"/>
        <v xml:space="preserve"> -</v>
      </c>
      <c r="CR40" s="591" t="s">
        <v>1504</v>
      </c>
      <c r="CS40" s="98" t="s">
        <v>1791</v>
      </c>
      <c r="CT40" s="101" t="str">
        <f>'[1]LÍNEA 5'!AQ40</f>
        <v>IMEBU</v>
      </c>
    </row>
    <row r="41" spans="2:98" ht="30" customHeight="1" x14ac:dyDescent="0.2">
      <c r="B41" s="961"/>
      <c r="C41" s="958"/>
      <c r="D41" s="961"/>
      <c r="E41" s="957"/>
      <c r="F41" s="1121"/>
      <c r="G41" s="809"/>
      <c r="H41" s="809"/>
      <c r="I41" s="797"/>
      <c r="J41" s="809"/>
      <c r="K41" s="797"/>
      <c r="L41" s="809"/>
      <c r="M41" s="809"/>
      <c r="N41" s="797"/>
      <c r="O41" s="809"/>
      <c r="P41" s="809"/>
      <c r="Q41" s="797"/>
      <c r="R41" s="809"/>
      <c r="S41" s="809"/>
      <c r="T41" s="797"/>
      <c r="U41" s="937"/>
      <c r="V41" s="823"/>
      <c r="W41" s="797"/>
      <c r="X41" s="809"/>
      <c r="Y41" s="797"/>
      <c r="Z41" s="809"/>
      <c r="AA41" s="797"/>
      <c r="AB41" s="991"/>
      <c r="AC41" s="994"/>
      <c r="AD41" s="988"/>
      <c r="AE41" s="762"/>
      <c r="AF41" s="770"/>
      <c r="AG41" s="762"/>
      <c r="AH41" s="770"/>
      <c r="AI41" s="762"/>
      <c r="AJ41" s="770"/>
      <c r="AK41" s="762"/>
      <c r="AL41" s="770"/>
      <c r="AM41" s="762"/>
      <c r="AN41" s="1129"/>
      <c r="AO41" s="915"/>
      <c r="AP41" s="904"/>
      <c r="AQ41" s="119" t="s">
        <v>824</v>
      </c>
      <c r="AR41" s="367">
        <f>'[1]LÍNEA 5'!P41</f>
        <v>0</v>
      </c>
      <c r="AS41" s="119" t="s">
        <v>1867</v>
      </c>
      <c r="AT41" s="40">
        <v>0</v>
      </c>
      <c r="AU41" s="60">
        <f>'[1]LÍNEA 5'!S41</f>
        <v>1000</v>
      </c>
      <c r="AV41" s="60">
        <f>'[1]LÍNEA 5'!T41</f>
        <v>100</v>
      </c>
      <c r="AW41" s="414">
        <f t="shared" si="12"/>
        <v>0.1</v>
      </c>
      <c r="AX41" s="60">
        <f>'[1]LÍNEA 5'!U41</f>
        <v>180</v>
      </c>
      <c r="AY41" s="414">
        <f t="shared" si="13"/>
        <v>0.18</v>
      </c>
      <c r="AZ41" s="60">
        <f>'[1]LÍNEA 5'!V41</f>
        <v>360</v>
      </c>
      <c r="BA41" s="416">
        <f t="shared" si="14"/>
        <v>0.36</v>
      </c>
      <c r="BB41" s="47">
        <f>'[1]LÍNEA 5'!W41</f>
        <v>360</v>
      </c>
      <c r="BC41" s="423">
        <f t="shared" si="15"/>
        <v>0.36</v>
      </c>
      <c r="BD41" s="54">
        <f>'[22]2016'!K51</f>
        <v>132</v>
      </c>
      <c r="BE41" s="60">
        <f>'[22]2017'!K46</f>
        <v>74</v>
      </c>
      <c r="BF41" s="60">
        <f>'[22]2018'!K46</f>
        <v>0</v>
      </c>
      <c r="BG41" s="49">
        <f>'[22]2019'!K46</f>
        <v>0</v>
      </c>
      <c r="BH41" s="334">
        <f t="shared" si="1"/>
        <v>1.32</v>
      </c>
      <c r="BI41" s="454">
        <f t="shared" si="2"/>
        <v>1</v>
      </c>
      <c r="BJ41" s="335">
        <f t="shared" si="3"/>
        <v>0.41111111111111109</v>
      </c>
      <c r="BK41" s="454">
        <f t="shared" si="4"/>
        <v>0.41111111111111109</v>
      </c>
      <c r="BL41" s="335">
        <f t="shared" si="5"/>
        <v>0</v>
      </c>
      <c r="BM41" s="454">
        <f t="shared" si="6"/>
        <v>0</v>
      </c>
      <c r="BN41" s="335">
        <f t="shared" si="7"/>
        <v>0</v>
      </c>
      <c r="BO41" s="454">
        <f t="shared" si="8"/>
        <v>0</v>
      </c>
      <c r="BP41" s="661">
        <f t="shared" si="9"/>
        <v>0.20599999999999999</v>
      </c>
      <c r="BQ41" s="656">
        <f t="shared" si="10"/>
        <v>0.20599999999999999</v>
      </c>
      <c r="BR41" s="646">
        <f t="shared" si="11"/>
        <v>0.20599999999999999</v>
      </c>
      <c r="BS41" s="54">
        <f>'[22]2016'!P51</f>
        <v>0</v>
      </c>
      <c r="BT41" s="60">
        <f>'[22]2016'!Q51</f>
        <v>0</v>
      </c>
      <c r="BU41" s="60">
        <f>'[22]2016'!R51</f>
        <v>0</v>
      </c>
      <c r="BV41" s="125" t="str">
        <f t="shared" si="16"/>
        <v xml:space="preserve"> -</v>
      </c>
      <c r="BW41" s="379" t="str">
        <f t="shared" si="17"/>
        <v xml:space="preserve"> -</v>
      </c>
      <c r="BX41" s="54">
        <f>'[22]2017'!P46</f>
        <v>30800</v>
      </c>
      <c r="BY41" s="60">
        <f>'[22]2017'!Q46</f>
        <v>29400</v>
      </c>
      <c r="BZ41" s="60">
        <f>'[22]2017'!R46</f>
        <v>0</v>
      </c>
      <c r="CA41" s="125">
        <f t="shared" si="18"/>
        <v>0.95454545454545459</v>
      </c>
      <c r="CB41" s="379" t="str">
        <f t="shared" si="19"/>
        <v xml:space="preserve"> -</v>
      </c>
      <c r="CC41" s="55">
        <f>'[22]2018'!P46</f>
        <v>56000</v>
      </c>
      <c r="CD41" s="60">
        <f>'[22]2018'!Q46</f>
        <v>0</v>
      </c>
      <c r="CE41" s="60">
        <f>'[22]2018'!R46</f>
        <v>0</v>
      </c>
      <c r="CF41" s="125">
        <f t="shared" si="20"/>
        <v>0</v>
      </c>
      <c r="CG41" s="379" t="str">
        <f t="shared" si="21"/>
        <v xml:space="preserve"> -</v>
      </c>
      <c r="CH41" s="54">
        <f>'[22]2019'!P46</f>
        <v>60000</v>
      </c>
      <c r="CI41" s="60">
        <f>'[22]2019'!Q46</f>
        <v>0</v>
      </c>
      <c r="CJ41" s="60">
        <f>'[22]2019'!R46</f>
        <v>0</v>
      </c>
      <c r="CK41" s="125">
        <f t="shared" si="22"/>
        <v>0</v>
      </c>
      <c r="CL41" s="379" t="str">
        <f t="shared" si="23"/>
        <v xml:space="preserve"> -</v>
      </c>
      <c r="CM41" s="327">
        <f t="shared" si="24"/>
        <v>146800</v>
      </c>
      <c r="CN41" s="323">
        <f t="shared" si="25"/>
        <v>29400</v>
      </c>
      <c r="CO41" s="323">
        <f t="shared" si="26"/>
        <v>0</v>
      </c>
      <c r="CP41" s="505">
        <f t="shared" si="27"/>
        <v>0.20027247956403268</v>
      </c>
      <c r="CQ41" s="379" t="str">
        <f t="shared" si="28"/>
        <v xml:space="preserve"> -</v>
      </c>
      <c r="CR41" s="592" t="s">
        <v>1504</v>
      </c>
      <c r="CS41" s="99" t="s">
        <v>1791</v>
      </c>
      <c r="CT41" s="102" t="str">
        <f>'[1]LÍNEA 5'!AQ41</f>
        <v>IMEBU</v>
      </c>
    </row>
    <row r="42" spans="2:98" ht="30" customHeight="1" x14ac:dyDescent="0.2">
      <c r="B42" s="961"/>
      <c r="C42" s="958"/>
      <c r="D42" s="961"/>
      <c r="E42" s="957"/>
      <c r="F42" s="1121"/>
      <c r="G42" s="809"/>
      <c r="H42" s="809"/>
      <c r="I42" s="797"/>
      <c r="J42" s="809"/>
      <c r="K42" s="797"/>
      <c r="L42" s="809"/>
      <c r="M42" s="809"/>
      <c r="N42" s="797"/>
      <c r="O42" s="809"/>
      <c r="P42" s="809"/>
      <c r="Q42" s="797"/>
      <c r="R42" s="809"/>
      <c r="S42" s="809"/>
      <c r="T42" s="797"/>
      <c r="U42" s="937"/>
      <c r="V42" s="823"/>
      <c r="W42" s="797"/>
      <c r="X42" s="809"/>
      <c r="Y42" s="797"/>
      <c r="Z42" s="809"/>
      <c r="AA42" s="797"/>
      <c r="AB42" s="991"/>
      <c r="AC42" s="994"/>
      <c r="AD42" s="988"/>
      <c r="AE42" s="762"/>
      <c r="AF42" s="770"/>
      <c r="AG42" s="762"/>
      <c r="AH42" s="770"/>
      <c r="AI42" s="762"/>
      <c r="AJ42" s="770"/>
      <c r="AK42" s="762"/>
      <c r="AL42" s="770"/>
      <c r="AM42" s="762"/>
      <c r="AN42" s="1129"/>
      <c r="AO42" s="915"/>
      <c r="AP42" s="904"/>
      <c r="AQ42" s="301" t="s">
        <v>825</v>
      </c>
      <c r="AR42" s="279" t="str">
        <f>'[1]LÍNEA 5'!P42</f>
        <v>-</v>
      </c>
      <c r="AS42" s="301" t="s">
        <v>1868</v>
      </c>
      <c r="AT42" s="40">
        <v>1</v>
      </c>
      <c r="AU42" s="60">
        <f>'[1]LÍNEA 5'!S42</f>
        <v>1</v>
      </c>
      <c r="AV42" s="60">
        <f>'[1]LÍNEA 5'!T42</f>
        <v>0</v>
      </c>
      <c r="AW42" s="414">
        <f t="shared" si="12"/>
        <v>0</v>
      </c>
      <c r="AX42" s="60">
        <f>'[1]LÍNEA 5'!U42</f>
        <v>1</v>
      </c>
      <c r="AY42" s="414">
        <v>0.33</v>
      </c>
      <c r="AZ42" s="60">
        <f>'[1]LÍNEA 5'!V42</f>
        <v>1</v>
      </c>
      <c r="BA42" s="416">
        <v>0.33</v>
      </c>
      <c r="BB42" s="47">
        <f>'[1]LÍNEA 5'!W42</f>
        <v>1</v>
      </c>
      <c r="BC42" s="423">
        <v>0.34</v>
      </c>
      <c r="BD42" s="54">
        <f>'[22]2016'!K52</f>
        <v>0</v>
      </c>
      <c r="BE42" s="60">
        <f>'[22]2017'!K47</f>
        <v>1</v>
      </c>
      <c r="BF42" s="60">
        <f>'[22]2018'!K47</f>
        <v>0</v>
      </c>
      <c r="BG42" s="49">
        <f>'[22]2019'!K47</f>
        <v>0</v>
      </c>
      <c r="BH42" s="334" t="str">
        <f t="shared" si="1"/>
        <v xml:space="preserve"> -</v>
      </c>
      <c r="BI42" s="454" t="str">
        <f t="shared" si="2"/>
        <v xml:space="preserve"> -</v>
      </c>
      <c r="BJ42" s="335">
        <f t="shared" si="3"/>
        <v>1</v>
      </c>
      <c r="BK42" s="454">
        <f t="shared" si="4"/>
        <v>1</v>
      </c>
      <c r="BL42" s="335">
        <f t="shared" si="5"/>
        <v>0</v>
      </c>
      <c r="BM42" s="454">
        <f t="shared" si="6"/>
        <v>0</v>
      </c>
      <c r="BN42" s="335">
        <f t="shared" si="7"/>
        <v>0</v>
      </c>
      <c r="BO42" s="454">
        <f t="shared" si="8"/>
        <v>0</v>
      </c>
      <c r="BP42" s="661">
        <f>+AVERAGE(BE42:BG42)/AU42</f>
        <v>0.33333333333333331</v>
      </c>
      <c r="BQ42" s="656">
        <f t="shared" si="10"/>
        <v>0.33333333333333331</v>
      </c>
      <c r="BR42" s="646">
        <f t="shared" si="11"/>
        <v>0.33333333333333331</v>
      </c>
      <c r="BS42" s="54">
        <f>'[22]2016'!P52</f>
        <v>0</v>
      </c>
      <c r="BT42" s="60">
        <f>'[22]2016'!Q52</f>
        <v>0</v>
      </c>
      <c r="BU42" s="60">
        <f>'[22]2016'!R52</f>
        <v>0</v>
      </c>
      <c r="BV42" s="125" t="str">
        <f t="shared" si="16"/>
        <v xml:space="preserve"> -</v>
      </c>
      <c r="BW42" s="379" t="str">
        <f t="shared" si="17"/>
        <v xml:space="preserve"> -</v>
      </c>
      <c r="BX42" s="54">
        <f>'[22]2017'!P47</f>
        <v>0</v>
      </c>
      <c r="BY42" s="60">
        <f>'[22]2017'!Q47</f>
        <v>0</v>
      </c>
      <c r="BZ42" s="60">
        <f>'[22]2017'!R47</f>
        <v>0</v>
      </c>
      <c r="CA42" s="125" t="str">
        <f t="shared" si="18"/>
        <v xml:space="preserve"> -</v>
      </c>
      <c r="CB42" s="379" t="str">
        <f t="shared" si="19"/>
        <v xml:space="preserve"> -</v>
      </c>
      <c r="CC42" s="55">
        <f>'[22]2018'!P47</f>
        <v>0</v>
      </c>
      <c r="CD42" s="60">
        <f>'[22]2018'!Q47</f>
        <v>0</v>
      </c>
      <c r="CE42" s="60">
        <f>'[22]2018'!R47</f>
        <v>0</v>
      </c>
      <c r="CF42" s="125" t="str">
        <f t="shared" si="20"/>
        <v xml:space="preserve"> -</v>
      </c>
      <c r="CG42" s="379" t="str">
        <f t="shared" si="21"/>
        <v xml:space="preserve"> -</v>
      </c>
      <c r="CH42" s="54">
        <f>'[22]2019'!P47</f>
        <v>0</v>
      </c>
      <c r="CI42" s="60">
        <f>'[22]2019'!Q47</f>
        <v>0</v>
      </c>
      <c r="CJ42" s="60">
        <f>'[22]2019'!R47</f>
        <v>0</v>
      </c>
      <c r="CK42" s="125" t="str">
        <f t="shared" si="22"/>
        <v xml:space="preserve"> -</v>
      </c>
      <c r="CL42" s="379" t="str">
        <f t="shared" si="23"/>
        <v xml:space="preserve"> -</v>
      </c>
      <c r="CM42" s="327">
        <f t="shared" si="24"/>
        <v>0</v>
      </c>
      <c r="CN42" s="323">
        <f t="shared" si="25"/>
        <v>0</v>
      </c>
      <c r="CO42" s="323">
        <f t="shared" si="26"/>
        <v>0</v>
      </c>
      <c r="CP42" s="505" t="str">
        <f t="shared" si="27"/>
        <v xml:space="preserve"> -</v>
      </c>
      <c r="CQ42" s="379" t="str">
        <f t="shared" si="28"/>
        <v xml:space="preserve"> -</v>
      </c>
      <c r="CR42" s="592" t="s">
        <v>1504</v>
      </c>
      <c r="CS42" s="99" t="s">
        <v>1791</v>
      </c>
      <c r="CT42" s="102" t="str">
        <f>'[1]LÍNEA 5'!AQ42</f>
        <v>IMEBU</v>
      </c>
    </row>
    <row r="43" spans="2:98" ht="30" customHeight="1" x14ac:dyDescent="0.2">
      <c r="B43" s="961"/>
      <c r="C43" s="958"/>
      <c r="D43" s="961"/>
      <c r="E43" s="957"/>
      <c r="F43" s="1121"/>
      <c r="G43" s="809"/>
      <c r="H43" s="809"/>
      <c r="I43" s="797"/>
      <c r="J43" s="809"/>
      <c r="K43" s="797"/>
      <c r="L43" s="809"/>
      <c r="M43" s="809"/>
      <c r="N43" s="797"/>
      <c r="O43" s="809"/>
      <c r="P43" s="809"/>
      <c r="Q43" s="797"/>
      <c r="R43" s="809"/>
      <c r="S43" s="809"/>
      <c r="T43" s="797"/>
      <c r="U43" s="937"/>
      <c r="V43" s="823"/>
      <c r="W43" s="797"/>
      <c r="X43" s="809"/>
      <c r="Y43" s="797"/>
      <c r="Z43" s="809"/>
      <c r="AA43" s="797"/>
      <c r="AB43" s="991"/>
      <c r="AC43" s="994"/>
      <c r="AD43" s="988"/>
      <c r="AE43" s="762"/>
      <c r="AF43" s="770"/>
      <c r="AG43" s="762"/>
      <c r="AH43" s="770"/>
      <c r="AI43" s="762"/>
      <c r="AJ43" s="770"/>
      <c r="AK43" s="762"/>
      <c r="AL43" s="770"/>
      <c r="AM43" s="762"/>
      <c r="AN43" s="1129"/>
      <c r="AO43" s="915"/>
      <c r="AP43" s="904"/>
      <c r="AQ43" s="301" t="s">
        <v>844</v>
      </c>
      <c r="AR43" s="279" t="str">
        <f>'[1]LÍNEA 5'!P43</f>
        <v>-</v>
      </c>
      <c r="AS43" s="301" t="s">
        <v>1869</v>
      </c>
      <c r="AT43" s="40">
        <v>1</v>
      </c>
      <c r="AU43" s="60">
        <f>'[1]LÍNEA 5'!S43</f>
        <v>1</v>
      </c>
      <c r="AV43" s="60">
        <f>'[1]LÍNEA 5'!T43</f>
        <v>1</v>
      </c>
      <c r="AW43" s="414">
        <v>0.25</v>
      </c>
      <c r="AX43" s="60">
        <f>'[1]LÍNEA 5'!U43</f>
        <v>1</v>
      </c>
      <c r="AY43" s="414">
        <v>0.25</v>
      </c>
      <c r="AZ43" s="60">
        <f>'[1]LÍNEA 5'!V43</f>
        <v>1</v>
      </c>
      <c r="BA43" s="416">
        <v>0.25</v>
      </c>
      <c r="BB43" s="47">
        <f>'[1]LÍNEA 5'!W43</f>
        <v>1</v>
      </c>
      <c r="BC43" s="423">
        <v>0.25</v>
      </c>
      <c r="BD43" s="54">
        <f>'[22]2016'!K53</f>
        <v>1</v>
      </c>
      <c r="BE43" s="60">
        <f>'[22]2017'!K48</f>
        <v>1</v>
      </c>
      <c r="BF43" s="60">
        <f>'[22]2018'!K48</f>
        <v>0</v>
      </c>
      <c r="BG43" s="49">
        <f>'[22]2019'!K48</f>
        <v>0</v>
      </c>
      <c r="BH43" s="334">
        <f t="shared" si="1"/>
        <v>1</v>
      </c>
      <c r="BI43" s="454">
        <f t="shared" si="2"/>
        <v>1</v>
      </c>
      <c r="BJ43" s="335">
        <f t="shared" si="3"/>
        <v>1</v>
      </c>
      <c r="BK43" s="454">
        <f t="shared" si="4"/>
        <v>1</v>
      </c>
      <c r="BL43" s="335">
        <f t="shared" si="5"/>
        <v>0</v>
      </c>
      <c r="BM43" s="454">
        <f t="shared" si="6"/>
        <v>0</v>
      </c>
      <c r="BN43" s="335">
        <f t="shared" si="7"/>
        <v>0</v>
      </c>
      <c r="BO43" s="454">
        <f t="shared" si="8"/>
        <v>0</v>
      </c>
      <c r="BP43" s="661">
        <f t="shared" ref="BP43:BP44" si="34">+AVERAGE(BD43:BG43)/AU43</f>
        <v>0.5</v>
      </c>
      <c r="BQ43" s="656">
        <f t="shared" si="10"/>
        <v>0.5</v>
      </c>
      <c r="BR43" s="646">
        <f t="shared" si="11"/>
        <v>0.5</v>
      </c>
      <c r="BS43" s="54">
        <f>'[22]2016'!P53</f>
        <v>0</v>
      </c>
      <c r="BT43" s="60">
        <f>'[22]2016'!Q53</f>
        <v>0</v>
      </c>
      <c r="BU43" s="60">
        <f>'[22]2016'!R53</f>
        <v>0</v>
      </c>
      <c r="BV43" s="125" t="str">
        <f t="shared" si="16"/>
        <v xml:space="preserve"> -</v>
      </c>
      <c r="BW43" s="379" t="str">
        <f t="shared" si="17"/>
        <v xml:space="preserve"> -</v>
      </c>
      <c r="BX43" s="54">
        <f>'[22]2017'!P48</f>
        <v>0</v>
      </c>
      <c r="BY43" s="60">
        <f>'[22]2017'!Q48</f>
        <v>0</v>
      </c>
      <c r="BZ43" s="60">
        <f>'[22]2017'!R48</f>
        <v>0</v>
      </c>
      <c r="CA43" s="125" t="str">
        <f t="shared" si="18"/>
        <v xml:space="preserve"> -</v>
      </c>
      <c r="CB43" s="379" t="str">
        <f t="shared" si="19"/>
        <v xml:space="preserve"> -</v>
      </c>
      <c r="CC43" s="55">
        <f>'[22]2018'!P48</f>
        <v>0</v>
      </c>
      <c r="CD43" s="60">
        <f>'[22]2018'!Q48</f>
        <v>0</v>
      </c>
      <c r="CE43" s="60">
        <f>'[22]2018'!R48</f>
        <v>0</v>
      </c>
      <c r="CF43" s="125" t="str">
        <f t="shared" si="20"/>
        <v xml:space="preserve"> -</v>
      </c>
      <c r="CG43" s="379" t="str">
        <f t="shared" si="21"/>
        <v xml:space="preserve"> -</v>
      </c>
      <c r="CH43" s="54">
        <f>'[22]2019'!P48</f>
        <v>0</v>
      </c>
      <c r="CI43" s="60">
        <f>'[22]2019'!Q48</f>
        <v>0</v>
      </c>
      <c r="CJ43" s="60">
        <f>'[22]2019'!R48</f>
        <v>0</v>
      </c>
      <c r="CK43" s="125" t="str">
        <f t="shared" si="22"/>
        <v xml:space="preserve"> -</v>
      </c>
      <c r="CL43" s="379" t="str">
        <f t="shared" si="23"/>
        <v xml:space="preserve"> -</v>
      </c>
      <c r="CM43" s="327">
        <f t="shared" si="24"/>
        <v>0</v>
      </c>
      <c r="CN43" s="323">
        <f t="shared" si="25"/>
        <v>0</v>
      </c>
      <c r="CO43" s="323">
        <f t="shared" si="26"/>
        <v>0</v>
      </c>
      <c r="CP43" s="505" t="str">
        <f t="shared" si="27"/>
        <v xml:space="preserve"> -</v>
      </c>
      <c r="CQ43" s="379" t="str">
        <f t="shared" si="28"/>
        <v xml:space="preserve"> -</v>
      </c>
      <c r="CR43" s="592" t="s">
        <v>1504</v>
      </c>
      <c r="CS43" s="99" t="s">
        <v>1791</v>
      </c>
      <c r="CT43" s="102" t="str">
        <f>'[1]LÍNEA 5'!AQ43</f>
        <v>IMEBU</v>
      </c>
    </row>
    <row r="44" spans="2:98" ht="30" customHeight="1" thickBot="1" x14ac:dyDescent="0.25">
      <c r="B44" s="961"/>
      <c r="C44" s="958"/>
      <c r="D44" s="961"/>
      <c r="E44" s="957"/>
      <c r="F44" s="1121"/>
      <c r="G44" s="809"/>
      <c r="H44" s="809"/>
      <c r="I44" s="797"/>
      <c r="J44" s="809"/>
      <c r="K44" s="797"/>
      <c r="L44" s="809"/>
      <c r="M44" s="809"/>
      <c r="N44" s="797"/>
      <c r="O44" s="809"/>
      <c r="P44" s="809"/>
      <c r="Q44" s="797"/>
      <c r="R44" s="809"/>
      <c r="S44" s="809"/>
      <c r="T44" s="797"/>
      <c r="U44" s="937"/>
      <c r="V44" s="823"/>
      <c r="W44" s="797"/>
      <c r="X44" s="809"/>
      <c r="Y44" s="797"/>
      <c r="Z44" s="809"/>
      <c r="AA44" s="797"/>
      <c r="AB44" s="991"/>
      <c r="AC44" s="994"/>
      <c r="AD44" s="988"/>
      <c r="AE44" s="762"/>
      <c r="AF44" s="770"/>
      <c r="AG44" s="762"/>
      <c r="AH44" s="770"/>
      <c r="AI44" s="762"/>
      <c r="AJ44" s="770"/>
      <c r="AK44" s="762"/>
      <c r="AL44" s="770"/>
      <c r="AM44" s="762"/>
      <c r="AN44" s="1129"/>
      <c r="AO44" s="918"/>
      <c r="AP44" s="907"/>
      <c r="AQ44" s="303" t="s">
        <v>826</v>
      </c>
      <c r="AR44" s="285" t="str">
        <f>'[1]LÍNEA 5'!P44</f>
        <v>-</v>
      </c>
      <c r="AS44" s="303" t="s">
        <v>1870</v>
      </c>
      <c r="AT44" s="45">
        <v>1</v>
      </c>
      <c r="AU44" s="92">
        <f>'[1]LÍNEA 5'!S44</f>
        <v>1</v>
      </c>
      <c r="AV44" s="92">
        <f>'[1]LÍNEA 5'!T44</f>
        <v>1</v>
      </c>
      <c r="AW44" s="424">
        <v>0.25</v>
      </c>
      <c r="AX44" s="92">
        <f>'[1]LÍNEA 5'!U44</f>
        <v>1</v>
      </c>
      <c r="AY44" s="424">
        <v>0.25</v>
      </c>
      <c r="AZ44" s="92">
        <f>'[1]LÍNEA 5'!V44</f>
        <v>1</v>
      </c>
      <c r="BA44" s="425">
        <v>0.25</v>
      </c>
      <c r="BB44" s="51">
        <f>'[1]LÍNEA 5'!W44</f>
        <v>1</v>
      </c>
      <c r="BC44" s="426">
        <v>0.25</v>
      </c>
      <c r="BD44" s="62">
        <f>'[22]2016'!K54</f>
        <v>1</v>
      </c>
      <c r="BE44" s="92">
        <f>'[22]2017'!K49</f>
        <v>1</v>
      </c>
      <c r="BF44" s="92">
        <f>'[22]2018'!K49</f>
        <v>0</v>
      </c>
      <c r="BG44" s="70">
        <f>'[22]2019'!K49</f>
        <v>0</v>
      </c>
      <c r="BH44" s="332">
        <f t="shared" si="1"/>
        <v>1</v>
      </c>
      <c r="BI44" s="458">
        <f t="shared" si="2"/>
        <v>1</v>
      </c>
      <c r="BJ44" s="333">
        <f t="shared" si="3"/>
        <v>1</v>
      </c>
      <c r="BK44" s="458">
        <f t="shared" si="4"/>
        <v>1</v>
      </c>
      <c r="BL44" s="333">
        <f t="shared" si="5"/>
        <v>0</v>
      </c>
      <c r="BM44" s="458">
        <f t="shared" si="6"/>
        <v>0</v>
      </c>
      <c r="BN44" s="333">
        <f t="shared" si="7"/>
        <v>0</v>
      </c>
      <c r="BO44" s="458">
        <f t="shared" si="8"/>
        <v>0</v>
      </c>
      <c r="BP44" s="662">
        <f t="shared" si="34"/>
        <v>0.5</v>
      </c>
      <c r="BQ44" s="657">
        <f t="shared" si="10"/>
        <v>0.5</v>
      </c>
      <c r="BR44" s="647">
        <f t="shared" si="11"/>
        <v>0.5</v>
      </c>
      <c r="BS44" s="409">
        <f>'[22]2016'!P54</f>
        <v>0</v>
      </c>
      <c r="BT44" s="410">
        <f>'[22]2016'!Q54</f>
        <v>0</v>
      </c>
      <c r="BU44" s="410">
        <f>'[22]2016'!R54</f>
        <v>0</v>
      </c>
      <c r="BV44" s="387" t="str">
        <f t="shared" si="16"/>
        <v xml:space="preserve"> -</v>
      </c>
      <c r="BW44" s="388" t="str">
        <f t="shared" si="17"/>
        <v xml:space="preserve"> -</v>
      </c>
      <c r="BX44" s="409">
        <f>'[22]2017'!P49</f>
        <v>0</v>
      </c>
      <c r="BY44" s="410">
        <f>'[22]2017'!Q49</f>
        <v>0</v>
      </c>
      <c r="BZ44" s="410">
        <f>'[22]2017'!R49</f>
        <v>0</v>
      </c>
      <c r="CA44" s="387" t="str">
        <f t="shared" si="18"/>
        <v xml:space="preserve"> -</v>
      </c>
      <c r="CB44" s="388" t="str">
        <f t="shared" si="19"/>
        <v xml:space="preserve"> -</v>
      </c>
      <c r="CC44" s="411">
        <f>'[22]2018'!P49</f>
        <v>0</v>
      </c>
      <c r="CD44" s="410">
        <f>'[22]2018'!Q49</f>
        <v>0</v>
      </c>
      <c r="CE44" s="410">
        <f>'[22]2018'!R49</f>
        <v>0</v>
      </c>
      <c r="CF44" s="387" t="str">
        <f t="shared" si="20"/>
        <v xml:space="preserve"> -</v>
      </c>
      <c r="CG44" s="388" t="str">
        <f t="shared" si="21"/>
        <v xml:space="preserve"> -</v>
      </c>
      <c r="CH44" s="409">
        <f>'[22]2019'!P49</f>
        <v>0</v>
      </c>
      <c r="CI44" s="410">
        <f>'[22]2019'!Q49</f>
        <v>0</v>
      </c>
      <c r="CJ44" s="410">
        <f>'[22]2019'!R49</f>
        <v>0</v>
      </c>
      <c r="CK44" s="387" t="str">
        <f t="shared" si="22"/>
        <v xml:space="preserve"> -</v>
      </c>
      <c r="CL44" s="388" t="str">
        <f t="shared" si="23"/>
        <v xml:space="preserve"> -</v>
      </c>
      <c r="CM44" s="512">
        <f t="shared" si="24"/>
        <v>0</v>
      </c>
      <c r="CN44" s="513">
        <f t="shared" si="25"/>
        <v>0</v>
      </c>
      <c r="CO44" s="513">
        <f t="shared" si="26"/>
        <v>0</v>
      </c>
      <c r="CP44" s="514" t="str">
        <f t="shared" si="27"/>
        <v xml:space="preserve"> -</v>
      </c>
      <c r="CQ44" s="388" t="str">
        <f t="shared" si="28"/>
        <v xml:space="preserve"> -</v>
      </c>
      <c r="CR44" s="593" t="s">
        <v>1504</v>
      </c>
      <c r="CS44" s="106" t="s">
        <v>1791</v>
      </c>
      <c r="CT44" s="107" t="str">
        <f>'[1]LÍNEA 5'!AQ44</f>
        <v>IMEBU</v>
      </c>
    </row>
    <row r="45" spans="2:98" ht="30" customHeight="1" x14ac:dyDescent="0.2">
      <c r="B45" s="961"/>
      <c r="C45" s="958"/>
      <c r="D45" s="961"/>
      <c r="E45" s="957"/>
      <c r="F45" s="1121" t="s">
        <v>840</v>
      </c>
      <c r="G45" s="970">
        <v>8.7999999999999995E-2</v>
      </c>
      <c r="H45" s="828">
        <v>0.08</v>
      </c>
      <c r="I45" s="815">
        <f>+H45</f>
        <v>0.08</v>
      </c>
      <c r="J45" s="828">
        <v>0.08</v>
      </c>
      <c r="K45" s="815">
        <f>+J45</f>
        <v>0.08</v>
      </c>
      <c r="L45" s="970"/>
      <c r="M45" s="828">
        <v>0.08</v>
      </c>
      <c r="N45" s="815">
        <f>+M45</f>
        <v>0.08</v>
      </c>
      <c r="O45" s="970"/>
      <c r="P45" s="828">
        <v>0.08</v>
      </c>
      <c r="Q45" s="815">
        <f>+P45</f>
        <v>0.08</v>
      </c>
      <c r="R45" s="970"/>
      <c r="S45" s="828">
        <v>0.08</v>
      </c>
      <c r="T45" s="815">
        <f>+S45</f>
        <v>0.08</v>
      </c>
      <c r="U45" s="1021"/>
      <c r="V45" s="1005"/>
      <c r="W45" s="815">
        <f>+V45</f>
        <v>0</v>
      </c>
      <c r="X45" s="970"/>
      <c r="Y45" s="815">
        <f>+X45</f>
        <v>0</v>
      </c>
      <c r="Z45" s="970"/>
      <c r="AA45" s="815">
        <f>+Z45</f>
        <v>0</v>
      </c>
      <c r="AB45" s="1017"/>
      <c r="AC45" s="1034">
        <f>+AB45</f>
        <v>0</v>
      </c>
      <c r="AD45" s="988">
        <f>+IF(K45=0," -",W45/K45)</f>
        <v>0</v>
      </c>
      <c r="AE45" s="762">
        <f>+IF(K45=0," -",IF(AD45&gt;100%,100%,AD45))</f>
        <v>0</v>
      </c>
      <c r="AF45" s="770">
        <f>+IF(N45=0," -",Y45/N45)</f>
        <v>0</v>
      </c>
      <c r="AG45" s="762">
        <f>+IF(N45=0," -",IF(AF45&gt;100%,100%,AF45))</f>
        <v>0</v>
      </c>
      <c r="AH45" s="770">
        <f>+IF(Q45=0," -",AA45/Q45)</f>
        <v>0</v>
      </c>
      <c r="AI45" s="762">
        <f>+IF(Q45=0," -",IF(AH45&gt;100%,100%,AH45))</f>
        <v>0</v>
      </c>
      <c r="AJ45" s="770">
        <f>+IF(T45=0," -",AC45/T45)</f>
        <v>0</v>
      </c>
      <c r="AK45" s="762">
        <f>+IF(T45=0," -",IF(AJ45&gt;100%,100%,AJ45))</f>
        <v>0</v>
      </c>
      <c r="AL45" s="770" t="e">
        <f>+AVERAGE(V45,X45,Z45,AB45)/H45</f>
        <v>#DIV/0!</v>
      </c>
      <c r="AM45" s="762">
        <f>+IF(AL11&gt;100%,100%,IF(AL11&lt;0%,0%,AL11))</f>
        <v>0</v>
      </c>
      <c r="AN45" s="1023"/>
      <c r="AO45" s="914">
        <f>+RESUMEN!J134</f>
        <v>7.1428571428571425E-2</v>
      </c>
      <c r="AP45" s="903" t="s">
        <v>837</v>
      </c>
      <c r="AQ45" s="28" t="s">
        <v>827</v>
      </c>
      <c r="AR45" s="141">
        <f>'[1]LÍNEA 5'!P45</f>
        <v>0</v>
      </c>
      <c r="AS45" s="28" t="s">
        <v>1871</v>
      </c>
      <c r="AT45" s="41">
        <v>1500</v>
      </c>
      <c r="AU45" s="59">
        <f>'[1]LÍNEA 5'!S45</f>
        <v>1700</v>
      </c>
      <c r="AV45" s="59">
        <f>'[1]LÍNEA 5'!T45</f>
        <v>0</v>
      </c>
      <c r="AW45" s="420">
        <f t="shared" si="12"/>
        <v>0</v>
      </c>
      <c r="AX45" s="59">
        <f>'[1]LÍNEA 5'!U45</f>
        <v>0</v>
      </c>
      <c r="AY45" s="420">
        <f t="shared" si="13"/>
        <v>0</v>
      </c>
      <c r="AZ45" s="59">
        <f>'[1]LÍNEA 5'!V45</f>
        <v>850</v>
      </c>
      <c r="BA45" s="421">
        <f t="shared" si="14"/>
        <v>0.5</v>
      </c>
      <c r="BB45" s="48">
        <f>'[1]LÍNEA 5'!W45</f>
        <v>850</v>
      </c>
      <c r="BC45" s="421">
        <f t="shared" si="15"/>
        <v>0.5</v>
      </c>
      <c r="BD45" s="52">
        <f>'[22]2016'!K55</f>
        <v>0</v>
      </c>
      <c r="BE45" s="90">
        <f>'[22]2017'!K50</f>
        <v>0</v>
      </c>
      <c r="BF45" s="90">
        <f>'[22]2018'!K50</f>
        <v>0</v>
      </c>
      <c r="BG45" s="69">
        <f>'[22]2019'!K50</f>
        <v>0</v>
      </c>
      <c r="BH45" s="459" t="str">
        <f t="shared" si="1"/>
        <v xml:space="preserve"> -</v>
      </c>
      <c r="BI45" s="460" t="str">
        <f t="shared" si="2"/>
        <v xml:space="preserve"> -</v>
      </c>
      <c r="BJ45" s="461" t="str">
        <f t="shared" si="3"/>
        <v xml:space="preserve"> -</v>
      </c>
      <c r="BK45" s="460" t="str">
        <f t="shared" si="4"/>
        <v xml:space="preserve"> -</v>
      </c>
      <c r="BL45" s="461">
        <f t="shared" si="5"/>
        <v>0</v>
      </c>
      <c r="BM45" s="460">
        <f t="shared" si="6"/>
        <v>0</v>
      </c>
      <c r="BN45" s="461">
        <f t="shared" si="7"/>
        <v>0</v>
      </c>
      <c r="BO45" s="460">
        <f t="shared" si="8"/>
        <v>0</v>
      </c>
      <c r="BP45" s="663">
        <f t="shared" si="9"/>
        <v>0</v>
      </c>
      <c r="BQ45" s="658">
        <f t="shared" si="10"/>
        <v>0</v>
      </c>
      <c r="BR45" s="648">
        <f t="shared" si="11"/>
        <v>0</v>
      </c>
      <c r="BS45" s="61">
        <f>'[22]2016'!P55</f>
        <v>0</v>
      </c>
      <c r="BT45" s="59">
        <f>'[22]2016'!Q55</f>
        <v>0</v>
      </c>
      <c r="BU45" s="59">
        <f>'[22]2016'!R55</f>
        <v>0</v>
      </c>
      <c r="BV45" s="145" t="str">
        <f t="shared" si="16"/>
        <v xml:space="preserve"> -</v>
      </c>
      <c r="BW45" s="378" t="str">
        <f t="shared" si="17"/>
        <v xml:space="preserve"> -</v>
      </c>
      <c r="BX45" s="58">
        <f>'[22]2017'!P50</f>
        <v>0</v>
      </c>
      <c r="BY45" s="59">
        <f>'[22]2017'!Q50</f>
        <v>0</v>
      </c>
      <c r="BZ45" s="59">
        <f>'[22]2017'!R50</f>
        <v>0</v>
      </c>
      <c r="CA45" s="145" t="str">
        <f t="shared" si="18"/>
        <v xml:space="preserve"> -</v>
      </c>
      <c r="CB45" s="378" t="str">
        <f t="shared" si="19"/>
        <v xml:space="preserve"> -</v>
      </c>
      <c r="CC45" s="61">
        <f>'[22]2018'!P50</f>
        <v>34000</v>
      </c>
      <c r="CD45" s="59">
        <f>'[22]2018'!Q50</f>
        <v>0</v>
      </c>
      <c r="CE45" s="59">
        <f>'[22]2018'!R50</f>
        <v>0</v>
      </c>
      <c r="CF45" s="145">
        <f t="shared" si="20"/>
        <v>0</v>
      </c>
      <c r="CG45" s="378" t="str">
        <f t="shared" si="21"/>
        <v xml:space="preserve"> -</v>
      </c>
      <c r="CH45" s="58">
        <f>'[22]2019'!P50</f>
        <v>36000</v>
      </c>
      <c r="CI45" s="59">
        <f>'[22]2019'!Q50</f>
        <v>0</v>
      </c>
      <c r="CJ45" s="59">
        <f>'[22]2019'!R50</f>
        <v>0</v>
      </c>
      <c r="CK45" s="145">
        <f t="shared" si="22"/>
        <v>0</v>
      </c>
      <c r="CL45" s="378" t="str">
        <f t="shared" si="23"/>
        <v xml:space="preserve"> -</v>
      </c>
      <c r="CM45" s="380">
        <f t="shared" si="24"/>
        <v>70000</v>
      </c>
      <c r="CN45" s="381">
        <f t="shared" si="25"/>
        <v>0</v>
      </c>
      <c r="CO45" s="381">
        <f t="shared" si="26"/>
        <v>0</v>
      </c>
      <c r="CP45" s="507">
        <f t="shared" si="27"/>
        <v>0</v>
      </c>
      <c r="CQ45" s="378" t="str">
        <f t="shared" si="28"/>
        <v xml:space="preserve"> -</v>
      </c>
      <c r="CR45" s="591" t="s">
        <v>1504</v>
      </c>
      <c r="CS45" s="98" t="s">
        <v>1791</v>
      </c>
      <c r="CT45" s="101" t="str">
        <f>'[1]LÍNEA 5'!AQ45</f>
        <v>IMEBU</v>
      </c>
    </row>
    <row r="46" spans="2:98" ht="30" customHeight="1" x14ac:dyDescent="0.2">
      <c r="B46" s="961"/>
      <c r="C46" s="958"/>
      <c r="D46" s="961"/>
      <c r="E46" s="957"/>
      <c r="F46" s="1121"/>
      <c r="G46" s="970"/>
      <c r="H46" s="828"/>
      <c r="I46" s="815"/>
      <c r="J46" s="828"/>
      <c r="K46" s="815"/>
      <c r="L46" s="970"/>
      <c r="M46" s="828"/>
      <c r="N46" s="815"/>
      <c r="O46" s="970"/>
      <c r="P46" s="828"/>
      <c r="Q46" s="815"/>
      <c r="R46" s="970"/>
      <c r="S46" s="828"/>
      <c r="T46" s="815"/>
      <c r="U46" s="1021"/>
      <c r="V46" s="1005"/>
      <c r="W46" s="815"/>
      <c r="X46" s="970"/>
      <c r="Y46" s="815"/>
      <c r="Z46" s="970"/>
      <c r="AA46" s="815"/>
      <c r="AB46" s="1017"/>
      <c r="AC46" s="1034"/>
      <c r="AD46" s="988"/>
      <c r="AE46" s="762"/>
      <c r="AF46" s="770"/>
      <c r="AG46" s="762"/>
      <c r="AH46" s="770"/>
      <c r="AI46" s="762"/>
      <c r="AJ46" s="770"/>
      <c r="AK46" s="762"/>
      <c r="AL46" s="770"/>
      <c r="AM46" s="762"/>
      <c r="AN46" s="1023"/>
      <c r="AO46" s="915"/>
      <c r="AP46" s="904"/>
      <c r="AQ46" s="27" t="s">
        <v>828</v>
      </c>
      <c r="AR46" s="133">
        <f>'[1]LÍNEA 5'!P46</f>
        <v>0</v>
      </c>
      <c r="AS46" s="27" t="s">
        <v>1872</v>
      </c>
      <c r="AT46" s="40">
        <v>0</v>
      </c>
      <c r="AU46" s="60">
        <f>'[1]LÍNEA 5'!S46</f>
        <v>200</v>
      </c>
      <c r="AV46" s="60">
        <f>'[1]LÍNEA 5'!T46</f>
        <v>0</v>
      </c>
      <c r="AW46" s="414">
        <f t="shared" si="12"/>
        <v>0</v>
      </c>
      <c r="AX46" s="60">
        <f>'[1]LÍNEA 5'!U46</f>
        <v>0</v>
      </c>
      <c r="AY46" s="414">
        <f t="shared" si="13"/>
        <v>0</v>
      </c>
      <c r="AZ46" s="60">
        <f>'[1]LÍNEA 5'!V46</f>
        <v>100</v>
      </c>
      <c r="BA46" s="416">
        <f t="shared" si="14"/>
        <v>0.5</v>
      </c>
      <c r="BB46" s="47">
        <f>'[1]LÍNEA 5'!W46</f>
        <v>100</v>
      </c>
      <c r="BC46" s="416">
        <f t="shared" si="15"/>
        <v>0.5</v>
      </c>
      <c r="BD46" s="54">
        <f>'[22]2016'!K56</f>
        <v>0</v>
      </c>
      <c r="BE46" s="60">
        <f>'[22]2017'!K51</f>
        <v>0</v>
      </c>
      <c r="BF46" s="60">
        <f>'[22]2018'!K51</f>
        <v>0</v>
      </c>
      <c r="BG46" s="49">
        <f>'[22]2019'!K51</f>
        <v>0</v>
      </c>
      <c r="BH46" s="334" t="str">
        <f t="shared" si="1"/>
        <v xml:space="preserve"> -</v>
      </c>
      <c r="BI46" s="454" t="str">
        <f t="shared" si="2"/>
        <v xml:space="preserve"> -</v>
      </c>
      <c r="BJ46" s="335" t="str">
        <f t="shared" si="3"/>
        <v xml:space="preserve"> -</v>
      </c>
      <c r="BK46" s="454" t="str">
        <f t="shared" si="4"/>
        <v xml:space="preserve"> -</v>
      </c>
      <c r="BL46" s="335">
        <f t="shared" si="5"/>
        <v>0</v>
      </c>
      <c r="BM46" s="454">
        <f t="shared" si="6"/>
        <v>0</v>
      </c>
      <c r="BN46" s="335">
        <f t="shared" si="7"/>
        <v>0</v>
      </c>
      <c r="BO46" s="454">
        <f t="shared" si="8"/>
        <v>0</v>
      </c>
      <c r="BP46" s="661">
        <f t="shared" si="9"/>
        <v>0</v>
      </c>
      <c r="BQ46" s="656">
        <f t="shared" si="10"/>
        <v>0</v>
      </c>
      <c r="BR46" s="646">
        <f t="shared" si="11"/>
        <v>0</v>
      </c>
      <c r="BS46" s="55">
        <f>'[22]2016'!P56</f>
        <v>0</v>
      </c>
      <c r="BT46" s="60">
        <f>'[22]2016'!Q56</f>
        <v>0</v>
      </c>
      <c r="BU46" s="60">
        <f>'[22]2016'!R56</f>
        <v>0</v>
      </c>
      <c r="BV46" s="125" t="str">
        <f t="shared" si="16"/>
        <v xml:space="preserve"> -</v>
      </c>
      <c r="BW46" s="379" t="str">
        <f t="shared" si="17"/>
        <v xml:space="preserve"> -</v>
      </c>
      <c r="BX46" s="54">
        <f>'[22]2017'!P51</f>
        <v>0</v>
      </c>
      <c r="BY46" s="60">
        <f>'[22]2017'!Q51</f>
        <v>0</v>
      </c>
      <c r="BZ46" s="60">
        <f>'[22]2017'!R51</f>
        <v>0</v>
      </c>
      <c r="CA46" s="125" t="str">
        <f t="shared" si="18"/>
        <v xml:space="preserve"> -</v>
      </c>
      <c r="CB46" s="379" t="str">
        <f t="shared" si="19"/>
        <v xml:space="preserve"> -</v>
      </c>
      <c r="CC46" s="55">
        <f>'[22]2018'!P51</f>
        <v>24000</v>
      </c>
      <c r="CD46" s="60">
        <f>'[22]2018'!Q51</f>
        <v>0</v>
      </c>
      <c r="CE46" s="60">
        <f>'[22]2018'!R51</f>
        <v>0</v>
      </c>
      <c r="CF46" s="125">
        <f t="shared" si="20"/>
        <v>0</v>
      </c>
      <c r="CG46" s="379" t="str">
        <f t="shared" si="21"/>
        <v xml:space="preserve"> -</v>
      </c>
      <c r="CH46" s="54">
        <f>'[22]2019'!P51</f>
        <v>26000</v>
      </c>
      <c r="CI46" s="60">
        <f>'[22]2019'!Q51</f>
        <v>0</v>
      </c>
      <c r="CJ46" s="60">
        <f>'[22]2019'!R51</f>
        <v>0</v>
      </c>
      <c r="CK46" s="125">
        <f t="shared" si="22"/>
        <v>0</v>
      </c>
      <c r="CL46" s="379" t="str">
        <f t="shared" si="23"/>
        <v xml:space="preserve"> -</v>
      </c>
      <c r="CM46" s="327">
        <f t="shared" si="24"/>
        <v>50000</v>
      </c>
      <c r="CN46" s="323">
        <f t="shared" si="25"/>
        <v>0</v>
      </c>
      <c r="CO46" s="323">
        <f t="shared" si="26"/>
        <v>0</v>
      </c>
      <c r="CP46" s="505">
        <f t="shared" si="27"/>
        <v>0</v>
      </c>
      <c r="CQ46" s="379" t="str">
        <f t="shared" si="28"/>
        <v xml:space="preserve"> -</v>
      </c>
      <c r="CR46" s="592" t="s">
        <v>1504</v>
      </c>
      <c r="CS46" s="99" t="s">
        <v>1791</v>
      </c>
      <c r="CT46" s="102" t="str">
        <f>'[1]LÍNEA 5'!AQ46</f>
        <v>IMEBU</v>
      </c>
    </row>
    <row r="47" spans="2:98" ht="30" customHeight="1" x14ac:dyDescent="0.2">
      <c r="B47" s="961"/>
      <c r="C47" s="958"/>
      <c r="D47" s="961"/>
      <c r="E47" s="957"/>
      <c r="F47" s="1121"/>
      <c r="G47" s="970"/>
      <c r="H47" s="828"/>
      <c r="I47" s="815"/>
      <c r="J47" s="828"/>
      <c r="K47" s="815"/>
      <c r="L47" s="970"/>
      <c r="M47" s="828"/>
      <c r="N47" s="815"/>
      <c r="O47" s="970"/>
      <c r="P47" s="828"/>
      <c r="Q47" s="815"/>
      <c r="R47" s="970"/>
      <c r="S47" s="828"/>
      <c r="T47" s="815"/>
      <c r="U47" s="1021"/>
      <c r="V47" s="1005"/>
      <c r="W47" s="815"/>
      <c r="X47" s="970"/>
      <c r="Y47" s="815"/>
      <c r="Z47" s="970"/>
      <c r="AA47" s="815"/>
      <c r="AB47" s="1017"/>
      <c r="AC47" s="1034"/>
      <c r="AD47" s="988"/>
      <c r="AE47" s="762"/>
      <c r="AF47" s="770"/>
      <c r="AG47" s="762"/>
      <c r="AH47" s="770"/>
      <c r="AI47" s="762"/>
      <c r="AJ47" s="770"/>
      <c r="AK47" s="762"/>
      <c r="AL47" s="770"/>
      <c r="AM47" s="762"/>
      <c r="AN47" s="1023"/>
      <c r="AO47" s="915"/>
      <c r="AP47" s="904"/>
      <c r="AQ47" s="247" t="s">
        <v>829</v>
      </c>
      <c r="AR47" s="284" t="str">
        <f>'[1]LÍNEA 5'!P47</f>
        <v>-</v>
      </c>
      <c r="AS47" s="247" t="s">
        <v>1873</v>
      </c>
      <c r="AT47" s="40">
        <v>1</v>
      </c>
      <c r="AU47" s="60">
        <f>'[1]LÍNEA 5'!S47</f>
        <v>1</v>
      </c>
      <c r="AV47" s="60">
        <f>'[1]LÍNEA 5'!T47</f>
        <v>1</v>
      </c>
      <c r="AW47" s="414">
        <v>0.25</v>
      </c>
      <c r="AX47" s="60">
        <f>'[1]LÍNEA 5'!U47</f>
        <v>1</v>
      </c>
      <c r="AY47" s="414">
        <v>0.25</v>
      </c>
      <c r="AZ47" s="60">
        <f>'[1]LÍNEA 5'!V47</f>
        <v>1</v>
      </c>
      <c r="BA47" s="416">
        <v>0.25</v>
      </c>
      <c r="BB47" s="47">
        <f>'[1]LÍNEA 5'!W47</f>
        <v>1</v>
      </c>
      <c r="BC47" s="416">
        <v>0.25</v>
      </c>
      <c r="BD47" s="54">
        <f>'[22]2016'!K57</f>
        <v>1</v>
      </c>
      <c r="BE47" s="60">
        <f>'[22]2017'!K52</f>
        <v>1</v>
      </c>
      <c r="BF47" s="60">
        <f>'[22]2018'!K52</f>
        <v>0</v>
      </c>
      <c r="BG47" s="49">
        <f>'[22]2019'!K52</f>
        <v>0</v>
      </c>
      <c r="BH47" s="334">
        <f t="shared" si="1"/>
        <v>1</v>
      </c>
      <c r="BI47" s="454">
        <f t="shared" si="2"/>
        <v>1</v>
      </c>
      <c r="BJ47" s="335">
        <f t="shared" si="3"/>
        <v>1</v>
      </c>
      <c r="BK47" s="454">
        <f t="shared" si="4"/>
        <v>1</v>
      </c>
      <c r="BL47" s="335">
        <f t="shared" si="5"/>
        <v>0</v>
      </c>
      <c r="BM47" s="454">
        <f t="shared" si="6"/>
        <v>0</v>
      </c>
      <c r="BN47" s="335">
        <f t="shared" si="7"/>
        <v>0</v>
      </c>
      <c r="BO47" s="454">
        <f t="shared" si="8"/>
        <v>0</v>
      </c>
      <c r="BP47" s="661">
        <f t="shared" ref="BP47" si="35">+AVERAGE(BD47:BG47)/AU47</f>
        <v>0.5</v>
      </c>
      <c r="BQ47" s="656">
        <f t="shared" si="10"/>
        <v>0.5</v>
      </c>
      <c r="BR47" s="646">
        <f t="shared" si="11"/>
        <v>0.5</v>
      </c>
      <c r="BS47" s="55">
        <f>'[22]2016'!P57</f>
        <v>0</v>
      </c>
      <c r="BT47" s="60">
        <f>'[22]2016'!Q57</f>
        <v>0</v>
      </c>
      <c r="BU47" s="60">
        <f>'[22]2016'!R57</f>
        <v>0</v>
      </c>
      <c r="BV47" s="125" t="str">
        <f t="shared" si="16"/>
        <v xml:space="preserve"> -</v>
      </c>
      <c r="BW47" s="379" t="str">
        <f t="shared" si="17"/>
        <v xml:space="preserve"> -</v>
      </c>
      <c r="BX47" s="54">
        <f>'[22]2017'!P52</f>
        <v>0</v>
      </c>
      <c r="BY47" s="60">
        <f>'[22]2017'!Q52</f>
        <v>0</v>
      </c>
      <c r="BZ47" s="60">
        <f>'[22]2017'!R52</f>
        <v>0</v>
      </c>
      <c r="CA47" s="125" t="str">
        <f t="shared" si="18"/>
        <v xml:space="preserve"> -</v>
      </c>
      <c r="CB47" s="379" t="str">
        <f t="shared" si="19"/>
        <v xml:space="preserve"> -</v>
      </c>
      <c r="CC47" s="55">
        <f>'[22]2018'!P52</f>
        <v>0</v>
      </c>
      <c r="CD47" s="60">
        <f>'[22]2018'!Q52</f>
        <v>0</v>
      </c>
      <c r="CE47" s="60">
        <f>'[22]2018'!R52</f>
        <v>0</v>
      </c>
      <c r="CF47" s="125" t="str">
        <f t="shared" si="20"/>
        <v xml:space="preserve"> -</v>
      </c>
      <c r="CG47" s="379" t="str">
        <f t="shared" si="21"/>
        <v xml:space="preserve"> -</v>
      </c>
      <c r="CH47" s="54">
        <f>'[22]2019'!P52</f>
        <v>0</v>
      </c>
      <c r="CI47" s="60">
        <f>'[22]2019'!Q52</f>
        <v>0</v>
      </c>
      <c r="CJ47" s="60">
        <f>'[22]2019'!R52</f>
        <v>0</v>
      </c>
      <c r="CK47" s="125" t="str">
        <f t="shared" si="22"/>
        <v xml:space="preserve"> -</v>
      </c>
      <c r="CL47" s="379" t="str">
        <f t="shared" si="23"/>
        <v xml:space="preserve"> -</v>
      </c>
      <c r="CM47" s="327">
        <f t="shared" si="24"/>
        <v>0</v>
      </c>
      <c r="CN47" s="323">
        <f t="shared" si="25"/>
        <v>0</v>
      </c>
      <c r="CO47" s="323">
        <f t="shared" si="26"/>
        <v>0</v>
      </c>
      <c r="CP47" s="505" t="str">
        <f t="shared" si="27"/>
        <v xml:space="preserve"> -</v>
      </c>
      <c r="CQ47" s="379" t="str">
        <f t="shared" si="28"/>
        <v xml:space="preserve"> -</v>
      </c>
      <c r="CR47" s="592" t="s">
        <v>1504</v>
      </c>
      <c r="CS47" s="99" t="s">
        <v>1791</v>
      </c>
      <c r="CT47" s="102" t="str">
        <f>'[1]LÍNEA 5'!AQ47</f>
        <v>IMEBU</v>
      </c>
    </row>
    <row r="48" spans="2:98" ht="45.75" customHeight="1" x14ac:dyDescent="0.2">
      <c r="B48" s="961"/>
      <c r="C48" s="958"/>
      <c r="D48" s="961"/>
      <c r="E48" s="957"/>
      <c r="F48" s="1121"/>
      <c r="G48" s="970"/>
      <c r="H48" s="828"/>
      <c r="I48" s="815"/>
      <c r="J48" s="828"/>
      <c r="K48" s="815"/>
      <c r="L48" s="970"/>
      <c r="M48" s="828"/>
      <c r="N48" s="815"/>
      <c r="O48" s="970"/>
      <c r="P48" s="828"/>
      <c r="Q48" s="815"/>
      <c r="R48" s="970"/>
      <c r="S48" s="828"/>
      <c r="T48" s="815"/>
      <c r="U48" s="1021"/>
      <c r="V48" s="1005"/>
      <c r="W48" s="815"/>
      <c r="X48" s="970"/>
      <c r="Y48" s="815"/>
      <c r="Z48" s="970"/>
      <c r="AA48" s="815"/>
      <c r="AB48" s="1017"/>
      <c r="AC48" s="1034"/>
      <c r="AD48" s="988"/>
      <c r="AE48" s="762"/>
      <c r="AF48" s="770"/>
      <c r="AG48" s="762"/>
      <c r="AH48" s="770"/>
      <c r="AI48" s="762"/>
      <c r="AJ48" s="770"/>
      <c r="AK48" s="762"/>
      <c r="AL48" s="770"/>
      <c r="AM48" s="762"/>
      <c r="AN48" s="1023"/>
      <c r="AO48" s="915"/>
      <c r="AP48" s="904"/>
      <c r="AQ48" s="27" t="s">
        <v>830</v>
      </c>
      <c r="AR48" s="133">
        <f>'[1]LÍNEA 5'!P48</f>
        <v>0</v>
      </c>
      <c r="AS48" s="27" t="s">
        <v>1874</v>
      </c>
      <c r="AT48" s="40">
        <v>0</v>
      </c>
      <c r="AU48" s="60">
        <f>'[1]LÍNEA 5'!S48</f>
        <v>100</v>
      </c>
      <c r="AV48" s="60">
        <f>'[1]LÍNEA 5'!T48</f>
        <v>0</v>
      </c>
      <c r="AW48" s="414">
        <f t="shared" si="12"/>
        <v>0</v>
      </c>
      <c r="AX48" s="60">
        <f>'[1]LÍNEA 5'!U48</f>
        <v>0</v>
      </c>
      <c r="AY48" s="414">
        <f t="shared" si="13"/>
        <v>0</v>
      </c>
      <c r="AZ48" s="60">
        <f>'[1]LÍNEA 5'!V48</f>
        <v>50</v>
      </c>
      <c r="BA48" s="416">
        <f t="shared" si="14"/>
        <v>0.5</v>
      </c>
      <c r="BB48" s="47">
        <f>'[1]LÍNEA 5'!W48</f>
        <v>50</v>
      </c>
      <c r="BC48" s="416">
        <f t="shared" si="15"/>
        <v>0.5</v>
      </c>
      <c r="BD48" s="54">
        <f>'[22]2016'!K58</f>
        <v>0</v>
      </c>
      <c r="BE48" s="60">
        <f>'[22]2017'!K53</f>
        <v>0</v>
      </c>
      <c r="BF48" s="60">
        <f>'[22]2018'!K53</f>
        <v>0</v>
      </c>
      <c r="BG48" s="49">
        <f>'[22]2019'!K53</f>
        <v>0</v>
      </c>
      <c r="BH48" s="334" t="str">
        <f t="shared" si="1"/>
        <v xml:space="preserve"> -</v>
      </c>
      <c r="BI48" s="454" t="str">
        <f t="shared" si="2"/>
        <v xml:space="preserve"> -</v>
      </c>
      <c r="BJ48" s="335" t="str">
        <f t="shared" si="3"/>
        <v xml:space="preserve"> -</v>
      </c>
      <c r="BK48" s="454" t="str">
        <f t="shared" si="4"/>
        <v xml:space="preserve"> -</v>
      </c>
      <c r="BL48" s="335">
        <f t="shared" si="5"/>
        <v>0</v>
      </c>
      <c r="BM48" s="454">
        <f t="shared" si="6"/>
        <v>0</v>
      </c>
      <c r="BN48" s="335">
        <f t="shared" si="7"/>
        <v>0</v>
      </c>
      <c r="BO48" s="454">
        <f t="shared" si="8"/>
        <v>0</v>
      </c>
      <c r="BP48" s="661">
        <f t="shared" si="9"/>
        <v>0</v>
      </c>
      <c r="BQ48" s="656">
        <f t="shared" si="10"/>
        <v>0</v>
      </c>
      <c r="BR48" s="646">
        <f t="shared" si="11"/>
        <v>0</v>
      </c>
      <c r="BS48" s="55">
        <f>'[22]2016'!P58</f>
        <v>0</v>
      </c>
      <c r="BT48" s="60">
        <f>'[22]2016'!Q58</f>
        <v>0</v>
      </c>
      <c r="BU48" s="60">
        <f>'[22]2016'!R58</f>
        <v>0</v>
      </c>
      <c r="BV48" s="125" t="str">
        <f t="shared" si="16"/>
        <v xml:space="preserve"> -</v>
      </c>
      <c r="BW48" s="379" t="str">
        <f t="shared" si="17"/>
        <v xml:space="preserve"> -</v>
      </c>
      <c r="BX48" s="54">
        <f>'[22]2017'!P53</f>
        <v>0</v>
      </c>
      <c r="BY48" s="60">
        <f>'[22]2017'!Q53</f>
        <v>0</v>
      </c>
      <c r="BZ48" s="60">
        <f>'[22]2017'!R53</f>
        <v>0</v>
      </c>
      <c r="CA48" s="125" t="str">
        <f t="shared" si="18"/>
        <v xml:space="preserve"> -</v>
      </c>
      <c r="CB48" s="379" t="str">
        <f t="shared" si="19"/>
        <v xml:space="preserve"> -</v>
      </c>
      <c r="CC48" s="55">
        <f>'[22]2018'!P53</f>
        <v>330938</v>
      </c>
      <c r="CD48" s="60">
        <f>'[22]2018'!Q53</f>
        <v>0</v>
      </c>
      <c r="CE48" s="60">
        <f>'[22]2018'!R53</f>
        <v>0</v>
      </c>
      <c r="CF48" s="125">
        <f t="shared" si="20"/>
        <v>0</v>
      </c>
      <c r="CG48" s="379" t="str">
        <f t="shared" si="21"/>
        <v xml:space="preserve"> -</v>
      </c>
      <c r="CH48" s="54">
        <f>'[22]2019'!P53</f>
        <v>523985</v>
      </c>
      <c r="CI48" s="60">
        <f>'[22]2019'!Q53</f>
        <v>0</v>
      </c>
      <c r="CJ48" s="60">
        <f>'[22]2019'!R53</f>
        <v>0</v>
      </c>
      <c r="CK48" s="125">
        <f t="shared" si="22"/>
        <v>0</v>
      </c>
      <c r="CL48" s="379" t="str">
        <f t="shared" si="23"/>
        <v xml:space="preserve"> -</v>
      </c>
      <c r="CM48" s="327">
        <f t="shared" si="24"/>
        <v>854923</v>
      </c>
      <c r="CN48" s="323">
        <f t="shared" si="25"/>
        <v>0</v>
      </c>
      <c r="CO48" s="323">
        <f t="shared" si="26"/>
        <v>0</v>
      </c>
      <c r="CP48" s="505">
        <f t="shared" si="27"/>
        <v>0</v>
      </c>
      <c r="CQ48" s="379" t="str">
        <f t="shared" si="28"/>
        <v xml:space="preserve"> -</v>
      </c>
      <c r="CR48" s="592" t="s">
        <v>1500</v>
      </c>
      <c r="CS48" s="99" t="s">
        <v>1791</v>
      </c>
      <c r="CT48" s="102" t="str">
        <f>'[1]LÍNEA 5'!AQ48</f>
        <v>IMEBU</v>
      </c>
    </row>
    <row r="49" spans="2:98" ht="45.75" customHeight="1" x14ac:dyDescent="0.2">
      <c r="B49" s="961"/>
      <c r="C49" s="958"/>
      <c r="D49" s="961"/>
      <c r="E49" s="957"/>
      <c r="F49" s="1121"/>
      <c r="G49" s="970"/>
      <c r="H49" s="828"/>
      <c r="I49" s="815"/>
      <c r="J49" s="828"/>
      <c r="K49" s="815"/>
      <c r="L49" s="970"/>
      <c r="M49" s="828"/>
      <c r="N49" s="815"/>
      <c r="O49" s="970"/>
      <c r="P49" s="828"/>
      <c r="Q49" s="815"/>
      <c r="R49" s="970"/>
      <c r="S49" s="828"/>
      <c r="T49" s="815"/>
      <c r="U49" s="1021"/>
      <c r="V49" s="1005"/>
      <c r="W49" s="815"/>
      <c r="X49" s="970"/>
      <c r="Y49" s="815"/>
      <c r="Z49" s="970"/>
      <c r="AA49" s="815"/>
      <c r="AB49" s="1017"/>
      <c r="AC49" s="1034"/>
      <c r="AD49" s="988"/>
      <c r="AE49" s="762"/>
      <c r="AF49" s="770"/>
      <c r="AG49" s="762"/>
      <c r="AH49" s="770"/>
      <c r="AI49" s="762"/>
      <c r="AJ49" s="770"/>
      <c r="AK49" s="762"/>
      <c r="AL49" s="770"/>
      <c r="AM49" s="762"/>
      <c r="AN49" s="1023"/>
      <c r="AO49" s="915"/>
      <c r="AP49" s="904"/>
      <c r="AQ49" s="27" t="s">
        <v>831</v>
      </c>
      <c r="AR49" s="133">
        <f>'[1]LÍNEA 5'!P49</f>
        <v>0</v>
      </c>
      <c r="AS49" s="27" t="s">
        <v>1875</v>
      </c>
      <c r="AT49" s="40">
        <v>0</v>
      </c>
      <c r="AU49" s="60">
        <f>'[1]LÍNEA 5'!S49</f>
        <v>1000</v>
      </c>
      <c r="AV49" s="60">
        <f>'[1]LÍNEA 5'!T49</f>
        <v>0</v>
      </c>
      <c r="AW49" s="414">
        <f t="shared" si="12"/>
        <v>0</v>
      </c>
      <c r="AX49" s="60">
        <f>'[1]LÍNEA 5'!U49</f>
        <v>0</v>
      </c>
      <c r="AY49" s="414">
        <f t="shared" si="13"/>
        <v>0</v>
      </c>
      <c r="AZ49" s="60">
        <f>'[1]LÍNEA 5'!V49</f>
        <v>500</v>
      </c>
      <c r="BA49" s="416">
        <f t="shared" si="14"/>
        <v>0.5</v>
      </c>
      <c r="BB49" s="47">
        <f>'[1]LÍNEA 5'!W49</f>
        <v>500</v>
      </c>
      <c r="BC49" s="416">
        <f t="shared" si="15"/>
        <v>0.5</v>
      </c>
      <c r="BD49" s="54">
        <f>'[22]2016'!K59</f>
        <v>0</v>
      </c>
      <c r="BE49" s="60">
        <f>'[22]2017'!K54</f>
        <v>0</v>
      </c>
      <c r="BF49" s="60">
        <f>'[22]2018'!K54</f>
        <v>0</v>
      </c>
      <c r="BG49" s="49">
        <f>'[22]2019'!K54</f>
        <v>0</v>
      </c>
      <c r="BH49" s="334" t="str">
        <f t="shared" si="1"/>
        <v xml:space="preserve"> -</v>
      </c>
      <c r="BI49" s="454" t="str">
        <f t="shared" si="2"/>
        <v xml:space="preserve"> -</v>
      </c>
      <c r="BJ49" s="335" t="str">
        <f t="shared" si="3"/>
        <v xml:space="preserve"> -</v>
      </c>
      <c r="BK49" s="454" t="str">
        <f t="shared" si="4"/>
        <v xml:space="preserve"> -</v>
      </c>
      <c r="BL49" s="335">
        <f t="shared" si="5"/>
        <v>0</v>
      </c>
      <c r="BM49" s="454">
        <f t="shared" si="6"/>
        <v>0</v>
      </c>
      <c r="BN49" s="335">
        <f t="shared" si="7"/>
        <v>0</v>
      </c>
      <c r="BO49" s="454">
        <f t="shared" si="8"/>
        <v>0</v>
      </c>
      <c r="BP49" s="661">
        <f t="shared" si="9"/>
        <v>0</v>
      </c>
      <c r="BQ49" s="656">
        <f t="shared" si="10"/>
        <v>0</v>
      </c>
      <c r="BR49" s="646">
        <f t="shared" si="11"/>
        <v>0</v>
      </c>
      <c r="BS49" s="55">
        <f>'[22]2016'!P59</f>
        <v>0</v>
      </c>
      <c r="BT49" s="60">
        <f>'[22]2016'!Q59</f>
        <v>0</v>
      </c>
      <c r="BU49" s="60">
        <f>'[22]2016'!R59</f>
        <v>0</v>
      </c>
      <c r="BV49" s="125" t="str">
        <f t="shared" si="16"/>
        <v xml:space="preserve"> -</v>
      </c>
      <c r="BW49" s="379" t="str">
        <f t="shared" si="17"/>
        <v xml:space="preserve"> -</v>
      </c>
      <c r="BX49" s="54">
        <f>'[22]2017'!P54</f>
        <v>0</v>
      </c>
      <c r="BY49" s="60">
        <f>'[22]2017'!Q54</f>
        <v>0</v>
      </c>
      <c r="BZ49" s="60">
        <f>'[22]2017'!R54</f>
        <v>0</v>
      </c>
      <c r="CA49" s="125" t="str">
        <f t="shared" si="18"/>
        <v xml:space="preserve"> -</v>
      </c>
      <c r="CB49" s="379" t="str">
        <f t="shared" si="19"/>
        <v xml:space="preserve"> -</v>
      </c>
      <c r="CC49" s="55">
        <f>'[22]2018'!P54</f>
        <v>662566</v>
      </c>
      <c r="CD49" s="60">
        <f>'[22]2018'!Q54</f>
        <v>0</v>
      </c>
      <c r="CE49" s="60">
        <f>'[22]2018'!R54</f>
        <v>0</v>
      </c>
      <c r="CF49" s="125">
        <f t="shared" si="20"/>
        <v>0</v>
      </c>
      <c r="CG49" s="379" t="str">
        <f t="shared" si="21"/>
        <v xml:space="preserve"> -</v>
      </c>
      <c r="CH49" s="54">
        <f>'[22]2019'!P54</f>
        <v>1068999</v>
      </c>
      <c r="CI49" s="60">
        <f>'[22]2019'!Q54</f>
        <v>0</v>
      </c>
      <c r="CJ49" s="60">
        <f>'[22]2019'!R54</f>
        <v>0</v>
      </c>
      <c r="CK49" s="125">
        <f t="shared" si="22"/>
        <v>0</v>
      </c>
      <c r="CL49" s="379" t="str">
        <f t="shared" si="23"/>
        <v xml:space="preserve"> -</v>
      </c>
      <c r="CM49" s="327">
        <f t="shared" si="24"/>
        <v>1731565</v>
      </c>
      <c r="CN49" s="323">
        <f t="shared" si="25"/>
        <v>0</v>
      </c>
      <c r="CO49" s="323">
        <f t="shared" si="26"/>
        <v>0</v>
      </c>
      <c r="CP49" s="505">
        <f t="shared" si="27"/>
        <v>0</v>
      </c>
      <c r="CQ49" s="379" t="str">
        <f t="shared" si="28"/>
        <v xml:space="preserve"> -</v>
      </c>
      <c r="CR49" s="592" t="s">
        <v>1500</v>
      </c>
      <c r="CS49" s="99" t="s">
        <v>1791</v>
      </c>
      <c r="CT49" s="102" t="str">
        <f>'[1]LÍNEA 5'!AQ49</f>
        <v>IMEBU</v>
      </c>
    </row>
    <row r="50" spans="2:98" ht="45.75" customHeight="1" x14ac:dyDescent="0.2">
      <c r="B50" s="961"/>
      <c r="C50" s="958"/>
      <c r="D50" s="961"/>
      <c r="E50" s="957"/>
      <c r="F50" s="1121" t="s">
        <v>841</v>
      </c>
      <c r="G50" s="809">
        <v>0</v>
      </c>
      <c r="H50" s="809">
        <v>200</v>
      </c>
      <c r="I50" s="797">
        <f>+H50-G50</f>
        <v>200</v>
      </c>
      <c r="J50" s="809">
        <v>5</v>
      </c>
      <c r="K50" s="797">
        <f>+J50-G50</f>
        <v>5</v>
      </c>
      <c r="L50" s="809"/>
      <c r="M50" s="809">
        <v>90</v>
      </c>
      <c r="N50" s="797">
        <f>+M50-J50</f>
        <v>85</v>
      </c>
      <c r="O50" s="809"/>
      <c r="P50" s="809">
        <v>150</v>
      </c>
      <c r="Q50" s="797">
        <f>+P50-M50</f>
        <v>60</v>
      </c>
      <c r="R50" s="809"/>
      <c r="S50" s="809">
        <v>200</v>
      </c>
      <c r="T50" s="797">
        <f>+S50-P50</f>
        <v>50</v>
      </c>
      <c r="U50" s="937"/>
      <c r="V50" s="823"/>
      <c r="W50" s="797">
        <f>+IF(V50=0,0,V50-G50)</f>
        <v>0</v>
      </c>
      <c r="X50" s="809"/>
      <c r="Y50" s="797">
        <f>+IF(X50=0,0,X50-V50)</f>
        <v>0</v>
      </c>
      <c r="Z50" s="809"/>
      <c r="AA50" s="797">
        <f>+IF(Z50=0,0,Z50-X50)</f>
        <v>0</v>
      </c>
      <c r="AB50" s="991"/>
      <c r="AC50" s="994">
        <f>+IF(AB50=0,0,AB50-Z50)</f>
        <v>0</v>
      </c>
      <c r="AD50" s="988">
        <f>+IF(K50=0," -",W50/K50)</f>
        <v>0</v>
      </c>
      <c r="AE50" s="762">
        <f>+IF(K50=0," -",IF(AD50&gt;100%,100%,AD50))</f>
        <v>0</v>
      </c>
      <c r="AF50" s="770">
        <f>+IF(N50=0," -",Y50/N50)</f>
        <v>0</v>
      </c>
      <c r="AG50" s="762">
        <f>+IF(N50=0," -",IF(AF50&gt;100%,100%,AF50))</f>
        <v>0</v>
      </c>
      <c r="AH50" s="770">
        <f>+IF(Q50=0," -",AA50/Q50)</f>
        <v>0</v>
      </c>
      <c r="AI50" s="762">
        <f>+IF(Q50=0," -",IF(AH50&gt;100%,100%,AH50))</f>
        <v>0</v>
      </c>
      <c r="AJ50" s="770">
        <f>+IF(T50=0," -",AC50/T50)</f>
        <v>0</v>
      </c>
      <c r="AK50" s="762">
        <f>+IF(T50=0," -",IF(AJ50&gt;100%,100%,AJ50))</f>
        <v>0</v>
      </c>
      <c r="AL50" s="770">
        <f>+SUM(AC11,AA11,Y11,W11)/I11</f>
        <v>0</v>
      </c>
      <c r="AM50" s="762">
        <f>+IF(AL11&gt;100%,100%,IF(AL11&lt;0%,0%,AL11))</f>
        <v>0</v>
      </c>
      <c r="AN50" s="1129"/>
      <c r="AO50" s="915"/>
      <c r="AP50" s="904"/>
      <c r="AQ50" s="27" t="s">
        <v>832</v>
      </c>
      <c r="AR50" s="133">
        <f>'[1]LÍNEA 5'!P50</f>
        <v>0</v>
      </c>
      <c r="AS50" s="27" t="s">
        <v>1876</v>
      </c>
      <c r="AT50" s="40">
        <v>0</v>
      </c>
      <c r="AU50" s="60">
        <f>'[1]LÍNEA 5'!S50</f>
        <v>400</v>
      </c>
      <c r="AV50" s="60">
        <f>'[1]LÍNEA 5'!T50</f>
        <v>0</v>
      </c>
      <c r="AW50" s="414">
        <f t="shared" si="12"/>
        <v>0</v>
      </c>
      <c r="AX50" s="60">
        <f>'[1]LÍNEA 5'!U50</f>
        <v>0</v>
      </c>
      <c r="AY50" s="414">
        <f t="shared" si="13"/>
        <v>0</v>
      </c>
      <c r="AZ50" s="60">
        <f>'[1]LÍNEA 5'!V50</f>
        <v>200</v>
      </c>
      <c r="BA50" s="416">
        <f t="shared" si="14"/>
        <v>0.5</v>
      </c>
      <c r="BB50" s="47">
        <f>'[1]LÍNEA 5'!W50</f>
        <v>200</v>
      </c>
      <c r="BC50" s="416">
        <f t="shared" si="15"/>
        <v>0.5</v>
      </c>
      <c r="BD50" s="54">
        <f>'[22]2016'!K60</f>
        <v>0</v>
      </c>
      <c r="BE50" s="60">
        <f>'[22]2017'!K55</f>
        <v>0</v>
      </c>
      <c r="BF50" s="60">
        <f>'[22]2018'!K55</f>
        <v>0</v>
      </c>
      <c r="BG50" s="49">
        <f>'[22]2019'!K55</f>
        <v>0</v>
      </c>
      <c r="BH50" s="334" t="str">
        <f t="shared" si="1"/>
        <v xml:space="preserve"> -</v>
      </c>
      <c r="BI50" s="454" t="str">
        <f t="shared" si="2"/>
        <v xml:space="preserve"> -</v>
      </c>
      <c r="BJ50" s="335" t="str">
        <f t="shared" si="3"/>
        <v xml:space="preserve"> -</v>
      </c>
      <c r="BK50" s="454" t="str">
        <f t="shared" si="4"/>
        <v xml:space="preserve"> -</v>
      </c>
      <c r="BL50" s="335">
        <f t="shared" si="5"/>
        <v>0</v>
      </c>
      <c r="BM50" s="454">
        <f t="shared" si="6"/>
        <v>0</v>
      </c>
      <c r="BN50" s="335">
        <f t="shared" si="7"/>
        <v>0</v>
      </c>
      <c r="BO50" s="454">
        <f t="shared" si="8"/>
        <v>0</v>
      </c>
      <c r="BP50" s="661">
        <f t="shared" si="9"/>
        <v>0</v>
      </c>
      <c r="BQ50" s="656">
        <f t="shared" si="10"/>
        <v>0</v>
      </c>
      <c r="BR50" s="646">
        <f t="shared" si="11"/>
        <v>0</v>
      </c>
      <c r="BS50" s="55">
        <f>'[22]2016'!P60</f>
        <v>0</v>
      </c>
      <c r="BT50" s="60">
        <f>'[22]2016'!Q60</f>
        <v>0</v>
      </c>
      <c r="BU50" s="60">
        <f>'[22]2016'!R60</f>
        <v>0</v>
      </c>
      <c r="BV50" s="125" t="str">
        <f t="shared" si="16"/>
        <v xml:space="preserve"> -</v>
      </c>
      <c r="BW50" s="379" t="str">
        <f t="shared" si="17"/>
        <v xml:space="preserve"> -</v>
      </c>
      <c r="BX50" s="54">
        <f>'[22]2017'!P55</f>
        <v>0</v>
      </c>
      <c r="BY50" s="60">
        <f>'[22]2017'!Q55</f>
        <v>0</v>
      </c>
      <c r="BZ50" s="60">
        <f>'[22]2017'!R55</f>
        <v>0</v>
      </c>
      <c r="CA50" s="125" t="str">
        <f t="shared" si="18"/>
        <v xml:space="preserve"> -</v>
      </c>
      <c r="CB50" s="379" t="str">
        <f t="shared" si="19"/>
        <v xml:space="preserve"> -</v>
      </c>
      <c r="CC50" s="55">
        <f>'[22]2018'!P55</f>
        <v>579590</v>
      </c>
      <c r="CD50" s="60">
        <f>'[22]2018'!Q55</f>
        <v>0</v>
      </c>
      <c r="CE50" s="60">
        <f>'[22]2018'!R55</f>
        <v>0</v>
      </c>
      <c r="CF50" s="125">
        <f t="shared" si="20"/>
        <v>0</v>
      </c>
      <c r="CG50" s="379" t="str">
        <f t="shared" si="21"/>
        <v xml:space="preserve"> -</v>
      </c>
      <c r="CH50" s="54">
        <f>'[22]2019'!P55</f>
        <v>935524</v>
      </c>
      <c r="CI50" s="60">
        <f>'[22]2019'!Q55</f>
        <v>0</v>
      </c>
      <c r="CJ50" s="60">
        <f>'[22]2019'!R55</f>
        <v>0</v>
      </c>
      <c r="CK50" s="125">
        <f t="shared" si="22"/>
        <v>0</v>
      </c>
      <c r="CL50" s="379" t="str">
        <f t="shared" si="23"/>
        <v xml:space="preserve"> -</v>
      </c>
      <c r="CM50" s="327">
        <f t="shared" si="24"/>
        <v>1515114</v>
      </c>
      <c r="CN50" s="323">
        <f t="shared" si="25"/>
        <v>0</v>
      </c>
      <c r="CO50" s="323">
        <f t="shared" si="26"/>
        <v>0</v>
      </c>
      <c r="CP50" s="505">
        <f t="shared" si="27"/>
        <v>0</v>
      </c>
      <c r="CQ50" s="379" t="str">
        <f t="shared" si="28"/>
        <v xml:space="preserve"> -</v>
      </c>
      <c r="CR50" s="592" t="s">
        <v>1500</v>
      </c>
      <c r="CS50" s="99" t="s">
        <v>1791</v>
      </c>
      <c r="CT50" s="102" t="str">
        <f>'[1]LÍNEA 5'!AQ50</f>
        <v>IMEBU</v>
      </c>
    </row>
    <row r="51" spans="2:98" ht="45.75" customHeight="1" thickBot="1" x14ac:dyDescent="0.25">
      <c r="B51" s="961"/>
      <c r="C51" s="958"/>
      <c r="D51" s="961"/>
      <c r="E51" s="957"/>
      <c r="F51" s="1121"/>
      <c r="G51" s="809"/>
      <c r="H51" s="809"/>
      <c r="I51" s="797"/>
      <c r="J51" s="809"/>
      <c r="K51" s="797"/>
      <c r="L51" s="809"/>
      <c r="M51" s="809"/>
      <c r="N51" s="797"/>
      <c r="O51" s="809"/>
      <c r="P51" s="809"/>
      <c r="Q51" s="797"/>
      <c r="R51" s="809"/>
      <c r="S51" s="809"/>
      <c r="T51" s="797"/>
      <c r="U51" s="937"/>
      <c r="V51" s="823"/>
      <c r="W51" s="797"/>
      <c r="X51" s="809"/>
      <c r="Y51" s="797"/>
      <c r="Z51" s="809"/>
      <c r="AA51" s="797"/>
      <c r="AB51" s="991"/>
      <c r="AC51" s="994"/>
      <c r="AD51" s="988"/>
      <c r="AE51" s="762"/>
      <c r="AF51" s="770"/>
      <c r="AG51" s="762"/>
      <c r="AH51" s="770"/>
      <c r="AI51" s="762"/>
      <c r="AJ51" s="770"/>
      <c r="AK51" s="762"/>
      <c r="AL51" s="770"/>
      <c r="AM51" s="762"/>
      <c r="AN51" s="1129"/>
      <c r="AO51" s="916"/>
      <c r="AP51" s="905"/>
      <c r="AQ51" s="29" t="s">
        <v>833</v>
      </c>
      <c r="AR51" s="136">
        <f>'[1]LÍNEA 5'!P51</f>
        <v>0</v>
      </c>
      <c r="AS51" s="29" t="s">
        <v>1877</v>
      </c>
      <c r="AT51" s="44">
        <v>0</v>
      </c>
      <c r="AU51" s="105">
        <f>'[1]LÍNEA 5'!S51</f>
        <v>1500</v>
      </c>
      <c r="AV51" s="105">
        <f>'[1]LÍNEA 5'!T51</f>
        <v>0</v>
      </c>
      <c r="AW51" s="417">
        <f t="shared" si="12"/>
        <v>0</v>
      </c>
      <c r="AX51" s="105">
        <f>'[1]LÍNEA 5'!U51</f>
        <v>0</v>
      </c>
      <c r="AY51" s="417">
        <f t="shared" si="13"/>
        <v>0</v>
      </c>
      <c r="AZ51" s="105">
        <f>'[1]LÍNEA 5'!V51</f>
        <v>750</v>
      </c>
      <c r="BA51" s="418">
        <f t="shared" si="14"/>
        <v>0.5</v>
      </c>
      <c r="BB51" s="50">
        <f>'[1]LÍNEA 5'!W51</f>
        <v>750</v>
      </c>
      <c r="BC51" s="418">
        <f t="shared" si="15"/>
        <v>0.5</v>
      </c>
      <c r="BD51" s="62">
        <f>'[22]2016'!K61</f>
        <v>0</v>
      </c>
      <c r="BE51" s="92">
        <f>'[22]2017'!K56</f>
        <v>0</v>
      </c>
      <c r="BF51" s="92">
        <f>'[22]2018'!K56</f>
        <v>0</v>
      </c>
      <c r="BG51" s="70">
        <f>'[22]2019'!K56</f>
        <v>0</v>
      </c>
      <c r="BH51" s="456" t="str">
        <f t="shared" si="1"/>
        <v xml:space="preserve"> -</v>
      </c>
      <c r="BI51" s="457" t="str">
        <f t="shared" si="2"/>
        <v xml:space="preserve"> -</v>
      </c>
      <c r="BJ51" s="366" t="str">
        <f t="shared" si="3"/>
        <v xml:space="preserve"> -</v>
      </c>
      <c r="BK51" s="457" t="str">
        <f t="shared" si="4"/>
        <v xml:space="preserve"> -</v>
      </c>
      <c r="BL51" s="366">
        <f t="shared" si="5"/>
        <v>0</v>
      </c>
      <c r="BM51" s="457">
        <f t="shared" si="6"/>
        <v>0</v>
      </c>
      <c r="BN51" s="366">
        <f t="shared" si="7"/>
        <v>0</v>
      </c>
      <c r="BO51" s="457">
        <f t="shared" si="8"/>
        <v>0</v>
      </c>
      <c r="BP51" s="664">
        <f t="shared" si="9"/>
        <v>0</v>
      </c>
      <c r="BQ51" s="659">
        <f t="shared" si="10"/>
        <v>0</v>
      </c>
      <c r="BR51" s="649">
        <f t="shared" si="11"/>
        <v>0</v>
      </c>
      <c r="BS51" s="57">
        <f>'[22]2016'!P61</f>
        <v>0</v>
      </c>
      <c r="BT51" s="105">
        <f>'[22]2016'!Q61</f>
        <v>0</v>
      </c>
      <c r="BU51" s="105">
        <f>'[22]2016'!R61</f>
        <v>0</v>
      </c>
      <c r="BV51" s="147" t="str">
        <f t="shared" si="16"/>
        <v xml:space="preserve"> -</v>
      </c>
      <c r="BW51" s="382" t="str">
        <f t="shared" si="17"/>
        <v xml:space="preserve"> -</v>
      </c>
      <c r="BX51" s="56">
        <f>'[22]2017'!P56</f>
        <v>0</v>
      </c>
      <c r="BY51" s="105">
        <f>'[22]2017'!Q56</f>
        <v>0</v>
      </c>
      <c r="BZ51" s="105">
        <f>'[22]2017'!R56</f>
        <v>0</v>
      </c>
      <c r="CA51" s="147" t="str">
        <f t="shared" si="18"/>
        <v xml:space="preserve"> -</v>
      </c>
      <c r="CB51" s="382" t="str">
        <f t="shared" si="19"/>
        <v xml:space="preserve"> -</v>
      </c>
      <c r="CC51" s="57">
        <f>'[22]2018'!P56</f>
        <v>348905</v>
      </c>
      <c r="CD51" s="105">
        <f>'[22]2018'!Q56</f>
        <v>0</v>
      </c>
      <c r="CE51" s="105">
        <f>'[22]2018'!R56</f>
        <v>0</v>
      </c>
      <c r="CF51" s="147">
        <f t="shared" si="20"/>
        <v>0</v>
      </c>
      <c r="CG51" s="382" t="str">
        <f t="shared" si="21"/>
        <v xml:space="preserve"> -</v>
      </c>
      <c r="CH51" s="56">
        <f>'[22]2019'!P56</f>
        <v>572889</v>
      </c>
      <c r="CI51" s="105">
        <f>'[22]2019'!Q56</f>
        <v>0</v>
      </c>
      <c r="CJ51" s="105">
        <f>'[22]2019'!R56</f>
        <v>0</v>
      </c>
      <c r="CK51" s="147">
        <f t="shared" si="22"/>
        <v>0</v>
      </c>
      <c r="CL51" s="382" t="str">
        <f t="shared" si="23"/>
        <v xml:space="preserve"> -</v>
      </c>
      <c r="CM51" s="356">
        <f t="shared" si="24"/>
        <v>921794</v>
      </c>
      <c r="CN51" s="324">
        <f t="shared" si="25"/>
        <v>0</v>
      </c>
      <c r="CO51" s="324">
        <f t="shared" si="26"/>
        <v>0</v>
      </c>
      <c r="CP51" s="508">
        <f t="shared" si="27"/>
        <v>0</v>
      </c>
      <c r="CQ51" s="382" t="str">
        <f t="shared" si="28"/>
        <v xml:space="preserve"> -</v>
      </c>
      <c r="CR51" s="594" t="s">
        <v>1500</v>
      </c>
      <c r="CS51" s="100" t="s">
        <v>1791</v>
      </c>
      <c r="CT51" s="103" t="str">
        <f>'[1]LÍNEA 5'!AQ51</f>
        <v>IMEBU</v>
      </c>
    </row>
    <row r="52" spans="2:98" ht="30" customHeight="1" x14ac:dyDescent="0.2">
      <c r="B52" s="961"/>
      <c r="C52" s="958"/>
      <c r="D52" s="961"/>
      <c r="E52" s="957"/>
      <c r="F52" s="1121"/>
      <c r="G52" s="809"/>
      <c r="H52" s="809"/>
      <c r="I52" s="797"/>
      <c r="J52" s="809"/>
      <c r="K52" s="797"/>
      <c r="L52" s="809"/>
      <c r="M52" s="809"/>
      <c r="N52" s="797"/>
      <c r="O52" s="809"/>
      <c r="P52" s="809"/>
      <c r="Q52" s="797"/>
      <c r="R52" s="809"/>
      <c r="S52" s="809"/>
      <c r="T52" s="797"/>
      <c r="U52" s="937"/>
      <c r="V52" s="823"/>
      <c r="W52" s="797"/>
      <c r="X52" s="809"/>
      <c r="Y52" s="797"/>
      <c r="Z52" s="809"/>
      <c r="AA52" s="797"/>
      <c r="AB52" s="991"/>
      <c r="AC52" s="994"/>
      <c r="AD52" s="988"/>
      <c r="AE52" s="762"/>
      <c r="AF52" s="770"/>
      <c r="AG52" s="762"/>
      <c r="AH52" s="770"/>
      <c r="AI52" s="762"/>
      <c r="AJ52" s="770"/>
      <c r="AK52" s="762"/>
      <c r="AL52" s="770"/>
      <c r="AM52" s="762"/>
      <c r="AN52" s="1129"/>
      <c r="AO52" s="917">
        <f>+RESUMEN!J135</f>
        <v>0.25</v>
      </c>
      <c r="AP52" s="906" t="s">
        <v>838</v>
      </c>
      <c r="AQ52" s="26" t="s">
        <v>834</v>
      </c>
      <c r="AR52" s="289" t="str">
        <f>'[1]LÍNEA 5'!P52</f>
        <v>05421301</v>
      </c>
      <c r="AS52" s="26" t="s">
        <v>1878</v>
      </c>
      <c r="AT52" s="39">
        <v>1</v>
      </c>
      <c r="AU52" s="90">
        <f>'[1]LÍNEA 5'!S52</f>
        <v>4</v>
      </c>
      <c r="AV52" s="90">
        <f>'[1]LÍNEA 5'!T52</f>
        <v>1</v>
      </c>
      <c r="AW52" s="413">
        <f t="shared" si="12"/>
        <v>0.25</v>
      </c>
      <c r="AX52" s="90">
        <f>'[1]LÍNEA 5'!U52</f>
        <v>0</v>
      </c>
      <c r="AY52" s="413">
        <f t="shared" si="13"/>
        <v>0</v>
      </c>
      <c r="AZ52" s="90">
        <f>'[1]LÍNEA 5'!V52</f>
        <v>2</v>
      </c>
      <c r="BA52" s="415">
        <f t="shared" si="14"/>
        <v>0.5</v>
      </c>
      <c r="BB52" s="46">
        <f>'[1]LÍNEA 5'!W52</f>
        <v>1</v>
      </c>
      <c r="BC52" s="422">
        <f t="shared" si="15"/>
        <v>0.25</v>
      </c>
      <c r="BD52" s="52">
        <f>'[22]2016'!K62</f>
        <v>1</v>
      </c>
      <c r="BE52" s="90">
        <f>'[22]2017'!K57</f>
        <v>0</v>
      </c>
      <c r="BF52" s="90">
        <f>'[22]2018'!K57</f>
        <v>0</v>
      </c>
      <c r="BG52" s="69">
        <f>'[22]2019'!K57</f>
        <v>0</v>
      </c>
      <c r="BH52" s="330">
        <f t="shared" si="1"/>
        <v>1</v>
      </c>
      <c r="BI52" s="453">
        <f t="shared" si="2"/>
        <v>1</v>
      </c>
      <c r="BJ52" s="331" t="str">
        <f t="shared" si="3"/>
        <v xml:space="preserve"> -</v>
      </c>
      <c r="BK52" s="453" t="str">
        <f t="shared" si="4"/>
        <v xml:space="preserve"> -</v>
      </c>
      <c r="BL52" s="331">
        <f t="shared" si="5"/>
        <v>0</v>
      </c>
      <c r="BM52" s="453">
        <f t="shared" si="6"/>
        <v>0</v>
      </c>
      <c r="BN52" s="331">
        <f t="shared" si="7"/>
        <v>0</v>
      </c>
      <c r="BO52" s="453">
        <f t="shared" si="8"/>
        <v>0</v>
      </c>
      <c r="BP52" s="660">
        <f t="shared" si="9"/>
        <v>0.25</v>
      </c>
      <c r="BQ52" s="655">
        <f t="shared" si="10"/>
        <v>0.25</v>
      </c>
      <c r="BR52" s="645">
        <f t="shared" si="11"/>
        <v>0.25</v>
      </c>
      <c r="BS52" s="52">
        <f>'[22]2016'!P62</f>
        <v>0</v>
      </c>
      <c r="BT52" s="90">
        <f>'[22]2016'!Q62</f>
        <v>0</v>
      </c>
      <c r="BU52" s="90">
        <f>'[22]2016'!R62</f>
        <v>0</v>
      </c>
      <c r="BV52" s="146" t="str">
        <f t="shared" si="16"/>
        <v xml:space="preserve"> -</v>
      </c>
      <c r="BW52" s="385" t="str">
        <f t="shared" si="17"/>
        <v xml:space="preserve"> -</v>
      </c>
      <c r="BX52" s="52">
        <f>'[22]2017'!P57</f>
        <v>0</v>
      </c>
      <c r="BY52" s="90">
        <f>'[22]2017'!Q57</f>
        <v>0</v>
      </c>
      <c r="BZ52" s="90">
        <f>'[22]2017'!R57</f>
        <v>0</v>
      </c>
      <c r="CA52" s="146" t="str">
        <f t="shared" si="18"/>
        <v xml:space="preserve"> -</v>
      </c>
      <c r="CB52" s="385" t="str">
        <f t="shared" si="19"/>
        <v xml:space="preserve"> -</v>
      </c>
      <c r="CC52" s="53">
        <f>'[22]2018'!P57</f>
        <v>34000</v>
      </c>
      <c r="CD52" s="90">
        <f>'[22]2018'!Q57</f>
        <v>0</v>
      </c>
      <c r="CE52" s="90">
        <f>'[22]2018'!R57</f>
        <v>0</v>
      </c>
      <c r="CF52" s="146">
        <f t="shared" si="20"/>
        <v>0</v>
      </c>
      <c r="CG52" s="385" t="str">
        <f t="shared" si="21"/>
        <v xml:space="preserve"> -</v>
      </c>
      <c r="CH52" s="52">
        <f>'[22]2019'!P57</f>
        <v>36000</v>
      </c>
      <c r="CI52" s="90">
        <f>'[22]2019'!Q57</f>
        <v>0</v>
      </c>
      <c r="CJ52" s="90">
        <f>'[22]2019'!R57</f>
        <v>0</v>
      </c>
      <c r="CK52" s="146">
        <f t="shared" si="22"/>
        <v>0</v>
      </c>
      <c r="CL52" s="385" t="str">
        <f t="shared" si="23"/>
        <v xml:space="preserve"> -</v>
      </c>
      <c r="CM52" s="325">
        <f t="shared" si="24"/>
        <v>70000</v>
      </c>
      <c r="CN52" s="326">
        <f t="shared" si="25"/>
        <v>0</v>
      </c>
      <c r="CO52" s="326">
        <f t="shared" si="26"/>
        <v>0</v>
      </c>
      <c r="CP52" s="504">
        <f t="shared" si="27"/>
        <v>0</v>
      </c>
      <c r="CQ52" s="385" t="str">
        <f t="shared" si="28"/>
        <v xml:space="preserve"> -</v>
      </c>
      <c r="CR52" s="595" t="s">
        <v>1504</v>
      </c>
      <c r="CS52" s="108" t="s">
        <v>1791</v>
      </c>
      <c r="CT52" s="75" t="str">
        <f>'[1]LÍNEA 5'!AQ52</f>
        <v>IMEBU</v>
      </c>
    </row>
    <row r="53" spans="2:98" ht="30" customHeight="1" thickBot="1" x14ac:dyDescent="0.25">
      <c r="B53" s="961"/>
      <c r="C53" s="958"/>
      <c r="D53" s="962"/>
      <c r="E53" s="1123"/>
      <c r="F53" s="1122"/>
      <c r="G53" s="819"/>
      <c r="H53" s="819"/>
      <c r="I53" s="805"/>
      <c r="J53" s="819"/>
      <c r="K53" s="805"/>
      <c r="L53" s="819"/>
      <c r="M53" s="819"/>
      <c r="N53" s="805"/>
      <c r="O53" s="819"/>
      <c r="P53" s="819"/>
      <c r="Q53" s="805"/>
      <c r="R53" s="819"/>
      <c r="S53" s="819"/>
      <c r="T53" s="805"/>
      <c r="U53" s="1054"/>
      <c r="V53" s="824"/>
      <c r="W53" s="805"/>
      <c r="X53" s="819"/>
      <c r="Y53" s="805"/>
      <c r="Z53" s="819"/>
      <c r="AA53" s="805"/>
      <c r="AB53" s="992"/>
      <c r="AC53" s="995"/>
      <c r="AD53" s="989"/>
      <c r="AE53" s="763"/>
      <c r="AF53" s="771"/>
      <c r="AG53" s="763"/>
      <c r="AH53" s="771"/>
      <c r="AI53" s="763"/>
      <c r="AJ53" s="771"/>
      <c r="AK53" s="763"/>
      <c r="AL53" s="771"/>
      <c r="AM53" s="763"/>
      <c r="AN53" s="1130"/>
      <c r="AO53" s="918"/>
      <c r="AP53" s="907"/>
      <c r="AQ53" s="123" t="s">
        <v>835</v>
      </c>
      <c r="AR53" s="445" t="str">
        <f>'[1]LÍNEA 5'!P53</f>
        <v>05421301</v>
      </c>
      <c r="AS53" s="123" t="s">
        <v>1879</v>
      </c>
      <c r="AT53" s="45">
        <v>0</v>
      </c>
      <c r="AU53" s="92">
        <f>'[1]LÍNEA 5'!S53</f>
        <v>8</v>
      </c>
      <c r="AV53" s="92">
        <f>'[1]LÍNEA 5'!T53</f>
        <v>2</v>
      </c>
      <c r="AW53" s="424">
        <f t="shared" si="12"/>
        <v>0.25</v>
      </c>
      <c r="AX53" s="92">
        <f>'[1]LÍNEA 5'!U53</f>
        <v>1</v>
      </c>
      <c r="AY53" s="424">
        <f t="shared" si="13"/>
        <v>0.125</v>
      </c>
      <c r="AZ53" s="92">
        <f>'[1]LÍNEA 5'!V53</f>
        <v>2</v>
      </c>
      <c r="BA53" s="425">
        <f t="shared" si="14"/>
        <v>0.25</v>
      </c>
      <c r="BB53" s="51">
        <f>'[1]LÍNEA 5'!W53</f>
        <v>3</v>
      </c>
      <c r="BC53" s="426">
        <f t="shared" si="15"/>
        <v>0.375</v>
      </c>
      <c r="BD53" s="62">
        <f>'[22]2016'!K63</f>
        <v>2</v>
      </c>
      <c r="BE53" s="92">
        <f>'[22]2017'!K58</f>
        <v>0</v>
      </c>
      <c r="BF53" s="92">
        <f>'[22]2018'!K58</f>
        <v>0</v>
      </c>
      <c r="BG53" s="70">
        <f>'[22]2019'!K58</f>
        <v>0</v>
      </c>
      <c r="BH53" s="332">
        <f t="shared" si="1"/>
        <v>1</v>
      </c>
      <c r="BI53" s="458">
        <f t="shared" si="2"/>
        <v>1</v>
      </c>
      <c r="BJ53" s="333">
        <f t="shared" si="3"/>
        <v>0</v>
      </c>
      <c r="BK53" s="458">
        <f t="shared" si="4"/>
        <v>0</v>
      </c>
      <c r="BL53" s="333">
        <f t="shared" si="5"/>
        <v>0</v>
      </c>
      <c r="BM53" s="458">
        <f t="shared" si="6"/>
        <v>0</v>
      </c>
      <c r="BN53" s="333">
        <f t="shared" si="7"/>
        <v>0</v>
      </c>
      <c r="BO53" s="458">
        <f t="shared" si="8"/>
        <v>0</v>
      </c>
      <c r="BP53" s="662">
        <f t="shared" si="9"/>
        <v>0.25</v>
      </c>
      <c r="BQ53" s="657">
        <f t="shared" si="10"/>
        <v>0.25</v>
      </c>
      <c r="BR53" s="647">
        <f t="shared" si="11"/>
        <v>0.25</v>
      </c>
      <c r="BS53" s="62">
        <f>'[22]2016'!P63</f>
        <v>0</v>
      </c>
      <c r="BT53" s="92">
        <f>'[22]2016'!Q63</f>
        <v>0</v>
      </c>
      <c r="BU53" s="92">
        <f>'[22]2016'!R63</f>
        <v>0</v>
      </c>
      <c r="BV53" s="148" t="str">
        <f t="shared" si="16"/>
        <v xml:space="preserve"> -</v>
      </c>
      <c r="BW53" s="386" t="str">
        <f t="shared" si="17"/>
        <v xml:space="preserve"> -</v>
      </c>
      <c r="BX53" s="62">
        <f>'[22]2017'!P58</f>
        <v>0</v>
      </c>
      <c r="BY53" s="92">
        <f>'[22]2017'!Q58</f>
        <v>0</v>
      </c>
      <c r="BZ53" s="92">
        <f>'[22]2017'!R58</f>
        <v>0</v>
      </c>
      <c r="CA53" s="148" t="str">
        <f t="shared" si="18"/>
        <v xml:space="preserve"> -</v>
      </c>
      <c r="CB53" s="386" t="str">
        <f t="shared" si="19"/>
        <v xml:space="preserve"> -</v>
      </c>
      <c r="CC53" s="63">
        <f>'[22]2018'!P58</f>
        <v>24000</v>
      </c>
      <c r="CD53" s="92">
        <f>'[22]2018'!Q58</f>
        <v>0</v>
      </c>
      <c r="CE53" s="92">
        <f>'[22]2018'!R58</f>
        <v>0</v>
      </c>
      <c r="CF53" s="148">
        <f t="shared" si="20"/>
        <v>0</v>
      </c>
      <c r="CG53" s="386" t="str">
        <f t="shared" si="21"/>
        <v xml:space="preserve"> -</v>
      </c>
      <c r="CH53" s="62">
        <f>'[22]2019'!P58</f>
        <v>26000</v>
      </c>
      <c r="CI53" s="92">
        <f>'[22]2019'!Q58</f>
        <v>0</v>
      </c>
      <c r="CJ53" s="92">
        <f>'[22]2019'!R58</f>
        <v>0</v>
      </c>
      <c r="CK53" s="148">
        <f t="shared" si="22"/>
        <v>0</v>
      </c>
      <c r="CL53" s="386" t="str">
        <f t="shared" si="23"/>
        <v xml:space="preserve"> -</v>
      </c>
      <c r="CM53" s="328">
        <f t="shared" si="24"/>
        <v>50000</v>
      </c>
      <c r="CN53" s="329">
        <f t="shared" si="25"/>
        <v>0</v>
      </c>
      <c r="CO53" s="329">
        <f t="shared" si="26"/>
        <v>0</v>
      </c>
      <c r="CP53" s="506">
        <f t="shared" si="27"/>
        <v>0</v>
      </c>
      <c r="CQ53" s="386" t="str">
        <f t="shared" si="28"/>
        <v xml:space="preserve"> -</v>
      </c>
      <c r="CR53" s="594" t="s">
        <v>1504</v>
      </c>
      <c r="CS53" s="100" t="s">
        <v>1791</v>
      </c>
      <c r="CT53" s="103" t="str">
        <f>'[1]LÍNEA 5'!AQ53</f>
        <v>IMEBU</v>
      </c>
    </row>
    <row r="54" spans="2:98" ht="15.95" customHeight="1" thickBot="1" x14ac:dyDescent="0.25">
      <c r="B54" s="962"/>
      <c r="C54" s="959"/>
      <c r="D54" s="14"/>
      <c r="E54" s="14"/>
      <c r="F54" s="35"/>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5"/>
      <c r="AR54" s="34"/>
      <c r="AS54" s="35"/>
      <c r="AT54" s="34"/>
      <c r="AU54" s="34"/>
      <c r="AV54" s="34"/>
      <c r="AW54" s="447">
        <f>+AVERAGE(AW40:AW53)</f>
        <v>0.10119047619047619</v>
      </c>
      <c r="AX54" s="447"/>
      <c r="AY54" s="447">
        <f t="shared" ref="AY54:BC54" si="36">+AVERAGE(AY40:AY53)</f>
        <v>0.11083333333333334</v>
      </c>
      <c r="AZ54" s="447"/>
      <c r="BA54" s="447">
        <f t="shared" si="36"/>
        <v>0.39809523809523811</v>
      </c>
      <c r="BB54" s="447"/>
      <c r="BC54" s="447">
        <f t="shared" si="36"/>
        <v>0.38988095238095244</v>
      </c>
      <c r="BD54" s="34"/>
      <c r="BE54" s="34"/>
      <c r="BF54" s="34"/>
      <c r="BG54" s="34"/>
      <c r="BH54" s="34"/>
      <c r="BI54" s="447">
        <f t="shared" ref="BI54:BO54" si="37">+AVERAGE(BI40:BI53)</f>
        <v>1</v>
      </c>
      <c r="BJ54" s="447"/>
      <c r="BK54" s="447">
        <f t="shared" si="37"/>
        <v>0.63415873015873014</v>
      </c>
      <c r="BL54" s="447"/>
      <c r="BM54" s="447">
        <f t="shared" si="37"/>
        <v>0</v>
      </c>
      <c r="BN54" s="447"/>
      <c r="BO54" s="447">
        <f t="shared" si="37"/>
        <v>0</v>
      </c>
      <c r="BP54" s="447"/>
      <c r="BQ54" s="447">
        <f>+AVERAGE(BQ40:BQ53)</f>
        <v>0.18976190476190477</v>
      </c>
      <c r="BR54" s="642"/>
      <c r="BS54" s="36"/>
      <c r="BT54" s="36"/>
      <c r="BU54" s="36"/>
      <c r="BV54" s="36"/>
      <c r="BW54" s="37"/>
      <c r="BX54" s="36"/>
      <c r="BY54" s="36"/>
      <c r="BZ54" s="36"/>
      <c r="CA54" s="36"/>
      <c r="CB54" s="37"/>
      <c r="CC54" s="36"/>
      <c r="CD54" s="36"/>
      <c r="CE54" s="36"/>
      <c r="CF54" s="36"/>
      <c r="CG54" s="37"/>
      <c r="CH54" s="36"/>
      <c r="CI54" s="36"/>
      <c r="CJ54" s="36"/>
      <c r="CK54" s="36"/>
      <c r="CL54" s="37"/>
      <c r="CM54" s="209"/>
      <c r="CN54" s="209"/>
      <c r="CO54" s="209"/>
      <c r="CP54" s="209"/>
      <c r="CQ54" s="17"/>
      <c r="CR54" s="600"/>
      <c r="CS54" s="16"/>
      <c r="CT54" s="598"/>
    </row>
    <row r="55" spans="2:98" ht="15.95" customHeight="1" thickBot="1" x14ac:dyDescent="0.25">
      <c r="B55" s="19"/>
      <c r="C55" s="20"/>
      <c r="D55" s="21"/>
      <c r="E55" s="21"/>
      <c r="F55" s="22"/>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2"/>
      <c r="AR55" s="21"/>
      <c r="AS55" s="22"/>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643"/>
      <c r="BS55" s="23"/>
      <c r="BT55" s="23"/>
      <c r="BU55" s="23"/>
      <c r="BV55" s="23"/>
      <c r="BW55" s="24"/>
      <c r="BX55" s="23"/>
      <c r="BY55" s="23"/>
      <c r="BZ55" s="23"/>
      <c r="CA55" s="23"/>
      <c r="CB55" s="24"/>
      <c r="CC55" s="23"/>
      <c r="CD55" s="23"/>
      <c r="CE55" s="23"/>
      <c r="CF55" s="23"/>
      <c r="CG55" s="24"/>
      <c r="CH55" s="23"/>
      <c r="CI55" s="23"/>
      <c r="CJ55" s="23"/>
      <c r="CK55" s="23"/>
      <c r="CL55" s="24"/>
      <c r="CM55" s="210"/>
      <c r="CN55" s="210"/>
      <c r="CO55" s="210"/>
      <c r="CP55" s="210"/>
      <c r="CQ55" s="210"/>
      <c r="CR55" s="597"/>
      <c r="CS55" s="23"/>
      <c r="CT55" s="599"/>
    </row>
    <row r="56" spans="2:98" ht="15" customHeight="1" x14ac:dyDescent="0.35"/>
    <row r="57" spans="2:98" ht="15" customHeight="1" thickBot="1" x14ac:dyDescent="0.4"/>
    <row r="58" spans="2:98" ht="20.100000000000001" customHeight="1" thickBot="1" x14ac:dyDescent="0.4">
      <c r="BD58" s="673">
        <v>2016</v>
      </c>
      <c r="BE58" s="674">
        <v>2017</v>
      </c>
      <c r="BF58" s="674">
        <v>2018</v>
      </c>
      <c r="BG58" s="674">
        <v>2019</v>
      </c>
      <c r="BH58" s="632" t="s">
        <v>1222</v>
      </c>
      <c r="BI58" s="669"/>
    </row>
    <row r="59" spans="2:98" ht="18" customHeight="1" x14ac:dyDescent="0.35">
      <c r="BB59" s="963" t="s">
        <v>214</v>
      </c>
      <c r="BC59" s="1187"/>
      <c r="BD59" s="671">
        <f>+AVERAGE(BI11:BI23,BI25:BI35,BI38,BI40:BI53)</f>
        <v>0.91</v>
      </c>
      <c r="BE59" s="672">
        <f>+AVERAGE(BK11:BK23,BK25:BK35,BK38,BK40:BK53)</f>
        <v>0.26411111111111107</v>
      </c>
      <c r="BF59" s="672">
        <f>+AVERAGE(BM11:BM23,BM25:BM35,BM38,BM40:BM53)</f>
        <v>0</v>
      </c>
      <c r="BG59" s="672">
        <f>+AVERAGE(BO11:BO23,BO25:BO35,BO38,BO40:BO53)</f>
        <v>0</v>
      </c>
      <c r="BH59" s="675">
        <f>+AVERAGE(BQ11:BQ23,BQ25:BQ35,BQ38,BQ40:BQ53)</f>
        <v>0.10369518314510592</v>
      </c>
      <c r="BI59" s="670"/>
    </row>
    <row r="60" spans="2:98" ht="18" customHeight="1" thickBot="1" x14ac:dyDescent="0.4">
      <c r="BB60" s="947" t="s">
        <v>1214</v>
      </c>
      <c r="BC60" s="1188"/>
      <c r="BD60" s="583">
        <f>+AVERAGE(BI36:BI37)</f>
        <v>1</v>
      </c>
      <c r="BE60" s="580">
        <f>+AVERAGE(BK36:BK37)</f>
        <v>0</v>
      </c>
      <c r="BF60" s="580">
        <f>+AVERAGE(BM36:BM37)</f>
        <v>0</v>
      </c>
      <c r="BG60" s="580">
        <f>+AVERAGE(BO36:BO37)</f>
        <v>0</v>
      </c>
      <c r="BH60" s="676">
        <f>+AVERAGE(BQ36:BQ37)</f>
        <v>0.25</v>
      </c>
      <c r="BI60" s="670"/>
    </row>
  </sheetData>
  <autoFilter ref="A10:CT54">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323">
    <mergeCell ref="BB59:BC59"/>
    <mergeCell ref="BB60:BC60"/>
    <mergeCell ref="B3:CT3"/>
    <mergeCell ref="B4:CT4"/>
    <mergeCell ref="B5:CT5"/>
    <mergeCell ref="B8:B10"/>
    <mergeCell ref="C8:C10"/>
    <mergeCell ref="D8:D10"/>
    <mergeCell ref="E8:E10"/>
    <mergeCell ref="F8:F10"/>
    <mergeCell ref="CS8:CS10"/>
    <mergeCell ref="G8:G10"/>
    <mergeCell ref="AO8:AO10"/>
    <mergeCell ref="AP8:AP10"/>
    <mergeCell ref="AQ8:AQ10"/>
    <mergeCell ref="BS8:CQ8"/>
    <mergeCell ref="BS9:BW9"/>
    <mergeCell ref="BX9:CB9"/>
    <mergeCell ref="CC9:CG9"/>
    <mergeCell ref="CH9:CL9"/>
    <mergeCell ref="AS8:BC9"/>
    <mergeCell ref="BB10:BC10"/>
    <mergeCell ref="AZ10:BA10"/>
    <mergeCell ref="AX10:AY10"/>
    <mergeCell ref="AV10:AW10"/>
    <mergeCell ref="BD8:BG9"/>
    <mergeCell ref="AO16:AO20"/>
    <mergeCell ref="AO21:AO23"/>
    <mergeCell ref="AP21:AP23"/>
    <mergeCell ref="AP16:AP20"/>
    <mergeCell ref="AP11:AP15"/>
    <mergeCell ref="AO11:AO15"/>
    <mergeCell ref="R11:R17"/>
    <mergeCell ref="R18:R23"/>
    <mergeCell ref="T11:T17"/>
    <mergeCell ref="U11:U17"/>
    <mergeCell ref="T18:T23"/>
    <mergeCell ref="U18:U23"/>
    <mergeCell ref="V11:V17"/>
    <mergeCell ref="W11:W17"/>
    <mergeCell ref="X11:X17"/>
    <mergeCell ref="AG11:AG17"/>
    <mergeCell ref="AH11:AH17"/>
    <mergeCell ref="Y11:Y17"/>
    <mergeCell ref="Z11:Z17"/>
    <mergeCell ref="AA11:AA17"/>
    <mergeCell ref="AB11:AB17"/>
    <mergeCell ref="AC11:AC17"/>
    <mergeCell ref="AN11:AN17"/>
    <mergeCell ref="V18:V23"/>
    <mergeCell ref="AM11:AM17"/>
    <mergeCell ref="AD11:AD17"/>
    <mergeCell ref="AE11:AE17"/>
    <mergeCell ref="AF11:AF17"/>
    <mergeCell ref="AI11:AI17"/>
    <mergeCell ref="AJ11:AJ17"/>
    <mergeCell ref="AK11:AK17"/>
    <mergeCell ref="AL11:AL17"/>
    <mergeCell ref="AD18:AD23"/>
    <mergeCell ref="AE18:AE23"/>
    <mergeCell ref="AN18:AN23"/>
    <mergeCell ref="W18:W23"/>
    <mergeCell ref="X18:X23"/>
    <mergeCell ref="Y18:Y23"/>
    <mergeCell ref="Z18:Z23"/>
    <mergeCell ref="AA18:AA23"/>
    <mergeCell ref="AB18:AB23"/>
    <mergeCell ref="AC18:AC23"/>
    <mergeCell ref="E11:E23"/>
    <mergeCell ref="M18:M23"/>
    <mergeCell ref="P18:P23"/>
    <mergeCell ref="S18:S23"/>
    <mergeCell ref="F11:F17"/>
    <mergeCell ref="F18:F23"/>
    <mergeCell ref="G11:G17"/>
    <mergeCell ref="H11:H17"/>
    <mergeCell ref="J11:J17"/>
    <mergeCell ref="M11:M17"/>
    <mergeCell ref="S11:S17"/>
    <mergeCell ref="G18:G23"/>
    <mergeCell ref="H18:H23"/>
    <mergeCell ref="J18:J23"/>
    <mergeCell ref="P11:P17"/>
    <mergeCell ref="N11:N17"/>
    <mergeCell ref="O11:O17"/>
    <mergeCell ref="N18:N23"/>
    <mergeCell ref="O18:O23"/>
    <mergeCell ref="Q11:Q17"/>
    <mergeCell ref="Q18:Q23"/>
    <mergeCell ref="I11:I17"/>
    <mergeCell ref="I18:I23"/>
    <mergeCell ref="K11:K17"/>
    <mergeCell ref="AO36:AO38"/>
    <mergeCell ref="AP36:AP38"/>
    <mergeCell ref="AP29:AP35"/>
    <mergeCell ref="AP26:AP27"/>
    <mergeCell ref="AP52:AP53"/>
    <mergeCell ref="AP45:AP51"/>
    <mergeCell ref="AP40:AP44"/>
    <mergeCell ref="AO26:AO27"/>
    <mergeCell ref="AO29:AO35"/>
    <mergeCell ref="F40:F44"/>
    <mergeCell ref="F45:F49"/>
    <mergeCell ref="H50:H53"/>
    <mergeCell ref="J50:J53"/>
    <mergeCell ref="M50:M53"/>
    <mergeCell ref="G50:G53"/>
    <mergeCell ref="I40:I44"/>
    <mergeCell ref="I45:I49"/>
    <mergeCell ref="I50:I53"/>
    <mergeCell ref="K40:K44"/>
    <mergeCell ref="L40:L44"/>
    <mergeCell ref="K45:K49"/>
    <mergeCell ref="L45:L49"/>
    <mergeCell ref="K50:K53"/>
    <mergeCell ref="L50:L53"/>
    <mergeCell ref="S50:S53"/>
    <mergeCell ref="AO40:AO44"/>
    <mergeCell ref="AO45:AO51"/>
    <mergeCell ref="AO52:AO53"/>
    <mergeCell ref="Q40:Q44"/>
    <mergeCell ref="R40:R44"/>
    <mergeCell ref="Q45:Q49"/>
    <mergeCell ref="R45:R49"/>
    <mergeCell ref="Q50:Q53"/>
    <mergeCell ref="R50:R53"/>
    <mergeCell ref="T40:T44"/>
    <mergeCell ref="U40:U44"/>
    <mergeCell ref="T45:T49"/>
    <mergeCell ref="U45:U49"/>
    <mergeCell ref="T50:T53"/>
    <mergeCell ref="U50:U53"/>
    <mergeCell ref="AB40:AB44"/>
    <mergeCell ref="AC40:AC44"/>
    <mergeCell ref="AD40:AD44"/>
    <mergeCell ref="AE40:AE44"/>
    <mergeCell ref="V40:V44"/>
    <mergeCell ref="W40:W44"/>
    <mergeCell ref="X40:X44"/>
    <mergeCell ref="Y40:Y44"/>
    <mergeCell ref="H25:H31"/>
    <mergeCell ref="J25:J31"/>
    <mergeCell ref="M25:M31"/>
    <mergeCell ref="P25:P31"/>
    <mergeCell ref="P50:P53"/>
    <mergeCell ref="I25:I31"/>
    <mergeCell ref="I32:I38"/>
    <mergeCell ref="N50:N53"/>
    <mergeCell ref="O50:O53"/>
    <mergeCell ref="M45:M49"/>
    <mergeCell ref="P45:P49"/>
    <mergeCell ref="S45:S49"/>
    <mergeCell ref="G40:G44"/>
    <mergeCell ref="H40:H44"/>
    <mergeCell ref="J40:J44"/>
    <mergeCell ref="M40:M44"/>
    <mergeCell ref="P40:P44"/>
    <mergeCell ref="G32:G38"/>
    <mergeCell ref="H32:H38"/>
    <mergeCell ref="J32:J38"/>
    <mergeCell ref="Q25:Q31"/>
    <mergeCell ref="K25:K31"/>
    <mergeCell ref="L25:L31"/>
    <mergeCell ref="K32:K38"/>
    <mergeCell ref="L32:L38"/>
    <mergeCell ref="S32:S38"/>
    <mergeCell ref="S25:S31"/>
    <mergeCell ref="B11:B54"/>
    <mergeCell ref="C11:C54"/>
    <mergeCell ref="D40:D53"/>
    <mergeCell ref="E40:E53"/>
    <mergeCell ref="S40:S44"/>
    <mergeCell ref="G45:G49"/>
    <mergeCell ref="H45:H49"/>
    <mergeCell ref="J45:J49"/>
    <mergeCell ref="D25:D38"/>
    <mergeCell ref="E25:E38"/>
    <mergeCell ref="F50:F53"/>
    <mergeCell ref="M32:M38"/>
    <mergeCell ref="P32:P38"/>
    <mergeCell ref="D11:D23"/>
    <mergeCell ref="F25:F31"/>
    <mergeCell ref="F32:F38"/>
    <mergeCell ref="G25:G31"/>
    <mergeCell ref="H8:I10"/>
    <mergeCell ref="J10:L10"/>
    <mergeCell ref="M10:O10"/>
    <mergeCell ref="P10:R10"/>
    <mergeCell ref="S10:U10"/>
    <mergeCell ref="J8:U9"/>
    <mergeCell ref="N40:N44"/>
    <mergeCell ref="O40:O44"/>
    <mergeCell ref="N45:N49"/>
    <mergeCell ref="O45:O49"/>
    <mergeCell ref="R25:R31"/>
    <mergeCell ref="Q32:Q38"/>
    <mergeCell ref="R32:R38"/>
    <mergeCell ref="T25:T31"/>
    <mergeCell ref="L11:L17"/>
    <mergeCell ref="K18:K23"/>
    <mergeCell ref="L18:L23"/>
    <mergeCell ref="U25:U31"/>
    <mergeCell ref="T32:T38"/>
    <mergeCell ref="U32:U38"/>
    <mergeCell ref="N25:N31"/>
    <mergeCell ref="O25:O31"/>
    <mergeCell ref="N32:N38"/>
    <mergeCell ref="O32:O38"/>
    <mergeCell ref="AD25:AD31"/>
    <mergeCell ref="AK25:AK31"/>
    <mergeCell ref="AL25:AL31"/>
    <mergeCell ref="AK18:AK23"/>
    <mergeCell ref="AL18:AL23"/>
    <mergeCell ref="AM18:AM23"/>
    <mergeCell ref="AF18:AF23"/>
    <mergeCell ref="AG18:AG23"/>
    <mergeCell ref="AH18:AH23"/>
    <mergeCell ref="AI18:AI23"/>
    <mergeCell ref="AJ18:AJ23"/>
    <mergeCell ref="AM25:AM31"/>
    <mergeCell ref="V25:V31"/>
    <mergeCell ref="W25:W31"/>
    <mergeCell ref="X25:X31"/>
    <mergeCell ref="Y25:Y31"/>
    <mergeCell ref="Z25:Z31"/>
    <mergeCell ref="AA25:AA31"/>
    <mergeCell ref="AB25:AB31"/>
    <mergeCell ref="AC25:AC31"/>
    <mergeCell ref="AJ40:AJ44"/>
    <mergeCell ref="V32:V38"/>
    <mergeCell ref="W32:W38"/>
    <mergeCell ref="X32:X38"/>
    <mergeCell ref="Y32:Y38"/>
    <mergeCell ref="Z32:Z38"/>
    <mergeCell ref="AA32:AA38"/>
    <mergeCell ref="AB32:AB38"/>
    <mergeCell ref="AC32:AC38"/>
    <mergeCell ref="AD32:AD38"/>
    <mergeCell ref="AJ32:AJ38"/>
    <mergeCell ref="AA40:AA44"/>
    <mergeCell ref="Z40:Z44"/>
    <mergeCell ref="AF40:AF44"/>
    <mergeCell ref="AG40:AG44"/>
    <mergeCell ref="AH40:AH44"/>
    <mergeCell ref="AI40:AI44"/>
    <mergeCell ref="AN25:AN31"/>
    <mergeCell ref="AE32:AE38"/>
    <mergeCell ref="AF32:AF38"/>
    <mergeCell ref="AG32:AG38"/>
    <mergeCell ref="AH32:AH38"/>
    <mergeCell ref="AI32:AI38"/>
    <mergeCell ref="AH25:AH31"/>
    <mergeCell ref="AI25:AI31"/>
    <mergeCell ref="AJ25:AJ31"/>
    <mergeCell ref="AE25:AE31"/>
    <mergeCell ref="AF25:AF31"/>
    <mergeCell ref="AG25:AG31"/>
    <mergeCell ref="AK32:AK38"/>
    <mergeCell ref="AL32:AL38"/>
    <mergeCell ref="AM32:AM38"/>
    <mergeCell ref="AN32:AN38"/>
    <mergeCell ref="V45:V49"/>
    <mergeCell ref="W45:W49"/>
    <mergeCell ref="X45:X49"/>
    <mergeCell ref="Y45:Y49"/>
    <mergeCell ref="Z45:Z49"/>
    <mergeCell ref="AA45:AA49"/>
    <mergeCell ref="AB45:AB49"/>
    <mergeCell ref="AC45:AC49"/>
    <mergeCell ref="AD45:AD49"/>
    <mergeCell ref="V50:V53"/>
    <mergeCell ref="W50:W53"/>
    <mergeCell ref="X50:X53"/>
    <mergeCell ref="Y50:Y53"/>
    <mergeCell ref="Z50:Z53"/>
    <mergeCell ref="AA50:AA53"/>
    <mergeCell ref="AB50:AB53"/>
    <mergeCell ref="AC50:AC53"/>
    <mergeCell ref="AD50:AD53"/>
    <mergeCell ref="AJ50:AJ53"/>
    <mergeCell ref="AK50:AK53"/>
    <mergeCell ref="AL50:AL53"/>
    <mergeCell ref="AM50:AM53"/>
    <mergeCell ref="AN50:AN53"/>
    <mergeCell ref="AM45:AM49"/>
    <mergeCell ref="AN45:AN49"/>
    <mergeCell ref="AE50:AE53"/>
    <mergeCell ref="AF50:AF53"/>
    <mergeCell ref="AG50:AG53"/>
    <mergeCell ref="AH50:AH53"/>
    <mergeCell ref="AI50:AI53"/>
    <mergeCell ref="AH45:AH49"/>
    <mergeCell ref="AI45:AI49"/>
    <mergeCell ref="AJ45:AJ49"/>
    <mergeCell ref="AL45:AL49"/>
    <mergeCell ref="AE45:AE49"/>
    <mergeCell ref="AF45:AF49"/>
    <mergeCell ref="AG45:AG49"/>
    <mergeCell ref="AK45:AK49"/>
    <mergeCell ref="CR8:CR10"/>
    <mergeCell ref="AK40:AK44"/>
    <mergeCell ref="BL10:BM10"/>
    <mergeCell ref="BN10:BO10"/>
    <mergeCell ref="BP10:BR10"/>
    <mergeCell ref="CM9:CQ9"/>
    <mergeCell ref="V8:AC9"/>
    <mergeCell ref="AD8:AN9"/>
    <mergeCell ref="V10:W10"/>
    <mergeCell ref="X10:Y10"/>
    <mergeCell ref="Z10:AA10"/>
    <mergeCell ref="AB10:AC10"/>
    <mergeCell ref="AD10:AE10"/>
    <mergeCell ref="AF10:AG10"/>
    <mergeCell ref="AH10:AI10"/>
    <mergeCell ref="AJ10:AK10"/>
    <mergeCell ref="AL10:AN10"/>
    <mergeCell ref="AR8:AR10"/>
    <mergeCell ref="BH8:BR9"/>
    <mergeCell ref="BH10:BI10"/>
    <mergeCell ref="BJ10:BK10"/>
    <mergeCell ref="AL40:AL44"/>
    <mergeCell ref="AM40:AM44"/>
    <mergeCell ref="AN40:AN44"/>
  </mergeCells>
  <conditionalFormatting sqref="BR1:BR1048576">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T89"/>
  <sheetViews>
    <sheetView topLeftCell="AU7" workbookViewId="0">
      <pane ySplit="4" topLeftCell="A11" activePane="bottomLeft" state="frozen"/>
      <selection activeCell="A7" sqref="A7"/>
      <selection pane="bottomLeft" activeCell="BJ13" sqref="BJ13"/>
    </sheetView>
  </sheetViews>
  <sheetFormatPr baseColWidth="10" defaultColWidth="10.75" defaultRowHeight="27" x14ac:dyDescent="0.35"/>
  <cols>
    <col min="1" max="1" width="2.375" style="2" customWidth="1"/>
    <col min="2" max="2" width="10.75" style="2"/>
    <col min="3" max="3" width="18.875" style="2" customWidth="1"/>
    <col min="4" max="4" width="11" style="2" customWidth="1"/>
    <col min="5" max="5" width="19.75" style="2" customWidth="1"/>
    <col min="6" max="6" width="20.875" style="2" customWidth="1"/>
    <col min="7" max="7" width="10.75" style="2"/>
    <col min="8" max="8" width="13.625" style="2" customWidth="1"/>
    <col min="9" max="9" width="6.75" style="202" hidden="1" customWidth="1"/>
    <col min="10" max="10" width="10.75" style="2"/>
    <col min="11" max="12" width="6.75" style="202" hidden="1" customWidth="1"/>
    <col min="13" max="13" width="10.75" style="2"/>
    <col min="14" max="15" width="6.75" style="202" hidden="1" customWidth="1"/>
    <col min="16" max="16" width="10.75" style="2"/>
    <col min="17" max="18" width="6.75" style="202" hidden="1" customWidth="1"/>
    <col min="19" max="19" width="10.75" style="2"/>
    <col min="20" max="21" width="6.75" style="202" hidden="1" customWidth="1"/>
    <col min="22" max="22" width="12.75" style="202" customWidth="1"/>
    <col min="23" max="23" width="6.75" style="202" hidden="1" customWidth="1"/>
    <col min="24" max="24" width="12.75" style="202" customWidth="1"/>
    <col min="25" max="25" width="6.75" style="202" hidden="1" customWidth="1"/>
    <col min="26" max="26" width="12.75" style="202" customWidth="1"/>
    <col min="27" max="27" width="6.75" style="202" hidden="1" customWidth="1"/>
    <col min="28" max="28" width="12.75" style="202" customWidth="1"/>
    <col min="29" max="29" width="6.75" style="202" hidden="1" customWidth="1"/>
    <col min="30" max="30" width="10.75" style="202" customWidth="1"/>
    <col min="31" max="31" width="6.75" style="202" hidden="1" customWidth="1"/>
    <col min="32" max="32" width="10.75" style="202" customWidth="1"/>
    <col min="33" max="33" width="6.75" style="202" hidden="1" customWidth="1"/>
    <col min="34" max="34" width="10.75" style="202" customWidth="1"/>
    <col min="35" max="35" width="6.75" style="202" hidden="1" customWidth="1"/>
    <col min="36" max="36" width="10.75" style="202" customWidth="1"/>
    <col min="37" max="37" width="6.75" style="202" hidden="1" customWidth="1"/>
    <col min="38" max="38" width="12.75" style="202" customWidth="1"/>
    <col min="39" max="39" width="6.75" style="202" customWidth="1"/>
    <col min="40" max="40" width="8.75" style="202" customWidth="1"/>
    <col min="41" max="41" width="10.75" style="2"/>
    <col min="42" max="42" width="24.75" style="2" customWidth="1"/>
    <col min="43" max="43" width="55.75" style="2" customWidth="1"/>
    <col min="44" max="44" width="11.625" style="2" customWidth="1"/>
    <col min="45" max="45" width="55.75" style="2" customWidth="1"/>
    <col min="46" max="46" width="11.125" style="2" customWidth="1"/>
    <col min="47" max="47" width="13" style="2" customWidth="1"/>
    <col min="48" max="48" width="11.125" style="2" customWidth="1"/>
    <col min="49" max="49" width="6.75" style="202" customWidth="1"/>
    <col min="50" max="50" width="11.875" style="2" customWidth="1"/>
    <col min="51" max="51" width="6.75" style="202" customWidth="1"/>
    <col min="52" max="52" width="11.875" style="2" customWidth="1"/>
    <col min="53" max="53" width="6.75" style="202" customWidth="1"/>
    <col min="54" max="54" width="11.875" style="2" customWidth="1"/>
    <col min="55" max="55" width="6.75" style="202" customWidth="1"/>
    <col min="56" max="59" width="12.75" style="202" customWidth="1"/>
    <col min="60" max="60" width="10.75" style="202" customWidth="1"/>
    <col min="61" max="61" width="6.75" style="202" hidden="1" customWidth="1"/>
    <col min="62" max="62" width="10.75" style="202" customWidth="1"/>
    <col min="63" max="63" width="6.75" style="202" hidden="1" customWidth="1"/>
    <col min="64" max="64" width="10.75" style="202" customWidth="1"/>
    <col min="65" max="65" width="6.75" style="202" hidden="1" customWidth="1"/>
    <col min="66" max="66" width="10.75" style="202" customWidth="1"/>
    <col min="67" max="67" width="6.75" style="202" hidden="1" customWidth="1"/>
    <col min="68" max="68" width="9.75" style="202" customWidth="1"/>
    <col min="69" max="69" width="6.75" style="202" hidden="1" customWidth="1"/>
    <col min="70" max="70" width="8.75" style="644" customWidth="1"/>
    <col min="71" max="73" width="16.25" style="2" customWidth="1"/>
    <col min="74" max="74" width="14.75" style="202" customWidth="1"/>
    <col min="75" max="75" width="14.75" style="2" customWidth="1"/>
    <col min="76" max="78" width="16.25" style="2" customWidth="1"/>
    <col min="79" max="79" width="14.75" style="202" customWidth="1"/>
    <col min="80" max="80" width="14.75" style="2" customWidth="1"/>
    <col min="81" max="83" width="16.25" style="2" customWidth="1"/>
    <col min="84" max="84" width="14.75" style="202" customWidth="1"/>
    <col min="85" max="85" width="14.75" style="2" customWidth="1"/>
    <col min="86" max="88" width="16.25" style="2" customWidth="1"/>
    <col min="89" max="89" width="14.75" style="202" customWidth="1"/>
    <col min="90" max="90" width="14.75" style="2" customWidth="1"/>
    <col min="91" max="93" width="16.25" style="202" customWidth="1"/>
    <col min="94" max="94" width="14.75" style="202" customWidth="1"/>
    <col min="95" max="95" width="14.75" style="2" customWidth="1"/>
    <col min="96" max="96" width="30.75" style="2" customWidth="1"/>
    <col min="97" max="97" width="21.25" style="2" customWidth="1"/>
    <col min="98" max="98" width="20.75" style="2" customWidth="1"/>
    <col min="99" max="16384" width="10.75" style="2"/>
  </cols>
  <sheetData>
    <row r="1" spans="2:98" ht="27.75" x14ac:dyDescent="0.4">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633"/>
      <c r="BS1" s="1"/>
      <c r="BT1" s="1"/>
      <c r="BU1" s="1"/>
      <c r="BV1" s="1"/>
      <c r="BW1" s="1"/>
      <c r="BX1" s="1"/>
      <c r="BY1" s="1"/>
      <c r="BZ1" s="1"/>
      <c r="CA1" s="1"/>
      <c r="CB1" s="1"/>
      <c r="CC1" s="1"/>
      <c r="CD1" s="1"/>
      <c r="CE1" s="1"/>
      <c r="CF1" s="1"/>
      <c r="CG1" s="1"/>
      <c r="CH1" s="1"/>
      <c r="CI1" s="1"/>
      <c r="CJ1" s="1"/>
      <c r="CK1" s="1"/>
      <c r="CL1" s="1"/>
      <c r="CM1" s="1"/>
      <c r="CN1" s="1"/>
      <c r="CO1" s="1"/>
      <c r="CP1" s="1"/>
      <c r="CQ1" s="1"/>
      <c r="CR1" s="1"/>
      <c r="CS1" s="1"/>
    </row>
    <row r="2" spans="2:98" ht="27.75" x14ac:dyDescent="0.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633"/>
      <c r="BS2" s="1"/>
      <c r="BT2" s="1"/>
      <c r="BU2" s="1"/>
      <c r="BV2" s="1"/>
      <c r="BW2" s="1"/>
      <c r="BX2" s="1"/>
      <c r="BY2" s="1"/>
      <c r="BZ2" s="1"/>
      <c r="CA2" s="1"/>
      <c r="CB2" s="1"/>
      <c r="CC2" s="1"/>
      <c r="CD2" s="1"/>
      <c r="CE2" s="1"/>
      <c r="CF2" s="1"/>
      <c r="CG2" s="1"/>
      <c r="CH2" s="1"/>
      <c r="CI2" s="1"/>
      <c r="CJ2" s="1"/>
      <c r="CK2" s="1"/>
      <c r="CL2" s="1"/>
      <c r="CM2" s="1"/>
      <c r="CN2" s="1"/>
      <c r="CO2" s="1"/>
      <c r="CP2" s="1"/>
      <c r="CQ2" s="1"/>
      <c r="CR2" s="1"/>
      <c r="CS2" s="1"/>
    </row>
    <row r="3" spans="2:98" ht="15.75" x14ac:dyDescent="0.25">
      <c r="B3" s="883" t="s">
        <v>0</v>
      </c>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883"/>
      <c r="AJ3" s="883"/>
      <c r="AK3" s="883"/>
      <c r="AL3" s="883"/>
      <c r="AM3" s="883"/>
      <c r="AN3" s="883"/>
      <c r="AO3" s="883"/>
      <c r="AP3" s="883"/>
      <c r="AQ3" s="883"/>
      <c r="AR3" s="883"/>
      <c r="AS3" s="883"/>
      <c r="AT3" s="883"/>
      <c r="AU3" s="883"/>
      <c r="AV3" s="883"/>
      <c r="AW3" s="883"/>
      <c r="AX3" s="883"/>
      <c r="AY3" s="883"/>
      <c r="AZ3" s="883"/>
      <c r="BA3" s="883"/>
      <c r="BB3" s="883"/>
      <c r="BC3" s="883"/>
      <c r="BD3" s="883"/>
      <c r="BE3" s="883"/>
      <c r="BF3" s="883"/>
      <c r="BG3" s="883"/>
      <c r="BH3" s="883"/>
      <c r="BI3" s="883"/>
      <c r="BJ3" s="883"/>
      <c r="BK3" s="883"/>
      <c r="BL3" s="883"/>
      <c r="BM3" s="883"/>
      <c r="BN3" s="883"/>
      <c r="BO3" s="883"/>
      <c r="BP3" s="883"/>
      <c r="BQ3" s="883"/>
      <c r="BR3" s="883"/>
      <c r="BS3" s="883"/>
      <c r="BT3" s="883"/>
      <c r="BU3" s="883"/>
      <c r="BV3" s="883"/>
      <c r="BW3" s="883"/>
      <c r="BX3" s="883"/>
      <c r="BY3" s="883"/>
      <c r="BZ3" s="883"/>
      <c r="CA3" s="883"/>
      <c r="CB3" s="883"/>
      <c r="CC3" s="883"/>
      <c r="CD3" s="883"/>
      <c r="CE3" s="883"/>
      <c r="CF3" s="883"/>
      <c r="CG3" s="883"/>
      <c r="CH3" s="883"/>
      <c r="CI3" s="883"/>
      <c r="CJ3" s="883"/>
      <c r="CK3" s="883"/>
      <c r="CL3" s="883"/>
      <c r="CM3" s="883"/>
      <c r="CN3" s="883"/>
      <c r="CO3" s="883"/>
      <c r="CP3" s="883"/>
      <c r="CQ3" s="883"/>
      <c r="CR3" s="883"/>
      <c r="CS3" s="883"/>
      <c r="CT3" s="883"/>
    </row>
    <row r="4" spans="2:98" ht="15.75" x14ac:dyDescent="0.25">
      <c r="B4" s="883" t="s">
        <v>16</v>
      </c>
      <c r="C4" s="883"/>
      <c r="D4" s="883"/>
      <c r="E4" s="883"/>
      <c r="F4" s="883"/>
      <c r="G4" s="883"/>
      <c r="H4" s="883"/>
      <c r="I4" s="883"/>
      <c r="J4" s="883"/>
      <c r="K4" s="883"/>
      <c r="L4" s="883"/>
      <c r="M4" s="883"/>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c r="AQ4" s="883"/>
      <c r="AR4" s="883"/>
      <c r="AS4" s="883"/>
      <c r="AT4" s="883"/>
      <c r="AU4" s="883"/>
      <c r="AV4" s="883"/>
      <c r="AW4" s="883"/>
      <c r="AX4" s="883"/>
      <c r="AY4" s="883"/>
      <c r="AZ4" s="883"/>
      <c r="BA4" s="883"/>
      <c r="BB4" s="883"/>
      <c r="BC4" s="883"/>
      <c r="BD4" s="883"/>
      <c r="BE4" s="883"/>
      <c r="BF4" s="883"/>
      <c r="BG4" s="883"/>
      <c r="BH4" s="883"/>
      <c r="BI4" s="883"/>
      <c r="BJ4" s="883"/>
      <c r="BK4" s="883"/>
      <c r="BL4" s="883"/>
      <c r="BM4" s="883"/>
      <c r="BN4" s="883"/>
      <c r="BO4" s="883"/>
      <c r="BP4" s="883"/>
      <c r="BQ4" s="883"/>
      <c r="BR4" s="883"/>
      <c r="BS4" s="883"/>
      <c r="BT4" s="883"/>
      <c r="BU4" s="883"/>
      <c r="BV4" s="883"/>
      <c r="BW4" s="883"/>
      <c r="BX4" s="883"/>
      <c r="BY4" s="883"/>
      <c r="BZ4" s="883"/>
      <c r="CA4" s="883"/>
      <c r="CB4" s="883"/>
      <c r="CC4" s="883"/>
      <c r="CD4" s="883"/>
      <c r="CE4" s="883"/>
      <c r="CF4" s="883"/>
      <c r="CG4" s="883"/>
      <c r="CH4" s="883"/>
      <c r="CI4" s="883"/>
      <c r="CJ4" s="883"/>
      <c r="CK4" s="883"/>
      <c r="CL4" s="883"/>
      <c r="CM4" s="883"/>
      <c r="CN4" s="883"/>
      <c r="CO4" s="883"/>
      <c r="CP4" s="883"/>
      <c r="CQ4" s="883"/>
      <c r="CR4" s="883"/>
      <c r="CS4" s="883"/>
      <c r="CT4" s="883"/>
    </row>
    <row r="5" spans="2:98" ht="15.75" x14ac:dyDescent="0.25">
      <c r="B5" s="883" t="s">
        <v>21</v>
      </c>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c r="BC5" s="883"/>
      <c r="BD5" s="883"/>
      <c r="BE5" s="883"/>
      <c r="BF5" s="883"/>
      <c r="BG5" s="883"/>
      <c r="BH5" s="883"/>
      <c r="BI5" s="883"/>
      <c r="BJ5" s="883"/>
      <c r="BK5" s="883"/>
      <c r="BL5" s="883"/>
      <c r="BM5" s="883"/>
      <c r="BN5" s="883"/>
      <c r="BO5" s="883"/>
      <c r="BP5" s="883"/>
      <c r="BQ5" s="883"/>
      <c r="BR5" s="883"/>
      <c r="BS5" s="883"/>
      <c r="BT5" s="883"/>
      <c r="BU5" s="883"/>
      <c r="BV5" s="883"/>
      <c r="BW5" s="883"/>
      <c r="BX5" s="883"/>
      <c r="BY5" s="883"/>
      <c r="BZ5" s="883"/>
      <c r="CA5" s="883"/>
      <c r="CB5" s="883"/>
      <c r="CC5" s="883"/>
      <c r="CD5" s="883"/>
      <c r="CE5" s="883"/>
      <c r="CF5" s="883"/>
      <c r="CG5" s="883"/>
      <c r="CH5" s="883"/>
      <c r="CI5" s="883"/>
      <c r="CJ5" s="883"/>
      <c r="CK5" s="883"/>
      <c r="CL5" s="883"/>
      <c r="CM5" s="883"/>
      <c r="CN5" s="883"/>
      <c r="CO5" s="883"/>
      <c r="CP5" s="883"/>
      <c r="CQ5" s="883"/>
      <c r="CR5" s="883"/>
      <c r="CS5" s="883"/>
      <c r="CT5" s="883"/>
    </row>
    <row r="6" spans="2:98" ht="14.25" customHeight="1" x14ac:dyDescent="0.4">
      <c r="B6" s="3"/>
      <c r="C6" s="3"/>
      <c r="D6" s="3"/>
      <c r="E6" s="3"/>
      <c r="F6" s="3"/>
      <c r="G6" s="3"/>
      <c r="H6" s="3"/>
      <c r="I6" s="361"/>
      <c r="J6" s="3"/>
      <c r="K6" s="361"/>
      <c r="L6" s="361"/>
      <c r="M6" s="3"/>
      <c r="N6" s="361"/>
      <c r="O6" s="361"/>
      <c r="P6" s="3"/>
      <c r="Q6" s="361"/>
      <c r="R6" s="361"/>
      <c r="S6" s="3"/>
      <c r="T6" s="361"/>
      <c r="U6" s="361"/>
      <c r="V6" s="361"/>
      <c r="W6" s="361"/>
      <c r="X6" s="361"/>
      <c r="Y6" s="361"/>
      <c r="Z6" s="361"/>
      <c r="AA6" s="361"/>
      <c r="AB6" s="361"/>
      <c r="AC6" s="361"/>
      <c r="AD6" s="361"/>
      <c r="AE6" s="361"/>
      <c r="AF6" s="361"/>
      <c r="AG6" s="361"/>
      <c r="AH6" s="361"/>
      <c r="AI6" s="361"/>
      <c r="AJ6" s="361"/>
      <c r="AK6" s="361"/>
      <c r="AL6" s="361"/>
      <c r="AM6" s="361"/>
      <c r="AN6" s="361"/>
      <c r="AO6" s="3"/>
      <c r="AP6" s="3"/>
      <c r="AQ6" s="3"/>
      <c r="AR6" s="3"/>
      <c r="AS6" s="3"/>
      <c r="AT6" s="3"/>
      <c r="AU6" s="3"/>
      <c r="AV6" s="3"/>
      <c r="AW6" s="361"/>
      <c r="AX6" s="3"/>
      <c r="AY6" s="361"/>
      <c r="AZ6" s="3"/>
      <c r="BA6" s="361"/>
      <c r="BB6" s="3"/>
      <c r="BC6" s="361"/>
      <c r="BD6" s="361"/>
      <c r="BE6" s="361"/>
      <c r="BF6" s="361"/>
      <c r="BG6" s="361"/>
      <c r="BH6" s="361"/>
      <c r="BI6" s="361"/>
      <c r="BJ6" s="361"/>
      <c r="BK6" s="361"/>
      <c r="BL6" s="361"/>
      <c r="BM6" s="361"/>
      <c r="BN6" s="361"/>
      <c r="BO6" s="361"/>
      <c r="BP6" s="361"/>
      <c r="BQ6" s="361"/>
      <c r="BR6" s="634"/>
      <c r="BS6" s="3"/>
      <c r="BT6" s="3"/>
      <c r="BU6" s="3"/>
      <c r="BV6" s="361"/>
      <c r="BW6" s="3"/>
      <c r="BX6" s="3"/>
      <c r="BY6" s="3"/>
      <c r="BZ6" s="3"/>
      <c r="CA6" s="361"/>
      <c r="CB6" s="3"/>
      <c r="CC6" s="3"/>
      <c r="CD6" s="3"/>
      <c r="CE6" s="3"/>
      <c r="CF6" s="361"/>
      <c r="CG6" s="3"/>
      <c r="CH6" s="3"/>
      <c r="CI6" s="3"/>
      <c r="CJ6" s="3"/>
      <c r="CK6" s="361"/>
      <c r="CL6" s="3"/>
      <c r="CM6" s="361"/>
      <c r="CN6" s="361"/>
      <c r="CO6" s="361"/>
      <c r="CP6" s="361"/>
      <c r="CQ6" s="3"/>
      <c r="CR6" s="3"/>
      <c r="CS6" s="3"/>
      <c r="CT6" s="3"/>
    </row>
    <row r="7" spans="2:98" ht="14.25" customHeight="1" thickBot="1" x14ac:dyDescent="0.4">
      <c r="B7" s="4"/>
      <c r="C7" s="4"/>
      <c r="D7" s="5"/>
      <c r="E7" s="5"/>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7"/>
      <c r="AQ7" s="4"/>
      <c r="AR7" s="4"/>
      <c r="AS7" s="4"/>
      <c r="AT7" s="4"/>
      <c r="AU7" s="4"/>
      <c r="AV7" s="4"/>
      <c r="AW7" s="4"/>
      <c r="AX7" s="4"/>
      <c r="AY7" s="4"/>
      <c r="AZ7" s="4"/>
      <c r="BA7" s="4"/>
      <c r="BB7" s="4"/>
      <c r="BC7" s="4"/>
      <c r="BD7" s="4"/>
      <c r="BE7" s="4"/>
      <c r="BF7" s="4"/>
      <c r="BG7" s="4"/>
      <c r="BH7" s="4"/>
      <c r="BI7" s="4"/>
      <c r="BJ7" s="4"/>
      <c r="BK7" s="4"/>
      <c r="BL7" s="4"/>
      <c r="BM7" s="4"/>
      <c r="BN7" s="4"/>
      <c r="BO7" s="4"/>
      <c r="BP7" s="4"/>
      <c r="BQ7" s="4"/>
      <c r="BR7" s="635"/>
      <c r="BS7" s="8"/>
      <c r="BT7" s="8"/>
      <c r="BU7" s="4"/>
      <c r="BV7" s="4"/>
      <c r="BW7" s="4"/>
      <c r="BX7" s="8"/>
      <c r="BY7" s="8"/>
      <c r="BZ7" s="8"/>
      <c r="CA7" s="8"/>
      <c r="CB7" s="4"/>
      <c r="CC7" s="8"/>
      <c r="CD7" s="8"/>
      <c r="CE7" s="8"/>
      <c r="CF7" s="8"/>
      <c r="CG7" s="4"/>
      <c r="CH7" s="8"/>
      <c r="CI7" s="8"/>
      <c r="CJ7" s="8"/>
      <c r="CK7" s="8"/>
      <c r="CL7" s="4"/>
      <c r="CM7" s="4"/>
      <c r="CN7" s="4"/>
      <c r="CO7" s="4"/>
      <c r="CP7" s="4"/>
      <c r="CQ7" s="4"/>
      <c r="CR7" s="4"/>
      <c r="CS7" s="4"/>
    </row>
    <row r="8" spans="2:98" ht="15" customHeight="1" thickBot="1" x14ac:dyDescent="0.25">
      <c r="B8" s="884" t="s">
        <v>8</v>
      </c>
      <c r="C8" s="884" t="s">
        <v>13</v>
      </c>
      <c r="D8" s="884" t="s">
        <v>8</v>
      </c>
      <c r="E8" s="884" t="s">
        <v>14</v>
      </c>
      <c r="F8" s="886" t="s">
        <v>9</v>
      </c>
      <c r="G8" s="731" t="s">
        <v>10</v>
      </c>
      <c r="H8" s="730" t="s">
        <v>1</v>
      </c>
      <c r="I8" s="886"/>
      <c r="J8" s="730" t="s">
        <v>2</v>
      </c>
      <c r="K8" s="731"/>
      <c r="L8" s="731"/>
      <c r="M8" s="731"/>
      <c r="N8" s="731"/>
      <c r="O8" s="731"/>
      <c r="P8" s="731"/>
      <c r="Q8" s="731"/>
      <c r="R8" s="731"/>
      <c r="S8" s="731"/>
      <c r="T8" s="731"/>
      <c r="U8" s="738"/>
      <c r="V8" s="786" t="s">
        <v>1191</v>
      </c>
      <c r="W8" s="787"/>
      <c r="X8" s="787"/>
      <c r="Y8" s="787"/>
      <c r="Z8" s="787"/>
      <c r="AA8" s="787"/>
      <c r="AB8" s="787"/>
      <c r="AC8" s="788"/>
      <c r="AD8" s="777" t="s">
        <v>1192</v>
      </c>
      <c r="AE8" s="778"/>
      <c r="AF8" s="778"/>
      <c r="AG8" s="778"/>
      <c r="AH8" s="778"/>
      <c r="AI8" s="778"/>
      <c r="AJ8" s="778"/>
      <c r="AK8" s="778"/>
      <c r="AL8" s="778"/>
      <c r="AM8" s="778"/>
      <c r="AN8" s="779"/>
      <c r="AO8" s="737" t="s">
        <v>8</v>
      </c>
      <c r="AP8" s="889" t="s">
        <v>3</v>
      </c>
      <c r="AQ8" s="889" t="s">
        <v>11</v>
      </c>
      <c r="AR8" s="889" t="s">
        <v>15</v>
      </c>
      <c r="AS8" s="730" t="s">
        <v>4</v>
      </c>
      <c r="AT8" s="731"/>
      <c r="AU8" s="731"/>
      <c r="AV8" s="731"/>
      <c r="AW8" s="731"/>
      <c r="AX8" s="731"/>
      <c r="AY8" s="731"/>
      <c r="AZ8" s="731"/>
      <c r="BA8" s="731"/>
      <c r="BB8" s="731"/>
      <c r="BC8" s="738"/>
      <c r="BD8" s="737" t="s">
        <v>1191</v>
      </c>
      <c r="BE8" s="731"/>
      <c r="BF8" s="731"/>
      <c r="BG8" s="738"/>
      <c r="BH8" s="741" t="s">
        <v>1192</v>
      </c>
      <c r="BI8" s="742"/>
      <c r="BJ8" s="742"/>
      <c r="BK8" s="742"/>
      <c r="BL8" s="742"/>
      <c r="BM8" s="742"/>
      <c r="BN8" s="742"/>
      <c r="BO8" s="742"/>
      <c r="BP8" s="742"/>
      <c r="BQ8" s="742"/>
      <c r="BR8" s="743"/>
      <c r="BS8" s="1010" t="s">
        <v>1203</v>
      </c>
      <c r="BT8" s="891"/>
      <c r="BU8" s="891"/>
      <c r="BV8" s="891"/>
      <c r="BW8" s="891"/>
      <c r="BX8" s="891"/>
      <c r="BY8" s="891"/>
      <c r="BZ8" s="891"/>
      <c r="CA8" s="891"/>
      <c r="CB8" s="891"/>
      <c r="CC8" s="891"/>
      <c r="CD8" s="891"/>
      <c r="CE8" s="891"/>
      <c r="CF8" s="891"/>
      <c r="CG8" s="891"/>
      <c r="CH8" s="891"/>
      <c r="CI8" s="891"/>
      <c r="CJ8" s="891"/>
      <c r="CK8" s="891"/>
      <c r="CL8" s="891"/>
      <c r="CM8" s="1011"/>
      <c r="CN8" s="1011"/>
      <c r="CO8" s="1011"/>
      <c r="CP8" s="1011"/>
      <c r="CQ8" s="1012"/>
      <c r="CR8" s="966" t="s">
        <v>1220</v>
      </c>
      <c r="CS8" s="1013" t="s">
        <v>12</v>
      </c>
    </row>
    <row r="9" spans="2:98" ht="15" customHeight="1" thickBot="1" x14ac:dyDescent="0.25">
      <c r="B9" s="885"/>
      <c r="C9" s="885"/>
      <c r="D9" s="885"/>
      <c r="E9" s="885"/>
      <c r="F9" s="887"/>
      <c r="G9" s="888"/>
      <c r="H9" s="896"/>
      <c r="I9" s="887"/>
      <c r="J9" s="896"/>
      <c r="K9" s="888"/>
      <c r="L9" s="888"/>
      <c r="M9" s="888"/>
      <c r="N9" s="888"/>
      <c r="O9" s="888"/>
      <c r="P9" s="888"/>
      <c r="Q9" s="888"/>
      <c r="R9" s="888"/>
      <c r="S9" s="888"/>
      <c r="T9" s="888"/>
      <c r="U9" s="892"/>
      <c r="V9" s="789"/>
      <c r="W9" s="790"/>
      <c r="X9" s="790"/>
      <c r="Y9" s="790"/>
      <c r="Z9" s="790"/>
      <c r="AA9" s="790"/>
      <c r="AB9" s="790"/>
      <c r="AC9" s="791"/>
      <c r="AD9" s="780"/>
      <c r="AE9" s="781"/>
      <c r="AF9" s="781"/>
      <c r="AG9" s="781"/>
      <c r="AH9" s="781"/>
      <c r="AI9" s="781"/>
      <c r="AJ9" s="781"/>
      <c r="AK9" s="781"/>
      <c r="AL9" s="781"/>
      <c r="AM9" s="781"/>
      <c r="AN9" s="782"/>
      <c r="AO9" s="1009"/>
      <c r="AP9" s="890"/>
      <c r="AQ9" s="890"/>
      <c r="AR9" s="890"/>
      <c r="AS9" s="732"/>
      <c r="AT9" s="733"/>
      <c r="AU9" s="733"/>
      <c r="AV9" s="733"/>
      <c r="AW9" s="733"/>
      <c r="AX9" s="733"/>
      <c r="AY9" s="733"/>
      <c r="AZ9" s="733"/>
      <c r="BA9" s="733"/>
      <c r="BB9" s="733"/>
      <c r="BC9" s="740"/>
      <c r="BD9" s="739"/>
      <c r="BE9" s="733"/>
      <c r="BF9" s="733"/>
      <c r="BG9" s="740"/>
      <c r="BH9" s="744"/>
      <c r="BI9" s="745"/>
      <c r="BJ9" s="745"/>
      <c r="BK9" s="745"/>
      <c r="BL9" s="745"/>
      <c r="BM9" s="745"/>
      <c r="BN9" s="745"/>
      <c r="BO9" s="745"/>
      <c r="BP9" s="745"/>
      <c r="BQ9" s="745"/>
      <c r="BR9" s="746"/>
      <c r="BS9" s="893">
        <v>2016</v>
      </c>
      <c r="BT9" s="894"/>
      <c r="BU9" s="894"/>
      <c r="BV9" s="894"/>
      <c r="BW9" s="895"/>
      <c r="BX9" s="893">
        <v>2017</v>
      </c>
      <c r="BY9" s="894"/>
      <c r="BZ9" s="894"/>
      <c r="CA9" s="894"/>
      <c r="CB9" s="895"/>
      <c r="CC9" s="893">
        <v>2018</v>
      </c>
      <c r="CD9" s="894"/>
      <c r="CE9" s="894"/>
      <c r="CF9" s="894"/>
      <c r="CG9" s="895"/>
      <c r="CH9" s="893">
        <v>2019</v>
      </c>
      <c r="CI9" s="894"/>
      <c r="CJ9" s="894"/>
      <c r="CK9" s="894"/>
      <c r="CL9" s="895"/>
      <c r="CM9" s="1055" t="s">
        <v>932</v>
      </c>
      <c r="CN9" s="1056"/>
      <c r="CO9" s="1056"/>
      <c r="CP9" s="1056"/>
      <c r="CQ9" s="1057"/>
      <c r="CR9" s="967"/>
      <c r="CS9" s="1014"/>
    </row>
    <row r="10" spans="2:98" ht="30" customHeight="1" thickBot="1" x14ac:dyDescent="0.25">
      <c r="B10" s="1008"/>
      <c r="C10" s="1008"/>
      <c r="D10" s="1008"/>
      <c r="E10" s="1008"/>
      <c r="F10" s="887"/>
      <c r="G10" s="888"/>
      <c r="H10" s="897"/>
      <c r="I10" s="898"/>
      <c r="J10" s="734">
        <v>2016</v>
      </c>
      <c r="K10" s="735"/>
      <c r="L10" s="736"/>
      <c r="M10" s="734">
        <v>2017</v>
      </c>
      <c r="N10" s="735"/>
      <c r="O10" s="736"/>
      <c r="P10" s="734">
        <v>2018</v>
      </c>
      <c r="Q10" s="735"/>
      <c r="R10" s="736"/>
      <c r="S10" s="734">
        <v>2019</v>
      </c>
      <c r="T10" s="735"/>
      <c r="U10" s="1015"/>
      <c r="V10" s="783">
        <v>2016</v>
      </c>
      <c r="W10" s="736"/>
      <c r="X10" s="734">
        <v>2017</v>
      </c>
      <c r="Y10" s="736"/>
      <c r="Z10" s="734">
        <v>2018</v>
      </c>
      <c r="AA10" s="736"/>
      <c r="AB10" s="734">
        <v>2019</v>
      </c>
      <c r="AC10" s="735"/>
      <c r="AD10" s="785">
        <v>2016</v>
      </c>
      <c r="AE10" s="784"/>
      <c r="AF10" s="784">
        <v>2017</v>
      </c>
      <c r="AG10" s="784"/>
      <c r="AH10" s="784">
        <v>2018</v>
      </c>
      <c r="AI10" s="784"/>
      <c r="AJ10" s="784">
        <v>2019</v>
      </c>
      <c r="AK10" s="784"/>
      <c r="AL10" s="792" t="s">
        <v>932</v>
      </c>
      <c r="AM10" s="793"/>
      <c r="AN10" s="794"/>
      <c r="AO10" s="1009"/>
      <c r="AP10" s="890"/>
      <c r="AQ10" s="890"/>
      <c r="AR10" s="890"/>
      <c r="AS10" s="31" t="s">
        <v>5</v>
      </c>
      <c r="AT10" s="31" t="s">
        <v>10</v>
      </c>
      <c r="AU10" s="31" t="s">
        <v>6</v>
      </c>
      <c r="AV10" s="1185">
        <v>2016</v>
      </c>
      <c r="AW10" s="1186"/>
      <c r="AX10" s="1185">
        <v>2017</v>
      </c>
      <c r="AY10" s="1186"/>
      <c r="AZ10" s="1185">
        <v>2018</v>
      </c>
      <c r="BA10" s="1186"/>
      <c r="BB10" s="1185">
        <v>2019</v>
      </c>
      <c r="BC10" s="1189"/>
      <c r="BD10" s="308">
        <v>2016</v>
      </c>
      <c r="BE10" s="31">
        <v>2017</v>
      </c>
      <c r="BF10" s="31">
        <v>2018</v>
      </c>
      <c r="BG10" s="313">
        <v>2019</v>
      </c>
      <c r="BH10" s="899">
        <v>2016</v>
      </c>
      <c r="BI10" s="747"/>
      <c r="BJ10" s="747">
        <v>2017</v>
      </c>
      <c r="BK10" s="747"/>
      <c r="BL10" s="747">
        <v>2018</v>
      </c>
      <c r="BM10" s="747"/>
      <c r="BN10" s="747">
        <v>2019</v>
      </c>
      <c r="BO10" s="747"/>
      <c r="BP10" s="747" t="s">
        <v>932</v>
      </c>
      <c r="BQ10" s="747"/>
      <c r="BR10" s="748"/>
      <c r="BS10" s="308" t="s">
        <v>1187</v>
      </c>
      <c r="BT10" s="31" t="s">
        <v>1188</v>
      </c>
      <c r="BU10" s="31" t="s">
        <v>1189</v>
      </c>
      <c r="BV10" s="32" t="s">
        <v>1193</v>
      </c>
      <c r="BW10" s="313" t="s">
        <v>1194</v>
      </c>
      <c r="BX10" s="308" t="s">
        <v>1187</v>
      </c>
      <c r="BY10" s="31" t="s">
        <v>1188</v>
      </c>
      <c r="BZ10" s="31" t="s">
        <v>1189</v>
      </c>
      <c r="CA10" s="32" t="s">
        <v>1193</v>
      </c>
      <c r="CB10" s="313" t="s">
        <v>1194</v>
      </c>
      <c r="CC10" s="308" t="s">
        <v>1187</v>
      </c>
      <c r="CD10" s="31" t="s">
        <v>1188</v>
      </c>
      <c r="CE10" s="31" t="s">
        <v>1189</v>
      </c>
      <c r="CF10" s="32" t="s">
        <v>1193</v>
      </c>
      <c r="CG10" s="313" t="s">
        <v>1194</v>
      </c>
      <c r="CH10" s="308" t="s">
        <v>1187</v>
      </c>
      <c r="CI10" s="31" t="s">
        <v>1188</v>
      </c>
      <c r="CJ10" s="31" t="s">
        <v>1189</v>
      </c>
      <c r="CK10" s="32" t="s">
        <v>1193</v>
      </c>
      <c r="CL10" s="313" t="s">
        <v>1194</v>
      </c>
      <c r="CM10" s="308" t="s">
        <v>1187</v>
      </c>
      <c r="CN10" s="31" t="s">
        <v>1188</v>
      </c>
      <c r="CO10" s="31" t="s">
        <v>1189</v>
      </c>
      <c r="CP10" s="31" t="s">
        <v>1193</v>
      </c>
      <c r="CQ10" s="313" t="s">
        <v>1194</v>
      </c>
      <c r="CR10" s="968"/>
      <c r="CS10" s="1014"/>
      <c r="CT10" s="151" t="s">
        <v>7</v>
      </c>
    </row>
    <row r="11" spans="2:98" ht="30" customHeight="1" x14ac:dyDescent="0.2">
      <c r="B11" s="960">
        <f>+RESUMEN!J136</f>
        <v>0.18057109381703132</v>
      </c>
      <c r="C11" s="969" t="s">
        <v>928</v>
      </c>
      <c r="D11" s="960">
        <f>+RESUMEN!J137</f>
        <v>0.31043587569712566</v>
      </c>
      <c r="E11" s="956" t="s">
        <v>887</v>
      </c>
      <c r="F11" s="1127" t="s">
        <v>888</v>
      </c>
      <c r="G11" s="940">
        <v>0.47</v>
      </c>
      <c r="H11" s="940">
        <v>0.66</v>
      </c>
      <c r="I11" s="1113">
        <f>+H11-G11</f>
        <v>0.19000000000000006</v>
      </c>
      <c r="J11" s="940">
        <v>0.47</v>
      </c>
      <c r="K11" s="1113">
        <f>+J11-G11</f>
        <v>0</v>
      </c>
      <c r="L11" s="940"/>
      <c r="M11" s="940">
        <v>0.5</v>
      </c>
      <c r="N11" s="1113">
        <f>+M11-J11</f>
        <v>3.0000000000000027E-2</v>
      </c>
      <c r="O11" s="940"/>
      <c r="P11" s="940">
        <v>0.6</v>
      </c>
      <c r="Q11" s="1113">
        <f>+P11-M11</f>
        <v>9.9999999999999978E-2</v>
      </c>
      <c r="R11" s="940"/>
      <c r="S11" s="940">
        <v>0.66</v>
      </c>
      <c r="T11" s="1113">
        <f>+S11-P11</f>
        <v>6.0000000000000053E-2</v>
      </c>
      <c r="U11" s="1114"/>
      <c r="V11" s="1162"/>
      <c r="W11" s="1113">
        <f>+IF(V11=0,0,V11-G11)</f>
        <v>0</v>
      </c>
      <c r="X11" s="940"/>
      <c r="Y11" s="1113">
        <f>+IF(X11=0,0,X11-V11)</f>
        <v>0</v>
      </c>
      <c r="Z11" s="940"/>
      <c r="AA11" s="1113">
        <f>+IF(Z11=0,0,Z11-X11)</f>
        <v>0</v>
      </c>
      <c r="AB11" s="940"/>
      <c r="AC11" s="1190">
        <f>+IF(AB11=0,0,AB11-Z11)</f>
        <v>0</v>
      </c>
      <c r="AD11" s="987" t="str">
        <f>+IF(K11=0," -",W11/K11)</f>
        <v xml:space="preserve"> -</v>
      </c>
      <c r="AE11" s="986" t="str">
        <f>+IF(K11=0," -",IF(AD11&gt;100%,100%,AD11))</f>
        <v xml:space="preserve"> -</v>
      </c>
      <c r="AF11" s="985">
        <f>+IF(N11=0," -",Y11/N11)</f>
        <v>0</v>
      </c>
      <c r="AG11" s="986">
        <f>+IF(N11=0," -",IF(AF11&gt;100%,100%,AF11))</f>
        <v>0</v>
      </c>
      <c r="AH11" s="985">
        <f>+IF(Q11=0," -",AA11/Q11)</f>
        <v>0</v>
      </c>
      <c r="AI11" s="986">
        <f>+IF(Q11=0," -",IF(AH11&gt;100%,100%,AH11))</f>
        <v>0</v>
      </c>
      <c r="AJ11" s="985">
        <f>+IF(T11=0," -",AC11/T11)</f>
        <v>0</v>
      </c>
      <c r="AK11" s="986">
        <f>+IF(T11=0," -",IF(AJ11&gt;100%,100%,AJ11))</f>
        <v>0</v>
      </c>
      <c r="AL11" s="985">
        <f>+SUM(AC11,AA11,Y11,W11)/I11</f>
        <v>0</v>
      </c>
      <c r="AM11" s="986">
        <f>+IF(AL11&gt;100%,100%,IF(AL11&lt;0%,0%,AL11))</f>
        <v>0</v>
      </c>
      <c r="AN11" s="985"/>
      <c r="AO11" s="917">
        <f>+RESUMEN!J138</f>
        <v>0.34375</v>
      </c>
      <c r="AP11" s="906" t="s">
        <v>882</v>
      </c>
      <c r="AQ11" s="120" t="s">
        <v>845</v>
      </c>
      <c r="AR11" s="263" t="str">
        <f>'[1]LÍNEA 6'!P11</f>
        <v xml:space="preserve"> -</v>
      </c>
      <c r="AS11" s="120" t="s">
        <v>1880</v>
      </c>
      <c r="AT11" s="39">
        <v>0</v>
      </c>
      <c r="AU11" s="90">
        <f>'[1]LÍNEA 6'!S11</f>
        <v>1</v>
      </c>
      <c r="AV11" s="90">
        <f>'[1]LÍNEA 6'!T11</f>
        <v>1</v>
      </c>
      <c r="AW11" s="413">
        <f>+AV11/AU11</f>
        <v>1</v>
      </c>
      <c r="AX11" s="90">
        <f>'[1]LÍNEA 6'!U11</f>
        <v>0</v>
      </c>
      <c r="AY11" s="413">
        <f>+AX11/AU11</f>
        <v>0</v>
      </c>
      <c r="AZ11" s="90">
        <f>'[1]LÍNEA 6'!V11</f>
        <v>0</v>
      </c>
      <c r="BA11" s="415">
        <f>+AZ11/AU11</f>
        <v>0</v>
      </c>
      <c r="BB11" s="46">
        <f>'[1]LÍNEA 6'!W11</f>
        <v>0</v>
      </c>
      <c r="BC11" s="422">
        <f>+BB11/AU11</f>
        <v>0</v>
      </c>
      <c r="BD11" s="52">
        <f>'[21]2016'!K14</f>
        <v>1</v>
      </c>
      <c r="BE11" s="90">
        <f>'[21]2017'!K14</f>
        <v>0</v>
      </c>
      <c r="BF11" s="90">
        <f>'[21]2018'!K14</f>
        <v>0</v>
      </c>
      <c r="BG11" s="69">
        <f>'[21]2019'!K14</f>
        <v>0</v>
      </c>
      <c r="BH11" s="330">
        <f>IF(AV11=0," -",BD11/AV11)</f>
        <v>1</v>
      </c>
      <c r="BI11" s="453">
        <f>IF(AV11=0," -",IF(BH11&gt;100%,100%,BH11))</f>
        <v>1</v>
      </c>
      <c r="BJ11" s="331" t="str">
        <f>IF(AX11=0," -",BE11/AX11)</f>
        <v xml:space="preserve"> -</v>
      </c>
      <c r="BK11" s="453" t="str">
        <f>IF(AX11=0," -",IF(BJ11&gt;100%,100%,BJ11))</f>
        <v xml:space="preserve"> -</v>
      </c>
      <c r="BL11" s="331" t="str">
        <f>IF(AZ11=0," -",BF11/AZ11)</f>
        <v xml:space="preserve"> -</v>
      </c>
      <c r="BM11" s="453" t="str">
        <f>IF(AZ11=0," -",IF(BL11&gt;100%,100%,BL11))</f>
        <v xml:space="preserve"> -</v>
      </c>
      <c r="BN11" s="331" t="str">
        <f>IF(BB11=0," -",BG11/BB11)</f>
        <v xml:space="preserve"> -</v>
      </c>
      <c r="BO11" s="453" t="str">
        <f>IF(BB11=0," -",IF(BN11&gt;100%,100%,BN11))</f>
        <v xml:space="preserve"> -</v>
      </c>
      <c r="BP11" s="660">
        <f>+SUM(BD11:BG11)/AU11</f>
        <v>1</v>
      </c>
      <c r="BQ11" s="655">
        <f>+IF(BP11&gt;100%,100%,BP11)</f>
        <v>1</v>
      </c>
      <c r="BR11" s="645">
        <f>+BQ11</f>
        <v>1</v>
      </c>
      <c r="BS11" s="52">
        <f>'[21]2016'!P14</f>
        <v>488844</v>
      </c>
      <c r="BT11" s="90">
        <f>'[21]2016'!Q14</f>
        <v>488844</v>
      </c>
      <c r="BU11" s="90">
        <f>'[21]2016'!R14</f>
        <v>0</v>
      </c>
      <c r="BV11" s="146">
        <f>IF(BS11=0," -",BT11/BS11)</f>
        <v>1</v>
      </c>
      <c r="BW11" s="385" t="str">
        <f>IF(BU11=0," -",IF(BT11=0,100%,BU11/BT11))</f>
        <v xml:space="preserve"> -</v>
      </c>
      <c r="BX11" s="52">
        <f>'[21]2017'!P14</f>
        <v>0</v>
      </c>
      <c r="BY11" s="90">
        <f>'[21]2017'!Q14</f>
        <v>0</v>
      </c>
      <c r="BZ11" s="90">
        <f>'[21]2017'!R14</f>
        <v>0</v>
      </c>
      <c r="CA11" s="146" t="str">
        <f>IF(BX11=0," -",BY11/BX11)</f>
        <v xml:space="preserve"> -</v>
      </c>
      <c r="CB11" s="385" t="str">
        <f>IF(BZ11=0," -",IF(BY11=0,100%,BZ11/BY11))</f>
        <v xml:space="preserve"> -</v>
      </c>
      <c r="CC11" s="52">
        <f>'[21]2018'!P14</f>
        <v>0</v>
      </c>
      <c r="CD11" s="90">
        <f>'[21]2018'!Q14</f>
        <v>0</v>
      </c>
      <c r="CE11" s="90">
        <f>'[21]2018'!R14</f>
        <v>0</v>
      </c>
      <c r="CF11" s="146" t="str">
        <f>IF(CC11=0," -",CD11/CC11)</f>
        <v xml:space="preserve"> -</v>
      </c>
      <c r="CG11" s="385" t="str">
        <f>IF(CE11=0," -",IF(CD11=0,100%,CE11/CD11))</f>
        <v xml:space="preserve"> -</v>
      </c>
      <c r="CH11" s="53">
        <f>'[21]2019'!P14</f>
        <v>0</v>
      </c>
      <c r="CI11" s="90">
        <f>'[21]2019'!Q14</f>
        <v>0</v>
      </c>
      <c r="CJ11" s="90">
        <f>'[21]2019'!R14</f>
        <v>0</v>
      </c>
      <c r="CK11" s="146" t="str">
        <f>IF(CH11=0," -",CI11/CH11)</f>
        <v xml:space="preserve"> -</v>
      </c>
      <c r="CL11" s="385" t="str">
        <f>IF(CJ11=0," -",IF(CI11=0,100%,CJ11/CI11))</f>
        <v xml:space="preserve"> -</v>
      </c>
      <c r="CM11" s="325">
        <f t="shared" ref="CM11:CO12" si="0">+BS11+BX11+CC11+CH11</f>
        <v>488844</v>
      </c>
      <c r="CN11" s="326">
        <f t="shared" si="0"/>
        <v>488844</v>
      </c>
      <c r="CO11" s="326">
        <f t="shared" si="0"/>
        <v>0</v>
      </c>
      <c r="CP11" s="504">
        <f>IF(CM11=0," -",CN11/CM11)</f>
        <v>1</v>
      </c>
      <c r="CQ11" s="385" t="str">
        <f>IF(CO11=0," -",IF(CN11=0,100%,CO11/CN11))</f>
        <v xml:space="preserve"> -</v>
      </c>
      <c r="CR11" s="591" t="s">
        <v>1344</v>
      </c>
      <c r="CS11" s="212" t="s">
        <v>1394</v>
      </c>
      <c r="CT11" s="101" t="str">
        <f>'[1]LÍNEA 6'!AQ11</f>
        <v>METROLÍNEA</v>
      </c>
    </row>
    <row r="12" spans="2:98" ht="30" customHeight="1" x14ac:dyDescent="0.2">
      <c r="B12" s="961"/>
      <c r="C12" s="958"/>
      <c r="D12" s="961"/>
      <c r="E12" s="957"/>
      <c r="F12" s="1121"/>
      <c r="G12" s="828"/>
      <c r="H12" s="828"/>
      <c r="I12" s="815"/>
      <c r="J12" s="828"/>
      <c r="K12" s="815"/>
      <c r="L12" s="828"/>
      <c r="M12" s="828"/>
      <c r="N12" s="815"/>
      <c r="O12" s="828"/>
      <c r="P12" s="828"/>
      <c r="Q12" s="815"/>
      <c r="R12" s="828"/>
      <c r="S12" s="828"/>
      <c r="T12" s="815"/>
      <c r="U12" s="877"/>
      <c r="V12" s="1042"/>
      <c r="W12" s="815"/>
      <c r="X12" s="828"/>
      <c r="Y12" s="815"/>
      <c r="Z12" s="828"/>
      <c r="AA12" s="815"/>
      <c r="AB12" s="828"/>
      <c r="AC12" s="1191"/>
      <c r="AD12" s="988"/>
      <c r="AE12" s="762"/>
      <c r="AF12" s="770"/>
      <c r="AG12" s="762"/>
      <c r="AH12" s="770"/>
      <c r="AI12" s="762"/>
      <c r="AJ12" s="770"/>
      <c r="AK12" s="762"/>
      <c r="AL12" s="770"/>
      <c r="AM12" s="762"/>
      <c r="AN12" s="770"/>
      <c r="AO12" s="915"/>
      <c r="AP12" s="904"/>
      <c r="AQ12" s="119" t="s">
        <v>846</v>
      </c>
      <c r="AR12" s="264" t="str">
        <f>'[1]LÍNEA 6'!P12</f>
        <v xml:space="preserve"> -</v>
      </c>
      <c r="AS12" s="119" t="s">
        <v>1881</v>
      </c>
      <c r="AT12" s="43">
        <v>0</v>
      </c>
      <c r="AU12" s="85">
        <f>'[1]LÍNEA 6'!S12</f>
        <v>1</v>
      </c>
      <c r="AV12" s="85">
        <f>'[1]LÍNEA 6'!T12</f>
        <v>0</v>
      </c>
      <c r="AW12" s="414">
        <f>+AV12/AU12</f>
        <v>0</v>
      </c>
      <c r="AX12" s="85">
        <f>'[1]LÍNEA 6'!U12</f>
        <v>0.1</v>
      </c>
      <c r="AY12" s="414">
        <f>+AX12/AU12</f>
        <v>0.1</v>
      </c>
      <c r="AZ12" s="85">
        <f>'[1]LÍNEA 6'!V12</f>
        <v>0.4</v>
      </c>
      <c r="BA12" s="416">
        <f>+AZ12/AU12</f>
        <v>0.4</v>
      </c>
      <c r="BB12" s="125">
        <f>'[1]LÍNEA 6'!W12</f>
        <v>0.5</v>
      </c>
      <c r="BC12" s="423">
        <f>+BB12/AU12</f>
        <v>0.5</v>
      </c>
      <c r="BD12" s="319">
        <f>'[21]2016'!K15</f>
        <v>0.1</v>
      </c>
      <c r="BE12" s="85">
        <f>'[21]2017'!K15</f>
        <v>0.05</v>
      </c>
      <c r="BF12" s="85">
        <f>'[21]2018'!K15</f>
        <v>0</v>
      </c>
      <c r="BG12" s="71">
        <f>'[21]2019'!K15</f>
        <v>0</v>
      </c>
      <c r="BH12" s="334" t="str">
        <f t="shared" ref="BH12:BH75" si="1">IF(AV12=0," -",BD12/AV12)</f>
        <v xml:space="preserve"> -</v>
      </c>
      <c r="BI12" s="454" t="str">
        <f t="shared" ref="BI12:BI75" si="2">IF(AV12=0," -",IF(BH12&gt;100%,100%,BH12))</f>
        <v xml:space="preserve"> -</v>
      </c>
      <c r="BJ12" s="335">
        <f t="shared" ref="BJ12:BJ75" si="3">IF(AX12=0," -",BE12/AX12)</f>
        <v>0.5</v>
      </c>
      <c r="BK12" s="454">
        <f t="shared" ref="BK12:BK75" si="4">IF(AX12=0," -",IF(BJ12&gt;100%,100%,BJ12))</f>
        <v>0.5</v>
      </c>
      <c r="BL12" s="335">
        <f t="shared" ref="BL12:BL75" si="5">IF(AZ12=0," -",BF12/AZ12)</f>
        <v>0</v>
      </c>
      <c r="BM12" s="454">
        <f t="shared" ref="BM12:BM75" si="6">IF(AZ12=0," -",IF(BL12&gt;100%,100%,BL12))</f>
        <v>0</v>
      </c>
      <c r="BN12" s="335">
        <f t="shared" ref="BN12:BN75" si="7">IF(BB12=0," -",BG12/BB12)</f>
        <v>0</v>
      </c>
      <c r="BO12" s="454">
        <f t="shared" ref="BO12:BO75" si="8">IF(BB12=0," -",IF(BN12&gt;100%,100%,BN12))</f>
        <v>0</v>
      </c>
      <c r="BP12" s="661">
        <f t="shared" ref="BP12:BP75" si="9">+SUM(BD12:BG12)/AU12</f>
        <v>0.15000000000000002</v>
      </c>
      <c r="BQ12" s="656">
        <f t="shared" ref="BQ12:BQ75" si="10">+IF(BP12&gt;100%,100%,BP12)</f>
        <v>0.15000000000000002</v>
      </c>
      <c r="BR12" s="646">
        <f t="shared" ref="BR12:BR75" si="11">+BQ12</f>
        <v>0.15000000000000002</v>
      </c>
      <c r="BS12" s="54">
        <f>'[21]2016'!P15</f>
        <v>0</v>
      </c>
      <c r="BT12" s="60">
        <f>'[21]2016'!Q15</f>
        <v>0</v>
      </c>
      <c r="BU12" s="60">
        <f>'[21]2016'!R15</f>
        <v>0</v>
      </c>
      <c r="BV12" s="125" t="str">
        <f>IF(BS12=0," -",BT12/BS12)</f>
        <v xml:space="preserve"> -</v>
      </c>
      <c r="BW12" s="379" t="str">
        <f>IF(BU12=0," -",IF(BT12=0,100%,BU12/BT12))</f>
        <v xml:space="preserve"> -</v>
      </c>
      <c r="BX12" s="54">
        <f>'[21]2017'!P15</f>
        <v>0</v>
      </c>
      <c r="BY12" s="60">
        <f>'[21]2017'!Q15</f>
        <v>0</v>
      </c>
      <c r="BZ12" s="60">
        <f>'[21]2017'!R15</f>
        <v>0</v>
      </c>
      <c r="CA12" s="125" t="str">
        <f>IF(BX12=0," -",BY12/BX12)</f>
        <v xml:space="preserve"> -</v>
      </c>
      <c r="CB12" s="379" t="str">
        <f>IF(BZ12=0," -",IF(BY12=0,100%,BZ12/BY12))</f>
        <v xml:space="preserve"> -</v>
      </c>
      <c r="CC12" s="54">
        <f>'[21]2018'!P15</f>
        <v>0</v>
      </c>
      <c r="CD12" s="60">
        <f>'[21]2018'!Q15</f>
        <v>0</v>
      </c>
      <c r="CE12" s="60">
        <f>'[21]2018'!R15</f>
        <v>0</v>
      </c>
      <c r="CF12" s="125" t="str">
        <f>IF(CC12=0," -",CD12/CC12)</f>
        <v xml:space="preserve"> -</v>
      </c>
      <c r="CG12" s="379" t="str">
        <f>IF(CE12=0," -",IF(CD12=0,100%,CE12/CD12))</f>
        <v xml:space="preserve"> -</v>
      </c>
      <c r="CH12" s="55">
        <f>'[21]2019'!P15</f>
        <v>0</v>
      </c>
      <c r="CI12" s="60">
        <f>'[21]2019'!Q15</f>
        <v>0</v>
      </c>
      <c r="CJ12" s="60">
        <f>'[21]2019'!R15</f>
        <v>0</v>
      </c>
      <c r="CK12" s="125" t="str">
        <f>IF(CH12=0," -",CI12/CH12)</f>
        <v xml:space="preserve"> -</v>
      </c>
      <c r="CL12" s="379" t="str">
        <f>IF(CJ12=0," -",IF(CI12=0,100%,CJ12/CI12))</f>
        <v xml:space="preserve"> -</v>
      </c>
      <c r="CM12" s="327">
        <f t="shared" si="0"/>
        <v>0</v>
      </c>
      <c r="CN12" s="323">
        <f t="shared" si="0"/>
        <v>0</v>
      </c>
      <c r="CO12" s="323">
        <f t="shared" si="0"/>
        <v>0</v>
      </c>
      <c r="CP12" s="505" t="str">
        <f>IF(CM12=0," -",CN12/CM12)</f>
        <v xml:space="preserve"> -</v>
      </c>
      <c r="CQ12" s="379" t="str">
        <f>IF(CO12=0," -",IF(CN12=0,100%,CO12/CN12))</f>
        <v xml:space="preserve"> -</v>
      </c>
      <c r="CR12" s="592" t="s">
        <v>1344</v>
      </c>
      <c r="CS12" s="213" t="s">
        <v>1394</v>
      </c>
      <c r="CT12" s="102" t="str">
        <f>'[1]LÍNEA 6'!AQ12</f>
        <v>METROLÍNEA</v>
      </c>
    </row>
    <row r="13" spans="2:98" ht="30" customHeight="1" x14ac:dyDescent="0.2">
      <c r="B13" s="961"/>
      <c r="C13" s="958"/>
      <c r="D13" s="961"/>
      <c r="E13" s="957"/>
      <c r="F13" s="1121"/>
      <c r="G13" s="828"/>
      <c r="H13" s="828"/>
      <c r="I13" s="815"/>
      <c r="J13" s="828"/>
      <c r="K13" s="815"/>
      <c r="L13" s="828"/>
      <c r="M13" s="828"/>
      <c r="N13" s="815"/>
      <c r="O13" s="828"/>
      <c r="P13" s="828"/>
      <c r="Q13" s="815"/>
      <c r="R13" s="828"/>
      <c r="S13" s="828"/>
      <c r="T13" s="815"/>
      <c r="U13" s="877"/>
      <c r="V13" s="1042"/>
      <c r="W13" s="815"/>
      <c r="X13" s="828"/>
      <c r="Y13" s="815"/>
      <c r="Z13" s="828"/>
      <c r="AA13" s="815"/>
      <c r="AB13" s="828"/>
      <c r="AC13" s="1191"/>
      <c r="AD13" s="988"/>
      <c r="AE13" s="762"/>
      <c r="AF13" s="770"/>
      <c r="AG13" s="762"/>
      <c r="AH13" s="770"/>
      <c r="AI13" s="762"/>
      <c r="AJ13" s="770"/>
      <c r="AK13" s="762"/>
      <c r="AL13" s="770"/>
      <c r="AM13" s="762"/>
      <c r="AN13" s="770"/>
      <c r="AO13" s="915"/>
      <c r="AP13" s="904"/>
      <c r="AQ13" s="255" t="s">
        <v>847</v>
      </c>
      <c r="AR13" s="265">
        <f>'[1]LÍNEA 6'!P13</f>
        <v>21032505</v>
      </c>
      <c r="AS13" s="255" t="s">
        <v>1882</v>
      </c>
      <c r="AT13" s="40">
        <v>0</v>
      </c>
      <c r="AU13" s="60">
        <f>'[1]LÍNEA 6'!S13</f>
        <v>1</v>
      </c>
      <c r="AV13" s="60">
        <f>'[1]LÍNEA 6'!T13</f>
        <v>0</v>
      </c>
      <c r="AW13" s="414">
        <v>0</v>
      </c>
      <c r="AX13" s="60">
        <f>'[1]LÍNEA 6'!U13</f>
        <v>1</v>
      </c>
      <c r="AY13" s="414">
        <v>0.33</v>
      </c>
      <c r="AZ13" s="60">
        <f>'[1]LÍNEA 6'!V13</f>
        <v>1</v>
      </c>
      <c r="BA13" s="416">
        <v>0.33</v>
      </c>
      <c r="BB13" s="47">
        <f>'[1]LÍNEA 6'!W13</f>
        <v>1</v>
      </c>
      <c r="BC13" s="423">
        <v>0.34</v>
      </c>
      <c r="BD13" s="54">
        <f>'[21]2016'!K16</f>
        <v>0</v>
      </c>
      <c r="BE13" s="60">
        <f>'[21]2017'!K16</f>
        <v>0.3</v>
      </c>
      <c r="BF13" s="60">
        <f>'[21]2018'!K16</f>
        <v>0</v>
      </c>
      <c r="BG13" s="49">
        <f>'[21]2019'!K16</f>
        <v>0</v>
      </c>
      <c r="BH13" s="334" t="str">
        <f t="shared" si="1"/>
        <v xml:space="preserve"> -</v>
      </c>
      <c r="BI13" s="454" t="str">
        <f t="shared" si="2"/>
        <v xml:space="preserve"> -</v>
      </c>
      <c r="BJ13" s="335">
        <f t="shared" si="3"/>
        <v>0.3</v>
      </c>
      <c r="BK13" s="454">
        <f t="shared" si="4"/>
        <v>0.3</v>
      </c>
      <c r="BL13" s="335">
        <f t="shared" si="5"/>
        <v>0</v>
      </c>
      <c r="BM13" s="454">
        <f t="shared" si="6"/>
        <v>0</v>
      </c>
      <c r="BN13" s="335">
        <f t="shared" si="7"/>
        <v>0</v>
      </c>
      <c r="BO13" s="454">
        <f t="shared" si="8"/>
        <v>0</v>
      </c>
      <c r="BP13" s="661">
        <f>+AVERAGE(BE13:BG13)/AU13</f>
        <v>9.9999999999999992E-2</v>
      </c>
      <c r="BQ13" s="656">
        <f t="shared" si="10"/>
        <v>9.9999999999999992E-2</v>
      </c>
      <c r="BR13" s="646">
        <f t="shared" si="11"/>
        <v>9.9999999999999992E-2</v>
      </c>
      <c r="BS13" s="54">
        <f>'[21]2016'!P16</f>
        <v>100000</v>
      </c>
      <c r="BT13" s="60">
        <f>'[21]2016'!Q16</f>
        <v>0</v>
      </c>
      <c r="BU13" s="60">
        <f>'[21]2016'!R16</f>
        <v>0</v>
      </c>
      <c r="BV13" s="125">
        <f t="shared" ref="BV13:BV76" si="12">IF(BS13=0," -",BT13/BS13)</f>
        <v>0</v>
      </c>
      <c r="BW13" s="379" t="str">
        <f t="shared" ref="BW13:BW76" si="13">IF(BU13=0," -",IF(BT13=0,100%,BU13/BT13))</f>
        <v xml:space="preserve"> -</v>
      </c>
      <c r="BX13" s="54">
        <f>'[21]2017'!P16</f>
        <v>0</v>
      </c>
      <c r="BY13" s="60">
        <f>'[21]2017'!Q16</f>
        <v>0</v>
      </c>
      <c r="BZ13" s="60">
        <f>'[21]2017'!R16</f>
        <v>18850</v>
      </c>
      <c r="CA13" s="125" t="str">
        <f t="shared" ref="CA13:CA76" si="14">IF(BX13=0," -",BY13/BX13)</f>
        <v xml:space="preserve"> -</v>
      </c>
      <c r="CB13" s="379">
        <f t="shared" ref="CB13:CB76" si="15">IF(BZ13=0," -",IF(BY13=0,100%,BZ13/BY13))</f>
        <v>1</v>
      </c>
      <c r="CC13" s="54">
        <f>'[21]2018'!P16</f>
        <v>80000</v>
      </c>
      <c r="CD13" s="60">
        <f>'[21]2018'!Q16</f>
        <v>0</v>
      </c>
      <c r="CE13" s="60">
        <f>'[21]2018'!R16</f>
        <v>0</v>
      </c>
      <c r="CF13" s="125">
        <f t="shared" ref="CF13:CF76" si="16">IF(CC13=0," -",CD13/CC13)</f>
        <v>0</v>
      </c>
      <c r="CG13" s="379" t="str">
        <f t="shared" ref="CG13:CG76" si="17">IF(CE13=0," -",IF(CD13=0,100%,CE13/CD13))</f>
        <v xml:space="preserve"> -</v>
      </c>
      <c r="CH13" s="55">
        <f>'[21]2019'!P16</f>
        <v>60000</v>
      </c>
      <c r="CI13" s="60">
        <f>'[21]2019'!Q16</f>
        <v>0</v>
      </c>
      <c r="CJ13" s="60">
        <f>'[21]2019'!R16</f>
        <v>0</v>
      </c>
      <c r="CK13" s="125">
        <f t="shared" ref="CK13:CK76" si="18">IF(CH13=0," -",CI13/CH13)</f>
        <v>0</v>
      </c>
      <c r="CL13" s="379" t="str">
        <f t="shared" ref="CL13:CL76" si="19">IF(CJ13=0," -",IF(CI13=0,100%,CJ13/CI13))</f>
        <v xml:space="preserve"> -</v>
      </c>
      <c r="CM13" s="327">
        <f t="shared" ref="CM13:CM76" si="20">+BS13+BX13+CC13+CH13</f>
        <v>240000</v>
      </c>
      <c r="CN13" s="323">
        <f t="shared" ref="CN13:CN76" si="21">+BT13+BY13+CD13+CI13</f>
        <v>0</v>
      </c>
      <c r="CO13" s="323">
        <f t="shared" ref="CO13:CO76" si="22">+BU13+BZ13+CE13+CJ13</f>
        <v>18850</v>
      </c>
      <c r="CP13" s="505">
        <f t="shared" ref="CP13:CP76" si="23">IF(CM13=0," -",CN13/CM13)</f>
        <v>0</v>
      </c>
      <c r="CQ13" s="379">
        <f t="shared" ref="CQ13:CQ76" si="24">IF(CO13=0," -",IF(CN13=0,100%,CO13/CN13))</f>
        <v>1</v>
      </c>
      <c r="CR13" s="592" t="s">
        <v>1344</v>
      </c>
      <c r="CS13" s="213" t="s">
        <v>1394</v>
      </c>
      <c r="CT13" s="102" t="str">
        <f>'[1]LÍNEA 6'!AQ13</f>
        <v>METROLÍNEA</v>
      </c>
    </row>
    <row r="14" spans="2:98" ht="30" customHeight="1" x14ac:dyDescent="0.2">
      <c r="B14" s="961"/>
      <c r="C14" s="958"/>
      <c r="D14" s="961"/>
      <c r="E14" s="957"/>
      <c r="F14" s="1121"/>
      <c r="G14" s="828"/>
      <c r="H14" s="828"/>
      <c r="I14" s="815"/>
      <c r="J14" s="828"/>
      <c r="K14" s="815"/>
      <c r="L14" s="828"/>
      <c r="M14" s="828"/>
      <c r="N14" s="815"/>
      <c r="O14" s="828"/>
      <c r="P14" s="828"/>
      <c r="Q14" s="815"/>
      <c r="R14" s="828"/>
      <c r="S14" s="828"/>
      <c r="T14" s="815"/>
      <c r="U14" s="877"/>
      <c r="V14" s="1042"/>
      <c r="W14" s="815"/>
      <c r="X14" s="828"/>
      <c r="Y14" s="815"/>
      <c r="Z14" s="828"/>
      <c r="AA14" s="815"/>
      <c r="AB14" s="828"/>
      <c r="AC14" s="1191"/>
      <c r="AD14" s="988"/>
      <c r="AE14" s="762"/>
      <c r="AF14" s="770"/>
      <c r="AG14" s="762"/>
      <c r="AH14" s="770"/>
      <c r="AI14" s="762"/>
      <c r="AJ14" s="770"/>
      <c r="AK14" s="762"/>
      <c r="AL14" s="770"/>
      <c r="AM14" s="762"/>
      <c r="AN14" s="770"/>
      <c r="AO14" s="915"/>
      <c r="AP14" s="904"/>
      <c r="AQ14" s="119" t="s">
        <v>848</v>
      </c>
      <c r="AR14" s="266">
        <f>'[1]LÍNEA 6'!P14</f>
        <v>21032501</v>
      </c>
      <c r="AS14" s="119" t="s">
        <v>1883</v>
      </c>
      <c r="AT14" s="40">
        <v>0</v>
      </c>
      <c r="AU14" s="60">
        <f>'[1]LÍNEA 6'!S14</f>
        <v>1</v>
      </c>
      <c r="AV14" s="60">
        <f>'[1]LÍNEA 6'!T14</f>
        <v>1</v>
      </c>
      <c r="AW14" s="414">
        <f t="shared" ref="AW14:AW76" si="25">+AV14/AU14</f>
        <v>1</v>
      </c>
      <c r="AX14" s="60">
        <f>'[1]LÍNEA 6'!U14</f>
        <v>0</v>
      </c>
      <c r="AY14" s="414">
        <f t="shared" ref="AY14:AY76" si="26">+AX14/AU14</f>
        <v>0</v>
      </c>
      <c r="AZ14" s="60">
        <f>'[1]LÍNEA 6'!V14</f>
        <v>0</v>
      </c>
      <c r="BA14" s="416">
        <f t="shared" ref="BA14:BA76" si="27">+AZ14/AU14</f>
        <v>0</v>
      </c>
      <c r="BB14" s="47">
        <f>'[1]LÍNEA 6'!W14</f>
        <v>0</v>
      </c>
      <c r="BC14" s="423">
        <f t="shared" ref="BC14:BC76" si="28">+BB14/AU14</f>
        <v>0</v>
      </c>
      <c r="BD14" s="54">
        <f>'[21]2016'!K17</f>
        <v>1</v>
      </c>
      <c r="BE14" s="60">
        <f>'[21]2017'!K17</f>
        <v>0</v>
      </c>
      <c r="BF14" s="60">
        <f>'[21]2018'!K17</f>
        <v>0</v>
      </c>
      <c r="BG14" s="49">
        <f>'[21]2019'!K17</f>
        <v>0</v>
      </c>
      <c r="BH14" s="334">
        <f t="shared" si="1"/>
        <v>1</v>
      </c>
      <c r="BI14" s="454">
        <f t="shared" si="2"/>
        <v>1</v>
      </c>
      <c r="BJ14" s="335" t="str">
        <f t="shared" si="3"/>
        <v xml:space="preserve"> -</v>
      </c>
      <c r="BK14" s="454" t="str">
        <f t="shared" si="4"/>
        <v xml:space="preserve"> -</v>
      </c>
      <c r="BL14" s="335" t="str">
        <f t="shared" si="5"/>
        <v xml:space="preserve"> -</v>
      </c>
      <c r="BM14" s="454" t="str">
        <f t="shared" si="6"/>
        <v xml:space="preserve"> -</v>
      </c>
      <c r="BN14" s="335" t="str">
        <f t="shared" si="7"/>
        <v xml:space="preserve"> -</v>
      </c>
      <c r="BO14" s="454" t="str">
        <f t="shared" si="8"/>
        <v xml:space="preserve"> -</v>
      </c>
      <c r="BP14" s="661">
        <f t="shared" si="9"/>
        <v>1</v>
      </c>
      <c r="BQ14" s="656">
        <f t="shared" si="10"/>
        <v>1</v>
      </c>
      <c r="BR14" s="646">
        <f t="shared" si="11"/>
        <v>1</v>
      </c>
      <c r="BS14" s="54">
        <f>'[21]2016'!P17</f>
        <v>0</v>
      </c>
      <c r="BT14" s="60">
        <f>'[21]2016'!Q17</f>
        <v>0</v>
      </c>
      <c r="BU14" s="60">
        <f>'[21]2016'!R17</f>
        <v>0</v>
      </c>
      <c r="BV14" s="125" t="str">
        <f t="shared" si="12"/>
        <v xml:space="preserve"> -</v>
      </c>
      <c r="BW14" s="379" t="str">
        <f t="shared" si="13"/>
        <v xml:space="preserve"> -</v>
      </c>
      <c r="BX14" s="54">
        <f>'[21]2017'!P17</f>
        <v>0</v>
      </c>
      <c r="BY14" s="60">
        <f>'[21]2017'!Q17</f>
        <v>0</v>
      </c>
      <c r="BZ14" s="60">
        <f>'[21]2017'!R17</f>
        <v>0</v>
      </c>
      <c r="CA14" s="125" t="str">
        <f t="shared" si="14"/>
        <v xml:space="preserve"> -</v>
      </c>
      <c r="CB14" s="379" t="str">
        <f t="shared" si="15"/>
        <v xml:space="preserve"> -</v>
      </c>
      <c r="CC14" s="54">
        <f>'[21]2018'!P17</f>
        <v>0</v>
      </c>
      <c r="CD14" s="60">
        <f>'[21]2018'!Q17</f>
        <v>0</v>
      </c>
      <c r="CE14" s="60">
        <f>'[21]2018'!R17</f>
        <v>0</v>
      </c>
      <c r="CF14" s="125" t="str">
        <f t="shared" si="16"/>
        <v xml:space="preserve"> -</v>
      </c>
      <c r="CG14" s="379" t="str">
        <f t="shared" si="17"/>
        <v xml:space="preserve"> -</v>
      </c>
      <c r="CH14" s="55">
        <f>'[21]2019'!P17</f>
        <v>0</v>
      </c>
      <c r="CI14" s="60">
        <f>'[21]2019'!Q17</f>
        <v>0</v>
      </c>
      <c r="CJ14" s="60">
        <f>'[21]2019'!R17</f>
        <v>0</v>
      </c>
      <c r="CK14" s="125" t="str">
        <f t="shared" si="18"/>
        <v xml:space="preserve"> -</v>
      </c>
      <c r="CL14" s="379" t="str">
        <f t="shared" si="19"/>
        <v xml:space="preserve"> -</v>
      </c>
      <c r="CM14" s="327">
        <f t="shared" si="20"/>
        <v>0</v>
      </c>
      <c r="CN14" s="323">
        <f t="shared" si="21"/>
        <v>0</v>
      </c>
      <c r="CO14" s="323">
        <f t="shared" si="22"/>
        <v>0</v>
      </c>
      <c r="CP14" s="505" t="str">
        <f t="shared" si="23"/>
        <v xml:space="preserve"> -</v>
      </c>
      <c r="CQ14" s="379" t="str">
        <f t="shared" si="24"/>
        <v xml:space="preserve"> -</v>
      </c>
      <c r="CR14" s="592" t="s">
        <v>1344</v>
      </c>
      <c r="CS14" s="213" t="s">
        <v>1394</v>
      </c>
      <c r="CT14" s="102" t="str">
        <f>'[1]LÍNEA 6'!AQ14</f>
        <v>METROLÍNEA</v>
      </c>
    </row>
    <row r="15" spans="2:98" ht="30" customHeight="1" x14ac:dyDescent="0.2">
      <c r="B15" s="961"/>
      <c r="C15" s="958"/>
      <c r="D15" s="961"/>
      <c r="E15" s="957"/>
      <c r="F15" s="1121"/>
      <c r="G15" s="828"/>
      <c r="H15" s="828"/>
      <c r="I15" s="815"/>
      <c r="J15" s="828"/>
      <c r="K15" s="815"/>
      <c r="L15" s="828"/>
      <c r="M15" s="828"/>
      <c r="N15" s="815"/>
      <c r="O15" s="828"/>
      <c r="P15" s="828"/>
      <c r="Q15" s="815"/>
      <c r="R15" s="828"/>
      <c r="S15" s="828"/>
      <c r="T15" s="815"/>
      <c r="U15" s="877"/>
      <c r="V15" s="1042"/>
      <c r="W15" s="815"/>
      <c r="X15" s="828"/>
      <c r="Y15" s="815"/>
      <c r="Z15" s="828"/>
      <c r="AA15" s="815"/>
      <c r="AB15" s="828"/>
      <c r="AC15" s="1191"/>
      <c r="AD15" s="988"/>
      <c r="AE15" s="762"/>
      <c r="AF15" s="770"/>
      <c r="AG15" s="762"/>
      <c r="AH15" s="770"/>
      <c r="AI15" s="762"/>
      <c r="AJ15" s="770"/>
      <c r="AK15" s="762"/>
      <c r="AL15" s="770"/>
      <c r="AM15" s="762"/>
      <c r="AN15" s="770"/>
      <c r="AO15" s="915"/>
      <c r="AP15" s="904"/>
      <c r="AQ15" s="255" t="s">
        <v>849</v>
      </c>
      <c r="AR15" s="262">
        <f>'[1]LÍNEA 6'!P15</f>
        <v>21032509</v>
      </c>
      <c r="AS15" s="255" t="s">
        <v>1884</v>
      </c>
      <c r="AT15" s="40">
        <v>0</v>
      </c>
      <c r="AU15" s="60">
        <f>'[1]LÍNEA 6'!S15</f>
        <v>3</v>
      </c>
      <c r="AV15" s="60">
        <f>'[1]LÍNEA 6'!T15</f>
        <v>3</v>
      </c>
      <c r="AW15" s="414">
        <v>0.25</v>
      </c>
      <c r="AX15" s="60">
        <f>'[1]LÍNEA 6'!U15</f>
        <v>3</v>
      </c>
      <c r="AY15" s="414">
        <v>0.25</v>
      </c>
      <c r="AZ15" s="60">
        <f>'[1]LÍNEA 6'!V15</f>
        <v>3</v>
      </c>
      <c r="BA15" s="416">
        <v>0.25</v>
      </c>
      <c r="BB15" s="47">
        <f>'[1]LÍNEA 6'!W15</f>
        <v>3</v>
      </c>
      <c r="BC15" s="423">
        <v>0.25</v>
      </c>
      <c r="BD15" s="54">
        <f>'[21]2016'!K18</f>
        <v>3</v>
      </c>
      <c r="BE15" s="60">
        <f>'[21]2017'!K18</f>
        <v>3</v>
      </c>
      <c r="BF15" s="60">
        <f>'[21]2018'!K18</f>
        <v>0</v>
      </c>
      <c r="BG15" s="49">
        <f>'[21]2019'!K18</f>
        <v>0</v>
      </c>
      <c r="BH15" s="334">
        <f t="shared" si="1"/>
        <v>1</v>
      </c>
      <c r="BI15" s="454">
        <f t="shared" si="2"/>
        <v>1</v>
      </c>
      <c r="BJ15" s="335">
        <f t="shared" si="3"/>
        <v>1</v>
      </c>
      <c r="BK15" s="454">
        <f t="shared" si="4"/>
        <v>1</v>
      </c>
      <c r="BL15" s="335">
        <f t="shared" si="5"/>
        <v>0</v>
      </c>
      <c r="BM15" s="454">
        <f t="shared" si="6"/>
        <v>0</v>
      </c>
      <c r="BN15" s="335">
        <f t="shared" si="7"/>
        <v>0</v>
      </c>
      <c r="BO15" s="454">
        <f t="shared" si="8"/>
        <v>0</v>
      </c>
      <c r="BP15" s="661">
        <f t="shared" ref="BP15" si="29">+AVERAGE(BD15:BG15)/AU15</f>
        <v>0.5</v>
      </c>
      <c r="BQ15" s="656">
        <f t="shared" si="10"/>
        <v>0.5</v>
      </c>
      <c r="BR15" s="646">
        <f t="shared" si="11"/>
        <v>0.5</v>
      </c>
      <c r="BS15" s="54">
        <f>'[21]2016'!P18</f>
        <v>0</v>
      </c>
      <c r="BT15" s="60">
        <f>'[21]2016'!Q18</f>
        <v>0</v>
      </c>
      <c r="BU15" s="60">
        <f>'[21]2016'!R18</f>
        <v>0</v>
      </c>
      <c r="BV15" s="125" t="str">
        <f t="shared" si="12"/>
        <v xml:space="preserve"> -</v>
      </c>
      <c r="BW15" s="379" t="str">
        <f t="shared" si="13"/>
        <v xml:space="preserve"> -</v>
      </c>
      <c r="BX15" s="54">
        <f>'[21]2017'!P18</f>
        <v>0</v>
      </c>
      <c r="BY15" s="60">
        <f>'[21]2017'!Q18</f>
        <v>0</v>
      </c>
      <c r="BZ15" s="60">
        <f>'[21]2017'!R18</f>
        <v>0</v>
      </c>
      <c r="CA15" s="125" t="str">
        <f t="shared" si="14"/>
        <v xml:space="preserve"> -</v>
      </c>
      <c r="CB15" s="379" t="str">
        <f t="shared" si="15"/>
        <v xml:space="preserve"> -</v>
      </c>
      <c r="CC15" s="54">
        <f>'[21]2018'!P18</f>
        <v>50000</v>
      </c>
      <c r="CD15" s="60">
        <f>'[21]2018'!Q18</f>
        <v>0</v>
      </c>
      <c r="CE15" s="60">
        <f>'[21]2018'!R18</f>
        <v>0</v>
      </c>
      <c r="CF15" s="125">
        <f t="shared" si="16"/>
        <v>0</v>
      </c>
      <c r="CG15" s="379" t="str">
        <f t="shared" si="17"/>
        <v xml:space="preserve"> -</v>
      </c>
      <c r="CH15" s="55">
        <f>'[21]2019'!P18</f>
        <v>50000</v>
      </c>
      <c r="CI15" s="60">
        <f>'[21]2019'!Q18</f>
        <v>0</v>
      </c>
      <c r="CJ15" s="60">
        <f>'[21]2019'!R18</f>
        <v>0</v>
      </c>
      <c r="CK15" s="125">
        <f t="shared" si="18"/>
        <v>0</v>
      </c>
      <c r="CL15" s="379" t="str">
        <f t="shared" si="19"/>
        <v xml:space="preserve"> -</v>
      </c>
      <c r="CM15" s="327">
        <f t="shared" si="20"/>
        <v>100000</v>
      </c>
      <c r="CN15" s="323">
        <f t="shared" si="21"/>
        <v>0</v>
      </c>
      <c r="CO15" s="323">
        <f t="shared" si="22"/>
        <v>0</v>
      </c>
      <c r="CP15" s="505">
        <f t="shared" si="23"/>
        <v>0</v>
      </c>
      <c r="CQ15" s="379" t="str">
        <f t="shared" si="24"/>
        <v xml:space="preserve"> -</v>
      </c>
      <c r="CR15" s="592" t="s">
        <v>1344</v>
      </c>
      <c r="CS15" s="213" t="s">
        <v>1394</v>
      </c>
      <c r="CT15" s="102" t="str">
        <f>'[1]LÍNEA 6'!AQ15</f>
        <v>METROLÍNEA</v>
      </c>
    </row>
    <row r="16" spans="2:98" ht="30" customHeight="1" x14ac:dyDescent="0.2">
      <c r="B16" s="961"/>
      <c r="C16" s="958"/>
      <c r="D16" s="961"/>
      <c r="E16" s="957"/>
      <c r="F16" s="1121"/>
      <c r="G16" s="828"/>
      <c r="H16" s="828"/>
      <c r="I16" s="815"/>
      <c r="J16" s="828"/>
      <c r="K16" s="815"/>
      <c r="L16" s="828"/>
      <c r="M16" s="828"/>
      <c r="N16" s="815"/>
      <c r="O16" s="828"/>
      <c r="P16" s="828"/>
      <c r="Q16" s="815"/>
      <c r="R16" s="828"/>
      <c r="S16" s="828"/>
      <c r="T16" s="815"/>
      <c r="U16" s="877"/>
      <c r="V16" s="1042"/>
      <c r="W16" s="815"/>
      <c r="X16" s="828"/>
      <c r="Y16" s="815"/>
      <c r="Z16" s="828"/>
      <c r="AA16" s="815"/>
      <c r="AB16" s="828"/>
      <c r="AC16" s="1191"/>
      <c r="AD16" s="988"/>
      <c r="AE16" s="762"/>
      <c r="AF16" s="770"/>
      <c r="AG16" s="762"/>
      <c r="AH16" s="770"/>
      <c r="AI16" s="762"/>
      <c r="AJ16" s="770"/>
      <c r="AK16" s="762"/>
      <c r="AL16" s="770"/>
      <c r="AM16" s="762"/>
      <c r="AN16" s="770"/>
      <c r="AO16" s="915"/>
      <c r="AP16" s="904"/>
      <c r="AQ16" s="27" t="s">
        <v>850</v>
      </c>
      <c r="AR16" s="267">
        <f>'[1]LÍNEA 6'!P16</f>
        <v>22053512004</v>
      </c>
      <c r="AS16" s="27" t="s">
        <v>1885</v>
      </c>
      <c r="AT16" s="40">
        <v>0</v>
      </c>
      <c r="AU16" s="60">
        <f>'[1]LÍNEA 6'!S16</f>
        <v>2</v>
      </c>
      <c r="AV16" s="60">
        <f>'[1]LÍNEA 6'!T16</f>
        <v>0</v>
      </c>
      <c r="AW16" s="414">
        <f t="shared" si="25"/>
        <v>0</v>
      </c>
      <c r="AX16" s="60">
        <f>'[1]LÍNEA 6'!U16</f>
        <v>0</v>
      </c>
      <c r="AY16" s="414">
        <f t="shared" si="26"/>
        <v>0</v>
      </c>
      <c r="AZ16" s="60">
        <f>'[1]LÍNEA 6'!V16</f>
        <v>2</v>
      </c>
      <c r="BA16" s="416">
        <f t="shared" si="27"/>
        <v>1</v>
      </c>
      <c r="BB16" s="47">
        <f>'[1]LÍNEA 6'!W16</f>
        <v>0</v>
      </c>
      <c r="BC16" s="423">
        <f t="shared" si="28"/>
        <v>0</v>
      </c>
      <c r="BD16" s="54">
        <f>'[21]2016'!K19</f>
        <v>0</v>
      </c>
      <c r="BE16" s="60">
        <f>'[21]2017'!K19</f>
        <v>0</v>
      </c>
      <c r="BF16" s="60">
        <f>'[21]2018'!K19</f>
        <v>0</v>
      </c>
      <c r="BG16" s="49">
        <f>'[21]2019'!K19</f>
        <v>0</v>
      </c>
      <c r="BH16" s="334" t="str">
        <f t="shared" si="1"/>
        <v xml:space="preserve"> -</v>
      </c>
      <c r="BI16" s="454" t="str">
        <f t="shared" si="2"/>
        <v xml:space="preserve"> -</v>
      </c>
      <c r="BJ16" s="335" t="str">
        <f t="shared" si="3"/>
        <v xml:space="preserve"> -</v>
      </c>
      <c r="BK16" s="454" t="str">
        <f t="shared" si="4"/>
        <v xml:space="preserve"> -</v>
      </c>
      <c r="BL16" s="335">
        <f t="shared" si="5"/>
        <v>0</v>
      </c>
      <c r="BM16" s="454">
        <f t="shared" si="6"/>
        <v>0</v>
      </c>
      <c r="BN16" s="335" t="str">
        <f t="shared" si="7"/>
        <v xml:space="preserve"> -</v>
      </c>
      <c r="BO16" s="454" t="str">
        <f t="shared" si="8"/>
        <v xml:space="preserve"> -</v>
      </c>
      <c r="BP16" s="661">
        <f t="shared" si="9"/>
        <v>0</v>
      </c>
      <c r="BQ16" s="656">
        <f t="shared" si="10"/>
        <v>0</v>
      </c>
      <c r="BR16" s="646">
        <f t="shared" si="11"/>
        <v>0</v>
      </c>
      <c r="BS16" s="54">
        <f>'[21]2016'!P19</f>
        <v>0</v>
      </c>
      <c r="BT16" s="60">
        <f>'[21]2016'!Q19</f>
        <v>0</v>
      </c>
      <c r="BU16" s="60">
        <f>'[21]2016'!R19</f>
        <v>0</v>
      </c>
      <c r="BV16" s="125" t="str">
        <f t="shared" si="12"/>
        <v xml:space="preserve"> -</v>
      </c>
      <c r="BW16" s="379" t="str">
        <f t="shared" si="13"/>
        <v xml:space="preserve"> -</v>
      </c>
      <c r="BX16" s="54">
        <f>'[21]2017'!P19</f>
        <v>0</v>
      </c>
      <c r="BY16" s="60">
        <f>'[21]2017'!Q19</f>
        <v>0</v>
      </c>
      <c r="BZ16" s="60">
        <f>'[21]2017'!R19</f>
        <v>0</v>
      </c>
      <c r="CA16" s="125" t="str">
        <f t="shared" si="14"/>
        <v xml:space="preserve"> -</v>
      </c>
      <c r="CB16" s="379" t="str">
        <f t="shared" si="15"/>
        <v xml:space="preserve"> -</v>
      </c>
      <c r="CC16" s="54">
        <f>'[21]2018'!P19</f>
        <v>2500000</v>
      </c>
      <c r="CD16" s="60">
        <f>'[21]2018'!Q19</f>
        <v>0</v>
      </c>
      <c r="CE16" s="60">
        <f>'[21]2018'!R19</f>
        <v>0</v>
      </c>
      <c r="CF16" s="125">
        <f t="shared" si="16"/>
        <v>0</v>
      </c>
      <c r="CG16" s="379" t="str">
        <f t="shared" si="17"/>
        <v xml:space="preserve"> -</v>
      </c>
      <c r="CH16" s="55">
        <f>'[21]2019'!P19</f>
        <v>0</v>
      </c>
      <c r="CI16" s="60">
        <f>'[21]2019'!Q19</f>
        <v>0</v>
      </c>
      <c r="CJ16" s="60">
        <f>'[21]2019'!R19</f>
        <v>0</v>
      </c>
      <c r="CK16" s="125" t="str">
        <f t="shared" si="18"/>
        <v xml:space="preserve"> -</v>
      </c>
      <c r="CL16" s="379" t="str">
        <f t="shared" si="19"/>
        <v xml:space="preserve"> -</v>
      </c>
      <c r="CM16" s="327">
        <f t="shared" si="20"/>
        <v>2500000</v>
      </c>
      <c r="CN16" s="323">
        <f t="shared" si="21"/>
        <v>0</v>
      </c>
      <c r="CO16" s="323">
        <f t="shared" si="22"/>
        <v>0</v>
      </c>
      <c r="CP16" s="505">
        <f t="shared" si="23"/>
        <v>0</v>
      </c>
      <c r="CQ16" s="379" t="str">
        <f t="shared" si="24"/>
        <v xml:space="preserve"> -</v>
      </c>
      <c r="CR16" s="592" t="s">
        <v>1344</v>
      </c>
      <c r="CS16" s="213" t="s">
        <v>1394</v>
      </c>
      <c r="CT16" s="102" t="str">
        <f>'[1]LÍNEA 6'!AQ16</f>
        <v>METROLÍNEA</v>
      </c>
    </row>
    <row r="17" spans="2:98" ht="30" customHeight="1" x14ac:dyDescent="0.2">
      <c r="B17" s="961"/>
      <c r="C17" s="958"/>
      <c r="D17" s="961"/>
      <c r="E17" s="957"/>
      <c r="F17" s="1121"/>
      <c r="G17" s="828"/>
      <c r="H17" s="828"/>
      <c r="I17" s="815"/>
      <c r="J17" s="828"/>
      <c r="K17" s="815"/>
      <c r="L17" s="828"/>
      <c r="M17" s="828"/>
      <c r="N17" s="815"/>
      <c r="O17" s="828"/>
      <c r="P17" s="828"/>
      <c r="Q17" s="815"/>
      <c r="R17" s="828"/>
      <c r="S17" s="828"/>
      <c r="T17" s="815"/>
      <c r="U17" s="877"/>
      <c r="V17" s="1042"/>
      <c r="W17" s="815"/>
      <c r="X17" s="828"/>
      <c r="Y17" s="815"/>
      <c r="Z17" s="828"/>
      <c r="AA17" s="815"/>
      <c r="AB17" s="828"/>
      <c r="AC17" s="1191"/>
      <c r="AD17" s="988"/>
      <c r="AE17" s="762"/>
      <c r="AF17" s="770"/>
      <c r="AG17" s="762"/>
      <c r="AH17" s="770"/>
      <c r="AI17" s="762"/>
      <c r="AJ17" s="770"/>
      <c r="AK17" s="762"/>
      <c r="AL17" s="770"/>
      <c r="AM17" s="762"/>
      <c r="AN17" s="770"/>
      <c r="AO17" s="915"/>
      <c r="AP17" s="904"/>
      <c r="AQ17" s="27" t="s">
        <v>851</v>
      </c>
      <c r="AR17" s="133" t="str">
        <f>'[1]LÍNEA 6'!P17</f>
        <v xml:space="preserve"> -</v>
      </c>
      <c r="AS17" s="27" t="s">
        <v>1886</v>
      </c>
      <c r="AT17" s="40">
        <v>0</v>
      </c>
      <c r="AU17" s="60">
        <f>'[1]LÍNEA 6'!S17</f>
        <v>1</v>
      </c>
      <c r="AV17" s="60">
        <f>'[1]LÍNEA 6'!T17</f>
        <v>0</v>
      </c>
      <c r="AW17" s="414">
        <f t="shared" si="25"/>
        <v>0</v>
      </c>
      <c r="AX17" s="60">
        <f>'[1]LÍNEA 6'!U17</f>
        <v>1</v>
      </c>
      <c r="AY17" s="414">
        <f t="shared" si="26"/>
        <v>1</v>
      </c>
      <c r="AZ17" s="60">
        <f>'[1]LÍNEA 6'!V17</f>
        <v>0</v>
      </c>
      <c r="BA17" s="416">
        <f t="shared" si="27"/>
        <v>0</v>
      </c>
      <c r="BB17" s="47">
        <f>'[1]LÍNEA 6'!W17</f>
        <v>0</v>
      </c>
      <c r="BC17" s="423">
        <f t="shared" si="28"/>
        <v>0</v>
      </c>
      <c r="BD17" s="54">
        <f>'[13]2016'!$K$23</f>
        <v>0</v>
      </c>
      <c r="BE17" s="60">
        <f>'[13]2017'!$K$23</f>
        <v>0</v>
      </c>
      <c r="BF17" s="60">
        <f>'[13]2018'!$K$23</f>
        <v>0</v>
      </c>
      <c r="BG17" s="49">
        <f>'[13]2019'!$K$23</f>
        <v>0</v>
      </c>
      <c r="BH17" s="334" t="str">
        <f t="shared" si="1"/>
        <v xml:space="preserve"> -</v>
      </c>
      <c r="BI17" s="454" t="str">
        <f t="shared" si="2"/>
        <v xml:space="preserve"> -</v>
      </c>
      <c r="BJ17" s="335">
        <f t="shared" si="3"/>
        <v>0</v>
      </c>
      <c r="BK17" s="454">
        <f t="shared" si="4"/>
        <v>0</v>
      </c>
      <c r="BL17" s="335" t="str">
        <f t="shared" si="5"/>
        <v xml:space="preserve"> -</v>
      </c>
      <c r="BM17" s="454" t="str">
        <f t="shared" si="6"/>
        <v xml:space="preserve"> -</v>
      </c>
      <c r="BN17" s="335" t="str">
        <f t="shared" si="7"/>
        <v xml:space="preserve"> -</v>
      </c>
      <c r="BO17" s="454" t="str">
        <f t="shared" si="8"/>
        <v xml:space="preserve"> -</v>
      </c>
      <c r="BP17" s="661">
        <f t="shared" si="9"/>
        <v>0</v>
      </c>
      <c r="BQ17" s="656">
        <f t="shared" si="10"/>
        <v>0</v>
      </c>
      <c r="BR17" s="646">
        <f t="shared" si="11"/>
        <v>0</v>
      </c>
      <c r="BS17" s="54">
        <f>'[13]2016'!P23</f>
        <v>0</v>
      </c>
      <c r="BT17" s="60">
        <f>'[13]2016'!Q23</f>
        <v>0</v>
      </c>
      <c r="BU17" s="60">
        <f>'[13]2016'!R23</f>
        <v>0</v>
      </c>
      <c r="BV17" s="125" t="str">
        <f t="shared" si="12"/>
        <v xml:space="preserve"> -</v>
      </c>
      <c r="BW17" s="379" t="str">
        <f t="shared" si="13"/>
        <v xml:space="preserve"> -</v>
      </c>
      <c r="BX17" s="54">
        <f>'[13]2017'!P23</f>
        <v>0</v>
      </c>
      <c r="BY17" s="60">
        <f>'[13]2017'!Q23</f>
        <v>0</v>
      </c>
      <c r="BZ17" s="60">
        <f>'[13]2017'!R23</f>
        <v>0</v>
      </c>
      <c r="CA17" s="125" t="str">
        <f t="shared" si="14"/>
        <v xml:space="preserve"> -</v>
      </c>
      <c r="CB17" s="379" t="str">
        <f t="shared" si="15"/>
        <v xml:space="preserve"> -</v>
      </c>
      <c r="CC17" s="54">
        <f>'[13]2018'!P23</f>
        <v>0</v>
      </c>
      <c r="CD17" s="60">
        <f>'[13]2018'!Q23</f>
        <v>0</v>
      </c>
      <c r="CE17" s="60">
        <f>'[13]2018'!R23</f>
        <v>0</v>
      </c>
      <c r="CF17" s="125" t="str">
        <f t="shared" si="16"/>
        <v xml:space="preserve"> -</v>
      </c>
      <c r="CG17" s="379" t="str">
        <f t="shared" si="17"/>
        <v xml:space="preserve"> -</v>
      </c>
      <c r="CH17" s="55">
        <f>'[13]2019'!P23</f>
        <v>0</v>
      </c>
      <c r="CI17" s="60">
        <f>'[13]2019'!Q23</f>
        <v>0</v>
      </c>
      <c r="CJ17" s="60">
        <f>'[13]2019'!R23</f>
        <v>0</v>
      </c>
      <c r="CK17" s="125" t="str">
        <f t="shared" si="18"/>
        <v xml:space="preserve"> -</v>
      </c>
      <c r="CL17" s="379" t="str">
        <f t="shared" si="19"/>
        <v xml:space="preserve"> -</v>
      </c>
      <c r="CM17" s="327">
        <f t="shared" si="20"/>
        <v>0</v>
      </c>
      <c r="CN17" s="323">
        <f t="shared" si="21"/>
        <v>0</v>
      </c>
      <c r="CO17" s="323">
        <f t="shared" si="22"/>
        <v>0</v>
      </c>
      <c r="CP17" s="505" t="str">
        <f t="shared" si="23"/>
        <v xml:space="preserve"> -</v>
      </c>
      <c r="CQ17" s="379" t="str">
        <f t="shared" si="24"/>
        <v xml:space="preserve"> -</v>
      </c>
      <c r="CR17" s="592" t="s">
        <v>1344</v>
      </c>
      <c r="CS17" s="99" t="s">
        <v>1394</v>
      </c>
      <c r="CT17" s="102" t="str">
        <f>'[1]LÍNEA 6'!AQ17</f>
        <v>AMB</v>
      </c>
    </row>
    <row r="18" spans="2:98" ht="30" customHeight="1" thickBot="1" x14ac:dyDescent="0.25">
      <c r="B18" s="961"/>
      <c r="C18" s="958"/>
      <c r="D18" s="961"/>
      <c r="E18" s="957"/>
      <c r="F18" s="1121"/>
      <c r="G18" s="828"/>
      <c r="H18" s="828"/>
      <c r="I18" s="815"/>
      <c r="J18" s="828"/>
      <c r="K18" s="815"/>
      <c r="L18" s="828"/>
      <c r="M18" s="828"/>
      <c r="N18" s="815"/>
      <c r="O18" s="828"/>
      <c r="P18" s="828"/>
      <c r="Q18" s="815"/>
      <c r="R18" s="828"/>
      <c r="S18" s="828"/>
      <c r="T18" s="815"/>
      <c r="U18" s="877"/>
      <c r="V18" s="1042"/>
      <c r="W18" s="815"/>
      <c r="X18" s="828"/>
      <c r="Y18" s="815"/>
      <c r="Z18" s="828"/>
      <c r="AA18" s="815"/>
      <c r="AB18" s="828"/>
      <c r="AC18" s="1191"/>
      <c r="AD18" s="988"/>
      <c r="AE18" s="762"/>
      <c r="AF18" s="770"/>
      <c r="AG18" s="762"/>
      <c r="AH18" s="770"/>
      <c r="AI18" s="762"/>
      <c r="AJ18" s="770"/>
      <c r="AK18" s="762"/>
      <c r="AL18" s="770"/>
      <c r="AM18" s="762"/>
      <c r="AN18" s="770"/>
      <c r="AO18" s="918"/>
      <c r="AP18" s="907"/>
      <c r="AQ18" s="30" t="s">
        <v>852</v>
      </c>
      <c r="AR18" s="118" t="str">
        <f>'[1]LÍNEA 6'!P18</f>
        <v xml:space="preserve"> -</v>
      </c>
      <c r="AS18" s="30" t="s">
        <v>1887</v>
      </c>
      <c r="AT18" s="45">
        <v>40</v>
      </c>
      <c r="AU18" s="92">
        <f>'[1]LÍNEA 6'!S18</f>
        <v>2</v>
      </c>
      <c r="AV18" s="92">
        <f>'[1]LÍNEA 6'!T18</f>
        <v>0</v>
      </c>
      <c r="AW18" s="424">
        <f t="shared" si="25"/>
        <v>0</v>
      </c>
      <c r="AX18" s="92">
        <f>'[1]LÍNEA 6'!U18</f>
        <v>0</v>
      </c>
      <c r="AY18" s="424">
        <f t="shared" si="26"/>
        <v>0</v>
      </c>
      <c r="AZ18" s="92">
        <f>'[1]LÍNEA 6'!V18</f>
        <v>1</v>
      </c>
      <c r="BA18" s="425">
        <f t="shared" si="27"/>
        <v>0.5</v>
      </c>
      <c r="BB18" s="51">
        <f>'[1]LÍNEA 6'!W18</f>
        <v>1</v>
      </c>
      <c r="BC18" s="426">
        <f t="shared" si="28"/>
        <v>0.5</v>
      </c>
      <c r="BD18" s="62">
        <f>'[7]2016'!$K$49</f>
        <v>0</v>
      </c>
      <c r="BE18" s="92">
        <f>'[7]2017'!$K$55</f>
        <v>0</v>
      </c>
      <c r="BF18" s="92">
        <f>'[7]2018'!$K$55</f>
        <v>0</v>
      </c>
      <c r="BG18" s="70">
        <f>'[7]2019'!$K$55</f>
        <v>0</v>
      </c>
      <c r="BH18" s="332" t="str">
        <f t="shared" si="1"/>
        <v xml:space="preserve"> -</v>
      </c>
      <c r="BI18" s="458" t="str">
        <f t="shared" si="2"/>
        <v xml:space="preserve"> -</v>
      </c>
      <c r="BJ18" s="333" t="str">
        <f t="shared" si="3"/>
        <v xml:space="preserve"> -</v>
      </c>
      <c r="BK18" s="458" t="str">
        <f t="shared" si="4"/>
        <v xml:space="preserve"> -</v>
      </c>
      <c r="BL18" s="333">
        <f t="shared" si="5"/>
        <v>0</v>
      </c>
      <c r="BM18" s="458">
        <f t="shared" si="6"/>
        <v>0</v>
      </c>
      <c r="BN18" s="333">
        <f t="shared" si="7"/>
        <v>0</v>
      </c>
      <c r="BO18" s="458">
        <f t="shared" si="8"/>
        <v>0</v>
      </c>
      <c r="BP18" s="662">
        <f t="shared" si="9"/>
        <v>0</v>
      </c>
      <c r="BQ18" s="657">
        <f t="shared" si="10"/>
        <v>0</v>
      </c>
      <c r="BR18" s="647">
        <f t="shared" si="11"/>
        <v>0</v>
      </c>
      <c r="BS18" s="62">
        <f>'[7]2016'!P49</f>
        <v>0</v>
      </c>
      <c r="BT18" s="92">
        <f>'[7]2016'!Q49</f>
        <v>0</v>
      </c>
      <c r="BU18" s="92">
        <f>'[7]2016'!R49</f>
        <v>0</v>
      </c>
      <c r="BV18" s="148" t="str">
        <f t="shared" si="12"/>
        <v xml:space="preserve"> -</v>
      </c>
      <c r="BW18" s="386" t="str">
        <f t="shared" si="13"/>
        <v xml:space="preserve"> -</v>
      </c>
      <c r="BX18" s="62">
        <f>'[7]2017'!P55</f>
        <v>0</v>
      </c>
      <c r="BY18" s="92">
        <f>'[7]2017'!Q55</f>
        <v>0</v>
      </c>
      <c r="BZ18" s="92">
        <f>'[7]2017'!R55</f>
        <v>0</v>
      </c>
      <c r="CA18" s="148" t="str">
        <f t="shared" si="14"/>
        <v xml:space="preserve"> -</v>
      </c>
      <c r="CB18" s="386" t="str">
        <f t="shared" si="15"/>
        <v xml:space="preserve"> -</v>
      </c>
      <c r="CC18" s="62">
        <f>'[7]2018'!P55</f>
        <v>0</v>
      </c>
      <c r="CD18" s="92">
        <f>'[7]2018'!Q55</f>
        <v>0</v>
      </c>
      <c r="CE18" s="92">
        <f>'[7]2018'!R55</f>
        <v>0</v>
      </c>
      <c r="CF18" s="148" t="str">
        <f t="shared" si="16"/>
        <v xml:space="preserve"> -</v>
      </c>
      <c r="CG18" s="386" t="str">
        <f t="shared" si="17"/>
        <v xml:space="preserve"> -</v>
      </c>
      <c r="CH18" s="63">
        <f>'[7]2019'!P55</f>
        <v>0</v>
      </c>
      <c r="CI18" s="92">
        <f>'[7]2019'!Q55</f>
        <v>0</v>
      </c>
      <c r="CJ18" s="92">
        <f>'[7]2019'!R55</f>
        <v>0</v>
      </c>
      <c r="CK18" s="148" t="str">
        <f t="shared" si="18"/>
        <v xml:space="preserve"> -</v>
      </c>
      <c r="CL18" s="386" t="str">
        <f t="shared" si="19"/>
        <v xml:space="preserve"> -</v>
      </c>
      <c r="CM18" s="328">
        <f t="shared" si="20"/>
        <v>0</v>
      </c>
      <c r="CN18" s="329">
        <f t="shared" si="21"/>
        <v>0</v>
      </c>
      <c r="CO18" s="329">
        <f t="shared" si="22"/>
        <v>0</v>
      </c>
      <c r="CP18" s="506" t="str">
        <f t="shared" si="23"/>
        <v xml:space="preserve"> -</v>
      </c>
      <c r="CQ18" s="386" t="str">
        <f t="shared" si="24"/>
        <v xml:space="preserve"> -</v>
      </c>
      <c r="CR18" s="593" t="s">
        <v>1344</v>
      </c>
      <c r="CS18" s="106" t="s">
        <v>1341</v>
      </c>
      <c r="CT18" s="107" t="str">
        <f>'[1]LÍNEA 6'!AQ18</f>
        <v>Sec. Infraestructura</v>
      </c>
    </row>
    <row r="19" spans="2:98" ht="30" customHeight="1" x14ac:dyDescent="0.2">
      <c r="B19" s="961"/>
      <c r="C19" s="958"/>
      <c r="D19" s="961"/>
      <c r="E19" s="957"/>
      <c r="F19" s="1121"/>
      <c r="G19" s="828"/>
      <c r="H19" s="828"/>
      <c r="I19" s="815"/>
      <c r="J19" s="828"/>
      <c r="K19" s="815"/>
      <c r="L19" s="828"/>
      <c r="M19" s="828"/>
      <c r="N19" s="815"/>
      <c r="O19" s="828"/>
      <c r="P19" s="828"/>
      <c r="Q19" s="815"/>
      <c r="R19" s="828"/>
      <c r="S19" s="828"/>
      <c r="T19" s="815"/>
      <c r="U19" s="877"/>
      <c r="V19" s="1042"/>
      <c r="W19" s="815"/>
      <c r="X19" s="828"/>
      <c r="Y19" s="815"/>
      <c r="Z19" s="828"/>
      <c r="AA19" s="815"/>
      <c r="AB19" s="828"/>
      <c r="AC19" s="1191"/>
      <c r="AD19" s="988"/>
      <c r="AE19" s="762"/>
      <c r="AF19" s="770"/>
      <c r="AG19" s="762"/>
      <c r="AH19" s="770"/>
      <c r="AI19" s="762"/>
      <c r="AJ19" s="770"/>
      <c r="AK19" s="762"/>
      <c r="AL19" s="770"/>
      <c r="AM19" s="762"/>
      <c r="AN19" s="770"/>
      <c r="AO19" s="914">
        <f>+RESUMEN!J139</f>
        <v>0.32111111111111112</v>
      </c>
      <c r="AP19" s="903" t="s">
        <v>883</v>
      </c>
      <c r="AQ19" s="249" t="s">
        <v>853</v>
      </c>
      <c r="AR19" s="250" t="str">
        <f>'[1]LÍNEA 6'!P19</f>
        <v>O535020101</v>
      </c>
      <c r="AS19" s="249" t="s">
        <v>1888</v>
      </c>
      <c r="AT19" s="41">
        <v>0</v>
      </c>
      <c r="AU19" s="59">
        <f>'[1]LÍNEA 6'!S19</f>
        <v>1</v>
      </c>
      <c r="AV19" s="59">
        <f>'[1]LÍNEA 6'!T19</f>
        <v>1</v>
      </c>
      <c r="AW19" s="420">
        <v>0.25</v>
      </c>
      <c r="AX19" s="59">
        <f>'[1]LÍNEA 6'!U19</f>
        <v>1</v>
      </c>
      <c r="AY19" s="420">
        <v>0.25</v>
      </c>
      <c r="AZ19" s="59">
        <f>'[1]LÍNEA 6'!V19</f>
        <v>1</v>
      </c>
      <c r="BA19" s="421">
        <v>0.25</v>
      </c>
      <c r="BB19" s="48">
        <f>'[1]LÍNEA 6'!W19</f>
        <v>1</v>
      </c>
      <c r="BC19" s="421">
        <v>0.25</v>
      </c>
      <c r="BD19" s="52">
        <f>'[16]2016'!K16</f>
        <v>1</v>
      </c>
      <c r="BE19" s="90">
        <f>'[16]2017'!K16</f>
        <v>1</v>
      </c>
      <c r="BF19" s="90">
        <f>'[16]2018'!K16</f>
        <v>0</v>
      </c>
      <c r="BG19" s="69">
        <f>'[16]2019'!K16</f>
        <v>0</v>
      </c>
      <c r="BH19" s="459">
        <f t="shared" si="1"/>
        <v>1</v>
      </c>
      <c r="BI19" s="460">
        <f t="shared" si="2"/>
        <v>1</v>
      </c>
      <c r="BJ19" s="461">
        <f t="shared" si="3"/>
        <v>1</v>
      </c>
      <c r="BK19" s="460">
        <f t="shared" si="4"/>
        <v>1</v>
      </c>
      <c r="BL19" s="461">
        <f t="shared" si="5"/>
        <v>0</v>
      </c>
      <c r="BM19" s="460">
        <f t="shared" si="6"/>
        <v>0</v>
      </c>
      <c r="BN19" s="461">
        <f t="shared" si="7"/>
        <v>0</v>
      </c>
      <c r="BO19" s="460">
        <f t="shared" si="8"/>
        <v>0</v>
      </c>
      <c r="BP19" s="663">
        <f t="shared" ref="BP19" si="30">+AVERAGE(BD19:BG19)/AU19</f>
        <v>0.5</v>
      </c>
      <c r="BQ19" s="658">
        <f t="shared" si="10"/>
        <v>0.5</v>
      </c>
      <c r="BR19" s="648">
        <f t="shared" si="11"/>
        <v>0.5</v>
      </c>
      <c r="BS19" s="61">
        <f>'[16]2016'!P16</f>
        <v>200000</v>
      </c>
      <c r="BT19" s="59">
        <f>'[16]2016'!Q16</f>
        <v>45120</v>
      </c>
      <c r="BU19" s="59">
        <f>'[16]2016'!R16</f>
        <v>0</v>
      </c>
      <c r="BV19" s="145">
        <f t="shared" si="12"/>
        <v>0.22559999999999999</v>
      </c>
      <c r="BW19" s="378" t="str">
        <f t="shared" si="13"/>
        <v xml:space="preserve"> -</v>
      </c>
      <c r="BX19" s="58">
        <f>'[16]2017'!P16</f>
        <v>185000</v>
      </c>
      <c r="BY19" s="59">
        <f>'[16]2017'!Q16</f>
        <v>61100</v>
      </c>
      <c r="BZ19" s="59">
        <f>'[16]2017'!R16</f>
        <v>0</v>
      </c>
      <c r="CA19" s="145">
        <f t="shared" si="14"/>
        <v>0.33027027027027028</v>
      </c>
      <c r="CB19" s="378" t="str">
        <f t="shared" si="15"/>
        <v xml:space="preserve"> -</v>
      </c>
      <c r="CC19" s="58">
        <f>'[16]2018'!P16</f>
        <v>720500</v>
      </c>
      <c r="CD19" s="59">
        <f>'[16]2018'!Q16</f>
        <v>0</v>
      </c>
      <c r="CE19" s="59">
        <f>'[16]2018'!R16</f>
        <v>0</v>
      </c>
      <c r="CF19" s="145">
        <f t="shared" si="16"/>
        <v>0</v>
      </c>
      <c r="CG19" s="378" t="str">
        <f t="shared" si="17"/>
        <v xml:space="preserve"> -</v>
      </c>
      <c r="CH19" s="61">
        <f>'[16]2019'!P16</f>
        <v>731525</v>
      </c>
      <c r="CI19" s="59">
        <f>'[16]2019'!Q16</f>
        <v>0</v>
      </c>
      <c r="CJ19" s="59">
        <f>'[16]2019'!R16</f>
        <v>0</v>
      </c>
      <c r="CK19" s="145">
        <f t="shared" si="18"/>
        <v>0</v>
      </c>
      <c r="CL19" s="378" t="str">
        <f t="shared" si="19"/>
        <v xml:space="preserve"> -</v>
      </c>
      <c r="CM19" s="380">
        <f t="shared" si="20"/>
        <v>1837025</v>
      </c>
      <c r="CN19" s="381">
        <f t="shared" si="21"/>
        <v>106220</v>
      </c>
      <c r="CO19" s="381">
        <f t="shared" si="22"/>
        <v>0</v>
      </c>
      <c r="CP19" s="507">
        <f t="shared" si="23"/>
        <v>5.7821749840094722E-2</v>
      </c>
      <c r="CQ19" s="378" t="str">
        <f t="shared" si="24"/>
        <v xml:space="preserve"> -</v>
      </c>
      <c r="CR19" s="591" t="s">
        <v>1225</v>
      </c>
      <c r="CS19" s="212" t="s">
        <v>1394</v>
      </c>
      <c r="CT19" s="101" t="str">
        <f>'[1]LÍNEA 6'!AQ19</f>
        <v>Dir. Tránsito</v>
      </c>
    </row>
    <row r="20" spans="2:98" ht="30" customHeight="1" x14ac:dyDescent="0.2">
      <c r="B20" s="961"/>
      <c r="C20" s="958"/>
      <c r="D20" s="961"/>
      <c r="E20" s="957"/>
      <c r="F20" s="1121"/>
      <c r="G20" s="828"/>
      <c r="H20" s="828"/>
      <c r="I20" s="815"/>
      <c r="J20" s="828"/>
      <c r="K20" s="815"/>
      <c r="L20" s="828"/>
      <c r="M20" s="828"/>
      <c r="N20" s="815"/>
      <c r="O20" s="828"/>
      <c r="P20" s="828"/>
      <c r="Q20" s="815"/>
      <c r="R20" s="828"/>
      <c r="S20" s="828"/>
      <c r="T20" s="815"/>
      <c r="U20" s="877"/>
      <c r="V20" s="1042"/>
      <c r="W20" s="815"/>
      <c r="X20" s="828"/>
      <c r="Y20" s="815"/>
      <c r="Z20" s="828"/>
      <c r="AA20" s="815"/>
      <c r="AB20" s="828"/>
      <c r="AC20" s="1191"/>
      <c r="AD20" s="988"/>
      <c r="AE20" s="762"/>
      <c r="AF20" s="770"/>
      <c r="AG20" s="762"/>
      <c r="AH20" s="770"/>
      <c r="AI20" s="762"/>
      <c r="AJ20" s="770"/>
      <c r="AK20" s="762"/>
      <c r="AL20" s="770"/>
      <c r="AM20" s="762"/>
      <c r="AN20" s="770"/>
      <c r="AO20" s="915"/>
      <c r="AP20" s="904"/>
      <c r="AQ20" s="247" t="s">
        <v>854</v>
      </c>
      <c r="AR20" s="248" t="str">
        <f>'[1]LÍNEA 6'!P20</f>
        <v>O535020101 O535020201</v>
      </c>
      <c r="AS20" s="247" t="s">
        <v>1889</v>
      </c>
      <c r="AT20" s="40">
        <v>0</v>
      </c>
      <c r="AU20" s="60">
        <f>'[1]LÍNEA 6'!S20</f>
        <v>1</v>
      </c>
      <c r="AV20" s="60">
        <f>'[1]LÍNEA 6'!T20</f>
        <v>0</v>
      </c>
      <c r="AW20" s="414">
        <f t="shared" si="25"/>
        <v>0</v>
      </c>
      <c r="AX20" s="60">
        <f>'[1]LÍNEA 6'!U20</f>
        <v>1</v>
      </c>
      <c r="AY20" s="414">
        <v>0.33</v>
      </c>
      <c r="AZ20" s="60">
        <f>'[1]LÍNEA 6'!V20</f>
        <v>1</v>
      </c>
      <c r="BA20" s="416">
        <v>0.33</v>
      </c>
      <c r="BB20" s="47">
        <f>'[1]LÍNEA 6'!W20</f>
        <v>1</v>
      </c>
      <c r="BC20" s="416">
        <v>0.34</v>
      </c>
      <c r="BD20" s="54">
        <f>'[16]2016'!K17</f>
        <v>0</v>
      </c>
      <c r="BE20" s="60">
        <f>'[16]2017'!K17</f>
        <v>0.8</v>
      </c>
      <c r="BF20" s="60">
        <f>'[16]2018'!K17</f>
        <v>0</v>
      </c>
      <c r="BG20" s="49">
        <f>'[16]2019'!K17</f>
        <v>0</v>
      </c>
      <c r="BH20" s="334" t="str">
        <f t="shared" si="1"/>
        <v xml:space="preserve"> -</v>
      </c>
      <c r="BI20" s="454" t="str">
        <f t="shared" si="2"/>
        <v xml:space="preserve"> -</v>
      </c>
      <c r="BJ20" s="335">
        <f t="shared" si="3"/>
        <v>0.8</v>
      </c>
      <c r="BK20" s="454">
        <f t="shared" si="4"/>
        <v>0.8</v>
      </c>
      <c r="BL20" s="335">
        <f t="shared" si="5"/>
        <v>0</v>
      </c>
      <c r="BM20" s="454">
        <f t="shared" si="6"/>
        <v>0</v>
      </c>
      <c r="BN20" s="335">
        <f t="shared" si="7"/>
        <v>0</v>
      </c>
      <c r="BO20" s="454">
        <f t="shared" si="8"/>
        <v>0</v>
      </c>
      <c r="BP20" s="661">
        <f>+AVERAGE(BE20:BG20)/AU20</f>
        <v>0.26666666666666666</v>
      </c>
      <c r="BQ20" s="656">
        <f t="shared" si="10"/>
        <v>0.26666666666666666</v>
      </c>
      <c r="BR20" s="646">
        <f t="shared" si="11"/>
        <v>0.26666666666666666</v>
      </c>
      <c r="BS20" s="55">
        <f>'[16]2016'!P17</f>
        <v>0</v>
      </c>
      <c r="BT20" s="60">
        <f>'[16]2016'!Q17</f>
        <v>0</v>
      </c>
      <c r="BU20" s="60">
        <f>'[16]2016'!R17</f>
        <v>0</v>
      </c>
      <c r="BV20" s="125" t="str">
        <f t="shared" si="12"/>
        <v xml:space="preserve"> -</v>
      </c>
      <c r="BW20" s="379" t="str">
        <f t="shared" si="13"/>
        <v xml:space="preserve"> -</v>
      </c>
      <c r="BX20" s="54">
        <f>'[16]2017'!P17</f>
        <v>185000</v>
      </c>
      <c r="BY20" s="60">
        <f>'[16]2017'!Q17</f>
        <v>0</v>
      </c>
      <c r="BZ20" s="60">
        <f>'[16]2017'!R17</f>
        <v>0</v>
      </c>
      <c r="CA20" s="125">
        <f t="shared" si="14"/>
        <v>0</v>
      </c>
      <c r="CB20" s="379" t="str">
        <f t="shared" si="15"/>
        <v xml:space="preserve"> -</v>
      </c>
      <c r="CC20" s="54">
        <f>'[16]2018'!P17</f>
        <v>0</v>
      </c>
      <c r="CD20" s="60">
        <f>'[16]2018'!Q17</f>
        <v>0</v>
      </c>
      <c r="CE20" s="60">
        <f>'[16]2018'!R17</f>
        <v>0</v>
      </c>
      <c r="CF20" s="125" t="str">
        <f t="shared" si="16"/>
        <v xml:space="preserve"> -</v>
      </c>
      <c r="CG20" s="379" t="str">
        <f t="shared" si="17"/>
        <v xml:space="preserve"> -</v>
      </c>
      <c r="CH20" s="55">
        <f>'[16]2019'!P17</f>
        <v>0</v>
      </c>
      <c r="CI20" s="60">
        <f>'[16]2019'!Q17</f>
        <v>0</v>
      </c>
      <c r="CJ20" s="60">
        <f>'[16]2019'!R17</f>
        <v>0</v>
      </c>
      <c r="CK20" s="125" t="str">
        <f t="shared" si="18"/>
        <v xml:space="preserve"> -</v>
      </c>
      <c r="CL20" s="379" t="str">
        <f t="shared" si="19"/>
        <v xml:space="preserve"> -</v>
      </c>
      <c r="CM20" s="327">
        <f t="shared" si="20"/>
        <v>185000</v>
      </c>
      <c r="CN20" s="323">
        <f t="shared" si="21"/>
        <v>0</v>
      </c>
      <c r="CO20" s="323">
        <f t="shared" si="22"/>
        <v>0</v>
      </c>
      <c r="CP20" s="505">
        <f t="shared" si="23"/>
        <v>0</v>
      </c>
      <c r="CQ20" s="379" t="str">
        <f t="shared" si="24"/>
        <v xml:space="preserve"> -</v>
      </c>
      <c r="CR20" s="592" t="s">
        <v>1890</v>
      </c>
      <c r="CS20" s="213" t="s">
        <v>1394</v>
      </c>
      <c r="CT20" s="102" t="str">
        <f>'[1]LÍNEA 6'!AQ20</f>
        <v>Dir. Tránsito</v>
      </c>
    </row>
    <row r="21" spans="2:98" ht="30" customHeight="1" x14ac:dyDescent="0.2">
      <c r="B21" s="961"/>
      <c r="C21" s="958"/>
      <c r="D21" s="961"/>
      <c r="E21" s="957"/>
      <c r="F21" s="1121" t="s">
        <v>889</v>
      </c>
      <c r="G21" s="828">
        <v>0.05</v>
      </c>
      <c r="H21" s="828">
        <v>0.15</v>
      </c>
      <c r="I21" s="815">
        <f>+H21-G21</f>
        <v>9.9999999999999992E-2</v>
      </c>
      <c r="J21" s="828">
        <v>0.05</v>
      </c>
      <c r="K21" s="815">
        <f>+J21-G21</f>
        <v>0</v>
      </c>
      <c r="L21" s="828"/>
      <c r="M21" s="828">
        <v>0.06</v>
      </c>
      <c r="N21" s="815">
        <f>+M21-J21</f>
        <v>9.999999999999995E-3</v>
      </c>
      <c r="O21" s="828"/>
      <c r="P21" s="828">
        <v>0.1</v>
      </c>
      <c r="Q21" s="815">
        <f>+P21-M21</f>
        <v>4.0000000000000008E-2</v>
      </c>
      <c r="R21" s="828"/>
      <c r="S21" s="828">
        <v>0.15</v>
      </c>
      <c r="T21" s="815">
        <f>+S21-P21</f>
        <v>4.9999999999999989E-2</v>
      </c>
      <c r="U21" s="877"/>
      <c r="V21" s="1042"/>
      <c r="W21" s="815">
        <f>+IF(V21=0,0,V21-G21)</f>
        <v>0</v>
      </c>
      <c r="X21" s="828"/>
      <c r="Y21" s="815">
        <f>+IF(X21=0,0,X21-V21)</f>
        <v>0</v>
      </c>
      <c r="Z21" s="828"/>
      <c r="AA21" s="815">
        <f>+IF(Z21=0,0,Z21-X21)</f>
        <v>0</v>
      </c>
      <c r="AB21" s="828"/>
      <c r="AC21" s="1191">
        <f>+IF(AB21=0,0,AB21-Z21)</f>
        <v>0</v>
      </c>
      <c r="AD21" s="988" t="str">
        <f>+IF(K21=0," -",W21/K21)</f>
        <v xml:space="preserve"> -</v>
      </c>
      <c r="AE21" s="762" t="str">
        <f>+IF(K21=0," -",IF(AD21&gt;100%,100%,AD21))</f>
        <v xml:space="preserve"> -</v>
      </c>
      <c r="AF21" s="770">
        <f>+IF(N21=0," -",Y21/N21)</f>
        <v>0</v>
      </c>
      <c r="AG21" s="762">
        <f>+IF(N21=0," -",IF(AF21&gt;100%,100%,AF21))</f>
        <v>0</v>
      </c>
      <c r="AH21" s="770">
        <f>+IF(Q21=0," -",AA21/Q21)</f>
        <v>0</v>
      </c>
      <c r="AI21" s="762">
        <f>+IF(Q21=0," -",IF(AH21&gt;100%,100%,AH21))</f>
        <v>0</v>
      </c>
      <c r="AJ21" s="770">
        <f>+IF(T21=0," -",AC21/T21)</f>
        <v>0</v>
      </c>
      <c r="AK21" s="762">
        <f>+IF(T21=0," -",IF(AJ21&gt;100%,100%,AJ21))</f>
        <v>0</v>
      </c>
      <c r="AL21" s="770">
        <f>+SUM(AC21,AA21,Y21,W21)/I21</f>
        <v>0</v>
      </c>
      <c r="AM21" s="762">
        <f>+IF(AL21&gt;100%,100%,IF(AL21&lt;0%,0%,AL21))</f>
        <v>0</v>
      </c>
      <c r="AN21" s="770"/>
      <c r="AO21" s="915"/>
      <c r="AP21" s="904"/>
      <c r="AQ21" s="27" t="s">
        <v>855</v>
      </c>
      <c r="AR21" s="133" t="str">
        <f>'[1]LÍNEA 6'!P21</f>
        <v>O535020101 O535020201</v>
      </c>
      <c r="AS21" s="27" t="s">
        <v>1891</v>
      </c>
      <c r="AT21" s="40">
        <v>0</v>
      </c>
      <c r="AU21" s="60">
        <f>'[1]LÍNEA 6'!S21</f>
        <v>20</v>
      </c>
      <c r="AV21" s="60">
        <f>'[1]LÍNEA 6'!T21</f>
        <v>0</v>
      </c>
      <c r="AW21" s="414">
        <f t="shared" si="25"/>
        <v>0</v>
      </c>
      <c r="AX21" s="60">
        <f>'[1]LÍNEA 6'!U21</f>
        <v>3</v>
      </c>
      <c r="AY21" s="414">
        <f t="shared" si="26"/>
        <v>0.15</v>
      </c>
      <c r="AZ21" s="60">
        <f>'[1]LÍNEA 6'!V21</f>
        <v>7</v>
      </c>
      <c r="BA21" s="416">
        <f t="shared" si="27"/>
        <v>0.35</v>
      </c>
      <c r="BB21" s="47">
        <f>'[1]LÍNEA 6'!W21</f>
        <v>10</v>
      </c>
      <c r="BC21" s="416">
        <f t="shared" si="28"/>
        <v>0.5</v>
      </c>
      <c r="BD21" s="54">
        <f>'[16]2016'!$K$18</f>
        <v>0</v>
      </c>
      <c r="BE21" s="60">
        <f>'[7]2017'!$K$56</f>
        <v>0</v>
      </c>
      <c r="BF21" s="60">
        <f>'[7]2018'!$K$56</f>
        <v>0</v>
      </c>
      <c r="BG21" s="49">
        <f>'[7]2019'!$K$56</f>
        <v>0</v>
      </c>
      <c r="BH21" s="334" t="str">
        <f t="shared" si="1"/>
        <v xml:space="preserve"> -</v>
      </c>
      <c r="BI21" s="454" t="str">
        <f t="shared" si="2"/>
        <v xml:space="preserve"> -</v>
      </c>
      <c r="BJ21" s="335">
        <f t="shared" si="3"/>
        <v>0</v>
      </c>
      <c r="BK21" s="454">
        <f t="shared" si="4"/>
        <v>0</v>
      </c>
      <c r="BL21" s="335">
        <f t="shared" si="5"/>
        <v>0</v>
      </c>
      <c r="BM21" s="454">
        <f t="shared" si="6"/>
        <v>0</v>
      </c>
      <c r="BN21" s="335">
        <f t="shared" si="7"/>
        <v>0</v>
      </c>
      <c r="BO21" s="454">
        <f t="shared" si="8"/>
        <v>0</v>
      </c>
      <c r="BP21" s="661">
        <f t="shared" si="9"/>
        <v>0</v>
      </c>
      <c r="BQ21" s="656">
        <f t="shared" si="10"/>
        <v>0</v>
      </c>
      <c r="BR21" s="646">
        <f t="shared" si="11"/>
        <v>0</v>
      </c>
      <c r="BS21" s="55">
        <f>'[16]2016'!P18</f>
        <v>250000</v>
      </c>
      <c r="BT21" s="60">
        <f>'[16]2016'!Q18</f>
        <v>0</v>
      </c>
      <c r="BU21" s="60">
        <f>'[16]2016'!R18</f>
        <v>0</v>
      </c>
      <c r="BV21" s="125">
        <f t="shared" si="12"/>
        <v>0</v>
      </c>
      <c r="BW21" s="379" t="str">
        <f t="shared" si="13"/>
        <v xml:space="preserve"> -</v>
      </c>
      <c r="BX21" s="54">
        <f>'[7]2017'!P56</f>
        <v>2268181</v>
      </c>
      <c r="BY21" s="60">
        <f>'[7]2017'!Q56</f>
        <v>0</v>
      </c>
      <c r="BZ21" s="60">
        <f>'[7]2017'!R56</f>
        <v>0</v>
      </c>
      <c r="CA21" s="125">
        <f t="shared" si="14"/>
        <v>0</v>
      </c>
      <c r="CB21" s="379" t="str">
        <f t="shared" si="15"/>
        <v xml:space="preserve"> -</v>
      </c>
      <c r="CC21" s="54">
        <f>'[7]2018'!P56</f>
        <v>4400000</v>
      </c>
      <c r="CD21" s="60">
        <f>'[7]2018'!Q56</f>
        <v>0</v>
      </c>
      <c r="CE21" s="60">
        <f>'[7]2018'!R56</f>
        <v>0</v>
      </c>
      <c r="CF21" s="125">
        <f t="shared" si="16"/>
        <v>0</v>
      </c>
      <c r="CG21" s="379" t="str">
        <f t="shared" si="17"/>
        <v xml:space="preserve"> -</v>
      </c>
      <c r="CH21" s="55">
        <f>'[7]2019'!P56</f>
        <v>4000000</v>
      </c>
      <c r="CI21" s="60">
        <f>'[7]2019'!Q56</f>
        <v>0</v>
      </c>
      <c r="CJ21" s="60">
        <f>'[7]2019'!R56</f>
        <v>0</v>
      </c>
      <c r="CK21" s="125">
        <f t="shared" si="18"/>
        <v>0</v>
      </c>
      <c r="CL21" s="379" t="str">
        <f t="shared" si="19"/>
        <v xml:space="preserve"> -</v>
      </c>
      <c r="CM21" s="327">
        <f t="shared" si="20"/>
        <v>10918181</v>
      </c>
      <c r="CN21" s="323">
        <f t="shared" si="21"/>
        <v>0</v>
      </c>
      <c r="CO21" s="323">
        <f t="shared" si="22"/>
        <v>0</v>
      </c>
      <c r="CP21" s="505">
        <f t="shared" si="23"/>
        <v>0</v>
      </c>
      <c r="CQ21" s="379" t="str">
        <f t="shared" si="24"/>
        <v xml:space="preserve"> -</v>
      </c>
      <c r="CR21" s="592" t="s">
        <v>1344</v>
      </c>
      <c r="CS21" s="213" t="s">
        <v>1394</v>
      </c>
      <c r="CT21" s="102" t="str">
        <f>'[1]LÍNEA 6'!AQ21</f>
        <v>Sec. Infraestructura</v>
      </c>
    </row>
    <row r="22" spans="2:98" ht="30" customHeight="1" x14ac:dyDescent="0.2">
      <c r="B22" s="961"/>
      <c r="C22" s="958"/>
      <c r="D22" s="961"/>
      <c r="E22" s="957"/>
      <c r="F22" s="1121"/>
      <c r="G22" s="828"/>
      <c r="H22" s="828"/>
      <c r="I22" s="815"/>
      <c r="J22" s="828"/>
      <c r="K22" s="815"/>
      <c r="L22" s="828"/>
      <c r="M22" s="828"/>
      <c r="N22" s="815"/>
      <c r="O22" s="828"/>
      <c r="P22" s="828"/>
      <c r="Q22" s="815"/>
      <c r="R22" s="828"/>
      <c r="S22" s="828"/>
      <c r="T22" s="815"/>
      <c r="U22" s="877"/>
      <c r="V22" s="1042"/>
      <c r="W22" s="815"/>
      <c r="X22" s="828"/>
      <c r="Y22" s="815"/>
      <c r="Z22" s="828"/>
      <c r="AA22" s="815"/>
      <c r="AB22" s="828"/>
      <c r="AC22" s="1191"/>
      <c r="AD22" s="988"/>
      <c r="AE22" s="762"/>
      <c r="AF22" s="770"/>
      <c r="AG22" s="762"/>
      <c r="AH22" s="770"/>
      <c r="AI22" s="762"/>
      <c r="AJ22" s="770"/>
      <c r="AK22" s="762"/>
      <c r="AL22" s="770"/>
      <c r="AM22" s="762"/>
      <c r="AN22" s="770"/>
      <c r="AO22" s="915"/>
      <c r="AP22" s="904"/>
      <c r="AQ22" s="27" t="s">
        <v>856</v>
      </c>
      <c r="AR22" s="133" t="str">
        <f>'[1]LÍNEA 6'!P22</f>
        <v>O535020101</v>
      </c>
      <c r="AS22" s="27" t="s">
        <v>1892</v>
      </c>
      <c r="AT22" s="40">
        <v>0</v>
      </c>
      <c r="AU22" s="60">
        <f>'[1]LÍNEA 6'!S22</f>
        <v>5</v>
      </c>
      <c r="AV22" s="60">
        <f>'[1]LÍNEA 6'!T22</f>
        <v>1</v>
      </c>
      <c r="AW22" s="414">
        <f t="shared" si="25"/>
        <v>0.2</v>
      </c>
      <c r="AX22" s="60">
        <f>'[1]LÍNEA 6'!U22</f>
        <v>1</v>
      </c>
      <c r="AY22" s="414">
        <f t="shared" si="26"/>
        <v>0.2</v>
      </c>
      <c r="AZ22" s="60">
        <f>'[1]LÍNEA 6'!V22</f>
        <v>1</v>
      </c>
      <c r="BA22" s="416">
        <f t="shared" si="27"/>
        <v>0.2</v>
      </c>
      <c r="BB22" s="47">
        <f>'[1]LÍNEA 6'!W22</f>
        <v>2</v>
      </c>
      <c r="BC22" s="416">
        <f t="shared" si="28"/>
        <v>0.4</v>
      </c>
      <c r="BD22" s="54">
        <f>'[16]2016'!$K$19</f>
        <v>0.5</v>
      </c>
      <c r="BE22" s="60">
        <f>'[16]2017'!$K$18</f>
        <v>0.3</v>
      </c>
      <c r="BF22" s="60">
        <f>'[16]2018'!$K$18</f>
        <v>0</v>
      </c>
      <c r="BG22" s="49">
        <f>'[16]2019'!$K$18</f>
        <v>0</v>
      </c>
      <c r="BH22" s="334">
        <f t="shared" si="1"/>
        <v>0.5</v>
      </c>
      <c r="BI22" s="454">
        <f t="shared" si="2"/>
        <v>0.5</v>
      </c>
      <c r="BJ22" s="335">
        <f t="shared" si="3"/>
        <v>0.3</v>
      </c>
      <c r="BK22" s="454">
        <f t="shared" si="4"/>
        <v>0.3</v>
      </c>
      <c r="BL22" s="335">
        <f t="shared" si="5"/>
        <v>0</v>
      </c>
      <c r="BM22" s="454">
        <f t="shared" si="6"/>
        <v>0</v>
      </c>
      <c r="BN22" s="335">
        <f t="shared" si="7"/>
        <v>0</v>
      </c>
      <c r="BO22" s="454">
        <f t="shared" si="8"/>
        <v>0</v>
      </c>
      <c r="BP22" s="661">
        <f t="shared" si="9"/>
        <v>0.16</v>
      </c>
      <c r="BQ22" s="656">
        <f t="shared" si="10"/>
        <v>0.16</v>
      </c>
      <c r="BR22" s="646">
        <f t="shared" si="11"/>
        <v>0.16</v>
      </c>
      <c r="BS22" s="55">
        <f>'[16]2016'!P19</f>
        <v>53000</v>
      </c>
      <c r="BT22" s="60">
        <f>'[16]2016'!Q19</f>
        <v>0</v>
      </c>
      <c r="BU22" s="60">
        <f>'[16]2016'!R19</f>
        <v>0</v>
      </c>
      <c r="BV22" s="125">
        <f t="shared" si="12"/>
        <v>0</v>
      </c>
      <c r="BW22" s="379" t="str">
        <f t="shared" si="13"/>
        <v xml:space="preserve"> -</v>
      </c>
      <c r="BX22" s="54">
        <f>'[16]2017'!P18</f>
        <v>150000</v>
      </c>
      <c r="BY22" s="60">
        <f>'[16]2017'!Q18</f>
        <v>0</v>
      </c>
      <c r="BZ22" s="60">
        <f>'[16]2017'!R18</f>
        <v>0</v>
      </c>
      <c r="CA22" s="125">
        <f t="shared" si="14"/>
        <v>0</v>
      </c>
      <c r="CB22" s="379" t="str">
        <f t="shared" si="15"/>
        <v xml:space="preserve"> -</v>
      </c>
      <c r="CC22" s="54">
        <f>'[16]2018'!P18</f>
        <v>157500</v>
      </c>
      <c r="CD22" s="60">
        <f>'[16]2018'!Q18</f>
        <v>0</v>
      </c>
      <c r="CE22" s="60">
        <f>'[16]2018'!R18</f>
        <v>0</v>
      </c>
      <c r="CF22" s="125">
        <f t="shared" si="16"/>
        <v>0</v>
      </c>
      <c r="CG22" s="379" t="str">
        <f t="shared" si="17"/>
        <v xml:space="preserve"> -</v>
      </c>
      <c r="CH22" s="55">
        <f>'[16]2019'!P18</f>
        <v>165375</v>
      </c>
      <c r="CI22" s="60">
        <f>'[16]2019'!Q18</f>
        <v>0</v>
      </c>
      <c r="CJ22" s="60">
        <f>'[16]2019'!R18</f>
        <v>0</v>
      </c>
      <c r="CK22" s="125">
        <f t="shared" si="18"/>
        <v>0</v>
      </c>
      <c r="CL22" s="379" t="str">
        <f t="shared" si="19"/>
        <v xml:space="preserve"> -</v>
      </c>
      <c r="CM22" s="327">
        <f t="shared" si="20"/>
        <v>525875</v>
      </c>
      <c r="CN22" s="323">
        <f t="shared" si="21"/>
        <v>0</v>
      </c>
      <c r="CO22" s="323">
        <f t="shared" si="22"/>
        <v>0</v>
      </c>
      <c r="CP22" s="505">
        <f t="shared" si="23"/>
        <v>0</v>
      </c>
      <c r="CQ22" s="379" t="str">
        <f t="shared" si="24"/>
        <v xml:space="preserve"> -</v>
      </c>
      <c r="CR22" s="592" t="s">
        <v>1890</v>
      </c>
      <c r="CS22" s="213" t="s">
        <v>1394</v>
      </c>
      <c r="CT22" s="102" t="str">
        <f>'[1]LÍNEA 6'!AQ22</f>
        <v>Dir. Tránsito</v>
      </c>
    </row>
    <row r="23" spans="2:98" ht="30" customHeight="1" x14ac:dyDescent="0.2">
      <c r="B23" s="961"/>
      <c r="C23" s="958"/>
      <c r="D23" s="961"/>
      <c r="E23" s="957"/>
      <c r="F23" s="1121"/>
      <c r="G23" s="828"/>
      <c r="H23" s="828"/>
      <c r="I23" s="815"/>
      <c r="J23" s="828"/>
      <c r="K23" s="815"/>
      <c r="L23" s="828"/>
      <c r="M23" s="828"/>
      <c r="N23" s="815"/>
      <c r="O23" s="828"/>
      <c r="P23" s="828"/>
      <c r="Q23" s="815"/>
      <c r="R23" s="828"/>
      <c r="S23" s="828"/>
      <c r="T23" s="815"/>
      <c r="U23" s="877"/>
      <c r="V23" s="1042"/>
      <c r="W23" s="815"/>
      <c r="X23" s="828"/>
      <c r="Y23" s="815"/>
      <c r="Z23" s="828"/>
      <c r="AA23" s="815"/>
      <c r="AB23" s="828"/>
      <c r="AC23" s="1191"/>
      <c r="AD23" s="988"/>
      <c r="AE23" s="762"/>
      <c r="AF23" s="770"/>
      <c r="AG23" s="762"/>
      <c r="AH23" s="770"/>
      <c r="AI23" s="762"/>
      <c r="AJ23" s="770"/>
      <c r="AK23" s="762"/>
      <c r="AL23" s="770"/>
      <c r="AM23" s="762"/>
      <c r="AN23" s="770"/>
      <c r="AO23" s="915"/>
      <c r="AP23" s="904"/>
      <c r="AQ23" s="27" t="s">
        <v>857</v>
      </c>
      <c r="AR23" s="133">
        <f>'[1]LÍNEA 6'!P23</f>
        <v>0</v>
      </c>
      <c r="AS23" s="27" t="s">
        <v>1893</v>
      </c>
      <c r="AT23" s="43">
        <v>0</v>
      </c>
      <c r="AU23" s="85">
        <f>'[1]LÍNEA 6'!S23</f>
        <v>1</v>
      </c>
      <c r="AV23" s="85">
        <f>'[1]LÍNEA 6'!T23</f>
        <v>0</v>
      </c>
      <c r="AW23" s="414">
        <f t="shared" si="25"/>
        <v>0</v>
      </c>
      <c r="AX23" s="85">
        <f>'[1]LÍNEA 6'!U23</f>
        <v>0</v>
      </c>
      <c r="AY23" s="414">
        <f t="shared" si="26"/>
        <v>0</v>
      </c>
      <c r="AZ23" s="85">
        <f>'[1]LÍNEA 6'!V23</f>
        <v>1</v>
      </c>
      <c r="BA23" s="416">
        <f t="shared" si="27"/>
        <v>1</v>
      </c>
      <c r="BB23" s="125">
        <f>'[1]LÍNEA 6'!W23</f>
        <v>0</v>
      </c>
      <c r="BC23" s="416">
        <f t="shared" si="28"/>
        <v>0</v>
      </c>
      <c r="BD23" s="319">
        <f>'[7]2016'!K50</f>
        <v>0</v>
      </c>
      <c r="BE23" s="85">
        <f>'[7]2017'!K57</f>
        <v>1</v>
      </c>
      <c r="BF23" s="85">
        <f>'[7]2018'!K57</f>
        <v>0</v>
      </c>
      <c r="BG23" s="71">
        <f>'[7]2019'!K57</f>
        <v>0</v>
      </c>
      <c r="BH23" s="334" t="str">
        <f t="shared" si="1"/>
        <v xml:space="preserve"> -</v>
      </c>
      <c r="BI23" s="454" t="str">
        <f t="shared" si="2"/>
        <v xml:space="preserve"> -</v>
      </c>
      <c r="BJ23" s="335" t="str">
        <f t="shared" si="3"/>
        <v xml:space="preserve"> -</v>
      </c>
      <c r="BK23" s="454" t="str">
        <f t="shared" si="4"/>
        <v xml:space="preserve"> -</v>
      </c>
      <c r="BL23" s="335">
        <f t="shared" si="5"/>
        <v>0</v>
      </c>
      <c r="BM23" s="454">
        <f t="shared" si="6"/>
        <v>0</v>
      </c>
      <c r="BN23" s="335" t="str">
        <f t="shared" si="7"/>
        <v xml:space="preserve"> -</v>
      </c>
      <c r="BO23" s="454" t="str">
        <f t="shared" si="8"/>
        <v xml:space="preserve"> -</v>
      </c>
      <c r="BP23" s="661">
        <f t="shared" si="9"/>
        <v>1</v>
      </c>
      <c r="BQ23" s="656">
        <f t="shared" si="10"/>
        <v>1</v>
      </c>
      <c r="BR23" s="646">
        <f t="shared" si="11"/>
        <v>1</v>
      </c>
      <c r="BS23" s="55">
        <f>'[7]2016'!P50</f>
        <v>0</v>
      </c>
      <c r="BT23" s="60">
        <f>'[7]2016'!Q50</f>
        <v>0</v>
      </c>
      <c r="BU23" s="60">
        <f>'[7]2016'!R50</f>
        <v>0</v>
      </c>
      <c r="BV23" s="125" t="str">
        <f t="shared" si="12"/>
        <v xml:space="preserve"> -</v>
      </c>
      <c r="BW23" s="379" t="str">
        <f t="shared" si="13"/>
        <v xml:space="preserve"> -</v>
      </c>
      <c r="BX23" s="54">
        <f>'[7]2017'!P57</f>
        <v>797331</v>
      </c>
      <c r="BY23" s="60">
        <f>'[7]2017'!Q57</f>
        <v>797331</v>
      </c>
      <c r="BZ23" s="60">
        <f>'[7]2017'!R57</f>
        <v>0</v>
      </c>
      <c r="CA23" s="125">
        <f t="shared" si="14"/>
        <v>1</v>
      </c>
      <c r="CB23" s="379" t="str">
        <f t="shared" si="15"/>
        <v xml:space="preserve"> -</v>
      </c>
      <c r="CC23" s="54">
        <f>'[7]2018'!P57</f>
        <v>0</v>
      </c>
      <c r="CD23" s="60">
        <f>'[7]2018'!Q57</f>
        <v>0</v>
      </c>
      <c r="CE23" s="60">
        <f>'[7]2018'!R57</f>
        <v>0</v>
      </c>
      <c r="CF23" s="125" t="str">
        <f t="shared" si="16"/>
        <v xml:space="preserve"> -</v>
      </c>
      <c r="CG23" s="379" t="str">
        <f t="shared" si="17"/>
        <v xml:space="preserve"> -</v>
      </c>
      <c r="CH23" s="55">
        <f>'[7]2019'!P57</f>
        <v>0</v>
      </c>
      <c r="CI23" s="60">
        <f>'[7]2019'!Q57</f>
        <v>0</v>
      </c>
      <c r="CJ23" s="60">
        <f>'[7]2019'!R57</f>
        <v>0</v>
      </c>
      <c r="CK23" s="125" t="str">
        <f t="shared" si="18"/>
        <v xml:space="preserve"> -</v>
      </c>
      <c r="CL23" s="379" t="str">
        <f t="shared" si="19"/>
        <v xml:space="preserve"> -</v>
      </c>
      <c r="CM23" s="327">
        <f t="shared" si="20"/>
        <v>797331</v>
      </c>
      <c r="CN23" s="323">
        <f t="shared" si="21"/>
        <v>797331</v>
      </c>
      <c r="CO23" s="323">
        <f t="shared" si="22"/>
        <v>0</v>
      </c>
      <c r="CP23" s="505">
        <f t="shared" si="23"/>
        <v>1</v>
      </c>
      <c r="CQ23" s="379" t="str">
        <f t="shared" si="24"/>
        <v xml:space="preserve"> -</v>
      </c>
      <c r="CR23" s="592" t="s">
        <v>1344</v>
      </c>
      <c r="CS23" s="99" t="s">
        <v>1341</v>
      </c>
      <c r="CT23" s="102" t="str">
        <f>'[1]LÍNEA 6'!AQ23</f>
        <v>Sec. Infraestructura</v>
      </c>
    </row>
    <row r="24" spans="2:98" ht="30" customHeight="1" thickBot="1" x14ac:dyDescent="0.25">
      <c r="B24" s="961"/>
      <c r="C24" s="958"/>
      <c r="D24" s="961"/>
      <c r="E24" s="957"/>
      <c r="F24" s="1121"/>
      <c r="G24" s="828"/>
      <c r="H24" s="828"/>
      <c r="I24" s="815"/>
      <c r="J24" s="828"/>
      <c r="K24" s="815"/>
      <c r="L24" s="828"/>
      <c r="M24" s="828"/>
      <c r="N24" s="815"/>
      <c r="O24" s="828"/>
      <c r="P24" s="828"/>
      <c r="Q24" s="815"/>
      <c r="R24" s="828"/>
      <c r="S24" s="828"/>
      <c r="T24" s="815"/>
      <c r="U24" s="877"/>
      <c r="V24" s="1042"/>
      <c r="W24" s="815"/>
      <c r="X24" s="828"/>
      <c r="Y24" s="815"/>
      <c r="Z24" s="828"/>
      <c r="AA24" s="815"/>
      <c r="AB24" s="828"/>
      <c r="AC24" s="1191"/>
      <c r="AD24" s="988"/>
      <c r="AE24" s="762"/>
      <c r="AF24" s="770"/>
      <c r="AG24" s="762"/>
      <c r="AH24" s="770"/>
      <c r="AI24" s="762"/>
      <c r="AJ24" s="770"/>
      <c r="AK24" s="762"/>
      <c r="AL24" s="770"/>
      <c r="AM24" s="762"/>
      <c r="AN24" s="770"/>
      <c r="AO24" s="916"/>
      <c r="AP24" s="905"/>
      <c r="AQ24" s="29" t="s">
        <v>858</v>
      </c>
      <c r="AR24" s="135" t="str">
        <f>'[1]LÍNEA 6'!P24</f>
        <v xml:space="preserve"> -</v>
      </c>
      <c r="AS24" s="29" t="s">
        <v>1894</v>
      </c>
      <c r="AT24" s="77">
        <v>0</v>
      </c>
      <c r="AU24" s="115">
        <f>'[1]LÍNEA 6'!S24</f>
        <v>1</v>
      </c>
      <c r="AV24" s="115">
        <f>'[1]LÍNEA 6'!T24</f>
        <v>0</v>
      </c>
      <c r="AW24" s="417">
        <f t="shared" si="25"/>
        <v>0</v>
      </c>
      <c r="AX24" s="115">
        <f>'[1]LÍNEA 6'!U24</f>
        <v>0</v>
      </c>
      <c r="AY24" s="417">
        <f t="shared" si="26"/>
        <v>0</v>
      </c>
      <c r="AZ24" s="115">
        <f>'[1]LÍNEA 6'!V24</f>
        <v>0.5</v>
      </c>
      <c r="BA24" s="418">
        <f t="shared" si="27"/>
        <v>0.5</v>
      </c>
      <c r="BB24" s="147">
        <f>'[1]LÍNEA 6'!W24</f>
        <v>0.5</v>
      </c>
      <c r="BC24" s="418">
        <f t="shared" si="28"/>
        <v>0.5</v>
      </c>
      <c r="BD24" s="316">
        <f>'[7]2016'!K51</f>
        <v>0</v>
      </c>
      <c r="BE24" s="109">
        <f>'[7]2017'!K58</f>
        <v>0</v>
      </c>
      <c r="BF24" s="109">
        <f>'[7]2018'!K58</f>
        <v>0</v>
      </c>
      <c r="BG24" s="73">
        <f>'[7]2019'!K58</f>
        <v>0</v>
      </c>
      <c r="BH24" s="456" t="str">
        <f t="shared" si="1"/>
        <v xml:space="preserve"> -</v>
      </c>
      <c r="BI24" s="457" t="str">
        <f t="shared" si="2"/>
        <v xml:space="preserve"> -</v>
      </c>
      <c r="BJ24" s="366" t="str">
        <f t="shared" si="3"/>
        <v xml:space="preserve"> -</v>
      </c>
      <c r="BK24" s="457" t="str">
        <f t="shared" si="4"/>
        <v xml:space="preserve"> -</v>
      </c>
      <c r="BL24" s="366">
        <f t="shared" si="5"/>
        <v>0</v>
      </c>
      <c r="BM24" s="457">
        <f t="shared" si="6"/>
        <v>0</v>
      </c>
      <c r="BN24" s="366">
        <f t="shared" si="7"/>
        <v>0</v>
      </c>
      <c r="BO24" s="457">
        <f t="shared" si="8"/>
        <v>0</v>
      </c>
      <c r="BP24" s="664">
        <f t="shared" si="9"/>
        <v>0</v>
      </c>
      <c r="BQ24" s="659">
        <f t="shared" si="10"/>
        <v>0</v>
      </c>
      <c r="BR24" s="649">
        <f t="shared" si="11"/>
        <v>0</v>
      </c>
      <c r="BS24" s="57">
        <f>'[7]2016'!P51</f>
        <v>0</v>
      </c>
      <c r="BT24" s="105">
        <f>'[7]2016'!Q51</f>
        <v>0</v>
      </c>
      <c r="BU24" s="105">
        <f>'[7]2016'!R51</f>
        <v>0</v>
      </c>
      <c r="BV24" s="147" t="str">
        <f t="shared" si="12"/>
        <v xml:space="preserve"> -</v>
      </c>
      <c r="BW24" s="382" t="str">
        <f t="shared" si="13"/>
        <v xml:space="preserve"> -</v>
      </c>
      <c r="BX24" s="56">
        <f>'[7]2017'!P58</f>
        <v>0</v>
      </c>
      <c r="BY24" s="105">
        <f>'[7]2017'!Q58</f>
        <v>0</v>
      </c>
      <c r="BZ24" s="105">
        <f>'[7]2017'!R58</f>
        <v>0</v>
      </c>
      <c r="CA24" s="147" t="str">
        <f t="shared" si="14"/>
        <v xml:space="preserve"> -</v>
      </c>
      <c r="CB24" s="382" t="str">
        <f t="shared" si="15"/>
        <v xml:space="preserve"> -</v>
      </c>
      <c r="CC24" s="56">
        <f>'[7]2018'!P58</f>
        <v>0</v>
      </c>
      <c r="CD24" s="105">
        <f>'[7]2018'!Q58</f>
        <v>0</v>
      </c>
      <c r="CE24" s="105">
        <f>'[7]2018'!R58</f>
        <v>0</v>
      </c>
      <c r="CF24" s="147" t="str">
        <f t="shared" si="16"/>
        <v xml:space="preserve"> -</v>
      </c>
      <c r="CG24" s="382" t="str">
        <f t="shared" si="17"/>
        <v xml:space="preserve"> -</v>
      </c>
      <c r="CH24" s="57">
        <f>'[7]2019'!P58</f>
        <v>0</v>
      </c>
      <c r="CI24" s="105">
        <f>'[7]2019'!Q58</f>
        <v>0</v>
      </c>
      <c r="CJ24" s="105">
        <f>'[7]2019'!R58</f>
        <v>0</v>
      </c>
      <c r="CK24" s="147" t="str">
        <f t="shared" si="18"/>
        <v xml:space="preserve"> -</v>
      </c>
      <c r="CL24" s="382" t="str">
        <f t="shared" si="19"/>
        <v xml:space="preserve"> -</v>
      </c>
      <c r="CM24" s="356">
        <f t="shared" si="20"/>
        <v>0</v>
      </c>
      <c r="CN24" s="324">
        <f t="shared" si="21"/>
        <v>0</v>
      </c>
      <c r="CO24" s="324">
        <f t="shared" si="22"/>
        <v>0</v>
      </c>
      <c r="CP24" s="508" t="str">
        <f t="shared" si="23"/>
        <v xml:space="preserve"> -</v>
      </c>
      <c r="CQ24" s="382" t="str">
        <f t="shared" si="24"/>
        <v xml:space="preserve"> -</v>
      </c>
      <c r="CR24" s="594" t="s">
        <v>1344</v>
      </c>
      <c r="CS24" s="100" t="s">
        <v>1394</v>
      </c>
      <c r="CT24" s="103" t="str">
        <f>'[1]LÍNEA 6'!AQ24</f>
        <v>Sec. Infraestructura</v>
      </c>
    </row>
    <row r="25" spans="2:98" ht="30" customHeight="1" x14ac:dyDescent="0.2">
      <c r="B25" s="961"/>
      <c r="C25" s="958"/>
      <c r="D25" s="961"/>
      <c r="E25" s="957"/>
      <c r="F25" s="1121"/>
      <c r="G25" s="828"/>
      <c r="H25" s="828"/>
      <c r="I25" s="815"/>
      <c r="J25" s="828"/>
      <c r="K25" s="815"/>
      <c r="L25" s="828"/>
      <c r="M25" s="828"/>
      <c r="N25" s="815"/>
      <c r="O25" s="828"/>
      <c r="P25" s="828"/>
      <c r="Q25" s="815"/>
      <c r="R25" s="828"/>
      <c r="S25" s="828"/>
      <c r="T25" s="815"/>
      <c r="U25" s="877"/>
      <c r="V25" s="1042"/>
      <c r="W25" s="815"/>
      <c r="X25" s="828"/>
      <c r="Y25" s="815"/>
      <c r="Z25" s="828"/>
      <c r="AA25" s="815"/>
      <c r="AB25" s="828"/>
      <c r="AC25" s="1191"/>
      <c r="AD25" s="988"/>
      <c r="AE25" s="762"/>
      <c r="AF25" s="770"/>
      <c r="AG25" s="762"/>
      <c r="AH25" s="770"/>
      <c r="AI25" s="762"/>
      <c r="AJ25" s="770"/>
      <c r="AK25" s="762"/>
      <c r="AL25" s="770"/>
      <c r="AM25" s="762"/>
      <c r="AN25" s="770"/>
      <c r="AO25" s="917">
        <f>+RESUMEN!J140</f>
        <v>0.43996826737451739</v>
      </c>
      <c r="AP25" s="906" t="s">
        <v>884</v>
      </c>
      <c r="AQ25" s="26" t="s">
        <v>859</v>
      </c>
      <c r="AR25" s="138" t="str">
        <f>'[1]LÍNEA 6'!P25</f>
        <v>O535130101</v>
      </c>
      <c r="AS25" s="26" t="s">
        <v>1895</v>
      </c>
      <c r="AT25" s="42">
        <v>0</v>
      </c>
      <c r="AU25" s="93">
        <f>'[1]LÍNEA 6'!S25</f>
        <v>1</v>
      </c>
      <c r="AV25" s="93">
        <f>'[1]LÍNEA 6'!T25</f>
        <v>0.1</v>
      </c>
      <c r="AW25" s="413">
        <f t="shared" si="25"/>
        <v>0.1</v>
      </c>
      <c r="AX25" s="93">
        <f>'[1]LÍNEA 6'!U25</f>
        <v>0.3</v>
      </c>
      <c r="AY25" s="413">
        <f t="shared" si="26"/>
        <v>0.3</v>
      </c>
      <c r="AZ25" s="93">
        <f>'[1]LÍNEA 6'!V25</f>
        <v>0.3</v>
      </c>
      <c r="BA25" s="415">
        <f t="shared" si="27"/>
        <v>0.3</v>
      </c>
      <c r="BB25" s="146">
        <f>'[1]LÍNEA 6'!W25</f>
        <v>0.3</v>
      </c>
      <c r="BC25" s="422">
        <f t="shared" si="28"/>
        <v>0.3</v>
      </c>
      <c r="BD25" s="315">
        <f>'[16]2016'!K20</f>
        <v>0.1</v>
      </c>
      <c r="BE25" s="93">
        <f>'[16]2017'!K19</f>
        <v>0.22</v>
      </c>
      <c r="BF25" s="93">
        <f>'[16]2018'!K19</f>
        <v>0</v>
      </c>
      <c r="BG25" s="74">
        <f>'[16]2019'!K19</f>
        <v>0</v>
      </c>
      <c r="BH25" s="330">
        <f t="shared" si="1"/>
        <v>1</v>
      </c>
      <c r="BI25" s="453">
        <f t="shared" si="2"/>
        <v>1</v>
      </c>
      <c r="BJ25" s="331">
        <f t="shared" si="3"/>
        <v>0.73333333333333339</v>
      </c>
      <c r="BK25" s="453">
        <f t="shared" si="4"/>
        <v>0.73333333333333339</v>
      </c>
      <c r="BL25" s="331">
        <f t="shared" si="5"/>
        <v>0</v>
      </c>
      <c r="BM25" s="453">
        <f t="shared" si="6"/>
        <v>0</v>
      </c>
      <c r="BN25" s="331">
        <f t="shared" si="7"/>
        <v>0</v>
      </c>
      <c r="BO25" s="453">
        <f t="shared" si="8"/>
        <v>0</v>
      </c>
      <c r="BP25" s="660">
        <f t="shared" si="9"/>
        <v>0.32</v>
      </c>
      <c r="BQ25" s="655">
        <f t="shared" si="10"/>
        <v>0.32</v>
      </c>
      <c r="BR25" s="645">
        <f t="shared" si="11"/>
        <v>0.32</v>
      </c>
      <c r="BS25" s="52">
        <f>'[16]2016'!P20</f>
        <v>50000</v>
      </c>
      <c r="BT25" s="90">
        <f>'[16]2016'!Q20</f>
        <v>50000</v>
      </c>
      <c r="BU25" s="90">
        <f>'[16]2016'!R20</f>
        <v>0</v>
      </c>
      <c r="BV25" s="146">
        <f t="shared" si="12"/>
        <v>1</v>
      </c>
      <c r="BW25" s="385" t="str">
        <f t="shared" si="13"/>
        <v xml:space="preserve"> -</v>
      </c>
      <c r="BX25" s="52">
        <f>'[16]2017'!P19</f>
        <v>52500</v>
      </c>
      <c r="BY25" s="90">
        <f>'[16]2017'!Q19</f>
        <v>19200</v>
      </c>
      <c r="BZ25" s="90">
        <f>'[16]2017'!R19</f>
        <v>0</v>
      </c>
      <c r="CA25" s="146">
        <f t="shared" si="14"/>
        <v>0.36571428571428571</v>
      </c>
      <c r="CB25" s="385" t="str">
        <f t="shared" si="15"/>
        <v xml:space="preserve"> -</v>
      </c>
      <c r="CC25" s="52">
        <f>'[16]2018'!P19</f>
        <v>55125</v>
      </c>
      <c r="CD25" s="90">
        <f>'[16]2018'!Q19</f>
        <v>0</v>
      </c>
      <c r="CE25" s="90">
        <f>'[16]2018'!R19</f>
        <v>0</v>
      </c>
      <c r="CF25" s="146">
        <f t="shared" si="16"/>
        <v>0</v>
      </c>
      <c r="CG25" s="385" t="str">
        <f t="shared" si="17"/>
        <v xml:space="preserve"> -</v>
      </c>
      <c r="CH25" s="53">
        <f>'[16]2019'!P19</f>
        <v>57881</v>
      </c>
      <c r="CI25" s="90">
        <f>'[16]2019'!Q19</f>
        <v>0</v>
      </c>
      <c r="CJ25" s="90">
        <f>'[16]2019'!R19</f>
        <v>0</v>
      </c>
      <c r="CK25" s="146">
        <f t="shared" si="18"/>
        <v>0</v>
      </c>
      <c r="CL25" s="385" t="str">
        <f t="shared" si="19"/>
        <v xml:space="preserve"> -</v>
      </c>
      <c r="CM25" s="325">
        <f t="shared" si="20"/>
        <v>215506</v>
      </c>
      <c r="CN25" s="326">
        <f t="shared" si="21"/>
        <v>69200</v>
      </c>
      <c r="CO25" s="326">
        <f t="shared" si="22"/>
        <v>0</v>
      </c>
      <c r="CP25" s="504">
        <f t="shared" si="23"/>
        <v>0.32110474882369866</v>
      </c>
      <c r="CQ25" s="385" t="str">
        <f t="shared" si="24"/>
        <v xml:space="preserve"> -</v>
      </c>
      <c r="CR25" s="595" t="s">
        <v>1386</v>
      </c>
      <c r="CS25" s="215" t="s">
        <v>1394</v>
      </c>
      <c r="CT25" s="75" t="str">
        <f>'[1]LÍNEA 6'!AQ25</f>
        <v>Dir. Tránsito</v>
      </c>
    </row>
    <row r="26" spans="2:98" ht="30" customHeight="1" x14ac:dyDescent="0.2">
      <c r="B26" s="961"/>
      <c r="C26" s="958"/>
      <c r="D26" s="961"/>
      <c r="E26" s="957"/>
      <c r="F26" s="1121"/>
      <c r="G26" s="828"/>
      <c r="H26" s="828"/>
      <c r="I26" s="815"/>
      <c r="J26" s="828"/>
      <c r="K26" s="815"/>
      <c r="L26" s="828"/>
      <c r="M26" s="828"/>
      <c r="N26" s="815"/>
      <c r="O26" s="828"/>
      <c r="P26" s="828"/>
      <c r="Q26" s="815"/>
      <c r="R26" s="828"/>
      <c r="S26" s="828"/>
      <c r="T26" s="815"/>
      <c r="U26" s="877"/>
      <c r="V26" s="1042"/>
      <c r="W26" s="815"/>
      <c r="X26" s="828"/>
      <c r="Y26" s="815"/>
      <c r="Z26" s="828"/>
      <c r="AA26" s="815"/>
      <c r="AB26" s="828"/>
      <c r="AC26" s="1191"/>
      <c r="AD26" s="988"/>
      <c r="AE26" s="762"/>
      <c r="AF26" s="770"/>
      <c r="AG26" s="762"/>
      <c r="AH26" s="770"/>
      <c r="AI26" s="762"/>
      <c r="AJ26" s="770"/>
      <c r="AK26" s="762"/>
      <c r="AL26" s="770"/>
      <c r="AM26" s="762"/>
      <c r="AN26" s="770"/>
      <c r="AO26" s="915"/>
      <c r="AP26" s="904"/>
      <c r="AQ26" s="301" t="s">
        <v>860</v>
      </c>
      <c r="AR26" s="302" t="str">
        <f>'[1]LÍNEA 6'!P26</f>
        <v>O53507050101</v>
      </c>
      <c r="AS26" s="301" t="s">
        <v>1896</v>
      </c>
      <c r="AT26" s="40">
        <v>0</v>
      </c>
      <c r="AU26" s="60">
        <f>'[1]LÍNEA 6'!S26</f>
        <v>1</v>
      </c>
      <c r="AV26" s="60">
        <f>'[1]LÍNEA 6'!T26</f>
        <v>1</v>
      </c>
      <c r="AW26" s="414">
        <v>0.25</v>
      </c>
      <c r="AX26" s="60">
        <f>'[1]LÍNEA 6'!U26</f>
        <v>1</v>
      </c>
      <c r="AY26" s="414">
        <v>0.25</v>
      </c>
      <c r="AZ26" s="60">
        <f>'[1]LÍNEA 6'!V26</f>
        <v>1</v>
      </c>
      <c r="BA26" s="416">
        <v>0.25</v>
      </c>
      <c r="BB26" s="47">
        <f>'[1]LÍNEA 6'!W26</f>
        <v>1</v>
      </c>
      <c r="BC26" s="423">
        <v>0.25</v>
      </c>
      <c r="BD26" s="54">
        <f>'[16]2016'!K21</f>
        <v>1</v>
      </c>
      <c r="BE26" s="60">
        <f>'[16]2017'!K20</f>
        <v>1</v>
      </c>
      <c r="BF26" s="60">
        <f>'[16]2018'!K20</f>
        <v>0</v>
      </c>
      <c r="BG26" s="49">
        <f>'[16]2019'!K20</f>
        <v>0</v>
      </c>
      <c r="BH26" s="334">
        <f t="shared" si="1"/>
        <v>1</v>
      </c>
      <c r="BI26" s="454">
        <f t="shared" si="2"/>
        <v>1</v>
      </c>
      <c r="BJ26" s="335">
        <f t="shared" si="3"/>
        <v>1</v>
      </c>
      <c r="BK26" s="454">
        <f t="shared" si="4"/>
        <v>1</v>
      </c>
      <c r="BL26" s="335">
        <f t="shared" si="5"/>
        <v>0</v>
      </c>
      <c r="BM26" s="454">
        <f t="shared" si="6"/>
        <v>0</v>
      </c>
      <c r="BN26" s="335">
        <f t="shared" si="7"/>
        <v>0</v>
      </c>
      <c r="BO26" s="454">
        <f t="shared" si="8"/>
        <v>0</v>
      </c>
      <c r="BP26" s="661">
        <f t="shared" ref="BP26" si="31">+AVERAGE(BD26:BG26)/AU26</f>
        <v>0.5</v>
      </c>
      <c r="BQ26" s="656">
        <f t="shared" si="10"/>
        <v>0.5</v>
      </c>
      <c r="BR26" s="646">
        <f t="shared" si="11"/>
        <v>0.5</v>
      </c>
      <c r="BS26" s="412">
        <f>'[16]2016'!P21</f>
        <v>2160960</v>
      </c>
      <c r="BT26" s="60">
        <f>'[16]2016'!Q21</f>
        <v>1505147</v>
      </c>
      <c r="BU26" s="60">
        <f>'[16]2016'!R21</f>
        <v>132300</v>
      </c>
      <c r="BV26" s="125">
        <f t="shared" si="12"/>
        <v>0.69651775136976157</v>
      </c>
      <c r="BW26" s="379">
        <f t="shared" si="13"/>
        <v>8.7898391319917585E-2</v>
      </c>
      <c r="BX26" s="54">
        <f>'[16]2017'!P20</f>
        <v>2123597</v>
      </c>
      <c r="BY26" s="60">
        <f>'[16]2017'!Q20</f>
        <v>1386576</v>
      </c>
      <c r="BZ26" s="60">
        <f>'[16]2017'!R20</f>
        <v>0</v>
      </c>
      <c r="CA26" s="125">
        <f t="shared" si="14"/>
        <v>0.65293744528740627</v>
      </c>
      <c r="CB26" s="379" t="str">
        <f t="shared" si="15"/>
        <v xml:space="preserve"> -</v>
      </c>
      <c r="CC26" s="54">
        <f>'[16]2018'!P20</f>
        <v>2208777</v>
      </c>
      <c r="CD26" s="60">
        <f>'[16]2018'!Q20</f>
        <v>0</v>
      </c>
      <c r="CE26" s="60">
        <f>'[16]2018'!R20</f>
        <v>0</v>
      </c>
      <c r="CF26" s="125">
        <f t="shared" si="16"/>
        <v>0</v>
      </c>
      <c r="CG26" s="379" t="str">
        <f t="shared" si="17"/>
        <v xml:space="preserve"> -</v>
      </c>
      <c r="CH26" s="55">
        <f>'[16]2019'!P20</f>
        <v>2319216</v>
      </c>
      <c r="CI26" s="60">
        <f>'[16]2019'!Q20</f>
        <v>0</v>
      </c>
      <c r="CJ26" s="60">
        <f>'[16]2019'!R20</f>
        <v>0</v>
      </c>
      <c r="CK26" s="125">
        <f t="shared" si="18"/>
        <v>0</v>
      </c>
      <c r="CL26" s="379" t="str">
        <f t="shared" si="19"/>
        <v xml:space="preserve"> -</v>
      </c>
      <c r="CM26" s="327">
        <f t="shared" si="20"/>
        <v>8812550</v>
      </c>
      <c r="CN26" s="323">
        <f t="shared" si="21"/>
        <v>2891723</v>
      </c>
      <c r="CO26" s="323">
        <f t="shared" si="22"/>
        <v>132300</v>
      </c>
      <c r="CP26" s="505">
        <f t="shared" si="23"/>
        <v>0.32813691837209435</v>
      </c>
      <c r="CQ26" s="379">
        <f t="shared" si="24"/>
        <v>4.5751270090530802E-2</v>
      </c>
      <c r="CR26" s="592" t="s">
        <v>1386</v>
      </c>
      <c r="CS26" s="213" t="s">
        <v>1394</v>
      </c>
      <c r="CT26" s="102" t="str">
        <f>'[1]LÍNEA 6'!AQ26</f>
        <v>Dir. Tránsito</v>
      </c>
    </row>
    <row r="27" spans="2:98" ht="30" customHeight="1" x14ac:dyDescent="0.2">
      <c r="B27" s="961"/>
      <c r="C27" s="958"/>
      <c r="D27" s="961"/>
      <c r="E27" s="957"/>
      <c r="F27" s="1121"/>
      <c r="G27" s="828"/>
      <c r="H27" s="828"/>
      <c r="I27" s="815"/>
      <c r="J27" s="828"/>
      <c r="K27" s="815"/>
      <c r="L27" s="828"/>
      <c r="M27" s="828"/>
      <c r="N27" s="815"/>
      <c r="O27" s="828"/>
      <c r="P27" s="828"/>
      <c r="Q27" s="815"/>
      <c r="R27" s="828"/>
      <c r="S27" s="828"/>
      <c r="T27" s="815"/>
      <c r="U27" s="877"/>
      <c r="V27" s="1042"/>
      <c r="W27" s="815"/>
      <c r="X27" s="828"/>
      <c r="Y27" s="815"/>
      <c r="Z27" s="828"/>
      <c r="AA27" s="815"/>
      <c r="AB27" s="828"/>
      <c r="AC27" s="1191"/>
      <c r="AD27" s="988"/>
      <c r="AE27" s="762"/>
      <c r="AF27" s="770"/>
      <c r="AG27" s="762"/>
      <c r="AH27" s="770"/>
      <c r="AI27" s="762"/>
      <c r="AJ27" s="770"/>
      <c r="AK27" s="762"/>
      <c r="AL27" s="770"/>
      <c r="AM27" s="762"/>
      <c r="AN27" s="770"/>
      <c r="AO27" s="915"/>
      <c r="AP27" s="904"/>
      <c r="AQ27" s="27" t="s">
        <v>861</v>
      </c>
      <c r="AR27" s="133" t="str">
        <f>'[1]LÍNEA 6'!P27</f>
        <v>O53507050102</v>
      </c>
      <c r="AS27" s="27" t="s">
        <v>1897</v>
      </c>
      <c r="AT27" s="43">
        <v>0</v>
      </c>
      <c r="AU27" s="85">
        <f>'[1]LÍNEA 6'!S27</f>
        <v>1</v>
      </c>
      <c r="AV27" s="85">
        <f>'[1]LÍNEA 6'!T27</f>
        <v>0.3</v>
      </c>
      <c r="AW27" s="414">
        <f t="shared" si="25"/>
        <v>0.3</v>
      </c>
      <c r="AX27" s="85">
        <f>'[1]LÍNEA 6'!U27</f>
        <v>0.3</v>
      </c>
      <c r="AY27" s="414">
        <f t="shared" si="26"/>
        <v>0.3</v>
      </c>
      <c r="AZ27" s="85">
        <f>'[1]LÍNEA 6'!V27</f>
        <v>0.3</v>
      </c>
      <c r="BA27" s="416">
        <f t="shared" si="27"/>
        <v>0.3</v>
      </c>
      <c r="BB27" s="125">
        <f>'[1]LÍNEA 6'!W27</f>
        <v>0.1</v>
      </c>
      <c r="BC27" s="423">
        <f t="shared" si="28"/>
        <v>0.1</v>
      </c>
      <c r="BD27" s="319">
        <f>'[16]2016'!K22</f>
        <v>0.21</v>
      </c>
      <c r="BE27" s="85">
        <f>'[16]2017'!K21</f>
        <v>0.15</v>
      </c>
      <c r="BF27" s="85">
        <f>'[16]2018'!K21</f>
        <v>0</v>
      </c>
      <c r="BG27" s="71">
        <f>'[16]2019'!K21</f>
        <v>0</v>
      </c>
      <c r="BH27" s="334">
        <f t="shared" si="1"/>
        <v>0.7</v>
      </c>
      <c r="BI27" s="454">
        <f t="shared" si="2"/>
        <v>0.7</v>
      </c>
      <c r="BJ27" s="335">
        <f t="shared" si="3"/>
        <v>0.5</v>
      </c>
      <c r="BK27" s="454">
        <f t="shared" si="4"/>
        <v>0.5</v>
      </c>
      <c r="BL27" s="335">
        <f t="shared" si="5"/>
        <v>0</v>
      </c>
      <c r="BM27" s="454">
        <f t="shared" si="6"/>
        <v>0</v>
      </c>
      <c r="BN27" s="335">
        <f t="shared" si="7"/>
        <v>0</v>
      </c>
      <c r="BO27" s="454">
        <f t="shared" si="8"/>
        <v>0</v>
      </c>
      <c r="BP27" s="661">
        <f t="shared" si="9"/>
        <v>0.36</v>
      </c>
      <c r="BQ27" s="656">
        <f t="shared" si="10"/>
        <v>0.36</v>
      </c>
      <c r="BR27" s="646">
        <f t="shared" si="11"/>
        <v>0.36</v>
      </c>
      <c r="BS27" s="54">
        <f>'[16]2016'!P22</f>
        <v>765250</v>
      </c>
      <c r="BT27" s="60">
        <f>'[16]2016'!Q22</f>
        <v>273200</v>
      </c>
      <c r="BU27" s="60">
        <f>'[16]2016'!R22</f>
        <v>0</v>
      </c>
      <c r="BV27" s="125">
        <f t="shared" si="12"/>
        <v>0.35700751388435153</v>
      </c>
      <c r="BW27" s="379" t="str">
        <f t="shared" si="13"/>
        <v xml:space="preserve"> -</v>
      </c>
      <c r="BX27" s="54">
        <f>'[16]2017'!P21</f>
        <v>838000</v>
      </c>
      <c r="BY27" s="60">
        <f>'[16]2017'!Q21</f>
        <v>781689</v>
      </c>
      <c r="BZ27" s="60">
        <f>'[16]2017'!R21</f>
        <v>0</v>
      </c>
      <c r="CA27" s="125">
        <f t="shared" si="14"/>
        <v>0.93280310262529831</v>
      </c>
      <c r="CB27" s="379" t="str">
        <f t="shared" si="15"/>
        <v xml:space="preserve"> -</v>
      </c>
      <c r="CC27" s="54">
        <f>'[16]2018'!P21</f>
        <v>598000</v>
      </c>
      <c r="CD27" s="60">
        <f>'[16]2018'!Q21</f>
        <v>0</v>
      </c>
      <c r="CE27" s="60">
        <f>'[16]2018'!R21</f>
        <v>0</v>
      </c>
      <c r="CF27" s="125">
        <f t="shared" si="16"/>
        <v>0</v>
      </c>
      <c r="CG27" s="379" t="str">
        <f t="shared" si="17"/>
        <v xml:space="preserve"> -</v>
      </c>
      <c r="CH27" s="55">
        <f>'[16]2019'!P21</f>
        <v>250000</v>
      </c>
      <c r="CI27" s="60">
        <f>'[16]2019'!Q21</f>
        <v>0</v>
      </c>
      <c r="CJ27" s="60">
        <f>'[16]2019'!R21</f>
        <v>0</v>
      </c>
      <c r="CK27" s="125">
        <f t="shared" si="18"/>
        <v>0</v>
      </c>
      <c r="CL27" s="379" t="str">
        <f t="shared" si="19"/>
        <v xml:space="preserve"> -</v>
      </c>
      <c r="CM27" s="327">
        <f t="shared" si="20"/>
        <v>2451250</v>
      </c>
      <c r="CN27" s="323">
        <f t="shared" si="21"/>
        <v>1054889</v>
      </c>
      <c r="CO27" s="323">
        <f t="shared" si="22"/>
        <v>0</v>
      </c>
      <c r="CP27" s="505">
        <f t="shared" si="23"/>
        <v>0.43034737378888321</v>
      </c>
      <c r="CQ27" s="379" t="str">
        <f t="shared" si="24"/>
        <v xml:space="preserve"> -</v>
      </c>
      <c r="CR27" s="592" t="s">
        <v>1386</v>
      </c>
      <c r="CS27" s="213" t="s">
        <v>1394</v>
      </c>
      <c r="CT27" s="102" t="str">
        <f>'[1]LÍNEA 6'!AQ27</f>
        <v>Dir. Tránsito</v>
      </c>
    </row>
    <row r="28" spans="2:98" ht="30" customHeight="1" x14ac:dyDescent="0.2">
      <c r="B28" s="961"/>
      <c r="C28" s="958"/>
      <c r="D28" s="961"/>
      <c r="E28" s="957"/>
      <c r="F28" s="1121"/>
      <c r="G28" s="828"/>
      <c r="H28" s="828"/>
      <c r="I28" s="815"/>
      <c r="J28" s="828"/>
      <c r="K28" s="815"/>
      <c r="L28" s="828"/>
      <c r="M28" s="828"/>
      <c r="N28" s="815"/>
      <c r="O28" s="828"/>
      <c r="P28" s="828"/>
      <c r="Q28" s="815"/>
      <c r="R28" s="828"/>
      <c r="S28" s="828"/>
      <c r="T28" s="815"/>
      <c r="U28" s="877"/>
      <c r="V28" s="1042"/>
      <c r="W28" s="815"/>
      <c r="X28" s="828"/>
      <c r="Y28" s="815"/>
      <c r="Z28" s="828"/>
      <c r="AA28" s="815"/>
      <c r="AB28" s="828"/>
      <c r="AC28" s="1191"/>
      <c r="AD28" s="988"/>
      <c r="AE28" s="762"/>
      <c r="AF28" s="770"/>
      <c r="AG28" s="762"/>
      <c r="AH28" s="770"/>
      <c r="AI28" s="762"/>
      <c r="AJ28" s="770"/>
      <c r="AK28" s="762"/>
      <c r="AL28" s="770"/>
      <c r="AM28" s="762"/>
      <c r="AN28" s="770"/>
      <c r="AO28" s="915"/>
      <c r="AP28" s="904"/>
      <c r="AQ28" s="255" t="s">
        <v>862</v>
      </c>
      <c r="AR28" s="277" t="str">
        <f>'[1]LÍNEA 6'!P28</f>
        <v>O53507050102</v>
      </c>
      <c r="AS28" s="255" t="s">
        <v>1898</v>
      </c>
      <c r="AT28" s="40">
        <v>1</v>
      </c>
      <c r="AU28" s="60">
        <f>'[1]LÍNEA 6'!S28</f>
        <v>1</v>
      </c>
      <c r="AV28" s="60">
        <f>'[1]LÍNEA 6'!T28</f>
        <v>1</v>
      </c>
      <c r="AW28" s="414">
        <v>0.25</v>
      </c>
      <c r="AX28" s="60">
        <f>'[1]LÍNEA 6'!U28</f>
        <v>1</v>
      </c>
      <c r="AY28" s="414">
        <v>0.25</v>
      </c>
      <c r="AZ28" s="60">
        <f>'[1]LÍNEA 6'!V28</f>
        <v>1</v>
      </c>
      <c r="BA28" s="416">
        <v>0.25</v>
      </c>
      <c r="BB28" s="47">
        <f>'[1]LÍNEA 6'!W28</f>
        <v>1</v>
      </c>
      <c r="BC28" s="423">
        <v>0.25</v>
      </c>
      <c r="BD28" s="54">
        <f>'[16]2016'!K23</f>
        <v>1</v>
      </c>
      <c r="BE28" s="60">
        <f>'[16]2017'!K22</f>
        <v>1</v>
      </c>
      <c r="BF28" s="60">
        <f>'[16]2018'!K22</f>
        <v>0</v>
      </c>
      <c r="BG28" s="49">
        <f>'[16]2019'!K22</f>
        <v>0</v>
      </c>
      <c r="BH28" s="334">
        <f t="shared" si="1"/>
        <v>1</v>
      </c>
      <c r="BI28" s="454">
        <f t="shared" si="2"/>
        <v>1</v>
      </c>
      <c r="BJ28" s="335">
        <f t="shared" si="3"/>
        <v>1</v>
      </c>
      <c r="BK28" s="454">
        <f t="shared" si="4"/>
        <v>1</v>
      </c>
      <c r="BL28" s="335">
        <f t="shared" si="5"/>
        <v>0</v>
      </c>
      <c r="BM28" s="454">
        <f t="shared" si="6"/>
        <v>0</v>
      </c>
      <c r="BN28" s="335">
        <f t="shared" si="7"/>
        <v>0</v>
      </c>
      <c r="BO28" s="454">
        <f t="shared" si="8"/>
        <v>0</v>
      </c>
      <c r="BP28" s="661">
        <f t="shared" ref="BP28:BP29" si="32">+AVERAGE(BD28:BG28)/AU28</f>
        <v>0.5</v>
      </c>
      <c r="BQ28" s="656">
        <f t="shared" si="10"/>
        <v>0.5</v>
      </c>
      <c r="BR28" s="646">
        <f t="shared" si="11"/>
        <v>0.5</v>
      </c>
      <c r="BS28" s="54">
        <f>'[16]2016'!P23</f>
        <v>22000</v>
      </c>
      <c r="BT28" s="60">
        <f>'[16]2016'!Q23</f>
        <v>22000</v>
      </c>
      <c r="BU28" s="60">
        <f>'[16]2016'!R23</f>
        <v>0</v>
      </c>
      <c r="BV28" s="125">
        <f t="shared" si="12"/>
        <v>1</v>
      </c>
      <c r="BW28" s="379" t="str">
        <f t="shared" si="13"/>
        <v xml:space="preserve"> -</v>
      </c>
      <c r="BX28" s="54">
        <f>'[16]2017'!P22</f>
        <v>73500</v>
      </c>
      <c r="BY28" s="60">
        <f>'[16]2017'!Q22</f>
        <v>62700</v>
      </c>
      <c r="BZ28" s="60">
        <f>'[16]2017'!R22</f>
        <v>0</v>
      </c>
      <c r="CA28" s="125">
        <f t="shared" si="14"/>
        <v>0.85306122448979593</v>
      </c>
      <c r="CB28" s="379" t="str">
        <f t="shared" si="15"/>
        <v xml:space="preserve"> -</v>
      </c>
      <c r="CC28" s="54">
        <f>'[16]2018'!P22</f>
        <v>77175</v>
      </c>
      <c r="CD28" s="60">
        <f>'[16]2018'!Q22</f>
        <v>0</v>
      </c>
      <c r="CE28" s="60">
        <f>'[16]2018'!R22</f>
        <v>0</v>
      </c>
      <c r="CF28" s="125">
        <f t="shared" si="16"/>
        <v>0</v>
      </c>
      <c r="CG28" s="379" t="str">
        <f t="shared" si="17"/>
        <v xml:space="preserve"> -</v>
      </c>
      <c r="CH28" s="55">
        <f>'[16]2019'!P22</f>
        <v>81033</v>
      </c>
      <c r="CI28" s="60">
        <f>'[16]2019'!Q22</f>
        <v>0</v>
      </c>
      <c r="CJ28" s="60">
        <f>'[16]2019'!R22</f>
        <v>0</v>
      </c>
      <c r="CK28" s="125">
        <f t="shared" si="18"/>
        <v>0</v>
      </c>
      <c r="CL28" s="379" t="str">
        <f t="shared" si="19"/>
        <v xml:space="preserve"> -</v>
      </c>
      <c r="CM28" s="327">
        <f t="shared" si="20"/>
        <v>253708</v>
      </c>
      <c r="CN28" s="323">
        <f t="shared" si="21"/>
        <v>84700</v>
      </c>
      <c r="CO28" s="323">
        <f t="shared" si="22"/>
        <v>0</v>
      </c>
      <c r="CP28" s="505">
        <f t="shared" si="23"/>
        <v>0.33384836110804544</v>
      </c>
      <c r="CQ28" s="379" t="str">
        <f t="shared" si="24"/>
        <v xml:space="preserve"> -</v>
      </c>
      <c r="CR28" s="592" t="s">
        <v>1386</v>
      </c>
      <c r="CS28" s="213" t="s">
        <v>1394</v>
      </c>
      <c r="CT28" s="102" t="str">
        <f>'[1]LÍNEA 6'!AQ28</f>
        <v>Dir. Tránsito</v>
      </c>
    </row>
    <row r="29" spans="2:98" ht="30" customHeight="1" x14ac:dyDescent="0.2">
      <c r="B29" s="961"/>
      <c r="C29" s="958"/>
      <c r="D29" s="961"/>
      <c r="E29" s="957"/>
      <c r="F29" s="1121"/>
      <c r="G29" s="828"/>
      <c r="H29" s="828"/>
      <c r="I29" s="815"/>
      <c r="J29" s="828"/>
      <c r="K29" s="815"/>
      <c r="L29" s="828"/>
      <c r="M29" s="828"/>
      <c r="N29" s="815"/>
      <c r="O29" s="828"/>
      <c r="P29" s="828"/>
      <c r="Q29" s="815"/>
      <c r="R29" s="828"/>
      <c r="S29" s="828"/>
      <c r="T29" s="815"/>
      <c r="U29" s="877"/>
      <c r="V29" s="1042"/>
      <c r="W29" s="815"/>
      <c r="X29" s="828"/>
      <c r="Y29" s="815"/>
      <c r="Z29" s="828"/>
      <c r="AA29" s="815"/>
      <c r="AB29" s="828"/>
      <c r="AC29" s="1191"/>
      <c r="AD29" s="988"/>
      <c r="AE29" s="762"/>
      <c r="AF29" s="770"/>
      <c r="AG29" s="762"/>
      <c r="AH29" s="770"/>
      <c r="AI29" s="762"/>
      <c r="AJ29" s="770"/>
      <c r="AK29" s="762"/>
      <c r="AL29" s="770"/>
      <c r="AM29" s="762"/>
      <c r="AN29" s="770"/>
      <c r="AO29" s="915"/>
      <c r="AP29" s="904"/>
      <c r="AQ29" s="255" t="s">
        <v>863</v>
      </c>
      <c r="AR29" s="277" t="str">
        <f>'[1]LÍNEA 6'!P29</f>
        <v>O53507050103</v>
      </c>
      <c r="AS29" s="255" t="s">
        <v>1899</v>
      </c>
      <c r="AT29" s="43">
        <v>1</v>
      </c>
      <c r="AU29" s="85">
        <f>'[1]LÍNEA 6'!S29</f>
        <v>1</v>
      </c>
      <c r="AV29" s="85">
        <f>'[1]LÍNEA 6'!T29</f>
        <v>1</v>
      </c>
      <c r="AW29" s="414">
        <v>0.25</v>
      </c>
      <c r="AX29" s="85">
        <f>'[1]LÍNEA 6'!U29</f>
        <v>1</v>
      </c>
      <c r="AY29" s="414">
        <v>0.25</v>
      </c>
      <c r="AZ29" s="85">
        <f>'[1]LÍNEA 6'!V29</f>
        <v>1</v>
      </c>
      <c r="BA29" s="416">
        <v>0.25</v>
      </c>
      <c r="BB29" s="125">
        <f>'[1]LÍNEA 6'!W29</f>
        <v>1</v>
      </c>
      <c r="BC29" s="423">
        <v>0.25</v>
      </c>
      <c r="BD29" s="319">
        <f>'[16]2016'!K24</f>
        <v>1</v>
      </c>
      <c r="BE29" s="85">
        <f>'[16]2017'!K23</f>
        <v>1</v>
      </c>
      <c r="BF29" s="85">
        <f>'[16]2018'!K23</f>
        <v>0</v>
      </c>
      <c r="BG29" s="71">
        <f>'[16]2019'!K23</f>
        <v>0</v>
      </c>
      <c r="BH29" s="334">
        <f t="shared" si="1"/>
        <v>1</v>
      </c>
      <c r="BI29" s="454">
        <f t="shared" si="2"/>
        <v>1</v>
      </c>
      <c r="BJ29" s="335">
        <f t="shared" si="3"/>
        <v>1</v>
      </c>
      <c r="BK29" s="454">
        <f t="shared" si="4"/>
        <v>1</v>
      </c>
      <c r="BL29" s="335">
        <f t="shared" si="5"/>
        <v>0</v>
      </c>
      <c r="BM29" s="454">
        <f t="shared" si="6"/>
        <v>0</v>
      </c>
      <c r="BN29" s="335">
        <f t="shared" si="7"/>
        <v>0</v>
      </c>
      <c r="BO29" s="454">
        <f t="shared" si="8"/>
        <v>0</v>
      </c>
      <c r="BP29" s="661">
        <f t="shared" si="32"/>
        <v>0.5</v>
      </c>
      <c r="BQ29" s="656">
        <f t="shared" si="10"/>
        <v>0.5</v>
      </c>
      <c r="BR29" s="646">
        <f t="shared" si="11"/>
        <v>0.5</v>
      </c>
      <c r="BS29" s="54">
        <f>'[16]2016'!P24</f>
        <v>289000</v>
      </c>
      <c r="BT29" s="60">
        <f>'[16]2016'!Q24</f>
        <v>161460</v>
      </c>
      <c r="BU29" s="60">
        <f>'[16]2016'!R24</f>
        <v>50000</v>
      </c>
      <c r="BV29" s="125">
        <f t="shared" si="12"/>
        <v>0.55868512110726642</v>
      </c>
      <c r="BW29" s="379">
        <f t="shared" si="13"/>
        <v>0.30967422271770095</v>
      </c>
      <c r="BX29" s="54">
        <f>'[16]2017'!P23</f>
        <v>359100</v>
      </c>
      <c r="BY29" s="60">
        <f>'[16]2017'!Q23</f>
        <v>359100</v>
      </c>
      <c r="BZ29" s="60">
        <f>'[16]2017'!R23</f>
        <v>0</v>
      </c>
      <c r="CA29" s="125">
        <f t="shared" si="14"/>
        <v>1</v>
      </c>
      <c r="CB29" s="379" t="str">
        <f t="shared" si="15"/>
        <v xml:space="preserve"> -</v>
      </c>
      <c r="CC29" s="54">
        <f>'[16]2018'!P23</f>
        <v>1577055</v>
      </c>
      <c r="CD29" s="60">
        <f>'[16]2018'!Q23</f>
        <v>0</v>
      </c>
      <c r="CE29" s="60">
        <f>'[16]2018'!R23</f>
        <v>0</v>
      </c>
      <c r="CF29" s="125">
        <f t="shared" si="16"/>
        <v>0</v>
      </c>
      <c r="CG29" s="379" t="str">
        <f t="shared" si="17"/>
        <v xml:space="preserve"> -</v>
      </c>
      <c r="CH29" s="55">
        <f>'[16]2019'!P23</f>
        <v>1595907</v>
      </c>
      <c r="CI29" s="60">
        <f>'[16]2019'!Q23</f>
        <v>0</v>
      </c>
      <c r="CJ29" s="60">
        <f>'[16]2019'!R23</f>
        <v>0</v>
      </c>
      <c r="CK29" s="125">
        <f t="shared" si="18"/>
        <v>0</v>
      </c>
      <c r="CL29" s="379" t="str">
        <f t="shared" si="19"/>
        <v xml:space="preserve"> -</v>
      </c>
      <c r="CM29" s="327">
        <f t="shared" si="20"/>
        <v>3821062</v>
      </c>
      <c r="CN29" s="323">
        <f t="shared" si="21"/>
        <v>520560</v>
      </c>
      <c r="CO29" s="323">
        <f t="shared" si="22"/>
        <v>50000</v>
      </c>
      <c r="CP29" s="505">
        <f t="shared" si="23"/>
        <v>0.13623437672563282</v>
      </c>
      <c r="CQ29" s="379">
        <f t="shared" si="24"/>
        <v>9.6050407253726752E-2</v>
      </c>
      <c r="CR29" s="592" t="s">
        <v>1386</v>
      </c>
      <c r="CS29" s="213" t="s">
        <v>1394</v>
      </c>
      <c r="CT29" s="102" t="str">
        <f>'[1]LÍNEA 6'!AQ29</f>
        <v>Dir. Tránsito</v>
      </c>
    </row>
    <row r="30" spans="2:98" ht="30" customHeight="1" x14ac:dyDescent="0.2">
      <c r="B30" s="961"/>
      <c r="C30" s="958"/>
      <c r="D30" s="961"/>
      <c r="E30" s="957"/>
      <c r="F30" s="1121"/>
      <c r="G30" s="828"/>
      <c r="H30" s="828"/>
      <c r="I30" s="815"/>
      <c r="J30" s="828"/>
      <c r="K30" s="815"/>
      <c r="L30" s="828"/>
      <c r="M30" s="828"/>
      <c r="N30" s="815"/>
      <c r="O30" s="828"/>
      <c r="P30" s="828"/>
      <c r="Q30" s="815"/>
      <c r="R30" s="828"/>
      <c r="S30" s="828"/>
      <c r="T30" s="815"/>
      <c r="U30" s="877"/>
      <c r="V30" s="1042"/>
      <c r="W30" s="815"/>
      <c r="X30" s="828"/>
      <c r="Y30" s="815"/>
      <c r="Z30" s="828"/>
      <c r="AA30" s="815"/>
      <c r="AB30" s="828"/>
      <c r="AC30" s="1191"/>
      <c r="AD30" s="988"/>
      <c r="AE30" s="762"/>
      <c r="AF30" s="770"/>
      <c r="AG30" s="762"/>
      <c r="AH30" s="770"/>
      <c r="AI30" s="762"/>
      <c r="AJ30" s="770"/>
      <c r="AK30" s="762"/>
      <c r="AL30" s="770"/>
      <c r="AM30" s="762"/>
      <c r="AN30" s="770"/>
      <c r="AO30" s="915"/>
      <c r="AP30" s="904"/>
      <c r="AQ30" s="119" t="s">
        <v>864</v>
      </c>
      <c r="AR30" s="367" t="str">
        <f>'[1]LÍNEA 6'!P30</f>
        <v>O53507050103</v>
      </c>
      <c r="AS30" s="119" t="s">
        <v>1900</v>
      </c>
      <c r="AT30" s="40">
        <v>12870</v>
      </c>
      <c r="AU30" s="60">
        <f>'[1]LÍNEA 6'!S30</f>
        <v>14000</v>
      </c>
      <c r="AV30" s="60">
        <f>'[1]LÍNEA 6'!T30</f>
        <v>3500</v>
      </c>
      <c r="AW30" s="414">
        <f t="shared" si="25"/>
        <v>0.25</v>
      </c>
      <c r="AX30" s="60">
        <f>'[1]LÍNEA 6'!U30</f>
        <v>3500</v>
      </c>
      <c r="AY30" s="414">
        <f t="shared" si="26"/>
        <v>0.25</v>
      </c>
      <c r="AZ30" s="60">
        <f>'[1]LÍNEA 6'!V30</f>
        <v>3500</v>
      </c>
      <c r="BA30" s="416">
        <f t="shared" si="27"/>
        <v>0.25</v>
      </c>
      <c r="BB30" s="47">
        <f>'[1]LÍNEA 6'!W30</f>
        <v>3500</v>
      </c>
      <c r="BC30" s="423">
        <f t="shared" si="28"/>
        <v>0.25</v>
      </c>
      <c r="BD30" s="54">
        <f>'[16]2016'!K25</f>
        <v>9373</v>
      </c>
      <c r="BE30" s="60">
        <f>'[16]2017'!K24</f>
        <v>1706</v>
      </c>
      <c r="BF30" s="60">
        <f>'[16]2018'!K24</f>
        <v>0</v>
      </c>
      <c r="BG30" s="49">
        <f>'[16]2019'!K24</f>
        <v>0</v>
      </c>
      <c r="BH30" s="334">
        <f t="shared" si="1"/>
        <v>2.6779999999999999</v>
      </c>
      <c r="BI30" s="454">
        <f t="shared" si="2"/>
        <v>1</v>
      </c>
      <c r="BJ30" s="335">
        <f t="shared" si="3"/>
        <v>0.48742857142857143</v>
      </c>
      <c r="BK30" s="454">
        <f t="shared" si="4"/>
        <v>0.48742857142857143</v>
      </c>
      <c r="BL30" s="335">
        <f t="shared" si="5"/>
        <v>0</v>
      </c>
      <c r="BM30" s="454">
        <f t="shared" si="6"/>
        <v>0</v>
      </c>
      <c r="BN30" s="335">
        <f t="shared" si="7"/>
        <v>0</v>
      </c>
      <c r="BO30" s="454">
        <f t="shared" si="8"/>
        <v>0</v>
      </c>
      <c r="BP30" s="661">
        <f t="shared" si="9"/>
        <v>0.79135714285714287</v>
      </c>
      <c r="BQ30" s="656">
        <f t="shared" si="10"/>
        <v>0.79135714285714287</v>
      </c>
      <c r="BR30" s="646">
        <f t="shared" si="11"/>
        <v>0.79135714285714287</v>
      </c>
      <c r="BS30" s="54">
        <f>'[16]2016'!P25</f>
        <v>209200</v>
      </c>
      <c r="BT30" s="60">
        <f>'[16]2016'!Q25</f>
        <v>123103</v>
      </c>
      <c r="BU30" s="60">
        <f>'[16]2016'!R25</f>
        <v>0</v>
      </c>
      <c r="BV30" s="125">
        <f t="shared" si="12"/>
        <v>0.58844646271510515</v>
      </c>
      <c r="BW30" s="379" t="str">
        <f t="shared" si="13"/>
        <v xml:space="preserve"> -</v>
      </c>
      <c r="BX30" s="54">
        <f>'[16]2017'!P24</f>
        <v>90300</v>
      </c>
      <c r="BY30" s="60">
        <f>'[16]2017'!Q24</f>
        <v>43000</v>
      </c>
      <c r="BZ30" s="60">
        <f>'[16]2017'!R24</f>
        <v>0</v>
      </c>
      <c r="CA30" s="125">
        <f t="shared" si="14"/>
        <v>0.47619047619047616</v>
      </c>
      <c r="CB30" s="379" t="str">
        <f t="shared" si="15"/>
        <v xml:space="preserve"> -</v>
      </c>
      <c r="CC30" s="54">
        <f>'[16]2018'!P24</f>
        <v>94815</v>
      </c>
      <c r="CD30" s="60">
        <f>'[16]2018'!Q24</f>
        <v>0</v>
      </c>
      <c r="CE30" s="60">
        <f>'[16]2018'!R24</f>
        <v>0</v>
      </c>
      <c r="CF30" s="125">
        <f t="shared" si="16"/>
        <v>0</v>
      </c>
      <c r="CG30" s="379" t="str">
        <f t="shared" si="17"/>
        <v xml:space="preserve"> -</v>
      </c>
      <c r="CH30" s="55">
        <f>'[16]2019'!P24</f>
        <v>99556</v>
      </c>
      <c r="CI30" s="60">
        <f>'[16]2019'!Q24</f>
        <v>0</v>
      </c>
      <c r="CJ30" s="60">
        <f>'[16]2019'!R24</f>
        <v>0</v>
      </c>
      <c r="CK30" s="125">
        <f t="shared" si="18"/>
        <v>0</v>
      </c>
      <c r="CL30" s="379" t="str">
        <f t="shared" si="19"/>
        <v xml:space="preserve"> -</v>
      </c>
      <c r="CM30" s="327">
        <f t="shared" si="20"/>
        <v>493871</v>
      </c>
      <c r="CN30" s="323">
        <f t="shared" si="21"/>
        <v>166103</v>
      </c>
      <c r="CO30" s="323">
        <f t="shared" si="22"/>
        <v>0</v>
      </c>
      <c r="CP30" s="505">
        <f t="shared" si="23"/>
        <v>0.33632871741811121</v>
      </c>
      <c r="CQ30" s="379" t="str">
        <f t="shared" si="24"/>
        <v xml:space="preserve"> -</v>
      </c>
      <c r="CR30" s="592" t="s">
        <v>1386</v>
      </c>
      <c r="CS30" s="213" t="s">
        <v>1394</v>
      </c>
      <c r="CT30" s="102" t="str">
        <f>'[1]LÍNEA 6'!AQ30</f>
        <v>Dir. Tránsito</v>
      </c>
    </row>
    <row r="31" spans="2:98" ht="30" customHeight="1" x14ac:dyDescent="0.2">
      <c r="B31" s="961"/>
      <c r="C31" s="958"/>
      <c r="D31" s="961"/>
      <c r="E31" s="957"/>
      <c r="F31" s="1121" t="s">
        <v>890</v>
      </c>
      <c r="G31" s="809">
        <v>315</v>
      </c>
      <c r="H31" s="809">
        <v>300</v>
      </c>
      <c r="I31" s="797">
        <f>+H31-G31</f>
        <v>-15</v>
      </c>
      <c r="J31" s="809">
        <v>315</v>
      </c>
      <c r="K31" s="797">
        <f>+J31-G31</f>
        <v>0</v>
      </c>
      <c r="L31" s="809"/>
      <c r="M31" s="809">
        <v>310</v>
      </c>
      <c r="N31" s="797">
        <f>+M31-J31</f>
        <v>-5</v>
      </c>
      <c r="O31" s="809"/>
      <c r="P31" s="809">
        <v>305</v>
      </c>
      <c r="Q31" s="797">
        <f>+P31-M31</f>
        <v>-5</v>
      </c>
      <c r="R31" s="809"/>
      <c r="S31" s="809">
        <v>300</v>
      </c>
      <c r="T31" s="797">
        <f>+S31-P31</f>
        <v>-5</v>
      </c>
      <c r="U31" s="937"/>
      <c r="V31" s="823"/>
      <c r="W31" s="1194">
        <f>+IF(V31=0,0,V31-G31)</f>
        <v>0</v>
      </c>
      <c r="X31" s="809"/>
      <c r="Y31" s="1194">
        <f>+IF(X31=0,0,X31-V31)</f>
        <v>0</v>
      </c>
      <c r="Z31" s="809"/>
      <c r="AA31" s="1194">
        <f>+IF(Z31=0,0,Z31-X31)</f>
        <v>0</v>
      </c>
      <c r="AB31" s="809"/>
      <c r="AC31" s="1192">
        <f>+IF(AB31=0,0,AB31-Z31)</f>
        <v>0</v>
      </c>
      <c r="AD31" s="988" t="str">
        <f>+IF(K31=0," -",W31/K31)</f>
        <v xml:space="preserve"> -</v>
      </c>
      <c r="AE31" s="762" t="str">
        <f>+IF(K31=0," -",IF(AD31&gt;100%,100%,AD31))</f>
        <v xml:space="preserve"> -</v>
      </c>
      <c r="AF31" s="770">
        <f>+IF(N31=0," -",Y31/N31)</f>
        <v>0</v>
      </c>
      <c r="AG31" s="762">
        <f>+IF(N31=0," -",IF(AF31&gt;100%,100%,AF31))</f>
        <v>0</v>
      </c>
      <c r="AH31" s="770">
        <f>+IF(Q31=0," -",AA31/Q31)</f>
        <v>0</v>
      </c>
      <c r="AI31" s="762">
        <f>+IF(Q31=0," -",IF(AH31&gt;100%,100%,AH31))</f>
        <v>0</v>
      </c>
      <c r="AJ31" s="770">
        <f>+IF(T31=0," -",AC31/T31)</f>
        <v>0</v>
      </c>
      <c r="AK31" s="762">
        <f>+IF(T31=0," -",IF(AJ31&gt;100%,100%,AJ31))</f>
        <v>0</v>
      </c>
      <c r="AL31" s="770">
        <f>+SUM(AC31,AA31,Y31,W31)/I31</f>
        <v>0</v>
      </c>
      <c r="AM31" s="762">
        <f>+IF(AL31&gt;100%,100%,IF(AL31&lt;0%,0%,AL31))</f>
        <v>0</v>
      </c>
      <c r="AN31" s="1129"/>
      <c r="AO31" s="915"/>
      <c r="AP31" s="904"/>
      <c r="AQ31" s="119" t="s">
        <v>865</v>
      </c>
      <c r="AR31" s="367" t="str">
        <f>'[1]LÍNEA 6'!P31</f>
        <v>O53507050103</v>
      </c>
      <c r="AS31" s="119" t="s">
        <v>1901</v>
      </c>
      <c r="AT31" s="40">
        <v>1296</v>
      </c>
      <c r="AU31" s="60">
        <f>'[1]LÍNEA 6'!S31</f>
        <v>1000</v>
      </c>
      <c r="AV31" s="60">
        <f>'[1]LÍNEA 6'!T31</f>
        <v>250</v>
      </c>
      <c r="AW31" s="414">
        <f t="shared" si="25"/>
        <v>0.25</v>
      </c>
      <c r="AX31" s="60">
        <f>'[1]LÍNEA 6'!U31</f>
        <v>250</v>
      </c>
      <c r="AY31" s="414">
        <f t="shared" si="26"/>
        <v>0.25</v>
      </c>
      <c r="AZ31" s="60">
        <f>'[1]LÍNEA 6'!V31</f>
        <v>250</v>
      </c>
      <c r="BA31" s="416">
        <f t="shared" si="27"/>
        <v>0.25</v>
      </c>
      <c r="BB31" s="47">
        <f>'[1]LÍNEA 6'!W31</f>
        <v>250</v>
      </c>
      <c r="BC31" s="423">
        <f t="shared" si="28"/>
        <v>0.25</v>
      </c>
      <c r="BD31" s="54">
        <f>'[16]2016'!K26</f>
        <v>281</v>
      </c>
      <c r="BE31" s="60">
        <f>'[16]2017'!K25</f>
        <v>16</v>
      </c>
      <c r="BF31" s="60">
        <f>'[16]2018'!K25</f>
        <v>0</v>
      </c>
      <c r="BG31" s="49">
        <f>'[16]2019'!K25</f>
        <v>0</v>
      </c>
      <c r="BH31" s="334">
        <f t="shared" si="1"/>
        <v>1.1240000000000001</v>
      </c>
      <c r="BI31" s="454">
        <f t="shared" si="2"/>
        <v>1</v>
      </c>
      <c r="BJ31" s="335">
        <f t="shared" si="3"/>
        <v>6.4000000000000001E-2</v>
      </c>
      <c r="BK31" s="454">
        <f t="shared" si="4"/>
        <v>6.4000000000000001E-2</v>
      </c>
      <c r="BL31" s="335">
        <f t="shared" si="5"/>
        <v>0</v>
      </c>
      <c r="BM31" s="454">
        <f t="shared" si="6"/>
        <v>0</v>
      </c>
      <c r="BN31" s="335">
        <f t="shared" si="7"/>
        <v>0</v>
      </c>
      <c r="BO31" s="454">
        <f t="shared" si="8"/>
        <v>0</v>
      </c>
      <c r="BP31" s="661">
        <f t="shared" si="9"/>
        <v>0.29699999999999999</v>
      </c>
      <c r="BQ31" s="656">
        <f t="shared" si="10"/>
        <v>0.29699999999999999</v>
      </c>
      <c r="BR31" s="646">
        <f t="shared" si="11"/>
        <v>0.29699999999999999</v>
      </c>
      <c r="BS31" s="54">
        <f>'[16]2016'!P26</f>
        <v>86000</v>
      </c>
      <c r="BT31" s="60">
        <f>'[16]2016'!Q26</f>
        <v>60617</v>
      </c>
      <c r="BU31" s="60">
        <f>'[16]2016'!R26</f>
        <v>0</v>
      </c>
      <c r="BV31" s="125">
        <f t="shared" si="12"/>
        <v>0.70484883720930236</v>
      </c>
      <c r="BW31" s="379" t="str">
        <f t="shared" si="13"/>
        <v xml:space="preserve"> -</v>
      </c>
      <c r="BX31" s="54">
        <f>'[16]2017'!P25</f>
        <v>195300</v>
      </c>
      <c r="BY31" s="60">
        <f>'[16]2017'!Q25</f>
        <v>0</v>
      </c>
      <c r="BZ31" s="60">
        <f>'[16]2017'!R25</f>
        <v>0</v>
      </c>
      <c r="CA31" s="125">
        <f t="shared" si="14"/>
        <v>0</v>
      </c>
      <c r="CB31" s="379" t="str">
        <f t="shared" si="15"/>
        <v xml:space="preserve"> -</v>
      </c>
      <c r="CC31" s="54">
        <f>'[16]2018'!P25</f>
        <v>205065</v>
      </c>
      <c r="CD31" s="60">
        <f>'[16]2018'!Q25</f>
        <v>0</v>
      </c>
      <c r="CE31" s="60">
        <f>'[16]2018'!R25</f>
        <v>0</v>
      </c>
      <c r="CF31" s="125">
        <f t="shared" si="16"/>
        <v>0</v>
      </c>
      <c r="CG31" s="379" t="str">
        <f t="shared" si="17"/>
        <v xml:space="preserve"> -</v>
      </c>
      <c r="CH31" s="55">
        <f>'[16]2019'!P25</f>
        <v>215318</v>
      </c>
      <c r="CI31" s="60">
        <f>'[16]2019'!Q25</f>
        <v>0</v>
      </c>
      <c r="CJ31" s="60">
        <f>'[16]2019'!R25</f>
        <v>0</v>
      </c>
      <c r="CK31" s="125">
        <f t="shared" si="18"/>
        <v>0</v>
      </c>
      <c r="CL31" s="379" t="str">
        <f t="shared" si="19"/>
        <v xml:space="preserve"> -</v>
      </c>
      <c r="CM31" s="327">
        <f t="shared" si="20"/>
        <v>701683</v>
      </c>
      <c r="CN31" s="323">
        <f t="shared" si="21"/>
        <v>60617</v>
      </c>
      <c r="CO31" s="323">
        <f t="shared" si="22"/>
        <v>0</v>
      </c>
      <c r="CP31" s="505">
        <f t="shared" si="23"/>
        <v>8.6388012820604182E-2</v>
      </c>
      <c r="CQ31" s="379" t="str">
        <f t="shared" si="24"/>
        <v xml:space="preserve"> -</v>
      </c>
      <c r="CR31" s="592" t="s">
        <v>1386</v>
      </c>
      <c r="CS31" s="213" t="s">
        <v>1394</v>
      </c>
      <c r="CT31" s="102" t="str">
        <f>'[1]LÍNEA 6'!AQ31</f>
        <v>Dir. Tránsito</v>
      </c>
    </row>
    <row r="32" spans="2:98" ht="30" customHeight="1" x14ac:dyDescent="0.2">
      <c r="B32" s="961"/>
      <c r="C32" s="958"/>
      <c r="D32" s="961"/>
      <c r="E32" s="957"/>
      <c r="F32" s="1121"/>
      <c r="G32" s="809"/>
      <c r="H32" s="809"/>
      <c r="I32" s="797"/>
      <c r="J32" s="809"/>
      <c r="K32" s="797"/>
      <c r="L32" s="809"/>
      <c r="M32" s="809"/>
      <c r="N32" s="797"/>
      <c r="O32" s="809"/>
      <c r="P32" s="809"/>
      <c r="Q32" s="797"/>
      <c r="R32" s="809"/>
      <c r="S32" s="809"/>
      <c r="T32" s="797"/>
      <c r="U32" s="937"/>
      <c r="V32" s="823"/>
      <c r="W32" s="1194"/>
      <c r="X32" s="809"/>
      <c r="Y32" s="1194"/>
      <c r="Z32" s="809"/>
      <c r="AA32" s="1194"/>
      <c r="AB32" s="809"/>
      <c r="AC32" s="1192"/>
      <c r="AD32" s="988"/>
      <c r="AE32" s="762"/>
      <c r="AF32" s="770"/>
      <c r="AG32" s="762"/>
      <c r="AH32" s="770"/>
      <c r="AI32" s="762"/>
      <c r="AJ32" s="770"/>
      <c r="AK32" s="762"/>
      <c r="AL32" s="770"/>
      <c r="AM32" s="762"/>
      <c r="AN32" s="1129"/>
      <c r="AO32" s="915"/>
      <c r="AP32" s="904"/>
      <c r="AQ32" s="119" t="s">
        <v>866</v>
      </c>
      <c r="AR32" s="367" t="str">
        <f>'[1]LÍNEA 6'!P32</f>
        <v>O53507050103</v>
      </c>
      <c r="AS32" s="119" t="s">
        <v>1902</v>
      </c>
      <c r="AT32" s="40">
        <v>383</v>
      </c>
      <c r="AU32" s="60">
        <f>'[1]LÍNEA 6'!S32</f>
        <v>1500</v>
      </c>
      <c r="AV32" s="60">
        <f>'[1]LÍNEA 6'!T32</f>
        <v>375</v>
      </c>
      <c r="AW32" s="414">
        <f t="shared" si="25"/>
        <v>0.25</v>
      </c>
      <c r="AX32" s="60">
        <f>'[1]LÍNEA 6'!U32</f>
        <v>375</v>
      </c>
      <c r="AY32" s="414">
        <f t="shared" si="26"/>
        <v>0.25</v>
      </c>
      <c r="AZ32" s="60">
        <f>'[1]LÍNEA 6'!V32</f>
        <v>375</v>
      </c>
      <c r="BA32" s="416">
        <f t="shared" si="27"/>
        <v>0.25</v>
      </c>
      <c r="BB32" s="47">
        <f>'[1]LÍNEA 6'!W32</f>
        <v>375</v>
      </c>
      <c r="BC32" s="423">
        <f t="shared" si="28"/>
        <v>0.25</v>
      </c>
      <c r="BD32" s="54">
        <f>'[16]2016'!K27</f>
        <v>788</v>
      </c>
      <c r="BE32" s="60">
        <f>'[16]2017'!K26</f>
        <v>69</v>
      </c>
      <c r="BF32" s="60">
        <f>'[16]2018'!K26</f>
        <v>0</v>
      </c>
      <c r="BG32" s="49">
        <f>'[16]2019'!K26</f>
        <v>0</v>
      </c>
      <c r="BH32" s="334">
        <f t="shared" si="1"/>
        <v>2.1013333333333333</v>
      </c>
      <c r="BI32" s="454">
        <f t="shared" si="2"/>
        <v>1</v>
      </c>
      <c r="BJ32" s="335">
        <f t="shared" si="3"/>
        <v>0.184</v>
      </c>
      <c r="BK32" s="454">
        <f t="shared" si="4"/>
        <v>0.184</v>
      </c>
      <c r="BL32" s="335">
        <f t="shared" si="5"/>
        <v>0</v>
      </c>
      <c r="BM32" s="454">
        <f t="shared" si="6"/>
        <v>0</v>
      </c>
      <c r="BN32" s="335">
        <f t="shared" si="7"/>
        <v>0</v>
      </c>
      <c r="BO32" s="454">
        <f t="shared" si="8"/>
        <v>0</v>
      </c>
      <c r="BP32" s="661">
        <f t="shared" si="9"/>
        <v>0.57133333333333336</v>
      </c>
      <c r="BQ32" s="656">
        <f t="shared" si="10"/>
        <v>0.57133333333333336</v>
      </c>
      <c r="BR32" s="646">
        <f t="shared" si="11"/>
        <v>0.57133333333333336</v>
      </c>
      <c r="BS32" s="54">
        <f>'[16]2016'!P27</f>
        <v>557080</v>
      </c>
      <c r="BT32" s="60">
        <f>'[16]2016'!Q27</f>
        <v>177350</v>
      </c>
      <c r="BU32" s="60">
        <f>'[16]2016'!R27</f>
        <v>58432</v>
      </c>
      <c r="BV32" s="125">
        <f t="shared" si="12"/>
        <v>0.31835642995620017</v>
      </c>
      <c r="BW32" s="379">
        <f t="shared" si="13"/>
        <v>0.32947279391034678</v>
      </c>
      <c r="BX32" s="54">
        <f>'[16]2017'!P26</f>
        <v>186000</v>
      </c>
      <c r="BY32" s="60">
        <f>'[16]2017'!Q26</f>
        <v>0</v>
      </c>
      <c r="BZ32" s="60">
        <f>'[16]2017'!R26</f>
        <v>0</v>
      </c>
      <c r="CA32" s="125">
        <f t="shared" si="14"/>
        <v>0</v>
      </c>
      <c r="CB32" s="379" t="str">
        <f t="shared" si="15"/>
        <v xml:space="preserve"> -</v>
      </c>
      <c r="CC32" s="54">
        <f>'[16]2018'!P26</f>
        <v>186000</v>
      </c>
      <c r="CD32" s="60">
        <f>'[16]2018'!Q26</f>
        <v>0</v>
      </c>
      <c r="CE32" s="60">
        <f>'[16]2018'!R26</f>
        <v>0</v>
      </c>
      <c r="CF32" s="125">
        <f t="shared" si="16"/>
        <v>0</v>
      </c>
      <c r="CG32" s="379" t="str">
        <f t="shared" si="17"/>
        <v xml:space="preserve"> -</v>
      </c>
      <c r="CH32" s="55">
        <f>'[16]2019'!P26</f>
        <v>186000</v>
      </c>
      <c r="CI32" s="60">
        <f>'[16]2019'!Q26</f>
        <v>0</v>
      </c>
      <c r="CJ32" s="60">
        <f>'[16]2019'!R26</f>
        <v>0</v>
      </c>
      <c r="CK32" s="125">
        <f t="shared" si="18"/>
        <v>0</v>
      </c>
      <c r="CL32" s="379" t="str">
        <f t="shared" si="19"/>
        <v xml:space="preserve"> -</v>
      </c>
      <c r="CM32" s="327">
        <f t="shared" si="20"/>
        <v>1115080</v>
      </c>
      <c r="CN32" s="323">
        <f t="shared" si="21"/>
        <v>177350</v>
      </c>
      <c r="CO32" s="323">
        <f t="shared" si="22"/>
        <v>58432</v>
      </c>
      <c r="CP32" s="505">
        <f t="shared" si="23"/>
        <v>0.15904688452846433</v>
      </c>
      <c r="CQ32" s="379">
        <f t="shared" si="24"/>
        <v>0.32947279391034678</v>
      </c>
      <c r="CR32" s="592" t="s">
        <v>1386</v>
      </c>
      <c r="CS32" s="213" t="s">
        <v>1394</v>
      </c>
      <c r="CT32" s="102" t="str">
        <f>'[1]LÍNEA 6'!AQ32</f>
        <v>Dir. Tránsito</v>
      </c>
    </row>
    <row r="33" spans="2:98" ht="30" customHeight="1" x14ac:dyDescent="0.2">
      <c r="B33" s="961"/>
      <c r="C33" s="958"/>
      <c r="D33" s="961"/>
      <c r="E33" s="957"/>
      <c r="F33" s="1121"/>
      <c r="G33" s="809"/>
      <c r="H33" s="809"/>
      <c r="I33" s="797"/>
      <c r="J33" s="809"/>
      <c r="K33" s="797"/>
      <c r="L33" s="809"/>
      <c r="M33" s="809"/>
      <c r="N33" s="797"/>
      <c r="O33" s="809"/>
      <c r="P33" s="809"/>
      <c r="Q33" s="797"/>
      <c r="R33" s="809"/>
      <c r="S33" s="809"/>
      <c r="T33" s="797"/>
      <c r="U33" s="937"/>
      <c r="V33" s="823"/>
      <c r="W33" s="1194"/>
      <c r="X33" s="809"/>
      <c r="Y33" s="1194"/>
      <c r="Z33" s="809"/>
      <c r="AA33" s="1194"/>
      <c r="AB33" s="809"/>
      <c r="AC33" s="1192"/>
      <c r="AD33" s="988"/>
      <c r="AE33" s="762"/>
      <c r="AF33" s="770"/>
      <c r="AG33" s="762"/>
      <c r="AH33" s="770"/>
      <c r="AI33" s="762"/>
      <c r="AJ33" s="770"/>
      <c r="AK33" s="762"/>
      <c r="AL33" s="770"/>
      <c r="AM33" s="762"/>
      <c r="AN33" s="1129"/>
      <c r="AO33" s="915"/>
      <c r="AP33" s="904"/>
      <c r="AQ33" s="27" t="s">
        <v>929</v>
      </c>
      <c r="AR33" s="133" t="str">
        <f>'[1]LÍNEA 6'!P33</f>
        <v>O53507050103</v>
      </c>
      <c r="AS33" s="27" t="s">
        <v>1903</v>
      </c>
      <c r="AT33" s="40">
        <v>1196</v>
      </c>
      <c r="AU33" s="60">
        <f>'[1]LÍNEA 6'!S33</f>
        <v>1500</v>
      </c>
      <c r="AV33" s="60">
        <f>'[1]LÍNEA 6'!T33</f>
        <v>375</v>
      </c>
      <c r="AW33" s="414">
        <f t="shared" si="25"/>
        <v>0.25</v>
      </c>
      <c r="AX33" s="60">
        <f>'[1]LÍNEA 6'!U33</f>
        <v>375</v>
      </c>
      <c r="AY33" s="414">
        <f t="shared" si="26"/>
        <v>0.25</v>
      </c>
      <c r="AZ33" s="60">
        <f>'[1]LÍNEA 6'!V33</f>
        <v>375</v>
      </c>
      <c r="BA33" s="416">
        <f t="shared" si="27"/>
        <v>0.25</v>
      </c>
      <c r="BB33" s="47">
        <f>'[1]LÍNEA 6'!W33</f>
        <v>375</v>
      </c>
      <c r="BC33" s="423">
        <f t="shared" si="28"/>
        <v>0.25</v>
      </c>
      <c r="BD33" s="54">
        <f>'[16]2016'!K28</f>
        <v>403</v>
      </c>
      <c r="BE33" s="60">
        <f>'[16]2017'!K27</f>
        <v>20</v>
      </c>
      <c r="BF33" s="60">
        <f>'[16]2018'!K27</f>
        <v>0</v>
      </c>
      <c r="BG33" s="49">
        <f>'[16]2019'!K27</f>
        <v>0</v>
      </c>
      <c r="BH33" s="334">
        <f t="shared" si="1"/>
        <v>1.0746666666666667</v>
      </c>
      <c r="BI33" s="454">
        <f t="shared" si="2"/>
        <v>1</v>
      </c>
      <c r="BJ33" s="335">
        <f t="shared" si="3"/>
        <v>5.3333333333333337E-2</v>
      </c>
      <c r="BK33" s="454">
        <f t="shared" si="4"/>
        <v>5.3333333333333337E-2</v>
      </c>
      <c r="BL33" s="335">
        <f t="shared" si="5"/>
        <v>0</v>
      </c>
      <c r="BM33" s="454">
        <f t="shared" si="6"/>
        <v>0</v>
      </c>
      <c r="BN33" s="335">
        <f t="shared" si="7"/>
        <v>0</v>
      </c>
      <c r="BO33" s="454">
        <f t="shared" si="8"/>
        <v>0</v>
      </c>
      <c r="BP33" s="661">
        <f t="shared" si="9"/>
        <v>0.28199999999999997</v>
      </c>
      <c r="BQ33" s="656">
        <f t="shared" si="10"/>
        <v>0.28199999999999997</v>
      </c>
      <c r="BR33" s="646">
        <f t="shared" si="11"/>
        <v>0.28199999999999997</v>
      </c>
      <c r="BS33" s="54">
        <f>'[16]2016'!P28</f>
        <v>0</v>
      </c>
      <c r="BT33" s="60">
        <f>'[16]2016'!Q28</f>
        <v>0</v>
      </c>
      <c r="BU33" s="60">
        <f>'[16]2016'!R28</f>
        <v>0</v>
      </c>
      <c r="BV33" s="125" t="str">
        <f t="shared" si="12"/>
        <v xml:space="preserve"> -</v>
      </c>
      <c r="BW33" s="379" t="str">
        <f t="shared" si="13"/>
        <v xml:space="preserve"> -</v>
      </c>
      <c r="BX33" s="54">
        <f>'[16]2017'!P27</f>
        <v>0</v>
      </c>
      <c r="BY33" s="60">
        <f>'[16]2017'!Q27</f>
        <v>0</v>
      </c>
      <c r="BZ33" s="60">
        <f>'[16]2017'!R27</f>
        <v>0</v>
      </c>
      <c r="CA33" s="125" t="str">
        <f t="shared" si="14"/>
        <v xml:space="preserve"> -</v>
      </c>
      <c r="CB33" s="379" t="str">
        <f t="shared" si="15"/>
        <v xml:space="preserve"> -</v>
      </c>
      <c r="CC33" s="54">
        <f>'[16]2018'!P27</f>
        <v>0</v>
      </c>
      <c r="CD33" s="60">
        <f>'[16]2018'!Q27</f>
        <v>0</v>
      </c>
      <c r="CE33" s="60">
        <f>'[16]2018'!R27</f>
        <v>0</v>
      </c>
      <c r="CF33" s="125" t="str">
        <f t="shared" si="16"/>
        <v xml:space="preserve"> -</v>
      </c>
      <c r="CG33" s="379" t="str">
        <f t="shared" si="17"/>
        <v xml:space="preserve"> -</v>
      </c>
      <c r="CH33" s="55">
        <f>'[16]2019'!P27</f>
        <v>0</v>
      </c>
      <c r="CI33" s="60">
        <f>'[16]2019'!Q27</f>
        <v>0</v>
      </c>
      <c r="CJ33" s="60">
        <f>'[16]2019'!R27</f>
        <v>0</v>
      </c>
      <c r="CK33" s="125" t="str">
        <f t="shared" si="18"/>
        <v xml:space="preserve"> -</v>
      </c>
      <c r="CL33" s="379" t="str">
        <f t="shared" si="19"/>
        <v xml:space="preserve"> -</v>
      </c>
      <c r="CM33" s="327">
        <f t="shared" si="20"/>
        <v>0</v>
      </c>
      <c r="CN33" s="323">
        <f t="shared" si="21"/>
        <v>0</v>
      </c>
      <c r="CO33" s="323">
        <f t="shared" si="22"/>
        <v>0</v>
      </c>
      <c r="CP33" s="505" t="str">
        <f t="shared" si="23"/>
        <v xml:space="preserve"> -</v>
      </c>
      <c r="CQ33" s="379" t="str">
        <f t="shared" si="24"/>
        <v xml:space="preserve"> -</v>
      </c>
      <c r="CR33" s="592" t="s">
        <v>1386</v>
      </c>
      <c r="CS33" s="213" t="s">
        <v>1394</v>
      </c>
      <c r="CT33" s="102" t="str">
        <f>'[1]LÍNEA 6'!AQ33</f>
        <v>Dir. Tránsito</v>
      </c>
    </row>
    <row r="34" spans="2:98" ht="30" customHeight="1" x14ac:dyDescent="0.2">
      <c r="B34" s="961"/>
      <c r="C34" s="958"/>
      <c r="D34" s="961"/>
      <c r="E34" s="957"/>
      <c r="F34" s="1121"/>
      <c r="G34" s="809"/>
      <c r="H34" s="809"/>
      <c r="I34" s="797"/>
      <c r="J34" s="809"/>
      <c r="K34" s="797"/>
      <c r="L34" s="809"/>
      <c r="M34" s="809"/>
      <c r="N34" s="797"/>
      <c r="O34" s="809"/>
      <c r="P34" s="809"/>
      <c r="Q34" s="797"/>
      <c r="R34" s="809"/>
      <c r="S34" s="809"/>
      <c r="T34" s="797"/>
      <c r="U34" s="937"/>
      <c r="V34" s="823"/>
      <c r="W34" s="1194"/>
      <c r="X34" s="809"/>
      <c r="Y34" s="1194"/>
      <c r="Z34" s="809"/>
      <c r="AA34" s="1194"/>
      <c r="AB34" s="809"/>
      <c r="AC34" s="1192"/>
      <c r="AD34" s="988"/>
      <c r="AE34" s="762"/>
      <c r="AF34" s="770"/>
      <c r="AG34" s="762"/>
      <c r="AH34" s="770"/>
      <c r="AI34" s="762"/>
      <c r="AJ34" s="770"/>
      <c r="AK34" s="762"/>
      <c r="AL34" s="770"/>
      <c r="AM34" s="762"/>
      <c r="AN34" s="1129"/>
      <c r="AO34" s="915"/>
      <c r="AP34" s="904"/>
      <c r="AQ34" s="27" t="s">
        <v>867</v>
      </c>
      <c r="AR34" s="132" t="str">
        <f>'[1]LÍNEA 6'!P34</f>
        <v xml:space="preserve"> -</v>
      </c>
      <c r="AS34" s="27" t="s">
        <v>1904</v>
      </c>
      <c r="AT34" s="40">
        <v>1345</v>
      </c>
      <c r="AU34" s="60">
        <f>'[1]LÍNEA 6'!S34</f>
        <v>1500</v>
      </c>
      <c r="AV34" s="60">
        <f>'[1]LÍNEA 6'!T34</f>
        <v>375</v>
      </c>
      <c r="AW34" s="414">
        <f t="shared" si="25"/>
        <v>0.25</v>
      </c>
      <c r="AX34" s="60">
        <f>'[1]LÍNEA 6'!U34</f>
        <v>375</v>
      </c>
      <c r="AY34" s="414">
        <f t="shared" si="26"/>
        <v>0.25</v>
      </c>
      <c r="AZ34" s="60">
        <f>'[1]LÍNEA 6'!V34</f>
        <v>375</v>
      </c>
      <c r="BA34" s="416">
        <f t="shared" si="27"/>
        <v>0.25</v>
      </c>
      <c r="BB34" s="47">
        <f>'[1]LÍNEA 6'!W34</f>
        <v>375</v>
      </c>
      <c r="BC34" s="423">
        <f t="shared" si="28"/>
        <v>0.25</v>
      </c>
      <c r="BD34" s="54">
        <f>'[16]2016'!K29</f>
        <v>375</v>
      </c>
      <c r="BE34" s="60">
        <f>'[16]2017'!K28</f>
        <v>49</v>
      </c>
      <c r="BF34" s="60">
        <f>'[16]2018'!K28</f>
        <v>0</v>
      </c>
      <c r="BG34" s="49">
        <f>'[16]2019'!K28</f>
        <v>0</v>
      </c>
      <c r="BH34" s="334">
        <f t="shared" si="1"/>
        <v>1</v>
      </c>
      <c r="BI34" s="454">
        <f t="shared" si="2"/>
        <v>1</v>
      </c>
      <c r="BJ34" s="335">
        <f t="shared" si="3"/>
        <v>0.13066666666666665</v>
      </c>
      <c r="BK34" s="454">
        <f t="shared" si="4"/>
        <v>0.13066666666666665</v>
      </c>
      <c r="BL34" s="335">
        <f t="shared" si="5"/>
        <v>0</v>
      </c>
      <c r="BM34" s="454">
        <f t="shared" si="6"/>
        <v>0</v>
      </c>
      <c r="BN34" s="335">
        <f t="shared" si="7"/>
        <v>0</v>
      </c>
      <c r="BO34" s="454">
        <f t="shared" si="8"/>
        <v>0</v>
      </c>
      <c r="BP34" s="661">
        <f t="shared" si="9"/>
        <v>0.28266666666666668</v>
      </c>
      <c r="BQ34" s="656">
        <f t="shared" si="10"/>
        <v>0.28266666666666668</v>
      </c>
      <c r="BR34" s="646">
        <f t="shared" si="11"/>
        <v>0.28266666666666668</v>
      </c>
      <c r="BS34" s="54">
        <f>'[16]2016'!P29</f>
        <v>0</v>
      </c>
      <c r="BT34" s="60">
        <f>'[16]2016'!Q29</f>
        <v>0</v>
      </c>
      <c r="BU34" s="60">
        <f>'[16]2016'!R29</f>
        <v>0</v>
      </c>
      <c r="BV34" s="125" t="str">
        <f t="shared" si="12"/>
        <v xml:space="preserve"> -</v>
      </c>
      <c r="BW34" s="379" t="str">
        <f t="shared" si="13"/>
        <v xml:space="preserve"> -</v>
      </c>
      <c r="BX34" s="54">
        <f>'[16]2017'!P28</f>
        <v>0</v>
      </c>
      <c r="BY34" s="60">
        <f>'[16]2017'!Q28</f>
        <v>0</v>
      </c>
      <c r="BZ34" s="60">
        <f>'[16]2017'!R28</f>
        <v>0</v>
      </c>
      <c r="CA34" s="125" t="str">
        <f t="shared" si="14"/>
        <v xml:space="preserve"> -</v>
      </c>
      <c r="CB34" s="379" t="str">
        <f t="shared" si="15"/>
        <v xml:space="preserve"> -</v>
      </c>
      <c r="CC34" s="54">
        <f>'[16]2018'!P28</f>
        <v>0</v>
      </c>
      <c r="CD34" s="60">
        <f>'[16]2018'!Q28</f>
        <v>0</v>
      </c>
      <c r="CE34" s="60">
        <f>'[16]2018'!R28</f>
        <v>0</v>
      </c>
      <c r="CF34" s="125" t="str">
        <f t="shared" si="16"/>
        <v xml:space="preserve"> -</v>
      </c>
      <c r="CG34" s="379" t="str">
        <f t="shared" si="17"/>
        <v xml:space="preserve"> -</v>
      </c>
      <c r="CH34" s="55">
        <f>'[16]2019'!P28</f>
        <v>0</v>
      </c>
      <c r="CI34" s="60">
        <f>'[16]2019'!Q28</f>
        <v>0</v>
      </c>
      <c r="CJ34" s="60">
        <f>'[16]2019'!R28</f>
        <v>0</v>
      </c>
      <c r="CK34" s="125" t="str">
        <f t="shared" si="18"/>
        <v xml:space="preserve"> -</v>
      </c>
      <c r="CL34" s="379" t="str">
        <f t="shared" si="19"/>
        <v xml:space="preserve"> -</v>
      </c>
      <c r="CM34" s="327">
        <f t="shared" si="20"/>
        <v>0</v>
      </c>
      <c r="CN34" s="323">
        <f t="shared" si="21"/>
        <v>0</v>
      </c>
      <c r="CO34" s="323">
        <f t="shared" si="22"/>
        <v>0</v>
      </c>
      <c r="CP34" s="505" t="str">
        <f t="shared" si="23"/>
        <v xml:space="preserve"> -</v>
      </c>
      <c r="CQ34" s="379" t="str">
        <f t="shared" si="24"/>
        <v xml:space="preserve"> -</v>
      </c>
      <c r="CR34" s="592" t="s">
        <v>1386</v>
      </c>
      <c r="CS34" s="213" t="s">
        <v>1394</v>
      </c>
      <c r="CT34" s="102" t="str">
        <f>'[1]LÍNEA 6'!AQ34</f>
        <v>Dir. Tránsito</v>
      </c>
    </row>
    <row r="35" spans="2:98" ht="30" customHeight="1" x14ac:dyDescent="0.2">
      <c r="B35" s="961"/>
      <c r="C35" s="958"/>
      <c r="D35" s="961"/>
      <c r="E35" s="957"/>
      <c r="F35" s="1121"/>
      <c r="G35" s="809"/>
      <c r="H35" s="809"/>
      <c r="I35" s="797"/>
      <c r="J35" s="809"/>
      <c r="K35" s="797"/>
      <c r="L35" s="809"/>
      <c r="M35" s="809"/>
      <c r="N35" s="797"/>
      <c r="O35" s="809"/>
      <c r="P35" s="809"/>
      <c r="Q35" s="797"/>
      <c r="R35" s="809"/>
      <c r="S35" s="809"/>
      <c r="T35" s="797"/>
      <c r="U35" s="937"/>
      <c r="V35" s="823"/>
      <c r="W35" s="1194"/>
      <c r="X35" s="809"/>
      <c r="Y35" s="1194"/>
      <c r="Z35" s="809"/>
      <c r="AA35" s="1194"/>
      <c r="AB35" s="809"/>
      <c r="AC35" s="1192"/>
      <c r="AD35" s="988"/>
      <c r="AE35" s="762"/>
      <c r="AF35" s="770"/>
      <c r="AG35" s="762"/>
      <c r="AH35" s="770"/>
      <c r="AI35" s="762"/>
      <c r="AJ35" s="770"/>
      <c r="AK35" s="762"/>
      <c r="AL35" s="770"/>
      <c r="AM35" s="762"/>
      <c r="AN35" s="1129"/>
      <c r="AO35" s="915"/>
      <c r="AP35" s="904"/>
      <c r="AQ35" s="27" t="s">
        <v>868</v>
      </c>
      <c r="AR35" s="133" t="str">
        <f>'[1]LÍNEA 6'!P35</f>
        <v>O535130101</v>
      </c>
      <c r="AS35" s="27" t="s">
        <v>1905</v>
      </c>
      <c r="AT35" s="40">
        <v>1</v>
      </c>
      <c r="AU35" s="60">
        <f>'[1]LÍNEA 6'!S35</f>
        <v>2</v>
      </c>
      <c r="AV35" s="60">
        <f>'[1]LÍNEA 6'!T35</f>
        <v>0</v>
      </c>
      <c r="AW35" s="414">
        <f t="shared" si="25"/>
        <v>0</v>
      </c>
      <c r="AX35" s="60">
        <f>'[1]LÍNEA 6'!U35</f>
        <v>1</v>
      </c>
      <c r="AY35" s="414">
        <f t="shared" si="26"/>
        <v>0.5</v>
      </c>
      <c r="AZ35" s="60">
        <f>'[1]LÍNEA 6'!V35</f>
        <v>1</v>
      </c>
      <c r="BA35" s="416">
        <f t="shared" si="27"/>
        <v>0.5</v>
      </c>
      <c r="BB35" s="47">
        <f>'[1]LÍNEA 6'!W35</f>
        <v>0</v>
      </c>
      <c r="BC35" s="423">
        <f t="shared" si="28"/>
        <v>0</v>
      </c>
      <c r="BD35" s="54">
        <f>'[16]2016'!K30</f>
        <v>0</v>
      </c>
      <c r="BE35" s="60">
        <f>'[16]2017'!K29</f>
        <v>0</v>
      </c>
      <c r="BF35" s="60">
        <f>'[16]2018'!K29</f>
        <v>0</v>
      </c>
      <c r="BG35" s="49">
        <f>'[16]2019'!K29</f>
        <v>0</v>
      </c>
      <c r="BH35" s="334" t="str">
        <f t="shared" si="1"/>
        <v xml:space="preserve"> -</v>
      </c>
      <c r="BI35" s="454" t="str">
        <f t="shared" si="2"/>
        <v xml:space="preserve"> -</v>
      </c>
      <c r="BJ35" s="335">
        <f t="shared" si="3"/>
        <v>0</v>
      </c>
      <c r="BK35" s="454">
        <f t="shared" si="4"/>
        <v>0</v>
      </c>
      <c r="BL35" s="335">
        <f t="shared" si="5"/>
        <v>0</v>
      </c>
      <c r="BM35" s="454">
        <f t="shared" si="6"/>
        <v>0</v>
      </c>
      <c r="BN35" s="335" t="str">
        <f t="shared" si="7"/>
        <v xml:space="preserve"> -</v>
      </c>
      <c r="BO35" s="454" t="str">
        <f t="shared" si="8"/>
        <v xml:space="preserve"> -</v>
      </c>
      <c r="BP35" s="661">
        <f t="shared" si="9"/>
        <v>0</v>
      </c>
      <c r="BQ35" s="656">
        <f t="shared" si="10"/>
        <v>0</v>
      </c>
      <c r="BR35" s="646">
        <f t="shared" si="11"/>
        <v>0</v>
      </c>
      <c r="BS35" s="54">
        <f>'[16]2016'!P30</f>
        <v>0</v>
      </c>
      <c r="BT35" s="60">
        <f>'[16]2016'!Q30</f>
        <v>0</v>
      </c>
      <c r="BU35" s="60">
        <f>'[16]2016'!R30</f>
        <v>0</v>
      </c>
      <c r="BV35" s="125" t="str">
        <f t="shared" si="12"/>
        <v xml:space="preserve"> -</v>
      </c>
      <c r="BW35" s="379" t="str">
        <f t="shared" si="13"/>
        <v xml:space="preserve"> -</v>
      </c>
      <c r="BX35" s="54">
        <f>'[16]2017'!P29</f>
        <v>0</v>
      </c>
      <c r="BY35" s="60">
        <f>'[16]2017'!Q29</f>
        <v>0</v>
      </c>
      <c r="BZ35" s="60">
        <f>'[16]2017'!R29</f>
        <v>0</v>
      </c>
      <c r="CA35" s="125" t="str">
        <f t="shared" si="14"/>
        <v xml:space="preserve"> -</v>
      </c>
      <c r="CB35" s="379" t="str">
        <f t="shared" si="15"/>
        <v xml:space="preserve"> -</v>
      </c>
      <c r="CC35" s="54">
        <f>'[16]2018'!P29</f>
        <v>0</v>
      </c>
      <c r="CD35" s="60">
        <f>'[16]2018'!Q29</f>
        <v>0</v>
      </c>
      <c r="CE35" s="60">
        <f>'[16]2018'!R29</f>
        <v>0</v>
      </c>
      <c r="CF35" s="125" t="str">
        <f t="shared" si="16"/>
        <v xml:space="preserve"> -</v>
      </c>
      <c r="CG35" s="379" t="str">
        <f t="shared" si="17"/>
        <v xml:space="preserve"> -</v>
      </c>
      <c r="CH35" s="55">
        <f>'[16]2019'!P29</f>
        <v>0</v>
      </c>
      <c r="CI35" s="60">
        <f>'[16]2019'!Q29</f>
        <v>0</v>
      </c>
      <c r="CJ35" s="60">
        <f>'[16]2019'!R29</f>
        <v>0</v>
      </c>
      <c r="CK35" s="125" t="str">
        <f t="shared" si="18"/>
        <v xml:space="preserve"> -</v>
      </c>
      <c r="CL35" s="379" t="str">
        <f t="shared" si="19"/>
        <v xml:space="preserve"> -</v>
      </c>
      <c r="CM35" s="327">
        <f t="shared" si="20"/>
        <v>0</v>
      </c>
      <c r="CN35" s="323">
        <f t="shared" si="21"/>
        <v>0</v>
      </c>
      <c r="CO35" s="323">
        <f t="shared" si="22"/>
        <v>0</v>
      </c>
      <c r="CP35" s="505" t="str">
        <f t="shared" si="23"/>
        <v xml:space="preserve"> -</v>
      </c>
      <c r="CQ35" s="379" t="str">
        <f t="shared" si="24"/>
        <v xml:space="preserve"> -</v>
      </c>
      <c r="CR35" s="592" t="s">
        <v>1386</v>
      </c>
      <c r="CS35" s="213" t="s">
        <v>1394</v>
      </c>
      <c r="CT35" s="102" t="str">
        <f>'[1]LÍNEA 6'!AQ35</f>
        <v>Dir. Tránsito</v>
      </c>
    </row>
    <row r="36" spans="2:98" ht="30" customHeight="1" x14ac:dyDescent="0.2">
      <c r="B36" s="961"/>
      <c r="C36" s="958"/>
      <c r="D36" s="961"/>
      <c r="E36" s="957"/>
      <c r="F36" s="1121"/>
      <c r="G36" s="809"/>
      <c r="H36" s="809"/>
      <c r="I36" s="797"/>
      <c r="J36" s="809"/>
      <c r="K36" s="797"/>
      <c r="L36" s="809"/>
      <c r="M36" s="809"/>
      <c r="N36" s="797"/>
      <c r="O36" s="809"/>
      <c r="P36" s="809"/>
      <c r="Q36" s="797"/>
      <c r="R36" s="809"/>
      <c r="S36" s="809"/>
      <c r="T36" s="797"/>
      <c r="U36" s="937"/>
      <c r="V36" s="823"/>
      <c r="W36" s="1194"/>
      <c r="X36" s="809"/>
      <c r="Y36" s="1194"/>
      <c r="Z36" s="809"/>
      <c r="AA36" s="1194"/>
      <c r="AB36" s="809"/>
      <c r="AC36" s="1192"/>
      <c r="AD36" s="988"/>
      <c r="AE36" s="762"/>
      <c r="AF36" s="770"/>
      <c r="AG36" s="762"/>
      <c r="AH36" s="770"/>
      <c r="AI36" s="762"/>
      <c r="AJ36" s="770"/>
      <c r="AK36" s="762"/>
      <c r="AL36" s="770"/>
      <c r="AM36" s="762"/>
      <c r="AN36" s="1129"/>
      <c r="AO36" s="915"/>
      <c r="AP36" s="904"/>
      <c r="AQ36" s="27" t="s">
        <v>869</v>
      </c>
      <c r="AR36" s="132" t="str">
        <f>'[1]LÍNEA 6'!P36</f>
        <v xml:space="preserve"> -</v>
      </c>
      <c r="AS36" s="27" t="s">
        <v>1906</v>
      </c>
      <c r="AT36" s="40" t="s">
        <v>648</v>
      </c>
      <c r="AU36" s="60">
        <f>'[1]LÍNEA 6'!S36</f>
        <v>480</v>
      </c>
      <c r="AV36" s="60">
        <f>'[1]LÍNEA 6'!T36</f>
        <v>120</v>
      </c>
      <c r="AW36" s="414">
        <f t="shared" si="25"/>
        <v>0.25</v>
      </c>
      <c r="AX36" s="60">
        <f>'[1]LÍNEA 6'!U36</f>
        <v>120</v>
      </c>
      <c r="AY36" s="414">
        <f t="shared" si="26"/>
        <v>0.25</v>
      </c>
      <c r="AZ36" s="60">
        <f>'[1]LÍNEA 6'!V36</f>
        <v>120</v>
      </c>
      <c r="BA36" s="416">
        <f t="shared" si="27"/>
        <v>0.25</v>
      </c>
      <c r="BB36" s="47">
        <f>'[1]LÍNEA 6'!W36</f>
        <v>120</v>
      </c>
      <c r="BC36" s="423">
        <f t="shared" si="28"/>
        <v>0.25</v>
      </c>
      <c r="BD36" s="54">
        <f>'[16]2016'!K31</f>
        <v>2481</v>
      </c>
      <c r="BE36" s="60">
        <f>'[16]2017'!K30</f>
        <v>155</v>
      </c>
      <c r="BF36" s="60">
        <f>'[16]2018'!K30</f>
        <v>0</v>
      </c>
      <c r="BG36" s="49">
        <f>'[16]2019'!K30</f>
        <v>0</v>
      </c>
      <c r="BH36" s="334">
        <f t="shared" si="1"/>
        <v>20.675000000000001</v>
      </c>
      <c r="BI36" s="454">
        <f t="shared" si="2"/>
        <v>1</v>
      </c>
      <c r="BJ36" s="335">
        <f t="shared" si="3"/>
        <v>1.2916666666666667</v>
      </c>
      <c r="BK36" s="454">
        <f t="shared" si="4"/>
        <v>1</v>
      </c>
      <c r="BL36" s="335">
        <f t="shared" si="5"/>
        <v>0</v>
      </c>
      <c r="BM36" s="454">
        <f t="shared" si="6"/>
        <v>0</v>
      </c>
      <c r="BN36" s="335">
        <f t="shared" si="7"/>
        <v>0</v>
      </c>
      <c r="BO36" s="454">
        <f t="shared" si="8"/>
        <v>0</v>
      </c>
      <c r="BP36" s="661">
        <f t="shared" si="9"/>
        <v>5.4916666666666663</v>
      </c>
      <c r="BQ36" s="656">
        <f t="shared" si="10"/>
        <v>1</v>
      </c>
      <c r="BR36" s="646">
        <f t="shared" si="11"/>
        <v>1</v>
      </c>
      <c r="BS36" s="54">
        <f>'[16]2016'!P31</f>
        <v>0</v>
      </c>
      <c r="BT36" s="60">
        <f>'[16]2016'!Q31</f>
        <v>0</v>
      </c>
      <c r="BU36" s="60">
        <f>'[16]2016'!R31</f>
        <v>0</v>
      </c>
      <c r="BV36" s="125" t="str">
        <f t="shared" si="12"/>
        <v xml:space="preserve"> -</v>
      </c>
      <c r="BW36" s="379" t="str">
        <f t="shared" si="13"/>
        <v xml:space="preserve"> -</v>
      </c>
      <c r="BX36" s="54">
        <f>'[16]2017'!P30</f>
        <v>0</v>
      </c>
      <c r="BY36" s="60">
        <f>'[16]2017'!Q30</f>
        <v>0</v>
      </c>
      <c r="BZ36" s="60">
        <f>'[16]2017'!R30</f>
        <v>0</v>
      </c>
      <c r="CA36" s="125" t="str">
        <f t="shared" si="14"/>
        <v xml:space="preserve"> -</v>
      </c>
      <c r="CB36" s="379" t="str">
        <f t="shared" si="15"/>
        <v xml:space="preserve"> -</v>
      </c>
      <c r="CC36" s="54">
        <f>'[16]2018'!P30</f>
        <v>0</v>
      </c>
      <c r="CD36" s="60">
        <f>'[16]2018'!Q30</f>
        <v>0</v>
      </c>
      <c r="CE36" s="60">
        <f>'[16]2018'!R30</f>
        <v>0</v>
      </c>
      <c r="CF36" s="125" t="str">
        <f t="shared" si="16"/>
        <v xml:space="preserve"> -</v>
      </c>
      <c r="CG36" s="379" t="str">
        <f t="shared" si="17"/>
        <v xml:space="preserve"> -</v>
      </c>
      <c r="CH36" s="55">
        <f>'[16]2019'!P30</f>
        <v>0</v>
      </c>
      <c r="CI36" s="60">
        <f>'[16]2019'!Q30</f>
        <v>0</v>
      </c>
      <c r="CJ36" s="60">
        <f>'[16]2019'!R30</f>
        <v>0</v>
      </c>
      <c r="CK36" s="125" t="str">
        <f t="shared" si="18"/>
        <v xml:space="preserve"> -</v>
      </c>
      <c r="CL36" s="379" t="str">
        <f t="shared" si="19"/>
        <v xml:space="preserve"> -</v>
      </c>
      <c r="CM36" s="327">
        <f t="shared" si="20"/>
        <v>0</v>
      </c>
      <c r="CN36" s="323">
        <f t="shared" si="21"/>
        <v>0</v>
      </c>
      <c r="CO36" s="323">
        <f t="shared" si="22"/>
        <v>0</v>
      </c>
      <c r="CP36" s="505" t="str">
        <f t="shared" si="23"/>
        <v xml:space="preserve"> -</v>
      </c>
      <c r="CQ36" s="379" t="str">
        <f t="shared" si="24"/>
        <v xml:space="preserve"> -</v>
      </c>
      <c r="CR36" s="592" t="s">
        <v>1386</v>
      </c>
      <c r="CS36" s="213" t="s">
        <v>1394</v>
      </c>
      <c r="CT36" s="102" t="str">
        <f>'[1]LÍNEA 6'!AQ36</f>
        <v>Dir. Tránsito</v>
      </c>
    </row>
    <row r="37" spans="2:98" ht="30" customHeight="1" x14ac:dyDescent="0.2">
      <c r="B37" s="961"/>
      <c r="C37" s="958"/>
      <c r="D37" s="961"/>
      <c r="E37" s="957"/>
      <c r="F37" s="1121"/>
      <c r="G37" s="809"/>
      <c r="H37" s="809"/>
      <c r="I37" s="797"/>
      <c r="J37" s="809"/>
      <c r="K37" s="797"/>
      <c r="L37" s="809"/>
      <c r="M37" s="809"/>
      <c r="N37" s="797"/>
      <c r="O37" s="809"/>
      <c r="P37" s="809"/>
      <c r="Q37" s="797"/>
      <c r="R37" s="809"/>
      <c r="S37" s="809"/>
      <c r="T37" s="797"/>
      <c r="U37" s="937"/>
      <c r="V37" s="823"/>
      <c r="W37" s="1194"/>
      <c r="X37" s="809"/>
      <c r="Y37" s="1194"/>
      <c r="Z37" s="809"/>
      <c r="AA37" s="1194"/>
      <c r="AB37" s="809"/>
      <c r="AC37" s="1192"/>
      <c r="AD37" s="988"/>
      <c r="AE37" s="762"/>
      <c r="AF37" s="770"/>
      <c r="AG37" s="762"/>
      <c r="AH37" s="770"/>
      <c r="AI37" s="762"/>
      <c r="AJ37" s="770"/>
      <c r="AK37" s="762"/>
      <c r="AL37" s="770"/>
      <c r="AM37" s="762"/>
      <c r="AN37" s="1129"/>
      <c r="AO37" s="915"/>
      <c r="AP37" s="904"/>
      <c r="AQ37" s="27" t="s">
        <v>870</v>
      </c>
      <c r="AR37" s="133" t="str">
        <f>'[1]LÍNEA 6'!P37</f>
        <v>O53507050103</v>
      </c>
      <c r="AS37" s="27" t="s">
        <v>1907</v>
      </c>
      <c r="AT37" s="40">
        <v>200</v>
      </c>
      <c r="AU37" s="60">
        <f>'[1]LÍNEA 6'!S37</f>
        <v>200</v>
      </c>
      <c r="AV37" s="60">
        <f>'[1]LÍNEA 6'!T37</f>
        <v>50</v>
      </c>
      <c r="AW37" s="414">
        <f t="shared" si="25"/>
        <v>0.25</v>
      </c>
      <c r="AX37" s="60">
        <f>'[1]LÍNEA 6'!U37</f>
        <v>50</v>
      </c>
      <c r="AY37" s="414">
        <f t="shared" si="26"/>
        <v>0.25</v>
      </c>
      <c r="AZ37" s="60">
        <f>'[1]LÍNEA 6'!V37</f>
        <v>50</v>
      </c>
      <c r="BA37" s="416">
        <f t="shared" si="27"/>
        <v>0.25</v>
      </c>
      <c r="BB37" s="47">
        <f>'[1]LÍNEA 6'!W37</f>
        <v>50</v>
      </c>
      <c r="BC37" s="423">
        <f t="shared" si="28"/>
        <v>0.25</v>
      </c>
      <c r="BD37" s="54">
        <f>'[16]2016'!K32</f>
        <v>338</v>
      </c>
      <c r="BE37" s="60">
        <f>'[16]2017'!K31</f>
        <v>55</v>
      </c>
      <c r="BF37" s="60">
        <f>'[16]2018'!K31</f>
        <v>0</v>
      </c>
      <c r="BG37" s="49">
        <f>'[16]2019'!K31</f>
        <v>0</v>
      </c>
      <c r="BH37" s="334">
        <f t="shared" si="1"/>
        <v>6.76</v>
      </c>
      <c r="BI37" s="454">
        <f t="shared" si="2"/>
        <v>1</v>
      </c>
      <c r="BJ37" s="335">
        <f t="shared" si="3"/>
        <v>1.1000000000000001</v>
      </c>
      <c r="BK37" s="454">
        <f t="shared" si="4"/>
        <v>1</v>
      </c>
      <c r="BL37" s="335">
        <f t="shared" si="5"/>
        <v>0</v>
      </c>
      <c r="BM37" s="454">
        <f t="shared" si="6"/>
        <v>0</v>
      </c>
      <c r="BN37" s="335">
        <f t="shared" si="7"/>
        <v>0</v>
      </c>
      <c r="BO37" s="454">
        <f t="shared" si="8"/>
        <v>0</v>
      </c>
      <c r="BP37" s="661">
        <f t="shared" si="9"/>
        <v>1.9650000000000001</v>
      </c>
      <c r="BQ37" s="656">
        <f t="shared" si="10"/>
        <v>1</v>
      </c>
      <c r="BR37" s="646">
        <f t="shared" si="11"/>
        <v>1</v>
      </c>
      <c r="BS37" s="54">
        <f>'[16]2016'!P32</f>
        <v>100000</v>
      </c>
      <c r="BT37" s="60">
        <f>'[16]2016'!Q32</f>
        <v>10870</v>
      </c>
      <c r="BU37" s="60">
        <f>'[16]2016'!R32</f>
        <v>0</v>
      </c>
      <c r="BV37" s="125">
        <f t="shared" si="12"/>
        <v>0.1087</v>
      </c>
      <c r="BW37" s="379" t="str">
        <f t="shared" si="13"/>
        <v xml:space="preserve"> -</v>
      </c>
      <c r="BX37" s="54">
        <f>'[16]2017'!P31</f>
        <v>100000</v>
      </c>
      <c r="BY37" s="60">
        <f>'[16]2017'!Q31</f>
        <v>100000</v>
      </c>
      <c r="BZ37" s="60">
        <f>'[16]2017'!R31</f>
        <v>0</v>
      </c>
      <c r="CA37" s="125">
        <f t="shared" si="14"/>
        <v>1</v>
      </c>
      <c r="CB37" s="379" t="str">
        <f t="shared" si="15"/>
        <v xml:space="preserve"> -</v>
      </c>
      <c r="CC37" s="54">
        <f>'[16]2018'!P31</f>
        <v>100000</v>
      </c>
      <c r="CD37" s="60">
        <f>'[16]2018'!Q31</f>
        <v>0</v>
      </c>
      <c r="CE37" s="60">
        <f>'[16]2018'!R31</f>
        <v>0</v>
      </c>
      <c r="CF37" s="125">
        <f t="shared" si="16"/>
        <v>0</v>
      </c>
      <c r="CG37" s="379" t="str">
        <f t="shared" si="17"/>
        <v xml:space="preserve"> -</v>
      </c>
      <c r="CH37" s="55">
        <f>'[16]2019'!P31</f>
        <v>100000</v>
      </c>
      <c r="CI37" s="60">
        <f>'[16]2019'!Q31</f>
        <v>0</v>
      </c>
      <c r="CJ37" s="60">
        <f>'[16]2019'!R31</f>
        <v>0</v>
      </c>
      <c r="CK37" s="125">
        <f t="shared" si="18"/>
        <v>0</v>
      </c>
      <c r="CL37" s="379" t="str">
        <f t="shared" si="19"/>
        <v xml:space="preserve"> -</v>
      </c>
      <c r="CM37" s="327">
        <f t="shared" si="20"/>
        <v>400000</v>
      </c>
      <c r="CN37" s="323">
        <f t="shared" si="21"/>
        <v>110870</v>
      </c>
      <c r="CO37" s="323">
        <f t="shared" si="22"/>
        <v>0</v>
      </c>
      <c r="CP37" s="505">
        <f t="shared" si="23"/>
        <v>0.277175</v>
      </c>
      <c r="CQ37" s="379" t="str">
        <f t="shared" si="24"/>
        <v xml:space="preserve"> -</v>
      </c>
      <c r="CR37" s="592" t="s">
        <v>1386</v>
      </c>
      <c r="CS37" s="213" t="s">
        <v>1394</v>
      </c>
      <c r="CT37" s="102" t="str">
        <f>'[1]LÍNEA 6'!AQ37</f>
        <v>Dir. Tránsito</v>
      </c>
    </row>
    <row r="38" spans="2:98" ht="30" customHeight="1" x14ac:dyDescent="0.2">
      <c r="B38" s="961"/>
      <c r="C38" s="958"/>
      <c r="D38" s="961"/>
      <c r="E38" s="957"/>
      <c r="F38" s="1121"/>
      <c r="G38" s="809"/>
      <c r="H38" s="809"/>
      <c r="I38" s="797"/>
      <c r="J38" s="809"/>
      <c r="K38" s="797"/>
      <c r="L38" s="809"/>
      <c r="M38" s="809"/>
      <c r="N38" s="797"/>
      <c r="O38" s="809"/>
      <c r="P38" s="809"/>
      <c r="Q38" s="797"/>
      <c r="R38" s="809"/>
      <c r="S38" s="809"/>
      <c r="T38" s="797"/>
      <c r="U38" s="937"/>
      <c r="V38" s="823"/>
      <c r="W38" s="1194"/>
      <c r="X38" s="809"/>
      <c r="Y38" s="1194"/>
      <c r="Z38" s="809"/>
      <c r="AA38" s="1194"/>
      <c r="AB38" s="809"/>
      <c r="AC38" s="1192"/>
      <c r="AD38" s="988"/>
      <c r="AE38" s="762"/>
      <c r="AF38" s="770"/>
      <c r="AG38" s="762"/>
      <c r="AH38" s="770"/>
      <c r="AI38" s="762"/>
      <c r="AJ38" s="770"/>
      <c r="AK38" s="762"/>
      <c r="AL38" s="770"/>
      <c r="AM38" s="762"/>
      <c r="AN38" s="1129"/>
      <c r="AO38" s="915"/>
      <c r="AP38" s="904"/>
      <c r="AQ38" s="27" t="s">
        <v>871</v>
      </c>
      <c r="AR38" s="133" t="str">
        <f>'[1]LÍNEA 6'!P38</f>
        <v>O53507050103</v>
      </c>
      <c r="AS38" s="27" t="s">
        <v>1908</v>
      </c>
      <c r="AT38" s="40">
        <v>0</v>
      </c>
      <c r="AU38" s="60">
        <f>'[1]LÍNEA 6'!S38</f>
        <v>37</v>
      </c>
      <c r="AV38" s="60">
        <f>'[1]LÍNEA 6'!T38</f>
        <v>5</v>
      </c>
      <c r="AW38" s="414">
        <f t="shared" si="25"/>
        <v>0.13513513513513514</v>
      </c>
      <c r="AX38" s="60">
        <f>'[1]LÍNEA 6'!U38</f>
        <v>12</v>
      </c>
      <c r="AY38" s="414">
        <f t="shared" si="26"/>
        <v>0.32432432432432434</v>
      </c>
      <c r="AZ38" s="60">
        <f>'[1]LÍNEA 6'!V38</f>
        <v>10</v>
      </c>
      <c r="BA38" s="416">
        <f t="shared" si="27"/>
        <v>0.27027027027027029</v>
      </c>
      <c r="BB38" s="47">
        <f>'[1]LÍNEA 6'!W38</f>
        <v>10</v>
      </c>
      <c r="BC38" s="423">
        <f t="shared" si="28"/>
        <v>0.27027027027027029</v>
      </c>
      <c r="BD38" s="54">
        <f>'[16]2016'!K33</f>
        <v>5</v>
      </c>
      <c r="BE38" s="60">
        <f>'[16]2017'!K32</f>
        <v>0</v>
      </c>
      <c r="BF38" s="60">
        <f>'[16]2018'!K32</f>
        <v>0</v>
      </c>
      <c r="BG38" s="49">
        <f>'[16]2019'!K32</f>
        <v>0</v>
      </c>
      <c r="BH38" s="334">
        <f t="shared" si="1"/>
        <v>1</v>
      </c>
      <c r="BI38" s="454">
        <f t="shared" si="2"/>
        <v>1</v>
      </c>
      <c r="BJ38" s="335">
        <f t="shared" si="3"/>
        <v>0</v>
      </c>
      <c r="BK38" s="454">
        <f t="shared" si="4"/>
        <v>0</v>
      </c>
      <c r="BL38" s="335">
        <f t="shared" si="5"/>
        <v>0</v>
      </c>
      <c r="BM38" s="454">
        <f t="shared" si="6"/>
        <v>0</v>
      </c>
      <c r="BN38" s="335">
        <f t="shared" si="7"/>
        <v>0</v>
      </c>
      <c r="BO38" s="454">
        <f t="shared" si="8"/>
        <v>0</v>
      </c>
      <c r="BP38" s="661">
        <f t="shared" si="9"/>
        <v>0.13513513513513514</v>
      </c>
      <c r="BQ38" s="656">
        <f t="shared" si="10"/>
        <v>0.13513513513513514</v>
      </c>
      <c r="BR38" s="646">
        <f t="shared" si="11"/>
        <v>0.13513513513513514</v>
      </c>
      <c r="BS38" s="54">
        <f>'[16]2016'!P33</f>
        <v>200000</v>
      </c>
      <c r="BT38" s="60">
        <f>'[16]2016'!Q33</f>
        <v>0</v>
      </c>
      <c r="BU38" s="60">
        <f>'[16]2016'!R33</f>
        <v>0</v>
      </c>
      <c r="BV38" s="125">
        <f t="shared" si="12"/>
        <v>0</v>
      </c>
      <c r="BW38" s="379" t="str">
        <f t="shared" si="13"/>
        <v xml:space="preserve"> -</v>
      </c>
      <c r="BX38" s="54">
        <f>'[16]2017'!P32</f>
        <v>180000</v>
      </c>
      <c r="BY38" s="60">
        <f>'[16]2017'!Q32</f>
        <v>0</v>
      </c>
      <c r="BZ38" s="60">
        <f>'[16]2017'!R32</f>
        <v>0</v>
      </c>
      <c r="CA38" s="125">
        <f t="shared" si="14"/>
        <v>0</v>
      </c>
      <c r="CB38" s="379" t="str">
        <f t="shared" si="15"/>
        <v xml:space="preserve"> -</v>
      </c>
      <c r="CC38" s="54">
        <f>'[16]2018'!P32</f>
        <v>0</v>
      </c>
      <c r="CD38" s="60">
        <f>'[16]2018'!Q32</f>
        <v>0</v>
      </c>
      <c r="CE38" s="60">
        <f>'[16]2018'!R32</f>
        <v>0</v>
      </c>
      <c r="CF38" s="125" t="str">
        <f t="shared" si="16"/>
        <v xml:space="preserve"> -</v>
      </c>
      <c r="CG38" s="379" t="str">
        <f t="shared" si="17"/>
        <v xml:space="preserve"> -</v>
      </c>
      <c r="CH38" s="55">
        <f>'[16]2019'!P32</f>
        <v>0</v>
      </c>
      <c r="CI38" s="60">
        <f>'[16]2019'!Q32</f>
        <v>0</v>
      </c>
      <c r="CJ38" s="60">
        <f>'[16]2019'!R32</f>
        <v>0</v>
      </c>
      <c r="CK38" s="125" t="str">
        <f t="shared" si="18"/>
        <v xml:space="preserve"> -</v>
      </c>
      <c r="CL38" s="379" t="str">
        <f t="shared" si="19"/>
        <v xml:space="preserve"> -</v>
      </c>
      <c r="CM38" s="327">
        <f t="shared" si="20"/>
        <v>380000</v>
      </c>
      <c r="CN38" s="323">
        <f t="shared" si="21"/>
        <v>0</v>
      </c>
      <c r="CO38" s="323">
        <f t="shared" si="22"/>
        <v>0</v>
      </c>
      <c r="CP38" s="505">
        <f t="shared" si="23"/>
        <v>0</v>
      </c>
      <c r="CQ38" s="379" t="str">
        <f t="shared" si="24"/>
        <v xml:space="preserve"> -</v>
      </c>
      <c r="CR38" s="592" t="s">
        <v>1386</v>
      </c>
      <c r="CS38" s="213" t="s">
        <v>1394</v>
      </c>
      <c r="CT38" s="102" t="str">
        <f>'[1]LÍNEA 6'!AQ38</f>
        <v>Dir. Tránsito</v>
      </c>
    </row>
    <row r="39" spans="2:98" ht="30" customHeight="1" x14ac:dyDescent="0.2">
      <c r="B39" s="961"/>
      <c r="C39" s="958"/>
      <c r="D39" s="961"/>
      <c r="E39" s="957"/>
      <c r="F39" s="1121"/>
      <c r="G39" s="809"/>
      <c r="H39" s="809"/>
      <c r="I39" s="797"/>
      <c r="J39" s="809"/>
      <c r="K39" s="797"/>
      <c r="L39" s="809"/>
      <c r="M39" s="809"/>
      <c r="N39" s="797"/>
      <c r="O39" s="809"/>
      <c r="P39" s="809"/>
      <c r="Q39" s="797"/>
      <c r="R39" s="809"/>
      <c r="S39" s="809"/>
      <c r="T39" s="797"/>
      <c r="U39" s="937"/>
      <c r="V39" s="823"/>
      <c r="W39" s="1194"/>
      <c r="X39" s="809"/>
      <c r="Y39" s="1194"/>
      <c r="Z39" s="809"/>
      <c r="AA39" s="1194"/>
      <c r="AB39" s="809"/>
      <c r="AC39" s="1192"/>
      <c r="AD39" s="988"/>
      <c r="AE39" s="762"/>
      <c r="AF39" s="770"/>
      <c r="AG39" s="762"/>
      <c r="AH39" s="770"/>
      <c r="AI39" s="762"/>
      <c r="AJ39" s="770"/>
      <c r="AK39" s="762"/>
      <c r="AL39" s="770"/>
      <c r="AM39" s="762"/>
      <c r="AN39" s="1129"/>
      <c r="AO39" s="915"/>
      <c r="AP39" s="904"/>
      <c r="AQ39" s="301" t="s">
        <v>872</v>
      </c>
      <c r="AR39" s="302" t="str">
        <f>'[1]LÍNEA 6'!P39</f>
        <v>O53507050105_x000D_O535900301</v>
      </c>
      <c r="AS39" s="301" t="s">
        <v>1909</v>
      </c>
      <c r="AT39" s="40">
        <v>3</v>
      </c>
      <c r="AU39" s="60">
        <f>'[1]LÍNEA 6'!S39</f>
        <v>3</v>
      </c>
      <c r="AV39" s="60">
        <f>'[1]LÍNEA 6'!T39</f>
        <v>3</v>
      </c>
      <c r="AW39" s="414">
        <v>0.25</v>
      </c>
      <c r="AX39" s="60">
        <f>'[1]LÍNEA 6'!U39</f>
        <v>3</v>
      </c>
      <c r="AY39" s="414">
        <v>0.25</v>
      </c>
      <c r="AZ39" s="60">
        <f>'[1]LÍNEA 6'!V39</f>
        <v>3</v>
      </c>
      <c r="BA39" s="416">
        <v>0.25</v>
      </c>
      <c r="BB39" s="47">
        <f>'[1]LÍNEA 6'!W39</f>
        <v>3</v>
      </c>
      <c r="BC39" s="423">
        <v>0.25</v>
      </c>
      <c r="BD39" s="54">
        <f>'[16]2016'!K34</f>
        <v>3</v>
      </c>
      <c r="BE39" s="60">
        <f>'[16]2017'!K33</f>
        <v>3</v>
      </c>
      <c r="BF39" s="60">
        <f>'[16]2018'!K33</f>
        <v>0</v>
      </c>
      <c r="BG39" s="49">
        <f>'[16]2019'!K33</f>
        <v>0</v>
      </c>
      <c r="BH39" s="334">
        <f t="shared" si="1"/>
        <v>1</v>
      </c>
      <c r="BI39" s="454">
        <f t="shared" si="2"/>
        <v>1</v>
      </c>
      <c r="BJ39" s="335">
        <f t="shared" si="3"/>
        <v>1</v>
      </c>
      <c r="BK39" s="454">
        <f t="shared" si="4"/>
        <v>1</v>
      </c>
      <c r="BL39" s="335">
        <f t="shared" si="5"/>
        <v>0</v>
      </c>
      <c r="BM39" s="454">
        <f t="shared" si="6"/>
        <v>0</v>
      </c>
      <c r="BN39" s="335">
        <f t="shared" si="7"/>
        <v>0</v>
      </c>
      <c r="BO39" s="454">
        <f t="shared" si="8"/>
        <v>0</v>
      </c>
      <c r="BP39" s="661">
        <f t="shared" ref="BP39" si="33">+AVERAGE(BD39:BG39)/AU39</f>
        <v>0.5</v>
      </c>
      <c r="BQ39" s="656">
        <f t="shared" si="10"/>
        <v>0.5</v>
      </c>
      <c r="BR39" s="646">
        <f t="shared" si="11"/>
        <v>0.5</v>
      </c>
      <c r="BS39" s="54">
        <f>'[16]2016'!P34</f>
        <v>1060317</v>
      </c>
      <c r="BT39" s="60">
        <f>'[16]2016'!Q34</f>
        <v>269016</v>
      </c>
      <c r="BU39" s="60">
        <f>'[16]2016'!R34</f>
        <v>300929</v>
      </c>
      <c r="BV39" s="125">
        <f t="shared" si="12"/>
        <v>0.25371280475555896</v>
      </c>
      <c r="BW39" s="379">
        <f t="shared" si="13"/>
        <v>1.1186286317542451</v>
      </c>
      <c r="BX39" s="54">
        <f>'[16]2017'!P33</f>
        <v>787500</v>
      </c>
      <c r="BY39" s="60">
        <f>'[16]2017'!Q33</f>
        <v>208503</v>
      </c>
      <c r="BZ39" s="60">
        <f>'[16]2017'!R33</f>
        <v>0</v>
      </c>
      <c r="CA39" s="125">
        <f t="shared" si="14"/>
        <v>0.26476571428571427</v>
      </c>
      <c r="CB39" s="379" t="str">
        <f t="shared" si="15"/>
        <v xml:space="preserve"> -</v>
      </c>
      <c r="CC39" s="54">
        <f>'[16]2018'!P33</f>
        <v>826875</v>
      </c>
      <c r="CD39" s="60">
        <f>'[16]2018'!Q33</f>
        <v>0</v>
      </c>
      <c r="CE39" s="60">
        <f>'[16]2018'!R33</f>
        <v>0</v>
      </c>
      <c r="CF39" s="125">
        <f t="shared" si="16"/>
        <v>0</v>
      </c>
      <c r="CG39" s="379" t="str">
        <f t="shared" si="17"/>
        <v xml:space="preserve"> -</v>
      </c>
      <c r="CH39" s="55">
        <f>'[16]2019'!P33</f>
        <v>868219</v>
      </c>
      <c r="CI39" s="60">
        <f>'[16]2019'!Q33</f>
        <v>0</v>
      </c>
      <c r="CJ39" s="60">
        <f>'[16]2019'!R33</f>
        <v>0</v>
      </c>
      <c r="CK39" s="125">
        <f t="shared" si="18"/>
        <v>0</v>
      </c>
      <c r="CL39" s="379" t="str">
        <f t="shared" si="19"/>
        <v xml:space="preserve"> -</v>
      </c>
      <c r="CM39" s="327">
        <f t="shared" si="20"/>
        <v>3542911</v>
      </c>
      <c r="CN39" s="323">
        <f t="shared" si="21"/>
        <v>477519</v>
      </c>
      <c r="CO39" s="323">
        <f t="shared" si="22"/>
        <v>300929</v>
      </c>
      <c r="CP39" s="505">
        <f t="shared" si="23"/>
        <v>0.13478153981288268</v>
      </c>
      <c r="CQ39" s="379">
        <f t="shared" si="24"/>
        <v>0.63019272531564186</v>
      </c>
      <c r="CR39" s="592" t="s">
        <v>1386</v>
      </c>
      <c r="CS39" s="213" t="s">
        <v>1394</v>
      </c>
      <c r="CT39" s="102" t="str">
        <f>'[1]LÍNEA 6'!AQ39</f>
        <v>Dir. Tránsito</v>
      </c>
    </row>
    <row r="40" spans="2:98" ht="30" customHeight="1" thickBot="1" x14ac:dyDescent="0.25">
      <c r="B40" s="961"/>
      <c r="C40" s="958"/>
      <c r="D40" s="961"/>
      <c r="E40" s="957"/>
      <c r="F40" s="1121"/>
      <c r="G40" s="809"/>
      <c r="H40" s="809"/>
      <c r="I40" s="797"/>
      <c r="J40" s="809"/>
      <c r="K40" s="797"/>
      <c r="L40" s="809"/>
      <c r="M40" s="809"/>
      <c r="N40" s="797"/>
      <c r="O40" s="809"/>
      <c r="P40" s="809"/>
      <c r="Q40" s="797"/>
      <c r="R40" s="809"/>
      <c r="S40" s="809"/>
      <c r="T40" s="797"/>
      <c r="U40" s="937"/>
      <c r="V40" s="823"/>
      <c r="W40" s="1194"/>
      <c r="X40" s="809"/>
      <c r="Y40" s="1194"/>
      <c r="Z40" s="809"/>
      <c r="AA40" s="1194"/>
      <c r="AB40" s="809"/>
      <c r="AC40" s="1192"/>
      <c r="AD40" s="988"/>
      <c r="AE40" s="762"/>
      <c r="AF40" s="770"/>
      <c r="AG40" s="762"/>
      <c r="AH40" s="770"/>
      <c r="AI40" s="762"/>
      <c r="AJ40" s="770"/>
      <c r="AK40" s="762"/>
      <c r="AL40" s="770"/>
      <c r="AM40" s="762"/>
      <c r="AN40" s="1129"/>
      <c r="AO40" s="918"/>
      <c r="AP40" s="907"/>
      <c r="AQ40" s="30" t="s">
        <v>852</v>
      </c>
      <c r="AR40" s="142">
        <f>'[1]LÍNEA 6'!P40</f>
        <v>0</v>
      </c>
      <c r="AS40" s="30" t="s">
        <v>1910</v>
      </c>
      <c r="AT40" s="45">
        <v>40</v>
      </c>
      <c r="AU40" s="92">
        <f>'[1]LÍNEA 6'!S40</f>
        <v>2</v>
      </c>
      <c r="AV40" s="92">
        <f>'[1]LÍNEA 6'!T40</f>
        <v>0</v>
      </c>
      <c r="AW40" s="424">
        <f t="shared" si="25"/>
        <v>0</v>
      </c>
      <c r="AX40" s="92">
        <f>'[1]LÍNEA 6'!U40</f>
        <v>0</v>
      </c>
      <c r="AY40" s="424">
        <f t="shared" si="26"/>
        <v>0</v>
      </c>
      <c r="AZ40" s="92">
        <f>'[1]LÍNEA 6'!V40</f>
        <v>1</v>
      </c>
      <c r="BA40" s="425">
        <f t="shared" si="27"/>
        <v>0.5</v>
      </c>
      <c r="BB40" s="51">
        <f>'[1]LÍNEA 6'!W40</f>
        <v>1</v>
      </c>
      <c r="BC40" s="426">
        <f t="shared" si="28"/>
        <v>0.5</v>
      </c>
      <c r="BD40" s="62">
        <f>'[7]2016'!$K$52</f>
        <v>0</v>
      </c>
      <c r="BE40" s="92">
        <f>'[7]2017'!$K$59</f>
        <v>0</v>
      </c>
      <c r="BF40" s="92">
        <f>'[7]2018'!$K$59</f>
        <v>0</v>
      </c>
      <c r="BG40" s="70">
        <f>'[7]2019'!$K$59</f>
        <v>0</v>
      </c>
      <c r="BH40" s="332" t="str">
        <f t="shared" si="1"/>
        <v xml:space="preserve"> -</v>
      </c>
      <c r="BI40" s="458" t="str">
        <f t="shared" si="2"/>
        <v xml:space="preserve"> -</v>
      </c>
      <c r="BJ40" s="333" t="str">
        <f t="shared" si="3"/>
        <v xml:space="preserve"> -</v>
      </c>
      <c r="BK40" s="458" t="str">
        <f t="shared" si="4"/>
        <v xml:space="preserve"> -</v>
      </c>
      <c r="BL40" s="333">
        <f t="shared" si="5"/>
        <v>0</v>
      </c>
      <c r="BM40" s="458">
        <f t="shared" si="6"/>
        <v>0</v>
      </c>
      <c r="BN40" s="333">
        <f t="shared" si="7"/>
        <v>0</v>
      </c>
      <c r="BO40" s="458">
        <f t="shared" si="8"/>
        <v>0</v>
      </c>
      <c r="BP40" s="662">
        <f t="shared" si="9"/>
        <v>0</v>
      </c>
      <c r="BQ40" s="657">
        <f t="shared" si="10"/>
        <v>0</v>
      </c>
      <c r="BR40" s="647">
        <f t="shared" si="11"/>
        <v>0</v>
      </c>
      <c r="BS40" s="62">
        <f>'[7]2016'!P52</f>
        <v>0</v>
      </c>
      <c r="BT40" s="92">
        <f>'[7]2016'!Q52</f>
        <v>0</v>
      </c>
      <c r="BU40" s="92">
        <f>'[7]2016'!R52</f>
        <v>0</v>
      </c>
      <c r="BV40" s="148" t="str">
        <f t="shared" si="12"/>
        <v xml:space="preserve"> -</v>
      </c>
      <c r="BW40" s="386" t="str">
        <f t="shared" si="13"/>
        <v xml:space="preserve"> -</v>
      </c>
      <c r="BX40" s="62">
        <f>'[7]2017'!P59</f>
        <v>0</v>
      </c>
      <c r="BY40" s="92">
        <f>'[7]2017'!Q59</f>
        <v>0</v>
      </c>
      <c r="BZ40" s="92">
        <f>'[7]2017'!R59</f>
        <v>0</v>
      </c>
      <c r="CA40" s="148" t="str">
        <f t="shared" si="14"/>
        <v xml:space="preserve"> -</v>
      </c>
      <c r="CB40" s="386" t="str">
        <f t="shared" si="15"/>
        <v xml:space="preserve"> -</v>
      </c>
      <c r="CC40" s="62">
        <f>'[7]2018'!P59</f>
        <v>2000000</v>
      </c>
      <c r="CD40" s="92">
        <f>'[7]2018'!Q59</f>
        <v>0</v>
      </c>
      <c r="CE40" s="92">
        <f>'[7]2018'!R59</f>
        <v>0</v>
      </c>
      <c r="CF40" s="148">
        <f t="shared" si="16"/>
        <v>0</v>
      </c>
      <c r="CG40" s="386" t="str">
        <f t="shared" si="17"/>
        <v xml:space="preserve"> -</v>
      </c>
      <c r="CH40" s="63">
        <f>'[7]2019'!P59</f>
        <v>0</v>
      </c>
      <c r="CI40" s="92">
        <f>'[7]2019'!Q59</f>
        <v>0</v>
      </c>
      <c r="CJ40" s="92">
        <f>'[7]2019'!R59</f>
        <v>0</v>
      </c>
      <c r="CK40" s="148" t="str">
        <f t="shared" si="18"/>
        <v xml:space="preserve"> -</v>
      </c>
      <c r="CL40" s="386" t="str">
        <f t="shared" si="19"/>
        <v xml:space="preserve"> -</v>
      </c>
      <c r="CM40" s="328">
        <f t="shared" si="20"/>
        <v>2000000</v>
      </c>
      <c r="CN40" s="329">
        <f t="shared" si="21"/>
        <v>0</v>
      </c>
      <c r="CO40" s="329">
        <f t="shared" si="22"/>
        <v>0</v>
      </c>
      <c r="CP40" s="506">
        <f t="shared" si="23"/>
        <v>0</v>
      </c>
      <c r="CQ40" s="386" t="str">
        <f t="shared" si="24"/>
        <v xml:space="preserve"> -</v>
      </c>
      <c r="CR40" s="593" t="s">
        <v>1344</v>
      </c>
      <c r="CS40" s="106" t="s">
        <v>1341</v>
      </c>
      <c r="CT40" s="107" t="str">
        <f>'[1]LÍNEA 6'!AQ40</f>
        <v>Sec. Infraestructura</v>
      </c>
    </row>
    <row r="41" spans="2:98" ht="30" customHeight="1" x14ac:dyDescent="0.2">
      <c r="B41" s="961"/>
      <c r="C41" s="958"/>
      <c r="D41" s="961"/>
      <c r="E41" s="957"/>
      <c r="F41" s="1121" t="s">
        <v>891</v>
      </c>
      <c r="G41" s="809">
        <v>10</v>
      </c>
      <c r="H41" s="809">
        <v>8</v>
      </c>
      <c r="I41" s="797">
        <f>+H41-G41</f>
        <v>-2</v>
      </c>
      <c r="J41" s="809">
        <v>10</v>
      </c>
      <c r="K41" s="797">
        <f>+J41-G41</f>
        <v>0</v>
      </c>
      <c r="L41" s="809"/>
      <c r="M41" s="809">
        <v>9</v>
      </c>
      <c r="N41" s="797">
        <f>+M41-J41</f>
        <v>-1</v>
      </c>
      <c r="O41" s="809"/>
      <c r="P41" s="809">
        <v>9</v>
      </c>
      <c r="Q41" s="797">
        <f>+P41-M41</f>
        <v>0</v>
      </c>
      <c r="R41" s="809"/>
      <c r="S41" s="809">
        <v>8</v>
      </c>
      <c r="T41" s="797">
        <f>+S41-P41</f>
        <v>-1</v>
      </c>
      <c r="U41" s="937"/>
      <c r="V41" s="823"/>
      <c r="W41" s="797">
        <f>+IF(V41=0,0,V41-G41)</f>
        <v>0</v>
      </c>
      <c r="X41" s="809"/>
      <c r="Y41" s="797">
        <f>+IF(X31=0,0,X31-V31)</f>
        <v>0</v>
      </c>
      <c r="Z41" s="809"/>
      <c r="AA41" s="797">
        <f>+IF(Z41=0,0,Z41-X41)</f>
        <v>0</v>
      </c>
      <c r="AB41" s="809"/>
      <c r="AC41" s="1192">
        <f>+IF(AB41=0,0,AB41-Z41)</f>
        <v>0</v>
      </c>
      <c r="AD41" s="988" t="str">
        <f>+IF(K41=0," -",W41/K41)</f>
        <v xml:space="preserve"> -</v>
      </c>
      <c r="AE41" s="762" t="str">
        <f>+IF(K41=0," -",IF(AD41&gt;100%,100%,AD41))</f>
        <v xml:space="preserve"> -</v>
      </c>
      <c r="AF41" s="770">
        <f>+IF(N41=0," -",Y41/N41)</f>
        <v>0</v>
      </c>
      <c r="AG41" s="762">
        <f>+IF(N41=0," -",IF(AF41&gt;100%,100%,AF41))</f>
        <v>0</v>
      </c>
      <c r="AH41" s="770" t="str">
        <f>+IF(Q41=0," -",AA41/Q41)</f>
        <v xml:space="preserve"> -</v>
      </c>
      <c r="AI41" s="762" t="str">
        <f>+IF(Q41=0," -",IF(AH41&gt;100%,100%,AH41))</f>
        <v xml:space="preserve"> -</v>
      </c>
      <c r="AJ41" s="770">
        <f>+IF(T41=0," -",AC41/T41)</f>
        <v>0</v>
      </c>
      <c r="AK41" s="762">
        <f>+IF(T41=0," -",IF(AJ41&gt;100%,100%,AJ41))</f>
        <v>0</v>
      </c>
      <c r="AL41" s="770">
        <f>+SUM(AC41,AA41,Y41,W41)/I41</f>
        <v>0</v>
      </c>
      <c r="AM41" s="762">
        <f>+IF(AL41&gt;100%,100%,IF(AL41&lt;0%,0%,AL41))</f>
        <v>0</v>
      </c>
      <c r="AN41" s="1129"/>
      <c r="AO41" s="914">
        <f>+RESUMEN!J141</f>
        <v>0.19735</v>
      </c>
      <c r="AP41" s="903" t="s">
        <v>885</v>
      </c>
      <c r="AQ41" s="28" t="s">
        <v>873</v>
      </c>
      <c r="AR41" s="141" t="str">
        <f>'[1]LÍNEA 6'!P41</f>
        <v>2210662   2210275</v>
      </c>
      <c r="AS41" s="28" t="s">
        <v>1911</v>
      </c>
      <c r="AT41" s="41">
        <v>525600</v>
      </c>
      <c r="AU41" s="59">
        <f>'[1]LÍNEA 6'!S41</f>
        <v>60000</v>
      </c>
      <c r="AV41" s="59">
        <f>'[1]LÍNEA 6'!T41</f>
        <v>3000</v>
      </c>
      <c r="AW41" s="420">
        <f t="shared" si="25"/>
        <v>0.05</v>
      </c>
      <c r="AX41" s="59">
        <f>'[1]LÍNEA 6'!U41</f>
        <v>16500</v>
      </c>
      <c r="AY41" s="420">
        <f t="shared" si="26"/>
        <v>0.27500000000000002</v>
      </c>
      <c r="AZ41" s="59">
        <f>'[1]LÍNEA 6'!V41</f>
        <v>16500</v>
      </c>
      <c r="BA41" s="421">
        <f t="shared" si="27"/>
        <v>0.27500000000000002</v>
      </c>
      <c r="BB41" s="48">
        <f>'[1]LÍNEA 6'!W41</f>
        <v>24000</v>
      </c>
      <c r="BC41" s="421">
        <f t="shared" si="28"/>
        <v>0.4</v>
      </c>
      <c r="BD41" s="52">
        <f>'[7]2016'!K53</f>
        <v>6887</v>
      </c>
      <c r="BE41" s="90">
        <f>'[7]2017'!K60</f>
        <v>0</v>
      </c>
      <c r="BF41" s="90">
        <f>'[7]2018'!K60</f>
        <v>0</v>
      </c>
      <c r="BG41" s="69">
        <f>'[7]2019'!K60</f>
        <v>0</v>
      </c>
      <c r="BH41" s="459">
        <f t="shared" si="1"/>
        <v>2.2956666666666665</v>
      </c>
      <c r="BI41" s="460">
        <f t="shared" si="2"/>
        <v>1</v>
      </c>
      <c r="BJ41" s="461">
        <f t="shared" si="3"/>
        <v>0</v>
      </c>
      <c r="BK41" s="460">
        <f t="shared" si="4"/>
        <v>0</v>
      </c>
      <c r="BL41" s="461">
        <f t="shared" si="5"/>
        <v>0</v>
      </c>
      <c r="BM41" s="460">
        <f t="shared" si="6"/>
        <v>0</v>
      </c>
      <c r="BN41" s="461">
        <f t="shared" si="7"/>
        <v>0</v>
      </c>
      <c r="BO41" s="460">
        <f t="shared" si="8"/>
        <v>0</v>
      </c>
      <c r="BP41" s="663">
        <f t="shared" si="9"/>
        <v>0.11478333333333333</v>
      </c>
      <c r="BQ41" s="658">
        <f t="shared" si="10"/>
        <v>0.11478333333333333</v>
      </c>
      <c r="BR41" s="648">
        <f t="shared" si="11"/>
        <v>0.11478333333333333</v>
      </c>
      <c r="BS41" s="61">
        <f>'[7]2016'!P53</f>
        <v>1730900</v>
      </c>
      <c r="BT41" s="59">
        <f>'[7]2016'!Q53</f>
        <v>1494969</v>
      </c>
      <c r="BU41" s="59">
        <f>'[7]2016'!R53</f>
        <v>0</v>
      </c>
      <c r="BV41" s="145">
        <f t="shared" si="12"/>
        <v>0.86369460974059742</v>
      </c>
      <c r="BW41" s="378" t="str">
        <f t="shared" si="13"/>
        <v xml:space="preserve"> -</v>
      </c>
      <c r="BX41" s="58">
        <f>'[7]2017'!P60</f>
        <v>1463583</v>
      </c>
      <c r="BY41" s="59">
        <f>'[7]2017'!Q60</f>
        <v>0</v>
      </c>
      <c r="BZ41" s="59">
        <f>'[7]2017'!R60</f>
        <v>0</v>
      </c>
      <c r="CA41" s="145">
        <f t="shared" si="14"/>
        <v>0</v>
      </c>
      <c r="CB41" s="378" t="str">
        <f t="shared" si="15"/>
        <v xml:space="preserve"> -</v>
      </c>
      <c r="CC41" s="58">
        <f>'[7]2018'!P60</f>
        <v>4000000</v>
      </c>
      <c r="CD41" s="59">
        <f>'[7]2018'!Q60</f>
        <v>0</v>
      </c>
      <c r="CE41" s="59">
        <f>'[7]2018'!R60</f>
        <v>0</v>
      </c>
      <c r="CF41" s="145">
        <f t="shared" si="16"/>
        <v>0</v>
      </c>
      <c r="CG41" s="378" t="str">
        <f t="shared" si="17"/>
        <v xml:space="preserve"> -</v>
      </c>
      <c r="CH41" s="61">
        <f>'[7]2019'!P60</f>
        <v>6000000</v>
      </c>
      <c r="CI41" s="59">
        <f>'[7]2019'!Q60</f>
        <v>0</v>
      </c>
      <c r="CJ41" s="59">
        <f>'[7]2019'!R60</f>
        <v>0</v>
      </c>
      <c r="CK41" s="145">
        <f t="shared" si="18"/>
        <v>0</v>
      </c>
      <c r="CL41" s="378" t="str">
        <f t="shared" si="19"/>
        <v xml:space="preserve"> -</v>
      </c>
      <c r="CM41" s="380">
        <f t="shared" si="20"/>
        <v>13194483</v>
      </c>
      <c r="CN41" s="381">
        <f t="shared" si="21"/>
        <v>1494969</v>
      </c>
      <c r="CO41" s="381">
        <f t="shared" si="22"/>
        <v>0</v>
      </c>
      <c r="CP41" s="507">
        <f t="shared" si="23"/>
        <v>0.11330258260213757</v>
      </c>
      <c r="CQ41" s="378" t="str">
        <f t="shared" si="24"/>
        <v xml:space="preserve"> -</v>
      </c>
      <c r="CR41" s="591" t="s">
        <v>1344</v>
      </c>
      <c r="CS41" s="98" t="s">
        <v>1341</v>
      </c>
      <c r="CT41" s="101" t="str">
        <f>'[1]LÍNEA 6'!AQ41</f>
        <v>Sec. Infraestructura</v>
      </c>
    </row>
    <row r="42" spans="2:98" ht="30" customHeight="1" x14ac:dyDescent="0.2">
      <c r="B42" s="961"/>
      <c r="C42" s="958"/>
      <c r="D42" s="961"/>
      <c r="E42" s="957"/>
      <c r="F42" s="1121"/>
      <c r="G42" s="809"/>
      <c r="H42" s="809"/>
      <c r="I42" s="797"/>
      <c r="J42" s="809"/>
      <c r="K42" s="797"/>
      <c r="L42" s="809"/>
      <c r="M42" s="809"/>
      <c r="N42" s="797"/>
      <c r="O42" s="809"/>
      <c r="P42" s="809"/>
      <c r="Q42" s="797"/>
      <c r="R42" s="809"/>
      <c r="S42" s="809"/>
      <c r="T42" s="797"/>
      <c r="U42" s="937"/>
      <c r="V42" s="823"/>
      <c r="W42" s="797"/>
      <c r="X42" s="809"/>
      <c r="Y42" s="797"/>
      <c r="Z42" s="809"/>
      <c r="AA42" s="797"/>
      <c r="AB42" s="809"/>
      <c r="AC42" s="1192"/>
      <c r="AD42" s="988"/>
      <c r="AE42" s="762"/>
      <c r="AF42" s="770"/>
      <c r="AG42" s="762"/>
      <c r="AH42" s="770"/>
      <c r="AI42" s="762"/>
      <c r="AJ42" s="770"/>
      <c r="AK42" s="762"/>
      <c r="AL42" s="770"/>
      <c r="AM42" s="762"/>
      <c r="AN42" s="1129"/>
      <c r="AO42" s="915"/>
      <c r="AP42" s="904"/>
      <c r="AQ42" s="27" t="s">
        <v>874</v>
      </c>
      <c r="AR42" s="133">
        <f>'[1]LÍNEA 6'!P42</f>
        <v>0</v>
      </c>
      <c r="AS42" s="27" t="s">
        <v>1912</v>
      </c>
      <c r="AT42" s="43">
        <v>0</v>
      </c>
      <c r="AU42" s="85">
        <f>'[1]LÍNEA 6'!S42</f>
        <v>1</v>
      </c>
      <c r="AV42" s="85">
        <f>'[1]LÍNEA 6'!T42</f>
        <v>0</v>
      </c>
      <c r="AW42" s="414">
        <f t="shared" si="25"/>
        <v>0</v>
      </c>
      <c r="AX42" s="85">
        <f>'[1]LÍNEA 6'!U42</f>
        <v>0</v>
      </c>
      <c r="AY42" s="414">
        <f t="shared" si="26"/>
        <v>0</v>
      </c>
      <c r="AZ42" s="85">
        <f>'[1]LÍNEA 6'!V42</f>
        <v>1</v>
      </c>
      <c r="BA42" s="416">
        <f t="shared" si="27"/>
        <v>1</v>
      </c>
      <c r="BB42" s="125">
        <f>'[1]LÍNEA 6'!W42</f>
        <v>0</v>
      </c>
      <c r="BC42" s="416">
        <f t="shared" si="28"/>
        <v>0</v>
      </c>
      <c r="BD42" s="319">
        <f>'[7]2016'!K54</f>
        <v>0</v>
      </c>
      <c r="BE42" s="85">
        <f>'[7]2017'!K61</f>
        <v>0</v>
      </c>
      <c r="BF42" s="85">
        <f>'[7]2018'!K61</f>
        <v>0</v>
      </c>
      <c r="BG42" s="71">
        <f>'[7]2019'!K61</f>
        <v>0</v>
      </c>
      <c r="BH42" s="334" t="str">
        <f t="shared" si="1"/>
        <v xml:space="preserve"> -</v>
      </c>
      <c r="BI42" s="454" t="str">
        <f t="shared" si="2"/>
        <v xml:space="preserve"> -</v>
      </c>
      <c r="BJ42" s="335" t="str">
        <f t="shared" si="3"/>
        <v xml:space="preserve"> -</v>
      </c>
      <c r="BK42" s="454" t="str">
        <f t="shared" si="4"/>
        <v xml:space="preserve"> -</v>
      </c>
      <c r="BL42" s="335">
        <f t="shared" si="5"/>
        <v>0</v>
      </c>
      <c r="BM42" s="454">
        <f t="shared" si="6"/>
        <v>0</v>
      </c>
      <c r="BN42" s="335" t="str">
        <f t="shared" si="7"/>
        <v xml:space="preserve"> -</v>
      </c>
      <c r="BO42" s="454" t="str">
        <f t="shared" si="8"/>
        <v xml:space="preserve"> -</v>
      </c>
      <c r="BP42" s="661">
        <f t="shared" si="9"/>
        <v>0</v>
      </c>
      <c r="BQ42" s="656">
        <f t="shared" si="10"/>
        <v>0</v>
      </c>
      <c r="BR42" s="646">
        <f t="shared" si="11"/>
        <v>0</v>
      </c>
      <c r="BS42" s="55">
        <f>'[7]2016'!P54</f>
        <v>0</v>
      </c>
      <c r="BT42" s="60">
        <f>'[7]2016'!Q54</f>
        <v>0</v>
      </c>
      <c r="BU42" s="60">
        <f>'[7]2016'!R54</f>
        <v>0</v>
      </c>
      <c r="BV42" s="125" t="str">
        <f t="shared" si="12"/>
        <v xml:space="preserve"> -</v>
      </c>
      <c r="BW42" s="379" t="str">
        <f t="shared" si="13"/>
        <v xml:space="preserve"> -</v>
      </c>
      <c r="BX42" s="54">
        <f>'[7]2017'!P61</f>
        <v>0</v>
      </c>
      <c r="BY42" s="60">
        <f>'[7]2017'!Q61</f>
        <v>0</v>
      </c>
      <c r="BZ42" s="60">
        <f>'[7]2017'!R61</f>
        <v>0</v>
      </c>
      <c r="CA42" s="125" t="str">
        <f t="shared" si="14"/>
        <v xml:space="preserve"> -</v>
      </c>
      <c r="CB42" s="379" t="str">
        <f t="shared" si="15"/>
        <v xml:space="preserve"> -</v>
      </c>
      <c r="CC42" s="54">
        <f>'[7]2018'!P61</f>
        <v>0</v>
      </c>
      <c r="CD42" s="60">
        <f>'[7]2018'!Q61</f>
        <v>0</v>
      </c>
      <c r="CE42" s="60">
        <f>'[7]2018'!R61</f>
        <v>0</v>
      </c>
      <c r="CF42" s="125" t="str">
        <f t="shared" si="16"/>
        <v xml:space="preserve"> -</v>
      </c>
      <c r="CG42" s="379" t="str">
        <f t="shared" si="17"/>
        <v xml:space="preserve"> -</v>
      </c>
      <c r="CH42" s="55">
        <f>'[7]2019'!P61</f>
        <v>0</v>
      </c>
      <c r="CI42" s="60">
        <f>'[7]2019'!Q61</f>
        <v>0</v>
      </c>
      <c r="CJ42" s="60">
        <f>'[7]2019'!R61</f>
        <v>0</v>
      </c>
      <c r="CK42" s="125" t="str">
        <f t="shared" si="18"/>
        <v xml:space="preserve"> -</v>
      </c>
      <c r="CL42" s="379" t="str">
        <f t="shared" si="19"/>
        <v xml:space="preserve"> -</v>
      </c>
      <c r="CM42" s="327">
        <f t="shared" si="20"/>
        <v>0</v>
      </c>
      <c r="CN42" s="323">
        <f t="shared" si="21"/>
        <v>0</v>
      </c>
      <c r="CO42" s="323">
        <f t="shared" si="22"/>
        <v>0</v>
      </c>
      <c r="CP42" s="505" t="str">
        <f t="shared" si="23"/>
        <v xml:space="preserve"> -</v>
      </c>
      <c r="CQ42" s="379" t="str">
        <f t="shared" si="24"/>
        <v xml:space="preserve"> -</v>
      </c>
      <c r="CR42" s="592" t="s">
        <v>1344</v>
      </c>
      <c r="CS42" s="99" t="s">
        <v>1341</v>
      </c>
      <c r="CT42" s="102" t="str">
        <f>'[1]LÍNEA 6'!AQ42</f>
        <v>Sec. Infraestructura</v>
      </c>
    </row>
    <row r="43" spans="2:98" ht="30" customHeight="1" x14ac:dyDescent="0.2">
      <c r="B43" s="961"/>
      <c r="C43" s="958"/>
      <c r="D43" s="961"/>
      <c r="E43" s="957"/>
      <c r="F43" s="1121"/>
      <c r="G43" s="809"/>
      <c r="H43" s="809"/>
      <c r="I43" s="797"/>
      <c r="J43" s="809"/>
      <c r="K43" s="797"/>
      <c r="L43" s="809"/>
      <c r="M43" s="809"/>
      <c r="N43" s="797"/>
      <c r="O43" s="809"/>
      <c r="P43" s="809"/>
      <c r="Q43" s="797"/>
      <c r="R43" s="809"/>
      <c r="S43" s="809"/>
      <c r="T43" s="797"/>
      <c r="U43" s="937"/>
      <c r="V43" s="823"/>
      <c r="W43" s="797"/>
      <c r="X43" s="809"/>
      <c r="Y43" s="797"/>
      <c r="Z43" s="809"/>
      <c r="AA43" s="797"/>
      <c r="AB43" s="809"/>
      <c r="AC43" s="1192"/>
      <c r="AD43" s="988"/>
      <c r="AE43" s="762"/>
      <c r="AF43" s="770"/>
      <c r="AG43" s="762"/>
      <c r="AH43" s="770"/>
      <c r="AI43" s="762"/>
      <c r="AJ43" s="770"/>
      <c r="AK43" s="762"/>
      <c r="AL43" s="770"/>
      <c r="AM43" s="762"/>
      <c r="AN43" s="1129"/>
      <c r="AO43" s="915"/>
      <c r="AP43" s="904"/>
      <c r="AQ43" s="27" t="s">
        <v>875</v>
      </c>
      <c r="AR43" s="133">
        <f>'[1]LÍNEA 6'!P43</f>
        <v>0</v>
      </c>
      <c r="AS43" s="27" t="s">
        <v>1913</v>
      </c>
      <c r="AT43" s="43">
        <v>0</v>
      </c>
      <c r="AU43" s="85">
        <f>'[1]LÍNEA 6'!S43</f>
        <v>1</v>
      </c>
      <c r="AV43" s="85">
        <f>'[1]LÍNEA 6'!T43</f>
        <v>0</v>
      </c>
      <c r="AW43" s="414">
        <f t="shared" si="25"/>
        <v>0</v>
      </c>
      <c r="AX43" s="85">
        <f>'[1]LÍNEA 6'!U43</f>
        <v>0</v>
      </c>
      <c r="AY43" s="414">
        <f t="shared" si="26"/>
        <v>0</v>
      </c>
      <c r="AZ43" s="85">
        <f>'[1]LÍNEA 6'!V43</f>
        <v>0.2</v>
      </c>
      <c r="BA43" s="416">
        <f t="shared" si="27"/>
        <v>0.2</v>
      </c>
      <c r="BB43" s="125">
        <f>'[1]LÍNEA 6'!W43</f>
        <v>0.8</v>
      </c>
      <c r="BC43" s="416">
        <f t="shared" si="28"/>
        <v>0.8</v>
      </c>
      <c r="BD43" s="319">
        <f>'[7]2016'!K55</f>
        <v>0</v>
      </c>
      <c r="BE43" s="85">
        <f>'[7]2017'!K62</f>
        <v>0</v>
      </c>
      <c r="BF43" s="85">
        <f>'[7]2018'!K62</f>
        <v>0</v>
      </c>
      <c r="BG43" s="71">
        <f>'[7]2019'!K62</f>
        <v>0</v>
      </c>
      <c r="BH43" s="334" t="str">
        <f t="shared" si="1"/>
        <v xml:space="preserve"> -</v>
      </c>
      <c r="BI43" s="454" t="str">
        <f t="shared" si="2"/>
        <v xml:space="preserve"> -</v>
      </c>
      <c r="BJ43" s="335" t="str">
        <f t="shared" si="3"/>
        <v xml:space="preserve"> -</v>
      </c>
      <c r="BK43" s="454" t="str">
        <f t="shared" si="4"/>
        <v xml:space="preserve"> -</v>
      </c>
      <c r="BL43" s="335">
        <f t="shared" si="5"/>
        <v>0</v>
      </c>
      <c r="BM43" s="454">
        <f t="shared" si="6"/>
        <v>0</v>
      </c>
      <c r="BN43" s="335">
        <f t="shared" si="7"/>
        <v>0</v>
      </c>
      <c r="BO43" s="454">
        <f t="shared" si="8"/>
        <v>0</v>
      </c>
      <c r="BP43" s="661">
        <f t="shared" si="9"/>
        <v>0</v>
      </c>
      <c r="BQ43" s="656">
        <f t="shared" si="10"/>
        <v>0</v>
      </c>
      <c r="BR43" s="646">
        <f t="shared" si="11"/>
        <v>0</v>
      </c>
      <c r="BS43" s="55">
        <f>'[7]2016'!P55</f>
        <v>0</v>
      </c>
      <c r="BT43" s="60">
        <f>'[7]2016'!Q55</f>
        <v>0</v>
      </c>
      <c r="BU43" s="60">
        <f>'[7]2016'!R55</f>
        <v>0</v>
      </c>
      <c r="BV43" s="125" t="str">
        <f t="shared" si="12"/>
        <v xml:space="preserve"> -</v>
      </c>
      <c r="BW43" s="379" t="str">
        <f t="shared" si="13"/>
        <v xml:space="preserve"> -</v>
      </c>
      <c r="BX43" s="54">
        <f>'[7]2017'!P62</f>
        <v>0</v>
      </c>
      <c r="BY43" s="60">
        <f>'[7]2017'!Q62</f>
        <v>0</v>
      </c>
      <c r="BZ43" s="60">
        <f>'[7]2017'!R62</f>
        <v>0</v>
      </c>
      <c r="CA43" s="125" t="str">
        <f t="shared" si="14"/>
        <v xml:space="preserve"> -</v>
      </c>
      <c r="CB43" s="379" t="str">
        <f t="shared" si="15"/>
        <v xml:space="preserve"> -</v>
      </c>
      <c r="CC43" s="54">
        <f>'[7]2018'!P62</f>
        <v>2800000</v>
      </c>
      <c r="CD43" s="60">
        <f>'[7]2018'!Q62</f>
        <v>0</v>
      </c>
      <c r="CE43" s="60">
        <f>'[7]2018'!R62</f>
        <v>0</v>
      </c>
      <c r="CF43" s="125">
        <f t="shared" si="16"/>
        <v>0</v>
      </c>
      <c r="CG43" s="379" t="str">
        <f t="shared" si="17"/>
        <v xml:space="preserve"> -</v>
      </c>
      <c r="CH43" s="55">
        <f>'[7]2019'!P62</f>
        <v>20000000</v>
      </c>
      <c r="CI43" s="60">
        <f>'[7]2019'!Q62</f>
        <v>0</v>
      </c>
      <c r="CJ43" s="60">
        <f>'[7]2019'!R62</f>
        <v>0</v>
      </c>
      <c r="CK43" s="125">
        <f t="shared" si="18"/>
        <v>0</v>
      </c>
      <c r="CL43" s="379" t="str">
        <f t="shared" si="19"/>
        <v xml:space="preserve"> -</v>
      </c>
      <c r="CM43" s="327">
        <f t="shared" si="20"/>
        <v>22800000</v>
      </c>
      <c r="CN43" s="323">
        <f t="shared" si="21"/>
        <v>0</v>
      </c>
      <c r="CO43" s="323">
        <f t="shared" si="22"/>
        <v>0</v>
      </c>
      <c r="CP43" s="505">
        <f t="shared" si="23"/>
        <v>0</v>
      </c>
      <c r="CQ43" s="379" t="str">
        <f t="shared" si="24"/>
        <v xml:space="preserve"> -</v>
      </c>
      <c r="CR43" s="592" t="s">
        <v>1344</v>
      </c>
      <c r="CS43" s="99" t="s">
        <v>1341</v>
      </c>
      <c r="CT43" s="102" t="str">
        <f>'[1]LÍNEA 6'!AQ43</f>
        <v>Sec. Infraestructura</v>
      </c>
    </row>
    <row r="44" spans="2:98" ht="30" customHeight="1" x14ac:dyDescent="0.2">
      <c r="B44" s="961"/>
      <c r="C44" s="958"/>
      <c r="D44" s="961"/>
      <c r="E44" s="957"/>
      <c r="F44" s="1121"/>
      <c r="G44" s="809"/>
      <c r="H44" s="809"/>
      <c r="I44" s="797"/>
      <c r="J44" s="809"/>
      <c r="K44" s="797"/>
      <c r="L44" s="809"/>
      <c r="M44" s="809"/>
      <c r="N44" s="797"/>
      <c r="O44" s="809"/>
      <c r="P44" s="809"/>
      <c r="Q44" s="797"/>
      <c r="R44" s="809"/>
      <c r="S44" s="809"/>
      <c r="T44" s="797"/>
      <c r="U44" s="937"/>
      <c r="V44" s="823"/>
      <c r="W44" s="797"/>
      <c r="X44" s="809"/>
      <c r="Y44" s="797"/>
      <c r="Z44" s="809"/>
      <c r="AA44" s="797"/>
      <c r="AB44" s="809"/>
      <c r="AC44" s="1192"/>
      <c r="AD44" s="988"/>
      <c r="AE44" s="762"/>
      <c r="AF44" s="770"/>
      <c r="AG44" s="762"/>
      <c r="AH44" s="770"/>
      <c r="AI44" s="762"/>
      <c r="AJ44" s="770"/>
      <c r="AK44" s="762"/>
      <c r="AL44" s="770"/>
      <c r="AM44" s="762"/>
      <c r="AN44" s="1129"/>
      <c r="AO44" s="915"/>
      <c r="AP44" s="904"/>
      <c r="AQ44" s="27" t="s">
        <v>876</v>
      </c>
      <c r="AR44" s="133">
        <f>'[1]LÍNEA 6'!P44</f>
        <v>0</v>
      </c>
      <c r="AS44" s="27" t="s">
        <v>1914</v>
      </c>
      <c r="AT44" s="40">
        <v>3</v>
      </c>
      <c r="AU44" s="60">
        <f>'[1]LÍNEA 6'!S44</f>
        <v>3</v>
      </c>
      <c r="AV44" s="60">
        <f>'[1]LÍNEA 6'!T44</f>
        <v>1</v>
      </c>
      <c r="AW44" s="414">
        <f t="shared" si="25"/>
        <v>0.33333333333333331</v>
      </c>
      <c r="AX44" s="60">
        <f>'[1]LÍNEA 6'!U44</f>
        <v>2</v>
      </c>
      <c r="AY44" s="414">
        <f t="shared" si="26"/>
        <v>0.66666666666666663</v>
      </c>
      <c r="AZ44" s="60">
        <f>'[1]LÍNEA 6'!V44</f>
        <v>0</v>
      </c>
      <c r="BA44" s="416">
        <f t="shared" si="27"/>
        <v>0</v>
      </c>
      <c r="BB44" s="47">
        <f>'[1]LÍNEA 6'!W44</f>
        <v>0</v>
      </c>
      <c r="BC44" s="416">
        <f t="shared" si="28"/>
        <v>0</v>
      </c>
      <c r="BD44" s="54">
        <f>'[7]2016'!K56</f>
        <v>0.8</v>
      </c>
      <c r="BE44" s="60">
        <f>'[7]2017'!K63</f>
        <v>0</v>
      </c>
      <c r="BF44" s="60">
        <f>'[7]2018'!K63</f>
        <v>0</v>
      </c>
      <c r="BG44" s="49">
        <f>'[7]2019'!K63</f>
        <v>0</v>
      </c>
      <c r="BH44" s="334">
        <f t="shared" si="1"/>
        <v>0.8</v>
      </c>
      <c r="BI44" s="454">
        <f t="shared" si="2"/>
        <v>0.8</v>
      </c>
      <c r="BJ44" s="335">
        <f t="shared" si="3"/>
        <v>0</v>
      </c>
      <c r="BK44" s="454">
        <f t="shared" si="4"/>
        <v>0</v>
      </c>
      <c r="BL44" s="335" t="str">
        <f t="shared" si="5"/>
        <v xml:space="preserve"> -</v>
      </c>
      <c r="BM44" s="454" t="str">
        <f t="shared" si="6"/>
        <v xml:space="preserve"> -</v>
      </c>
      <c r="BN44" s="335" t="str">
        <f t="shared" si="7"/>
        <v xml:space="preserve"> -</v>
      </c>
      <c r="BO44" s="454" t="str">
        <f t="shared" si="8"/>
        <v xml:space="preserve"> -</v>
      </c>
      <c r="BP44" s="661">
        <f t="shared" si="9"/>
        <v>0.26666666666666666</v>
      </c>
      <c r="BQ44" s="656">
        <f t="shared" si="10"/>
        <v>0.26666666666666666</v>
      </c>
      <c r="BR44" s="646">
        <f t="shared" si="11"/>
        <v>0.26666666666666666</v>
      </c>
      <c r="BS44" s="55">
        <f>'[7]2016'!P56</f>
        <v>571555</v>
      </c>
      <c r="BT44" s="60">
        <f>'[7]2016'!Q56</f>
        <v>571555</v>
      </c>
      <c r="BU44" s="60">
        <f>'[7]2016'!R56</f>
        <v>0</v>
      </c>
      <c r="BV44" s="125">
        <f t="shared" si="12"/>
        <v>1</v>
      </c>
      <c r="BW44" s="379" t="str">
        <f t="shared" si="13"/>
        <v xml:space="preserve"> -</v>
      </c>
      <c r="BX44" s="54">
        <f>'[7]2017'!P63</f>
        <v>0</v>
      </c>
      <c r="BY44" s="60">
        <f>'[7]2017'!Q63</f>
        <v>0</v>
      </c>
      <c r="BZ44" s="60">
        <f>'[7]2017'!R63</f>
        <v>0</v>
      </c>
      <c r="CA44" s="125" t="str">
        <f t="shared" si="14"/>
        <v xml:space="preserve"> -</v>
      </c>
      <c r="CB44" s="379" t="str">
        <f t="shared" si="15"/>
        <v xml:space="preserve"> -</v>
      </c>
      <c r="CC44" s="54">
        <f>'[7]2018'!P63</f>
        <v>0</v>
      </c>
      <c r="CD44" s="60">
        <f>'[7]2018'!Q63</f>
        <v>0</v>
      </c>
      <c r="CE44" s="60">
        <f>'[7]2018'!R63</f>
        <v>0</v>
      </c>
      <c r="CF44" s="125" t="str">
        <f t="shared" si="16"/>
        <v xml:space="preserve"> -</v>
      </c>
      <c r="CG44" s="379" t="str">
        <f t="shared" si="17"/>
        <v xml:space="preserve"> -</v>
      </c>
      <c r="CH44" s="55">
        <f>'[7]2019'!P63</f>
        <v>0</v>
      </c>
      <c r="CI44" s="60">
        <f>'[7]2019'!Q63</f>
        <v>0</v>
      </c>
      <c r="CJ44" s="60">
        <f>'[7]2019'!R63</f>
        <v>0</v>
      </c>
      <c r="CK44" s="125" t="str">
        <f t="shared" si="18"/>
        <v xml:space="preserve"> -</v>
      </c>
      <c r="CL44" s="379" t="str">
        <f t="shared" si="19"/>
        <v xml:space="preserve"> -</v>
      </c>
      <c r="CM44" s="327">
        <f t="shared" si="20"/>
        <v>571555</v>
      </c>
      <c r="CN44" s="323">
        <f t="shared" si="21"/>
        <v>571555</v>
      </c>
      <c r="CO44" s="323">
        <f t="shared" si="22"/>
        <v>0</v>
      </c>
      <c r="CP44" s="505">
        <f t="shared" si="23"/>
        <v>1</v>
      </c>
      <c r="CQ44" s="379" t="str">
        <f t="shared" si="24"/>
        <v xml:space="preserve"> -</v>
      </c>
      <c r="CR44" s="592" t="s">
        <v>1344</v>
      </c>
      <c r="CS44" s="99" t="s">
        <v>1341</v>
      </c>
      <c r="CT44" s="102" t="str">
        <f>'[1]LÍNEA 6'!AQ44</f>
        <v>Sec. Infraestructura</v>
      </c>
    </row>
    <row r="45" spans="2:98" ht="30" customHeight="1" x14ac:dyDescent="0.2">
      <c r="B45" s="961"/>
      <c r="C45" s="958"/>
      <c r="D45" s="961"/>
      <c r="E45" s="957"/>
      <c r="F45" s="1121"/>
      <c r="G45" s="809"/>
      <c r="H45" s="809"/>
      <c r="I45" s="797"/>
      <c r="J45" s="809"/>
      <c r="K45" s="797"/>
      <c r="L45" s="809"/>
      <c r="M45" s="809"/>
      <c r="N45" s="797"/>
      <c r="O45" s="809"/>
      <c r="P45" s="809"/>
      <c r="Q45" s="797"/>
      <c r="R45" s="809"/>
      <c r="S45" s="809"/>
      <c r="T45" s="797"/>
      <c r="U45" s="937"/>
      <c r="V45" s="823"/>
      <c r="W45" s="797"/>
      <c r="X45" s="809"/>
      <c r="Y45" s="797"/>
      <c r="Z45" s="809"/>
      <c r="AA45" s="797"/>
      <c r="AB45" s="809"/>
      <c r="AC45" s="1192"/>
      <c r="AD45" s="988"/>
      <c r="AE45" s="762"/>
      <c r="AF45" s="770"/>
      <c r="AG45" s="762"/>
      <c r="AH45" s="770"/>
      <c r="AI45" s="762"/>
      <c r="AJ45" s="770"/>
      <c r="AK45" s="762"/>
      <c r="AL45" s="770"/>
      <c r="AM45" s="762"/>
      <c r="AN45" s="1129"/>
      <c r="AO45" s="915"/>
      <c r="AP45" s="904"/>
      <c r="AQ45" s="119" t="s">
        <v>877</v>
      </c>
      <c r="AR45" s="150" t="str">
        <f>'[1]LÍNEA 6'!P45</f>
        <v xml:space="preserve"> -</v>
      </c>
      <c r="AS45" s="119" t="s">
        <v>1915</v>
      </c>
      <c r="AT45" s="43">
        <v>0</v>
      </c>
      <c r="AU45" s="85">
        <f>'[1]LÍNEA 6'!S45</f>
        <v>1</v>
      </c>
      <c r="AV45" s="85">
        <f>'[1]LÍNEA 6'!T45</f>
        <v>1</v>
      </c>
      <c r="AW45" s="414">
        <f t="shared" si="25"/>
        <v>1</v>
      </c>
      <c r="AX45" s="85">
        <f>'[1]LÍNEA 6'!U45</f>
        <v>0</v>
      </c>
      <c r="AY45" s="414">
        <f t="shared" si="26"/>
        <v>0</v>
      </c>
      <c r="AZ45" s="85">
        <f>'[1]LÍNEA 6'!V45</f>
        <v>0</v>
      </c>
      <c r="BA45" s="416">
        <f t="shared" si="27"/>
        <v>0</v>
      </c>
      <c r="BB45" s="125">
        <f>'[1]LÍNEA 6'!W45</f>
        <v>0</v>
      </c>
      <c r="BC45" s="416">
        <f t="shared" si="28"/>
        <v>0</v>
      </c>
      <c r="BD45" s="319">
        <f>'[7]2016'!K57</f>
        <v>1</v>
      </c>
      <c r="BE45" s="85">
        <f>'[7]2017'!K64</f>
        <v>0</v>
      </c>
      <c r="BF45" s="85">
        <f>'[7]2018'!K64</f>
        <v>0</v>
      </c>
      <c r="BG45" s="71">
        <f>'[7]2019'!K64</f>
        <v>0</v>
      </c>
      <c r="BH45" s="334">
        <f t="shared" si="1"/>
        <v>1</v>
      </c>
      <c r="BI45" s="454">
        <f t="shared" si="2"/>
        <v>1</v>
      </c>
      <c r="BJ45" s="335" t="str">
        <f t="shared" si="3"/>
        <v xml:space="preserve"> -</v>
      </c>
      <c r="BK45" s="454" t="str">
        <f t="shared" si="4"/>
        <v xml:space="preserve"> -</v>
      </c>
      <c r="BL45" s="335" t="str">
        <f t="shared" si="5"/>
        <v xml:space="preserve"> -</v>
      </c>
      <c r="BM45" s="454" t="str">
        <f t="shared" si="6"/>
        <v xml:space="preserve"> -</v>
      </c>
      <c r="BN45" s="335" t="str">
        <f t="shared" si="7"/>
        <v xml:space="preserve"> -</v>
      </c>
      <c r="BO45" s="454" t="str">
        <f t="shared" si="8"/>
        <v xml:space="preserve"> -</v>
      </c>
      <c r="BP45" s="661">
        <f t="shared" si="9"/>
        <v>1</v>
      </c>
      <c r="BQ45" s="656">
        <f t="shared" si="10"/>
        <v>1</v>
      </c>
      <c r="BR45" s="646">
        <f t="shared" si="11"/>
        <v>1</v>
      </c>
      <c r="BS45" s="55">
        <f>'[7]2016'!P57</f>
        <v>0</v>
      </c>
      <c r="BT45" s="60">
        <f>'[7]2016'!Q57</f>
        <v>0</v>
      </c>
      <c r="BU45" s="60">
        <f>'[7]2016'!R57</f>
        <v>0</v>
      </c>
      <c r="BV45" s="125" t="str">
        <f t="shared" si="12"/>
        <v xml:space="preserve"> -</v>
      </c>
      <c r="BW45" s="379" t="str">
        <f t="shared" si="13"/>
        <v xml:space="preserve"> -</v>
      </c>
      <c r="BX45" s="54">
        <f>'[7]2017'!P64</f>
        <v>0</v>
      </c>
      <c r="BY45" s="60">
        <f>'[7]2017'!Q64</f>
        <v>0</v>
      </c>
      <c r="BZ45" s="60">
        <f>'[7]2017'!R64</f>
        <v>0</v>
      </c>
      <c r="CA45" s="125" t="str">
        <f t="shared" si="14"/>
        <v xml:space="preserve"> -</v>
      </c>
      <c r="CB45" s="379" t="str">
        <f t="shared" si="15"/>
        <v xml:space="preserve"> -</v>
      </c>
      <c r="CC45" s="54">
        <f>'[7]2018'!P64</f>
        <v>0</v>
      </c>
      <c r="CD45" s="60">
        <f>'[7]2018'!Q64</f>
        <v>0</v>
      </c>
      <c r="CE45" s="60">
        <f>'[7]2018'!R64</f>
        <v>0</v>
      </c>
      <c r="CF45" s="125" t="str">
        <f t="shared" si="16"/>
        <v xml:space="preserve"> -</v>
      </c>
      <c r="CG45" s="379" t="str">
        <f t="shared" si="17"/>
        <v xml:space="preserve"> -</v>
      </c>
      <c r="CH45" s="55">
        <f>'[7]2019'!P64</f>
        <v>0</v>
      </c>
      <c r="CI45" s="60">
        <f>'[7]2019'!Q64</f>
        <v>0</v>
      </c>
      <c r="CJ45" s="60">
        <f>'[7]2019'!R64</f>
        <v>0</v>
      </c>
      <c r="CK45" s="125" t="str">
        <f t="shared" si="18"/>
        <v xml:space="preserve"> -</v>
      </c>
      <c r="CL45" s="379" t="str">
        <f t="shared" si="19"/>
        <v xml:space="preserve"> -</v>
      </c>
      <c r="CM45" s="327">
        <f t="shared" si="20"/>
        <v>0</v>
      </c>
      <c r="CN45" s="323">
        <f t="shared" si="21"/>
        <v>0</v>
      </c>
      <c r="CO45" s="323">
        <f t="shared" si="22"/>
        <v>0</v>
      </c>
      <c r="CP45" s="505" t="str">
        <f t="shared" si="23"/>
        <v xml:space="preserve"> -</v>
      </c>
      <c r="CQ45" s="379" t="str">
        <f t="shared" si="24"/>
        <v xml:space="preserve"> -</v>
      </c>
      <c r="CR45" s="592" t="s">
        <v>1344</v>
      </c>
      <c r="CS45" s="99" t="s">
        <v>1341</v>
      </c>
      <c r="CT45" s="102" t="str">
        <f>'[1]LÍNEA 6'!AQ45</f>
        <v>Sec. Infraestructura</v>
      </c>
    </row>
    <row r="46" spans="2:98" ht="30" customHeight="1" x14ac:dyDescent="0.2">
      <c r="B46" s="961"/>
      <c r="C46" s="958"/>
      <c r="D46" s="961"/>
      <c r="E46" s="957"/>
      <c r="F46" s="1121"/>
      <c r="G46" s="809"/>
      <c r="H46" s="809"/>
      <c r="I46" s="797"/>
      <c r="J46" s="809"/>
      <c r="K46" s="797"/>
      <c r="L46" s="809"/>
      <c r="M46" s="809"/>
      <c r="N46" s="797"/>
      <c r="O46" s="809"/>
      <c r="P46" s="809"/>
      <c r="Q46" s="797"/>
      <c r="R46" s="809"/>
      <c r="S46" s="809"/>
      <c r="T46" s="797"/>
      <c r="U46" s="937"/>
      <c r="V46" s="823"/>
      <c r="W46" s="797"/>
      <c r="X46" s="809"/>
      <c r="Y46" s="797"/>
      <c r="Z46" s="809"/>
      <c r="AA46" s="797"/>
      <c r="AB46" s="809"/>
      <c r="AC46" s="1192"/>
      <c r="AD46" s="988"/>
      <c r="AE46" s="762"/>
      <c r="AF46" s="770"/>
      <c r="AG46" s="762"/>
      <c r="AH46" s="770"/>
      <c r="AI46" s="762"/>
      <c r="AJ46" s="770"/>
      <c r="AK46" s="762"/>
      <c r="AL46" s="770"/>
      <c r="AM46" s="762"/>
      <c r="AN46" s="1129"/>
      <c r="AO46" s="915"/>
      <c r="AP46" s="904"/>
      <c r="AQ46" s="27" t="s">
        <v>878</v>
      </c>
      <c r="AR46" s="133">
        <f>'[1]LÍNEA 6'!P46</f>
        <v>0</v>
      </c>
      <c r="AS46" s="27" t="s">
        <v>1916</v>
      </c>
      <c r="AT46" s="43">
        <v>0</v>
      </c>
      <c r="AU46" s="85">
        <f>'[1]LÍNEA 6'!S46</f>
        <v>1</v>
      </c>
      <c r="AV46" s="85">
        <f>'[1]LÍNEA 6'!T46</f>
        <v>0</v>
      </c>
      <c r="AW46" s="414">
        <f t="shared" si="25"/>
        <v>0</v>
      </c>
      <c r="AX46" s="85">
        <f>'[1]LÍNEA 6'!U46</f>
        <v>0</v>
      </c>
      <c r="AY46" s="414">
        <f t="shared" si="26"/>
        <v>0</v>
      </c>
      <c r="AZ46" s="85">
        <f>'[1]LÍNEA 6'!V46</f>
        <v>0.2</v>
      </c>
      <c r="BA46" s="416">
        <f t="shared" si="27"/>
        <v>0.2</v>
      </c>
      <c r="BB46" s="125">
        <f>'[1]LÍNEA 6'!W46</f>
        <v>0.8</v>
      </c>
      <c r="BC46" s="416">
        <f t="shared" si="28"/>
        <v>0.8</v>
      </c>
      <c r="BD46" s="319">
        <f>'[7]2016'!K58</f>
        <v>0</v>
      </c>
      <c r="BE46" s="85">
        <f>'[7]2017'!K65</f>
        <v>0</v>
      </c>
      <c r="BF46" s="85">
        <f>'[7]2018'!K65</f>
        <v>0</v>
      </c>
      <c r="BG46" s="71">
        <f>'[7]2019'!K65</f>
        <v>0</v>
      </c>
      <c r="BH46" s="334" t="str">
        <f t="shared" si="1"/>
        <v xml:space="preserve"> -</v>
      </c>
      <c r="BI46" s="454" t="str">
        <f t="shared" si="2"/>
        <v xml:space="preserve"> -</v>
      </c>
      <c r="BJ46" s="335" t="str">
        <f t="shared" si="3"/>
        <v xml:space="preserve"> -</v>
      </c>
      <c r="BK46" s="454" t="str">
        <f t="shared" si="4"/>
        <v xml:space="preserve"> -</v>
      </c>
      <c r="BL46" s="335">
        <f t="shared" si="5"/>
        <v>0</v>
      </c>
      <c r="BM46" s="454">
        <f t="shared" si="6"/>
        <v>0</v>
      </c>
      <c r="BN46" s="335">
        <f t="shared" si="7"/>
        <v>0</v>
      </c>
      <c r="BO46" s="454">
        <f t="shared" si="8"/>
        <v>0</v>
      </c>
      <c r="BP46" s="661">
        <f t="shared" si="9"/>
        <v>0</v>
      </c>
      <c r="BQ46" s="656">
        <f t="shared" si="10"/>
        <v>0</v>
      </c>
      <c r="BR46" s="646">
        <f t="shared" si="11"/>
        <v>0</v>
      </c>
      <c r="BS46" s="55">
        <f>'[7]2016'!P58</f>
        <v>0</v>
      </c>
      <c r="BT46" s="60">
        <f>'[7]2016'!Q58</f>
        <v>0</v>
      </c>
      <c r="BU46" s="60">
        <f>'[7]2016'!R58</f>
        <v>0</v>
      </c>
      <c r="BV46" s="125" t="str">
        <f t="shared" si="12"/>
        <v xml:space="preserve"> -</v>
      </c>
      <c r="BW46" s="379" t="str">
        <f t="shared" si="13"/>
        <v xml:space="preserve"> -</v>
      </c>
      <c r="BX46" s="54">
        <f>'[7]2017'!P65</f>
        <v>0</v>
      </c>
      <c r="BY46" s="60">
        <f>'[7]2017'!Q65</f>
        <v>0</v>
      </c>
      <c r="BZ46" s="60">
        <f>'[7]2017'!R65</f>
        <v>0</v>
      </c>
      <c r="CA46" s="125" t="str">
        <f t="shared" si="14"/>
        <v xml:space="preserve"> -</v>
      </c>
      <c r="CB46" s="379" t="str">
        <f t="shared" si="15"/>
        <v xml:space="preserve"> -</v>
      </c>
      <c r="CC46" s="54">
        <f>'[7]2018'!P65</f>
        <v>2000000</v>
      </c>
      <c r="CD46" s="60">
        <f>'[7]2018'!Q65</f>
        <v>0</v>
      </c>
      <c r="CE46" s="60">
        <f>'[7]2018'!R65</f>
        <v>0</v>
      </c>
      <c r="CF46" s="125">
        <f t="shared" si="16"/>
        <v>0</v>
      </c>
      <c r="CG46" s="379" t="str">
        <f t="shared" si="17"/>
        <v xml:space="preserve"> -</v>
      </c>
      <c r="CH46" s="55">
        <f>'[7]2019'!P65</f>
        <v>0</v>
      </c>
      <c r="CI46" s="60">
        <f>'[7]2019'!Q65</f>
        <v>0</v>
      </c>
      <c r="CJ46" s="60">
        <f>'[7]2019'!R65</f>
        <v>0</v>
      </c>
      <c r="CK46" s="125" t="str">
        <f t="shared" si="18"/>
        <v xml:space="preserve"> -</v>
      </c>
      <c r="CL46" s="379" t="str">
        <f t="shared" si="19"/>
        <v xml:space="preserve"> -</v>
      </c>
      <c r="CM46" s="327">
        <f t="shared" si="20"/>
        <v>2000000</v>
      </c>
      <c r="CN46" s="323">
        <f t="shared" si="21"/>
        <v>0</v>
      </c>
      <c r="CO46" s="323">
        <f t="shared" si="22"/>
        <v>0</v>
      </c>
      <c r="CP46" s="505">
        <f t="shared" si="23"/>
        <v>0</v>
      </c>
      <c r="CQ46" s="379" t="str">
        <f t="shared" si="24"/>
        <v xml:space="preserve"> -</v>
      </c>
      <c r="CR46" s="592" t="s">
        <v>1344</v>
      </c>
      <c r="CS46" s="99" t="s">
        <v>1341</v>
      </c>
      <c r="CT46" s="102" t="str">
        <f>'[1]LÍNEA 6'!AQ46</f>
        <v>Sec. Infraestructura</v>
      </c>
    </row>
    <row r="47" spans="2:98" ht="30" customHeight="1" thickBot="1" x14ac:dyDescent="0.25">
      <c r="B47" s="961"/>
      <c r="C47" s="958"/>
      <c r="D47" s="961"/>
      <c r="E47" s="957"/>
      <c r="F47" s="1121"/>
      <c r="G47" s="809"/>
      <c r="H47" s="809"/>
      <c r="I47" s="797"/>
      <c r="J47" s="809"/>
      <c r="K47" s="797"/>
      <c r="L47" s="809"/>
      <c r="M47" s="809"/>
      <c r="N47" s="797"/>
      <c r="O47" s="809"/>
      <c r="P47" s="809"/>
      <c r="Q47" s="797"/>
      <c r="R47" s="809"/>
      <c r="S47" s="809"/>
      <c r="T47" s="797"/>
      <c r="U47" s="937"/>
      <c r="V47" s="823"/>
      <c r="W47" s="797"/>
      <c r="X47" s="809"/>
      <c r="Y47" s="797"/>
      <c r="Z47" s="809"/>
      <c r="AA47" s="797"/>
      <c r="AB47" s="809"/>
      <c r="AC47" s="1192"/>
      <c r="AD47" s="988"/>
      <c r="AE47" s="762"/>
      <c r="AF47" s="770"/>
      <c r="AG47" s="762"/>
      <c r="AH47" s="770"/>
      <c r="AI47" s="762"/>
      <c r="AJ47" s="770"/>
      <c r="AK47" s="762"/>
      <c r="AL47" s="770"/>
      <c r="AM47" s="762"/>
      <c r="AN47" s="1129"/>
      <c r="AO47" s="916"/>
      <c r="AP47" s="905"/>
      <c r="AQ47" s="29" t="s">
        <v>879</v>
      </c>
      <c r="AR47" s="135" t="str">
        <f>'[1]LÍNEA 6'!P47</f>
        <v xml:space="preserve"> -</v>
      </c>
      <c r="AS47" s="29" t="s">
        <v>1917</v>
      </c>
      <c r="AT47" s="44">
        <v>0</v>
      </c>
      <c r="AU47" s="105">
        <f>'[1]LÍNEA 6'!S47</f>
        <v>1</v>
      </c>
      <c r="AV47" s="105">
        <f>'[1]LÍNEA 6'!T47</f>
        <v>1</v>
      </c>
      <c r="AW47" s="417">
        <f t="shared" si="25"/>
        <v>1</v>
      </c>
      <c r="AX47" s="105">
        <f>'[1]LÍNEA 6'!U47</f>
        <v>0</v>
      </c>
      <c r="AY47" s="417">
        <f t="shared" si="26"/>
        <v>0</v>
      </c>
      <c r="AZ47" s="105">
        <f>'[1]LÍNEA 6'!V47</f>
        <v>0</v>
      </c>
      <c r="BA47" s="418">
        <f t="shared" si="27"/>
        <v>0</v>
      </c>
      <c r="BB47" s="50">
        <f>'[1]LÍNEA 6'!W47</f>
        <v>0</v>
      </c>
      <c r="BC47" s="418">
        <f t="shared" si="28"/>
        <v>0</v>
      </c>
      <c r="BD47" s="62">
        <f>'[7]2016'!K59</f>
        <v>0</v>
      </c>
      <c r="BE47" s="92">
        <f>'[7]2017'!K66</f>
        <v>0</v>
      </c>
      <c r="BF47" s="92">
        <f>'[7]2018'!K66</f>
        <v>0</v>
      </c>
      <c r="BG47" s="70">
        <f>'[7]2019'!K66</f>
        <v>0</v>
      </c>
      <c r="BH47" s="456">
        <f t="shared" si="1"/>
        <v>0</v>
      </c>
      <c r="BI47" s="457">
        <f t="shared" si="2"/>
        <v>0</v>
      </c>
      <c r="BJ47" s="366" t="str">
        <f t="shared" si="3"/>
        <v xml:space="preserve"> -</v>
      </c>
      <c r="BK47" s="457" t="str">
        <f t="shared" si="4"/>
        <v xml:space="preserve"> -</v>
      </c>
      <c r="BL47" s="366" t="str">
        <f t="shared" si="5"/>
        <v xml:space="preserve"> -</v>
      </c>
      <c r="BM47" s="457" t="str">
        <f t="shared" si="6"/>
        <v xml:space="preserve"> -</v>
      </c>
      <c r="BN47" s="366" t="str">
        <f t="shared" si="7"/>
        <v xml:space="preserve"> -</v>
      </c>
      <c r="BO47" s="457" t="str">
        <f t="shared" si="8"/>
        <v xml:space="preserve"> -</v>
      </c>
      <c r="BP47" s="664">
        <f t="shared" si="9"/>
        <v>0</v>
      </c>
      <c r="BQ47" s="659">
        <f t="shared" si="10"/>
        <v>0</v>
      </c>
      <c r="BR47" s="649">
        <f t="shared" si="11"/>
        <v>0</v>
      </c>
      <c r="BS47" s="57">
        <f>'[7]2016'!P59</f>
        <v>0</v>
      </c>
      <c r="BT47" s="105">
        <f>'[7]2016'!Q59</f>
        <v>0</v>
      </c>
      <c r="BU47" s="105">
        <f>'[7]2016'!R59</f>
        <v>0</v>
      </c>
      <c r="BV47" s="147" t="str">
        <f t="shared" si="12"/>
        <v xml:space="preserve"> -</v>
      </c>
      <c r="BW47" s="382" t="str">
        <f t="shared" si="13"/>
        <v xml:space="preserve"> -</v>
      </c>
      <c r="BX47" s="56">
        <f>'[7]2017'!P66</f>
        <v>0</v>
      </c>
      <c r="BY47" s="105">
        <f>'[7]2017'!Q66</f>
        <v>0</v>
      </c>
      <c r="BZ47" s="105">
        <f>'[7]2017'!R66</f>
        <v>0</v>
      </c>
      <c r="CA47" s="147" t="str">
        <f t="shared" si="14"/>
        <v xml:space="preserve"> -</v>
      </c>
      <c r="CB47" s="382" t="str">
        <f t="shared" si="15"/>
        <v xml:space="preserve"> -</v>
      </c>
      <c r="CC47" s="56">
        <f>'[7]2018'!P66</f>
        <v>0</v>
      </c>
      <c r="CD47" s="105">
        <f>'[7]2018'!Q66</f>
        <v>0</v>
      </c>
      <c r="CE47" s="105">
        <f>'[7]2018'!R66</f>
        <v>0</v>
      </c>
      <c r="CF47" s="147" t="str">
        <f t="shared" si="16"/>
        <v xml:space="preserve"> -</v>
      </c>
      <c r="CG47" s="382" t="str">
        <f t="shared" si="17"/>
        <v xml:space="preserve"> -</v>
      </c>
      <c r="CH47" s="57">
        <f>'[7]2019'!P66</f>
        <v>0</v>
      </c>
      <c r="CI47" s="105">
        <f>'[7]2019'!Q66</f>
        <v>0</v>
      </c>
      <c r="CJ47" s="105">
        <f>'[7]2019'!R66</f>
        <v>0</v>
      </c>
      <c r="CK47" s="147" t="str">
        <f t="shared" si="18"/>
        <v xml:space="preserve"> -</v>
      </c>
      <c r="CL47" s="382" t="str">
        <f t="shared" si="19"/>
        <v xml:space="preserve"> -</v>
      </c>
      <c r="CM47" s="356">
        <f t="shared" si="20"/>
        <v>0</v>
      </c>
      <c r="CN47" s="324">
        <f t="shared" si="21"/>
        <v>0</v>
      </c>
      <c r="CO47" s="324">
        <f t="shared" si="22"/>
        <v>0</v>
      </c>
      <c r="CP47" s="508" t="str">
        <f t="shared" si="23"/>
        <v xml:space="preserve"> -</v>
      </c>
      <c r="CQ47" s="382" t="str">
        <f t="shared" si="24"/>
        <v xml:space="preserve"> -</v>
      </c>
      <c r="CR47" s="594" t="s">
        <v>1344</v>
      </c>
      <c r="CS47" s="100" t="s">
        <v>1341</v>
      </c>
      <c r="CT47" s="103" t="str">
        <f>'[1]LÍNEA 6'!AQ47</f>
        <v>Sec. Infraestructura</v>
      </c>
    </row>
    <row r="48" spans="2:98" ht="30" customHeight="1" x14ac:dyDescent="0.2">
      <c r="B48" s="961"/>
      <c r="C48" s="958"/>
      <c r="D48" s="961"/>
      <c r="E48" s="957"/>
      <c r="F48" s="1121"/>
      <c r="G48" s="809"/>
      <c r="H48" s="809"/>
      <c r="I48" s="797"/>
      <c r="J48" s="809"/>
      <c r="K48" s="797"/>
      <c r="L48" s="809"/>
      <c r="M48" s="809"/>
      <c r="N48" s="797"/>
      <c r="O48" s="809"/>
      <c r="P48" s="809"/>
      <c r="Q48" s="797"/>
      <c r="R48" s="809"/>
      <c r="S48" s="809"/>
      <c r="T48" s="797"/>
      <c r="U48" s="937"/>
      <c r="V48" s="823"/>
      <c r="W48" s="797"/>
      <c r="X48" s="809"/>
      <c r="Y48" s="797"/>
      <c r="Z48" s="809"/>
      <c r="AA48" s="797"/>
      <c r="AB48" s="809"/>
      <c r="AC48" s="1192"/>
      <c r="AD48" s="988"/>
      <c r="AE48" s="762"/>
      <c r="AF48" s="770"/>
      <c r="AG48" s="762"/>
      <c r="AH48" s="770"/>
      <c r="AI48" s="762"/>
      <c r="AJ48" s="770"/>
      <c r="AK48" s="762"/>
      <c r="AL48" s="770"/>
      <c r="AM48" s="762"/>
      <c r="AN48" s="1129"/>
      <c r="AO48" s="917">
        <f>+RESUMEN!J142</f>
        <v>0.25</v>
      </c>
      <c r="AP48" s="906" t="s">
        <v>886</v>
      </c>
      <c r="AQ48" s="238" t="s">
        <v>880</v>
      </c>
      <c r="AR48" s="276">
        <f>'[1]LÍNEA 6'!P48</f>
        <v>2210663</v>
      </c>
      <c r="AS48" s="238" t="s">
        <v>1918</v>
      </c>
      <c r="AT48" s="39">
        <v>140</v>
      </c>
      <c r="AU48" s="90">
        <f>'[1]LÍNEA 6'!S48</f>
        <v>140</v>
      </c>
      <c r="AV48" s="90">
        <f>'[1]LÍNEA 6'!T48</f>
        <v>140</v>
      </c>
      <c r="AW48" s="413">
        <v>0.25</v>
      </c>
      <c r="AX48" s="90">
        <f>'[1]LÍNEA 6'!U48</f>
        <v>140</v>
      </c>
      <c r="AY48" s="413">
        <v>0.25</v>
      </c>
      <c r="AZ48" s="90">
        <f>'[1]LÍNEA 6'!V48</f>
        <v>140</v>
      </c>
      <c r="BA48" s="415">
        <v>0.25</v>
      </c>
      <c r="BB48" s="46">
        <f>'[1]LÍNEA 6'!W48</f>
        <v>140</v>
      </c>
      <c r="BC48" s="422">
        <v>0.25</v>
      </c>
      <c r="BD48" s="52">
        <f>'[7]2016'!K60</f>
        <v>140</v>
      </c>
      <c r="BE48" s="90">
        <f>'[7]2017'!K67</f>
        <v>140</v>
      </c>
      <c r="BF48" s="90">
        <f>'[7]2018'!K67</f>
        <v>0</v>
      </c>
      <c r="BG48" s="69">
        <f>'[7]2019'!K67</f>
        <v>0</v>
      </c>
      <c r="BH48" s="330">
        <f t="shared" si="1"/>
        <v>1</v>
      </c>
      <c r="BI48" s="453">
        <f t="shared" si="2"/>
        <v>1</v>
      </c>
      <c r="BJ48" s="331">
        <f t="shared" si="3"/>
        <v>1</v>
      </c>
      <c r="BK48" s="453">
        <f t="shared" si="4"/>
        <v>1</v>
      </c>
      <c r="BL48" s="331">
        <f t="shared" si="5"/>
        <v>0</v>
      </c>
      <c r="BM48" s="453">
        <f t="shared" si="6"/>
        <v>0</v>
      </c>
      <c r="BN48" s="331">
        <f t="shared" si="7"/>
        <v>0</v>
      </c>
      <c r="BO48" s="453">
        <f t="shared" si="8"/>
        <v>0</v>
      </c>
      <c r="BP48" s="660">
        <f t="shared" ref="BP48" si="34">+AVERAGE(BD48:BG48)/AU48</f>
        <v>0.5</v>
      </c>
      <c r="BQ48" s="655">
        <f t="shared" si="10"/>
        <v>0.5</v>
      </c>
      <c r="BR48" s="645">
        <f t="shared" si="11"/>
        <v>0.5</v>
      </c>
      <c r="BS48" s="52">
        <f>'[7]2016'!P60</f>
        <v>38000</v>
      </c>
      <c r="BT48" s="90">
        <f>'[7]2016'!Q60</f>
        <v>0</v>
      </c>
      <c r="BU48" s="90">
        <f>'[7]2016'!R60</f>
        <v>0</v>
      </c>
      <c r="BV48" s="146">
        <f t="shared" si="12"/>
        <v>0</v>
      </c>
      <c r="BW48" s="385" t="str">
        <f t="shared" si="13"/>
        <v xml:space="preserve"> -</v>
      </c>
      <c r="BX48" s="52">
        <f>'[7]2017'!P67</f>
        <v>0</v>
      </c>
      <c r="BY48" s="90">
        <f>'[7]2017'!Q67</f>
        <v>0</v>
      </c>
      <c r="BZ48" s="90">
        <f>'[7]2017'!R67</f>
        <v>0</v>
      </c>
      <c r="CA48" s="146" t="str">
        <f t="shared" si="14"/>
        <v xml:space="preserve"> -</v>
      </c>
      <c r="CB48" s="385" t="str">
        <f t="shared" si="15"/>
        <v xml:space="preserve"> -</v>
      </c>
      <c r="CC48" s="52">
        <f>'[7]2018'!P67</f>
        <v>500000</v>
      </c>
      <c r="CD48" s="90">
        <f>'[7]2018'!Q67</f>
        <v>0</v>
      </c>
      <c r="CE48" s="90">
        <f>'[7]2018'!R67</f>
        <v>0</v>
      </c>
      <c r="CF48" s="146">
        <f t="shared" si="16"/>
        <v>0</v>
      </c>
      <c r="CG48" s="385" t="str">
        <f t="shared" si="17"/>
        <v xml:space="preserve"> -</v>
      </c>
      <c r="CH48" s="53">
        <f>'[7]2019'!P67</f>
        <v>500000</v>
      </c>
      <c r="CI48" s="90">
        <f>'[7]2019'!Q67</f>
        <v>0</v>
      </c>
      <c r="CJ48" s="90">
        <f>'[7]2019'!R67</f>
        <v>0</v>
      </c>
      <c r="CK48" s="146">
        <f t="shared" si="18"/>
        <v>0</v>
      </c>
      <c r="CL48" s="385" t="str">
        <f t="shared" si="19"/>
        <v xml:space="preserve"> -</v>
      </c>
      <c r="CM48" s="325">
        <f t="shared" si="20"/>
        <v>1038000</v>
      </c>
      <c r="CN48" s="326">
        <f t="shared" si="21"/>
        <v>0</v>
      </c>
      <c r="CO48" s="326">
        <f t="shared" si="22"/>
        <v>0</v>
      </c>
      <c r="CP48" s="504">
        <f t="shared" si="23"/>
        <v>0</v>
      </c>
      <c r="CQ48" s="385" t="str">
        <f t="shared" si="24"/>
        <v xml:space="preserve"> -</v>
      </c>
      <c r="CR48" s="595" t="s">
        <v>1344</v>
      </c>
      <c r="CS48" s="108" t="s">
        <v>1341</v>
      </c>
      <c r="CT48" s="75" t="str">
        <f>'[1]LÍNEA 6'!AQ48</f>
        <v>Sec. Infraestructura</v>
      </c>
    </row>
    <row r="49" spans="2:98" ht="30" customHeight="1" thickBot="1" x14ac:dyDescent="0.25">
      <c r="B49" s="961"/>
      <c r="C49" s="958"/>
      <c r="D49" s="962"/>
      <c r="E49" s="1123"/>
      <c r="F49" s="1122"/>
      <c r="G49" s="819"/>
      <c r="H49" s="819"/>
      <c r="I49" s="805"/>
      <c r="J49" s="819"/>
      <c r="K49" s="805"/>
      <c r="L49" s="819"/>
      <c r="M49" s="819"/>
      <c r="N49" s="805"/>
      <c r="O49" s="819"/>
      <c r="P49" s="819"/>
      <c r="Q49" s="805"/>
      <c r="R49" s="819"/>
      <c r="S49" s="819"/>
      <c r="T49" s="805"/>
      <c r="U49" s="1054"/>
      <c r="V49" s="824"/>
      <c r="W49" s="805"/>
      <c r="X49" s="819"/>
      <c r="Y49" s="805"/>
      <c r="Z49" s="819"/>
      <c r="AA49" s="805"/>
      <c r="AB49" s="819"/>
      <c r="AC49" s="1193"/>
      <c r="AD49" s="989"/>
      <c r="AE49" s="763"/>
      <c r="AF49" s="771"/>
      <c r="AG49" s="763"/>
      <c r="AH49" s="771"/>
      <c r="AI49" s="763"/>
      <c r="AJ49" s="771"/>
      <c r="AK49" s="763"/>
      <c r="AL49" s="771"/>
      <c r="AM49" s="763"/>
      <c r="AN49" s="1130"/>
      <c r="AO49" s="918"/>
      <c r="AP49" s="907"/>
      <c r="AQ49" s="123" t="s">
        <v>881</v>
      </c>
      <c r="AR49" s="10">
        <f>'[1]LÍNEA 6'!P49</f>
        <v>0</v>
      </c>
      <c r="AS49" s="123" t="s">
        <v>1919</v>
      </c>
      <c r="AT49" s="45">
        <v>3800</v>
      </c>
      <c r="AU49" s="92">
        <f>'[1]LÍNEA 6'!S49</f>
        <v>5000</v>
      </c>
      <c r="AV49" s="92">
        <f>'[1]LÍNEA 6'!T49</f>
        <v>0</v>
      </c>
      <c r="AW49" s="424">
        <f t="shared" si="25"/>
        <v>0</v>
      </c>
      <c r="AX49" s="92">
        <f>'[1]LÍNEA 6'!U49</f>
        <v>500</v>
      </c>
      <c r="AY49" s="424">
        <f t="shared" si="26"/>
        <v>0.1</v>
      </c>
      <c r="AZ49" s="92">
        <f>'[1]LÍNEA 6'!V49</f>
        <v>1500</v>
      </c>
      <c r="BA49" s="425">
        <f t="shared" si="27"/>
        <v>0.3</v>
      </c>
      <c r="BB49" s="51">
        <f>'[1]LÍNEA 6'!W49</f>
        <v>3000</v>
      </c>
      <c r="BC49" s="426">
        <f t="shared" si="28"/>
        <v>0.6</v>
      </c>
      <c r="BD49" s="62">
        <f>'[7]2016'!K61</f>
        <v>0</v>
      </c>
      <c r="BE49" s="92">
        <f>'[7]2017'!K68</f>
        <v>0</v>
      </c>
      <c r="BF49" s="92">
        <f>'[7]2018'!K68</f>
        <v>0</v>
      </c>
      <c r="BG49" s="70">
        <f>'[7]2019'!K68</f>
        <v>0</v>
      </c>
      <c r="BH49" s="332" t="str">
        <f t="shared" si="1"/>
        <v xml:space="preserve"> -</v>
      </c>
      <c r="BI49" s="458" t="str">
        <f t="shared" si="2"/>
        <v xml:space="preserve"> -</v>
      </c>
      <c r="BJ49" s="333">
        <f t="shared" si="3"/>
        <v>0</v>
      </c>
      <c r="BK49" s="458">
        <f t="shared" si="4"/>
        <v>0</v>
      </c>
      <c r="BL49" s="333">
        <f t="shared" si="5"/>
        <v>0</v>
      </c>
      <c r="BM49" s="458">
        <f t="shared" si="6"/>
        <v>0</v>
      </c>
      <c r="BN49" s="333">
        <f t="shared" si="7"/>
        <v>0</v>
      </c>
      <c r="BO49" s="458">
        <f t="shared" si="8"/>
        <v>0</v>
      </c>
      <c r="BP49" s="662">
        <f t="shared" si="9"/>
        <v>0</v>
      </c>
      <c r="BQ49" s="657">
        <f t="shared" si="10"/>
        <v>0</v>
      </c>
      <c r="BR49" s="647">
        <f t="shared" si="11"/>
        <v>0</v>
      </c>
      <c r="BS49" s="62">
        <f>'[7]2016'!P61</f>
        <v>0</v>
      </c>
      <c r="BT49" s="92">
        <f>'[7]2016'!Q61</f>
        <v>0</v>
      </c>
      <c r="BU49" s="92">
        <f>'[7]2016'!R61</f>
        <v>0</v>
      </c>
      <c r="BV49" s="148" t="str">
        <f t="shared" si="12"/>
        <v xml:space="preserve"> -</v>
      </c>
      <c r="BW49" s="386" t="str">
        <f t="shared" si="13"/>
        <v xml:space="preserve"> -</v>
      </c>
      <c r="BX49" s="62">
        <f>'[7]2017'!P68</f>
        <v>568181</v>
      </c>
      <c r="BY49" s="92">
        <f>'[7]2017'!Q68</f>
        <v>0</v>
      </c>
      <c r="BZ49" s="92">
        <f>'[7]2017'!R68</f>
        <v>0</v>
      </c>
      <c r="CA49" s="148">
        <f t="shared" si="14"/>
        <v>0</v>
      </c>
      <c r="CB49" s="386" t="str">
        <f t="shared" si="15"/>
        <v xml:space="preserve"> -</v>
      </c>
      <c r="CC49" s="62">
        <f>'[7]2018'!P68</f>
        <v>1000000</v>
      </c>
      <c r="CD49" s="92">
        <f>'[7]2018'!Q68</f>
        <v>0</v>
      </c>
      <c r="CE49" s="92">
        <f>'[7]2018'!R68</f>
        <v>0</v>
      </c>
      <c r="CF49" s="148">
        <f t="shared" si="16"/>
        <v>0</v>
      </c>
      <c r="CG49" s="386" t="str">
        <f t="shared" si="17"/>
        <v xml:space="preserve"> -</v>
      </c>
      <c r="CH49" s="63">
        <f>'[7]2019'!P68</f>
        <v>3000000</v>
      </c>
      <c r="CI49" s="92">
        <f>'[7]2019'!Q68</f>
        <v>0</v>
      </c>
      <c r="CJ49" s="92">
        <f>'[7]2019'!R68</f>
        <v>0</v>
      </c>
      <c r="CK49" s="148">
        <f t="shared" si="18"/>
        <v>0</v>
      </c>
      <c r="CL49" s="386" t="str">
        <f t="shared" si="19"/>
        <v xml:space="preserve"> -</v>
      </c>
      <c r="CM49" s="328">
        <f t="shared" si="20"/>
        <v>4568181</v>
      </c>
      <c r="CN49" s="329">
        <f t="shared" si="21"/>
        <v>0</v>
      </c>
      <c r="CO49" s="329">
        <f t="shared" si="22"/>
        <v>0</v>
      </c>
      <c r="CP49" s="506">
        <f t="shared" si="23"/>
        <v>0</v>
      </c>
      <c r="CQ49" s="386" t="str">
        <f t="shared" si="24"/>
        <v xml:space="preserve"> -</v>
      </c>
      <c r="CR49" s="594" t="s">
        <v>1344</v>
      </c>
      <c r="CS49" s="100" t="s">
        <v>1341</v>
      </c>
      <c r="CT49" s="103" t="str">
        <f>'[1]LÍNEA 6'!AQ49</f>
        <v>Sec. Infraestructura</v>
      </c>
    </row>
    <row r="50" spans="2:98" ht="15" customHeight="1" thickBot="1" x14ac:dyDescent="0.25">
      <c r="B50" s="961"/>
      <c r="C50" s="958"/>
      <c r="D50" s="182"/>
      <c r="E50" s="14"/>
      <c r="F50" s="15"/>
      <c r="G50" s="13"/>
      <c r="H50" s="13"/>
      <c r="I50" s="624"/>
      <c r="J50" s="13"/>
      <c r="K50" s="624"/>
      <c r="L50" s="13"/>
      <c r="M50" s="13"/>
      <c r="N50" s="624"/>
      <c r="O50" s="13"/>
      <c r="P50" s="13"/>
      <c r="Q50" s="624"/>
      <c r="R50" s="13"/>
      <c r="S50" s="13"/>
      <c r="T50" s="624"/>
      <c r="U50" s="13"/>
      <c r="V50" s="13"/>
      <c r="W50" s="624"/>
      <c r="X50" s="13"/>
      <c r="Y50" s="624"/>
      <c r="Z50" s="13"/>
      <c r="AA50" s="624"/>
      <c r="AB50" s="13"/>
      <c r="AC50" s="624"/>
      <c r="AD50" s="723"/>
      <c r="AE50" s="724"/>
      <c r="AF50" s="723"/>
      <c r="AG50" s="724"/>
      <c r="AH50" s="723"/>
      <c r="AI50" s="724"/>
      <c r="AJ50" s="723"/>
      <c r="AK50" s="724"/>
      <c r="AL50" s="723"/>
      <c r="AM50" s="724"/>
      <c r="AN50" s="13"/>
      <c r="AO50" s="81"/>
      <c r="AP50" s="80"/>
      <c r="AQ50" s="82"/>
      <c r="AR50" s="80"/>
      <c r="AS50" s="82"/>
      <c r="AT50" s="81"/>
      <c r="AU50" s="307">
        <f>'[1]LÍNEA 6'!S50</f>
        <v>0</v>
      </c>
      <c r="AV50" s="307">
        <f>'[1]LÍNEA 6'!T50</f>
        <v>0</v>
      </c>
      <c r="AW50" s="359">
        <f>+AVERAGE(AW11:AW49)</f>
        <v>0.22098637098637097</v>
      </c>
      <c r="AX50" s="307">
        <f>'[1]LÍNEA 6'!U50</f>
        <v>0</v>
      </c>
      <c r="AY50" s="359">
        <f t="shared" ref="AY50:BC50" si="35">+AVERAGE(AY11:AY49)</f>
        <v>0.20707669207669208</v>
      </c>
      <c r="AZ50" s="307">
        <f>'[1]LÍNEA 6'!V50</f>
        <v>0</v>
      </c>
      <c r="BA50" s="359">
        <f t="shared" si="35"/>
        <v>0.30654539154539157</v>
      </c>
      <c r="BB50" s="307">
        <f>'[1]LÍNEA 6'!W50</f>
        <v>0</v>
      </c>
      <c r="BC50" s="359">
        <f t="shared" si="35"/>
        <v>0.26539154539154541</v>
      </c>
      <c r="BD50" s="307"/>
      <c r="BE50" s="307"/>
      <c r="BF50" s="307"/>
      <c r="BG50" s="307"/>
      <c r="BH50" s="80"/>
      <c r="BI50" s="556">
        <f t="shared" ref="BI50:BO50" si="36">+AVERAGE(BI11:BI49)</f>
        <v>0.91666666666666663</v>
      </c>
      <c r="BJ50" s="556"/>
      <c r="BK50" s="556">
        <f t="shared" si="36"/>
        <v>0.48343562610229268</v>
      </c>
      <c r="BL50" s="556"/>
      <c r="BM50" s="556">
        <f t="shared" si="36"/>
        <v>0</v>
      </c>
      <c r="BN50" s="556"/>
      <c r="BO50" s="556">
        <f t="shared" si="36"/>
        <v>0</v>
      </c>
      <c r="BP50" s="665"/>
      <c r="BQ50" s="556">
        <f>+AVERAGE(BQ11:BQ49)</f>
        <v>0.34865663960663962</v>
      </c>
      <c r="BR50" s="641"/>
      <c r="BS50" s="83"/>
      <c r="BT50" s="83"/>
      <c r="BU50" s="83"/>
      <c r="BV50" s="83"/>
      <c r="BW50" s="83"/>
      <c r="BX50" s="83"/>
      <c r="BY50" s="83"/>
      <c r="BZ50" s="83"/>
      <c r="CA50" s="83"/>
      <c r="CB50" s="83"/>
      <c r="CC50" s="83"/>
      <c r="CD50" s="83"/>
      <c r="CE50" s="83"/>
      <c r="CF50" s="83"/>
      <c r="CG50" s="83"/>
      <c r="CH50" s="83"/>
      <c r="CI50" s="83"/>
      <c r="CJ50" s="83"/>
      <c r="CK50" s="83"/>
      <c r="CL50" s="83"/>
      <c r="CM50" s="84"/>
      <c r="CN50" s="84"/>
      <c r="CO50" s="84"/>
      <c r="CP50" s="84"/>
      <c r="CQ50" s="84"/>
      <c r="CR50" s="600"/>
      <c r="CS50" s="14"/>
      <c r="CT50" s="18"/>
    </row>
    <row r="51" spans="2:98" ht="30" customHeight="1" x14ac:dyDescent="0.2">
      <c r="B51" s="961"/>
      <c r="C51" s="958"/>
      <c r="D51" s="960">
        <f>+RESUMEN!J143</f>
        <v>0.15413454861111112</v>
      </c>
      <c r="E51" s="956" t="s">
        <v>910</v>
      </c>
      <c r="F51" s="1127" t="s">
        <v>911</v>
      </c>
      <c r="G51" s="940">
        <v>1</v>
      </c>
      <c r="H51" s="940">
        <v>1</v>
      </c>
      <c r="I51" s="1113">
        <f>+H51</f>
        <v>1</v>
      </c>
      <c r="J51" s="940">
        <v>1</v>
      </c>
      <c r="K51" s="1113">
        <f>+J51</f>
        <v>1</v>
      </c>
      <c r="L51" s="940"/>
      <c r="M51" s="940">
        <v>1</v>
      </c>
      <c r="N51" s="1113">
        <f>+M51</f>
        <v>1</v>
      </c>
      <c r="O51" s="940"/>
      <c r="P51" s="940">
        <v>1</v>
      </c>
      <c r="Q51" s="1113">
        <f>+P51</f>
        <v>1</v>
      </c>
      <c r="R51" s="940"/>
      <c r="S51" s="940">
        <v>1</v>
      </c>
      <c r="T51" s="1113">
        <f>+S51</f>
        <v>1</v>
      </c>
      <c r="U51" s="1114"/>
      <c r="V51" s="1162"/>
      <c r="W51" s="1113">
        <f>+V51</f>
        <v>0</v>
      </c>
      <c r="X51" s="940"/>
      <c r="Y51" s="1113">
        <f>+X51</f>
        <v>0</v>
      </c>
      <c r="Z51" s="940"/>
      <c r="AA51" s="1113">
        <f>+Z51</f>
        <v>0</v>
      </c>
      <c r="AB51" s="940"/>
      <c r="AC51" s="1190">
        <f>+AB51</f>
        <v>0</v>
      </c>
      <c r="AD51" s="987">
        <f>+IF(K51=0," -",W51/K51)</f>
        <v>0</v>
      </c>
      <c r="AE51" s="986">
        <f>+IF(K51=0," -",IF(AD51&gt;100%,100%,AD51))</f>
        <v>0</v>
      </c>
      <c r="AF51" s="985">
        <f>+IF(N51=0," -",Y51/N51)</f>
        <v>0</v>
      </c>
      <c r="AG51" s="986">
        <f>+IF(N51=0," -",IF(AF51&gt;100%,100%,AF51))</f>
        <v>0</v>
      </c>
      <c r="AH51" s="985">
        <f>+IF(Q51=0," -",AA51/Q51)</f>
        <v>0</v>
      </c>
      <c r="AI51" s="986">
        <f>+IF(Q51=0," -",IF(AH51&gt;100%,100%,AH51))</f>
        <v>0</v>
      </c>
      <c r="AJ51" s="985">
        <f>+IF(T51=0," -",AC51/T51)</f>
        <v>0</v>
      </c>
      <c r="AK51" s="986">
        <f>+IF(T51=0," -",IF(AJ51&gt;100%,100%,AJ51))</f>
        <v>0</v>
      </c>
      <c r="AL51" s="985">
        <f>+AVERAGE(W51,Y51,AA51,AC51)/I51</f>
        <v>0</v>
      </c>
      <c r="AM51" s="986">
        <f>+IF(AL51&gt;100%,100%,IF(AL51&lt;0%,0%,AL51))</f>
        <v>0</v>
      </c>
      <c r="AN51" s="985"/>
      <c r="AO51" s="917">
        <f>+RESUMEN!J144</f>
        <v>4.4999999999999998E-2</v>
      </c>
      <c r="AP51" s="906" t="s">
        <v>917</v>
      </c>
      <c r="AQ51" s="120" t="s">
        <v>892</v>
      </c>
      <c r="AR51" s="374">
        <f>'[1]LÍNEA 6'!P51</f>
        <v>0</v>
      </c>
      <c r="AS51" s="120" t="s">
        <v>1920</v>
      </c>
      <c r="AT51" s="39">
        <v>815</v>
      </c>
      <c r="AU51" s="90">
        <f>'[1]LÍNEA 6'!S51</f>
        <v>60</v>
      </c>
      <c r="AV51" s="90">
        <f>'[1]LÍNEA 6'!T51</f>
        <v>0</v>
      </c>
      <c r="AW51" s="413">
        <f t="shared" si="25"/>
        <v>0</v>
      </c>
      <c r="AX51" s="90">
        <f>'[1]LÍNEA 6'!U51</f>
        <v>0</v>
      </c>
      <c r="AY51" s="413">
        <f t="shared" si="26"/>
        <v>0</v>
      </c>
      <c r="AZ51" s="90">
        <f>'[1]LÍNEA 6'!V51</f>
        <v>30</v>
      </c>
      <c r="BA51" s="415">
        <f t="shared" si="27"/>
        <v>0.5</v>
      </c>
      <c r="BB51" s="46">
        <f>'[1]LÍNEA 6'!W51</f>
        <v>30</v>
      </c>
      <c r="BC51" s="422">
        <f t="shared" si="28"/>
        <v>0.5</v>
      </c>
      <c r="BD51" s="52">
        <f>'[7]2016'!K63</f>
        <v>0</v>
      </c>
      <c r="BE51" s="90">
        <f>'[7]2017'!K70</f>
        <v>0</v>
      </c>
      <c r="BF51" s="90">
        <f>'[7]2018'!K70</f>
        <v>0</v>
      </c>
      <c r="BG51" s="69">
        <f>'[7]2019'!K70</f>
        <v>0</v>
      </c>
      <c r="BH51" s="330" t="str">
        <f t="shared" si="1"/>
        <v xml:space="preserve"> -</v>
      </c>
      <c r="BI51" s="453" t="str">
        <f t="shared" si="2"/>
        <v xml:space="preserve"> -</v>
      </c>
      <c r="BJ51" s="331" t="str">
        <f t="shared" si="3"/>
        <v xml:space="preserve"> -</v>
      </c>
      <c r="BK51" s="453" t="str">
        <f t="shared" si="4"/>
        <v xml:space="preserve"> -</v>
      </c>
      <c r="BL51" s="331">
        <f t="shared" si="5"/>
        <v>0</v>
      </c>
      <c r="BM51" s="453">
        <f t="shared" si="6"/>
        <v>0</v>
      </c>
      <c r="BN51" s="331">
        <f t="shared" si="7"/>
        <v>0</v>
      </c>
      <c r="BO51" s="453">
        <f t="shared" si="8"/>
        <v>0</v>
      </c>
      <c r="BP51" s="660">
        <f t="shared" si="9"/>
        <v>0</v>
      </c>
      <c r="BQ51" s="655">
        <f t="shared" si="10"/>
        <v>0</v>
      </c>
      <c r="BR51" s="645">
        <f t="shared" si="11"/>
        <v>0</v>
      </c>
      <c r="BS51" s="52">
        <f>'[7]2016'!P63</f>
        <v>0</v>
      </c>
      <c r="BT51" s="90">
        <f>'[7]2016'!Q63</f>
        <v>0</v>
      </c>
      <c r="BU51" s="90">
        <f>'[7]2016'!R63</f>
        <v>0</v>
      </c>
      <c r="BV51" s="146" t="str">
        <f t="shared" si="12"/>
        <v xml:space="preserve"> -</v>
      </c>
      <c r="BW51" s="385" t="str">
        <f t="shared" si="13"/>
        <v xml:space="preserve"> -</v>
      </c>
      <c r="BX51" s="52">
        <f>'[7]2017'!P70</f>
        <v>0</v>
      </c>
      <c r="BY51" s="90">
        <f>'[7]2017'!Q70</f>
        <v>0</v>
      </c>
      <c r="BZ51" s="90">
        <f>'[7]2017'!R70</f>
        <v>0</v>
      </c>
      <c r="CA51" s="146" t="str">
        <f t="shared" si="14"/>
        <v xml:space="preserve"> -</v>
      </c>
      <c r="CB51" s="385" t="str">
        <f t="shared" si="15"/>
        <v xml:space="preserve"> -</v>
      </c>
      <c r="CC51" s="52">
        <f>'[7]2018'!P70</f>
        <v>166000</v>
      </c>
      <c r="CD51" s="90">
        <f>'[7]2018'!Q70</f>
        <v>0</v>
      </c>
      <c r="CE51" s="90">
        <f>'[7]2018'!R70</f>
        <v>0</v>
      </c>
      <c r="CF51" s="146">
        <f t="shared" si="16"/>
        <v>0</v>
      </c>
      <c r="CG51" s="385" t="str">
        <f t="shared" si="17"/>
        <v xml:space="preserve"> -</v>
      </c>
      <c r="CH51" s="53">
        <f>'[7]2019'!P70</f>
        <v>166000</v>
      </c>
      <c r="CI51" s="90">
        <f>'[7]2019'!Q70</f>
        <v>0</v>
      </c>
      <c r="CJ51" s="90">
        <f>'[7]2019'!R70</f>
        <v>0</v>
      </c>
      <c r="CK51" s="146">
        <f t="shared" si="18"/>
        <v>0</v>
      </c>
      <c r="CL51" s="385" t="str">
        <f t="shared" si="19"/>
        <v xml:space="preserve"> -</v>
      </c>
      <c r="CM51" s="325">
        <f t="shared" si="20"/>
        <v>332000</v>
      </c>
      <c r="CN51" s="326">
        <f t="shared" si="21"/>
        <v>0</v>
      </c>
      <c r="CO51" s="326">
        <f t="shared" si="22"/>
        <v>0</v>
      </c>
      <c r="CP51" s="504">
        <f t="shared" si="23"/>
        <v>0</v>
      </c>
      <c r="CQ51" s="385" t="str">
        <f t="shared" si="24"/>
        <v xml:space="preserve"> -</v>
      </c>
      <c r="CR51" s="591" t="s">
        <v>1469</v>
      </c>
      <c r="CS51" s="98" t="s">
        <v>1921</v>
      </c>
      <c r="CT51" s="101" t="str">
        <f>'[1]LÍNEA 6'!AQ51</f>
        <v>Sec. Infraestructura</v>
      </c>
    </row>
    <row r="52" spans="2:98" ht="30" customHeight="1" x14ac:dyDescent="0.2">
      <c r="B52" s="961"/>
      <c r="C52" s="958"/>
      <c r="D52" s="961"/>
      <c r="E52" s="957"/>
      <c r="F52" s="1121"/>
      <c r="G52" s="828"/>
      <c r="H52" s="828"/>
      <c r="I52" s="815"/>
      <c r="J52" s="828"/>
      <c r="K52" s="815"/>
      <c r="L52" s="828"/>
      <c r="M52" s="828"/>
      <c r="N52" s="815"/>
      <c r="O52" s="828"/>
      <c r="P52" s="828"/>
      <c r="Q52" s="815"/>
      <c r="R52" s="828"/>
      <c r="S52" s="828"/>
      <c r="T52" s="815"/>
      <c r="U52" s="877"/>
      <c r="V52" s="1042"/>
      <c r="W52" s="815"/>
      <c r="X52" s="828"/>
      <c r="Y52" s="815"/>
      <c r="Z52" s="828"/>
      <c r="AA52" s="815"/>
      <c r="AB52" s="828"/>
      <c r="AC52" s="1191"/>
      <c r="AD52" s="988"/>
      <c r="AE52" s="762"/>
      <c r="AF52" s="770"/>
      <c r="AG52" s="762"/>
      <c r="AH52" s="770"/>
      <c r="AI52" s="762"/>
      <c r="AJ52" s="770"/>
      <c r="AK52" s="762"/>
      <c r="AL52" s="770"/>
      <c r="AM52" s="762"/>
      <c r="AN52" s="770"/>
      <c r="AO52" s="915"/>
      <c r="AP52" s="904"/>
      <c r="AQ52" s="119" t="s">
        <v>893</v>
      </c>
      <c r="AR52" s="367" t="str">
        <f>'[1]LÍNEA 6'!P52</f>
        <v xml:space="preserve"> -</v>
      </c>
      <c r="AS52" s="119" t="s">
        <v>1922</v>
      </c>
      <c r="AT52" s="40">
        <v>3</v>
      </c>
      <c r="AU52" s="60">
        <f>'[1]LÍNEA 6'!S52</f>
        <v>10</v>
      </c>
      <c r="AV52" s="60">
        <f>'[1]LÍNEA 6'!T52</f>
        <v>0</v>
      </c>
      <c r="AW52" s="414">
        <f t="shared" si="25"/>
        <v>0</v>
      </c>
      <c r="AX52" s="60">
        <f>'[1]LÍNEA 6'!U52</f>
        <v>0</v>
      </c>
      <c r="AY52" s="414">
        <f t="shared" si="26"/>
        <v>0</v>
      </c>
      <c r="AZ52" s="60">
        <f>'[1]LÍNEA 6'!V52</f>
        <v>5</v>
      </c>
      <c r="BA52" s="416">
        <f t="shared" si="27"/>
        <v>0.5</v>
      </c>
      <c r="BB52" s="47">
        <f>'[1]LÍNEA 6'!W52</f>
        <v>5</v>
      </c>
      <c r="BC52" s="423">
        <f t="shared" si="28"/>
        <v>0.5</v>
      </c>
      <c r="BD52" s="54">
        <f>'[7]2016'!K64</f>
        <v>0</v>
      </c>
      <c r="BE52" s="60">
        <f>'[7]2017'!K71</f>
        <v>0</v>
      </c>
      <c r="BF52" s="60">
        <f>'[7]2018'!K71</f>
        <v>0</v>
      </c>
      <c r="BG52" s="49">
        <f>'[7]2019'!K71</f>
        <v>0</v>
      </c>
      <c r="BH52" s="334" t="str">
        <f t="shared" si="1"/>
        <v xml:space="preserve"> -</v>
      </c>
      <c r="BI52" s="454" t="str">
        <f t="shared" si="2"/>
        <v xml:space="preserve"> -</v>
      </c>
      <c r="BJ52" s="335" t="str">
        <f t="shared" si="3"/>
        <v xml:space="preserve"> -</v>
      </c>
      <c r="BK52" s="454" t="str">
        <f t="shared" si="4"/>
        <v xml:space="preserve"> -</v>
      </c>
      <c r="BL52" s="335">
        <f t="shared" si="5"/>
        <v>0</v>
      </c>
      <c r="BM52" s="454">
        <f t="shared" si="6"/>
        <v>0</v>
      </c>
      <c r="BN52" s="335">
        <f t="shared" si="7"/>
        <v>0</v>
      </c>
      <c r="BO52" s="454">
        <f t="shared" si="8"/>
        <v>0</v>
      </c>
      <c r="BP52" s="661">
        <f t="shared" si="9"/>
        <v>0</v>
      </c>
      <c r="BQ52" s="656">
        <f t="shared" si="10"/>
        <v>0</v>
      </c>
      <c r="BR52" s="646">
        <f t="shared" si="11"/>
        <v>0</v>
      </c>
      <c r="BS52" s="54">
        <f>'[7]2016'!P64</f>
        <v>0</v>
      </c>
      <c r="BT52" s="60">
        <f>'[7]2016'!Q64</f>
        <v>0</v>
      </c>
      <c r="BU52" s="60">
        <f>'[7]2016'!R64</f>
        <v>0</v>
      </c>
      <c r="BV52" s="125" t="str">
        <f t="shared" si="12"/>
        <v xml:space="preserve"> -</v>
      </c>
      <c r="BW52" s="379" t="str">
        <f t="shared" si="13"/>
        <v xml:space="preserve"> -</v>
      </c>
      <c r="BX52" s="54">
        <f>'[7]2017'!P71</f>
        <v>0</v>
      </c>
      <c r="BY52" s="60">
        <f>'[7]2017'!Q71</f>
        <v>0</v>
      </c>
      <c r="BZ52" s="60">
        <f>'[7]2017'!R71</f>
        <v>0</v>
      </c>
      <c r="CA52" s="125" t="str">
        <f t="shared" si="14"/>
        <v xml:space="preserve"> -</v>
      </c>
      <c r="CB52" s="379" t="str">
        <f t="shared" si="15"/>
        <v xml:space="preserve"> -</v>
      </c>
      <c r="CC52" s="54">
        <f>'[7]2018'!P71</f>
        <v>0</v>
      </c>
      <c r="CD52" s="60">
        <f>'[7]2018'!Q71</f>
        <v>0</v>
      </c>
      <c r="CE52" s="60">
        <f>'[7]2018'!R71</f>
        <v>0</v>
      </c>
      <c r="CF52" s="125" t="str">
        <f t="shared" si="16"/>
        <v xml:space="preserve"> -</v>
      </c>
      <c r="CG52" s="379" t="str">
        <f t="shared" si="17"/>
        <v xml:space="preserve"> -</v>
      </c>
      <c r="CH52" s="55">
        <f>'[7]2019'!P71</f>
        <v>0</v>
      </c>
      <c r="CI52" s="60">
        <f>'[7]2019'!Q71</f>
        <v>0</v>
      </c>
      <c r="CJ52" s="60">
        <f>'[7]2019'!R71</f>
        <v>0</v>
      </c>
      <c r="CK52" s="125" t="str">
        <f t="shared" si="18"/>
        <v xml:space="preserve"> -</v>
      </c>
      <c r="CL52" s="379" t="str">
        <f t="shared" si="19"/>
        <v xml:space="preserve"> -</v>
      </c>
      <c r="CM52" s="327">
        <f t="shared" si="20"/>
        <v>0</v>
      </c>
      <c r="CN52" s="323">
        <f t="shared" si="21"/>
        <v>0</v>
      </c>
      <c r="CO52" s="323">
        <f t="shared" si="22"/>
        <v>0</v>
      </c>
      <c r="CP52" s="505" t="str">
        <f t="shared" si="23"/>
        <v xml:space="preserve"> -</v>
      </c>
      <c r="CQ52" s="379" t="str">
        <f t="shared" si="24"/>
        <v xml:space="preserve"> -</v>
      </c>
      <c r="CR52" s="592" t="s">
        <v>1562</v>
      </c>
      <c r="CS52" s="99" t="s">
        <v>1563</v>
      </c>
      <c r="CT52" s="102" t="str">
        <f>'[1]LÍNEA 6'!AQ52</f>
        <v>Sec. Infraestructura</v>
      </c>
    </row>
    <row r="53" spans="2:98" ht="30" customHeight="1" x14ac:dyDescent="0.2">
      <c r="B53" s="961"/>
      <c r="C53" s="958"/>
      <c r="D53" s="961"/>
      <c r="E53" s="957"/>
      <c r="F53" s="1121"/>
      <c r="G53" s="828"/>
      <c r="H53" s="828"/>
      <c r="I53" s="815"/>
      <c r="J53" s="828"/>
      <c r="K53" s="815"/>
      <c r="L53" s="828"/>
      <c r="M53" s="828"/>
      <c r="N53" s="815"/>
      <c r="O53" s="828"/>
      <c r="P53" s="834"/>
      <c r="Q53" s="835"/>
      <c r="R53" s="834"/>
      <c r="S53" s="828"/>
      <c r="T53" s="815"/>
      <c r="U53" s="877"/>
      <c r="V53" s="1042"/>
      <c r="W53" s="815"/>
      <c r="X53" s="828"/>
      <c r="Y53" s="815"/>
      <c r="Z53" s="828"/>
      <c r="AA53" s="815"/>
      <c r="AB53" s="828"/>
      <c r="AC53" s="1191"/>
      <c r="AD53" s="988"/>
      <c r="AE53" s="762"/>
      <c r="AF53" s="770"/>
      <c r="AG53" s="762"/>
      <c r="AH53" s="770"/>
      <c r="AI53" s="762"/>
      <c r="AJ53" s="770"/>
      <c r="AK53" s="762"/>
      <c r="AL53" s="770"/>
      <c r="AM53" s="762"/>
      <c r="AN53" s="770"/>
      <c r="AO53" s="915"/>
      <c r="AP53" s="904"/>
      <c r="AQ53" s="119" t="s">
        <v>894</v>
      </c>
      <c r="AR53" s="367" t="str">
        <f>'[1]LÍNEA 6'!P53</f>
        <v xml:space="preserve"> -</v>
      </c>
      <c r="AS53" s="119" t="s">
        <v>1923</v>
      </c>
      <c r="AT53" s="40">
        <v>4</v>
      </c>
      <c r="AU53" s="60">
        <f>'[1]LÍNEA 6'!S53</f>
        <v>2</v>
      </c>
      <c r="AV53" s="60">
        <f>'[1]LÍNEA 6'!T53</f>
        <v>0</v>
      </c>
      <c r="AW53" s="414">
        <f t="shared" si="25"/>
        <v>0</v>
      </c>
      <c r="AX53" s="60">
        <f>'[1]LÍNEA 6'!U53</f>
        <v>0</v>
      </c>
      <c r="AY53" s="414">
        <f t="shared" si="26"/>
        <v>0</v>
      </c>
      <c r="AZ53" s="60">
        <f>'[1]LÍNEA 6'!V53</f>
        <v>1</v>
      </c>
      <c r="BA53" s="416">
        <f t="shared" si="27"/>
        <v>0.5</v>
      </c>
      <c r="BB53" s="47">
        <f>'[1]LÍNEA 6'!W53</f>
        <v>1</v>
      </c>
      <c r="BC53" s="423">
        <f t="shared" si="28"/>
        <v>0.5</v>
      </c>
      <c r="BD53" s="54">
        <f>'[7]2016'!K65</f>
        <v>0</v>
      </c>
      <c r="BE53" s="60">
        <f>'[7]2017'!K72</f>
        <v>0</v>
      </c>
      <c r="BF53" s="60">
        <f>'[7]2018'!K72</f>
        <v>0</v>
      </c>
      <c r="BG53" s="49">
        <f>'[7]2019'!K72</f>
        <v>0</v>
      </c>
      <c r="BH53" s="334" t="str">
        <f t="shared" si="1"/>
        <v xml:space="preserve"> -</v>
      </c>
      <c r="BI53" s="454" t="str">
        <f t="shared" si="2"/>
        <v xml:space="preserve"> -</v>
      </c>
      <c r="BJ53" s="335" t="str">
        <f t="shared" si="3"/>
        <v xml:space="preserve"> -</v>
      </c>
      <c r="BK53" s="454" t="str">
        <f t="shared" si="4"/>
        <v xml:space="preserve"> -</v>
      </c>
      <c r="BL53" s="335">
        <f t="shared" si="5"/>
        <v>0</v>
      </c>
      <c r="BM53" s="454">
        <f t="shared" si="6"/>
        <v>0</v>
      </c>
      <c r="BN53" s="335">
        <f t="shared" si="7"/>
        <v>0</v>
      </c>
      <c r="BO53" s="454">
        <f t="shared" si="8"/>
        <v>0</v>
      </c>
      <c r="BP53" s="661">
        <f t="shared" si="9"/>
        <v>0</v>
      </c>
      <c r="BQ53" s="656">
        <f t="shared" si="10"/>
        <v>0</v>
      </c>
      <c r="BR53" s="646">
        <f t="shared" si="11"/>
        <v>0</v>
      </c>
      <c r="BS53" s="54">
        <f>'[7]2016'!P65</f>
        <v>0</v>
      </c>
      <c r="BT53" s="60">
        <f>'[7]2016'!Q65</f>
        <v>0</v>
      </c>
      <c r="BU53" s="60">
        <f>'[7]2016'!R65</f>
        <v>0</v>
      </c>
      <c r="BV53" s="125" t="str">
        <f t="shared" si="12"/>
        <v xml:space="preserve"> -</v>
      </c>
      <c r="BW53" s="379" t="str">
        <f t="shared" si="13"/>
        <v xml:space="preserve"> -</v>
      </c>
      <c r="BX53" s="54">
        <f>'[7]2017'!P72</f>
        <v>0</v>
      </c>
      <c r="BY53" s="60">
        <f>'[7]2017'!Q72</f>
        <v>0</v>
      </c>
      <c r="BZ53" s="60">
        <f>'[7]2017'!R72</f>
        <v>0</v>
      </c>
      <c r="CA53" s="125" t="str">
        <f t="shared" si="14"/>
        <v xml:space="preserve"> -</v>
      </c>
      <c r="CB53" s="379" t="str">
        <f t="shared" si="15"/>
        <v xml:space="preserve"> -</v>
      </c>
      <c r="CC53" s="54">
        <f>'[7]2018'!P72</f>
        <v>0</v>
      </c>
      <c r="CD53" s="60">
        <f>'[7]2018'!Q72</f>
        <v>0</v>
      </c>
      <c r="CE53" s="60">
        <f>'[7]2018'!R72</f>
        <v>0</v>
      </c>
      <c r="CF53" s="125" t="str">
        <f t="shared" si="16"/>
        <v xml:space="preserve"> -</v>
      </c>
      <c r="CG53" s="379" t="str">
        <f t="shared" si="17"/>
        <v xml:space="preserve"> -</v>
      </c>
      <c r="CH53" s="55">
        <f>'[7]2019'!P72</f>
        <v>0</v>
      </c>
      <c r="CI53" s="60">
        <f>'[7]2019'!Q72</f>
        <v>0</v>
      </c>
      <c r="CJ53" s="60">
        <f>'[7]2019'!R72</f>
        <v>0</v>
      </c>
      <c r="CK53" s="125" t="str">
        <f t="shared" si="18"/>
        <v xml:space="preserve"> -</v>
      </c>
      <c r="CL53" s="379" t="str">
        <f t="shared" si="19"/>
        <v xml:space="preserve"> -</v>
      </c>
      <c r="CM53" s="327">
        <f t="shared" si="20"/>
        <v>0</v>
      </c>
      <c r="CN53" s="323">
        <f t="shared" si="21"/>
        <v>0</v>
      </c>
      <c r="CO53" s="323">
        <f t="shared" si="22"/>
        <v>0</v>
      </c>
      <c r="CP53" s="505" t="str">
        <f t="shared" si="23"/>
        <v xml:space="preserve"> -</v>
      </c>
      <c r="CQ53" s="379" t="str">
        <f t="shared" si="24"/>
        <v xml:space="preserve"> -</v>
      </c>
      <c r="CR53" s="592" t="s">
        <v>1562</v>
      </c>
      <c r="CS53" s="99" t="s">
        <v>1921</v>
      </c>
      <c r="CT53" s="102" t="str">
        <f>'[1]LÍNEA 6'!AQ53</f>
        <v>Sec. Infraestructura</v>
      </c>
    </row>
    <row r="54" spans="2:98" ht="30" customHeight="1" x14ac:dyDescent="0.2">
      <c r="B54" s="961"/>
      <c r="C54" s="958"/>
      <c r="D54" s="961"/>
      <c r="E54" s="957"/>
      <c r="F54" s="1121" t="s">
        <v>912</v>
      </c>
      <c r="G54" s="828">
        <v>0.95</v>
      </c>
      <c r="H54" s="828">
        <v>0.95</v>
      </c>
      <c r="I54" s="815">
        <f>+H54</f>
        <v>0.95</v>
      </c>
      <c r="J54" s="828">
        <v>0.95</v>
      </c>
      <c r="K54" s="815">
        <f>+J54</f>
        <v>0.95</v>
      </c>
      <c r="L54" s="828"/>
      <c r="M54" s="828">
        <v>0.95</v>
      </c>
      <c r="N54" s="815">
        <f>+M54</f>
        <v>0.95</v>
      </c>
      <c r="O54" s="828"/>
      <c r="P54" s="828">
        <v>0.95</v>
      </c>
      <c r="Q54" s="815">
        <f>+P54</f>
        <v>0.95</v>
      </c>
      <c r="R54" s="828"/>
      <c r="S54" s="828">
        <v>0.95</v>
      </c>
      <c r="T54" s="815">
        <f>+S54</f>
        <v>0.95</v>
      </c>
      <c r="U54" s="877"/>
      <c r="V54" s="1042"/>
      <c r="W54" s="815">
        <f>+V54</f>
        <v>0</v>
      </c>
      <c r="X54" s="828"/>
      <c r="Y54" s="815">
        <f>+X54</f>
        <v>0</v>
      </c>
      <c r="Z54" s="828"/>
      <c r="AA54" s="815">
        <f>+Z54</f>
        <v>0</v>
      </c>
      <c r="AB54" s="828"/>
      <c r="AC54" s="1191">
        <f>+AB54</f>
        <v>0</v>
      </c>
      <c r="AD54" s="988">
        <f>+IF(K54=0," -",W54/K54)</f>
        <v>0</v>
      </c>
      <c r="AE54" s="762">
        <f>+IF(K54=0," -",IF(AD54&gt;100%,100%,AD54))</f>
        <v>0</v>
      </c>
      <c r="AF54" s="770">
        <f>+IF(N54=0," -",Y54/N54)</f>
        <v>0</v>
      </c>
      <c r="AG54" s="762">
        <f>+IF(N54=0," -",IF(AF54&gt;100%,100%,AF54))</f>
        <v>0</v>
      </c>
      <c r="AH54" s="770">
        <f>+IF(Q54=0," -",AA54/Q54)</f>
        <v>0</v>
      </c>
      <c r="AI54" s="762">
        <f>+IF(Q54=0," -",IF(AH54&gt;100%,100%,AH54))</f>
        <v>0</v>
      </c>
      <c r="AJ54" s="770">
        <f>+IF(T54=0," -",AC54/T54)</f>
        <v>0</v>
      </c>
      <c r="AK54" s="762">
        <f>+IF(T54=0," -",IF(AJ54&gt;100%,100%,AJ54))</f>
        <v>0</v>
      </c>
      <c r="AL54" s="770">
        <f>+AVERAGE(W54,Y54,AA54,AC54)/I54</f>
        <v>0</v>
      </c>
      <c r="AM54" s="762">
        <f>+IF(AL54&gt;100%,100%,IF(AL54&lt;0%,0%,AL54))</f>
        <v>0</v>
      </c>
      <c r="AN54" s="770"/>
      <c r="AO54" s="915"/>
      <c r="AP54" s="904"/>
      <c r="AQ54" s="119" t="s">
        <v>895</v>
      </c>
      <c r="AR54" s="367" t="str">
        <f>'[1]LÍNEA 6'!P54</f>
        <v xml:space="preserve"> -</v>
      </c>
      <c r="AS54" s="119" t="s">
        <v>1924</v>
      </c>
      <c r="AT54" s="40">
        <v>0</v>
      </c>
      <c r="AU54" s="60">
        <f>'[1]LÍNEA 6'!S54</f>
        <v>3</v>
      </c>
      <c r="AV54" s="60">
        <f>'[1]LÍNEA 6'!T54</f>
        <v>0</v>
      </c>
      <c r="AW54" s="414">
        <f t="shared" si="25"/>
        <v>0</v>
      </c>
      <c r="AX54" s="60">
        <f>'[1]LÍNEA 6'!U54</f>
        <v>0</v>
      </c>
      <c r="AY54" s="414">
        <f t="shared" si="26"/>
        <v>0</v>
      </c>
      <c r="AZ54" s="60">
        <f>'[1]LÍNEA 6'!V54</f>
        <v>1</v>
      </c>
      <c r="BA54" s="416">
        <f t="shared" si="27"/>
        <v>0.33333333333333331</v>
      </c>
      <c r="BB54" s="47">
        <f>'[1]LÍNEA 6'!W54</f>
        <v>2</v>
      </c>
      <c r="BC54" s="423">
        <f t="shared" si="28"/>
        <v>0.66666666666666663</v>
      </c>
      <c r="BD54" s="54">
        <f>'[7]2016'!K66</f>
        <v>0</v>
      </c>
      <c r="BE54" s="60">
        <f>'[7]2017'!K73</f>
        <v>0</v>
      </c>
      <c r="BF54" s="60">
        <f>'[7]2018'!K73</f>
        <v>0</v>
      </c>
      <c r="BG54" s="49">
        <f>'[7]2019'!K73</f>
        <v>0</v>
      </c>
      <c r="BH54" s="334" t="str">
        <f t="shared" si="1"/>
        <v xml:space="preserve"> -</v>
      </c>
      <c r="BI54" s="454" t="str">
        <f t="shared" si="2"/>
        <v xml:space="preserve"> -</v>
      </c>
      <c r="BJ54" s="335" t="str">
        <f t="shared" si="3"/>
        <v xml:space="preserve"> -</v>
      </c>
      <c r="BK54" s="454" t="str">
        <f t="shared" si="4"/>
        <v xml:space="preserve"> -</v>
      </c>
      <c r="BL54" s="335">
        <f t="shared" si="5"/>
        <v>0</v>
      </c>
      <c r="BM54" s="454">
        <f t="shared" si="6"/>
        <v>0</v>
      </c>
      <c r="BN54" s="335">
        <f t="shared" si="7"/>
        <v>0</v>
      </c>
      <c r="BO54" s="454">
        <f t="shared" si="8"/>
        <v>0</v>
      </c>
      <c r="BP54" s="661">
        <f t="shared" si="9"/>
        <v>0</v>
      </c>
      <c r="BQ54" s="656">
        <f t="shared" si="10"/>
        <v>0</v>
      </c>
      <c r="BR54" s="646">
        <f t="shared" si="11"/>
        <v>0</v>
      </c>
      <c r="BS54" s="54">
        <f>'[7]2016'!P66</f>
        <v>0</v>
      </c>
      <c r="BT54" s="60">
        <f>'[7]2016'!Q66</f>
        <v>0</v>
      </c>
      <c r="BU54" s="60">
        <f>'[7]2016'!R66</f>
        <v>0</v>
      </c>
      <c r="BV54" s="125" t="str">
        <f t="shared" si="12"/>
        <v xml:space="preserve"> -</v>
      </c>
      <c r="BW54" s="379" t="str">
        <f t="shared" si="13"/>
        <v xml:space="preserve"> -</v>
      </c>
      <c r="BX54" s="54">
        <f>'[7]2017'!P73</f>
        <v>0</v>
      </c>
      <c r="BY54" s="60">
        <f>'[7]2017'!Q73</f>
        <v>0</v>
      </c>
      <c r="BZ54" s="60">
        <f>'[7]2017'!R73</f>
        <v>0</v>
      </c>
      <c r="CA54" s="125" t="str">
        <f t="shared" si="14"/>
        <v xml:space="preserve"> -</v>
      </c>
      <c r="CB54" s="379" t="str">
        <f t="shared" si="15"/>
        <v xml:space="preserve"> -</v>
      </c>
      <c r="CC54" s="54">
        <f>'[7]2018'!P73</f>
        <v>0</v>
      </c>
      <c r="CD54" s="60">
        <f>'[7]2018'!Q73</f>
        <v>0</v>
      </c>
      <c r="CE54" s="60">
        <f>'[7]2018'!R73</f>
        <v>0</v>
      </c>
      <c r="CF54" s="125" t="str">
        <f t="shared" si="16"/>
        <v xml:space="preserve"> -</v>
      </c>
      <c r="CG54" s="379" t="str">
        <f t="shared" si="17"/>
        <v xml:space="preserve"> -</v>
      </c>
      <c r="CH54" s="55">
        <f>'[7]2019'!P73</f>
        <v>0</v>
      </c>
      <c r="CI54" s="60">
        <f>'[7]2019'!Q73</f>
        <v>0</v>
      </c>
      <c r="CJ54" s="60">
        <f>'[7]2019'!R73</f>
        <v>0</v>
      </c>
      <c r="CK54" s="125" t="str">
        <f t="shared" si="18"/>
        <v xml:space="preserve"> -</v>
      </c>
      <c r="CL54" s="379" t="str">
        <f t="shared" si="19"/>
        <v xml:space="preserve"> -</v>
      </c>
      <c r="CM54" s="327">
        <f t="shared" si="20"/>
        <v>0</v>
      </c>
      <c r="CN54" s="323">
        <f t="shared" si="21"/>
        <v>0</v>
      </c>
      <c r="CO54" s="323">
        <f t="shared" si="22"/>
        <v>0</v>
      </c>
      <c r="CP54" s="505" t="str">
        <f t="shared" si="23"/>
        <v xml:space="preserve"> -</v>
      </c>
      <c r="CQ54" s="379" t="str">
        <f t="shared" si="24"/>
        <v xml:space="preserve"> -</v>
      </c>
      <c r="CR54" s="592" t="s">
        <v>1562</v>
      </c>
      <c r="CS54" s="99" t="s">
        <v>1563</v>
      </c>
      <c r="CT54" s="102" t="str">
        <f>'[1]LÍNEA 6'!AQ54</f>
        <v>Sec. Infraestructura</v>
      </c>
    </row>
    <row r="55" spans="2:98" ht="30" customHeight="1" x14ac:dyDescent="0.2">
      <c r="B55" s="961"/>
      <c r="C55" s="958"/>
      <c r="D55" s="961"/>
      <c r="E55" s="957"/>
      <c r="F55" s="1121"/>
      <c r="G55" s="828"/>
      <c r="H55" s="828"/>
      <c r="I55" s="815"/>
      <c r="J55" s="828"/>
      <c r="K55" s="815"/>
      <c r="L55" s="828"/>
      <c r="M55" s="828"/>
      <c r="N55" s="815"/>
      <c r="O55" s="828"/>
      <c r="P55" s="828"/>
      <c r="Q55" s="815"/>
      <c r="R55" s="828"/>
      <c r="S55" s="828"/>
      <c r="T55" s="815"/>
      <c r="U55" s="877"/>
      <c r="V55" s="1042"/>
      <c r="W55" s="815"/>
      <c r="X55" s="828"/>
      <c r="Y55" s="815"/>
      <c r="Z55" s="828"/>
      <c r="AA55" s="815"/>
      <c r="AB55" s="828"/>
      <c r="AC55" s="1191"/>
      <c r="AD55" s="988"/>
      <c r="AE55" s="762"/>
      <c r="AF55" s="770"/>
      <c r="AG55" s="762"/>
      <c r="AH55" s="770"/>
      <c r="AI55" s="762"/>
      <c r="AJ55" s="770"/>
      <c r="AK55" s="762"/>
      <c r="AL55" s="770"/>
      <c r="AM55" s="762"/>
      <c r="AN55" s="770"/>
      <c r="AO55" s="915"/>
      <c r="AP55" s="904"/>
      <c r="AQ55" s="119" t="s">
        <v>896</v>
      </c>
      <c r="AR55" s="367">
        <f>'[1]LÍNEA 6'!P55</f>
        <v>0</v>
      </c>
      <c r="AS55" s="119" t="s">
        <v>1925</v>
      </c>
      <c r="AT55" s="40">
        <v>1530</v>
      </c>
      <c r="AU55" s="60">
        <f>'[1]LÍNEA 6'!S55</f>
        <v>60</v>
      </c>
      <c r="AV55" s="60">
        <f>'[1]LÍNEA 6'!T55</f>
        <v>0</v>
      </c>
      <c r="AW55" s="414">
        <f t="shared" si="25"/>
        <v>0</v>
      </c>
      <c r="AX55" s="60">
        <f>'[1]LÍNEA 6'!U55</f>
        <v>0</v>
      </c>
      <c r="AY55" s="414">
        <f t="shared" si="26"/>
        <v>0</v>
      </c>
      <c r="AZ55" s="60">
        <f>'[1]LÍNEA 6'!V55</f>
        <v>30</v>
      </c>
      <c r="BA55" s="416">
        <f t="shared" si="27"/>
        <v>0.5</v>
      </c>
      <c r="BB55" s="47">
        <f>'[1]LÍNEA 6'!W55</f>
        <v>30</v>
      </c>
      <c r="BC55" s="423">
        <f t="shared" si="28"/>
        <v>0.5</v>
      </c>
      <c r="BD55" s="54">
        <f>'[7]2016'!K67</f>
        <v>0</v>
      </c>
      <c r="BE55" s="60">
        <f>'[7]2017'!K74</f>
        <v>0</v>
      </c>
      <c r="BF55" s="60">
        <f>'[7]2018'!K74</f>
        <v>0</v>
      </c>
      <c r="BG55" s="49">
        <f>'[7]2019'!K74</f>
        <v>0</v>
      </c>
      <c r="BH55" s="334" t="str">
        <f t="shared" si="1"/>
        <v xml:space="preserve"> -</v>
      </c>
      <c r="BI55" s="454" t="str">
        <f t="shared" si="2"/>
        <v xml:space="preserve"> -</v>
      </c>
      <c r="BJ55" s="335" t="str">
        <f t="shared" si="3"/>
        <v xml:space="preserve"> -</v>
      </c>
      <c r="BK55" s="454" t="str">
        <f t="shared" si="4"/>
        <v xml:space="preserve"> -</v>
      </c>
      <c r="BL55" s="335">
        <f t="shared" si="5"/>
        <v>0</v>
      </c>
      <c r="BM55" s="454">
        <f t="shared" si="6"/>
        <v>0</v>
      </c>
      <c r="BN55" s="335">
        <f t="shared" si="7"/>
        <v>0</v>
      </c>
      <c r="BO55" s="454">
        <f t="shared" si="8"/>
        <v>0</v>
      </c>
      <c r="BP55" s="661">
        <f t="shared" si="9"/>
        <v>0</v>
      </c>
      <c r="BQ55" s="656">
        <f t="shared" si="10"/>
        <v>0</v>
      </c>
      <c r="BR55" s="646">
        <f t="shared" si="11"/>
        <v>0</v>
      </c>
      <c r="BS55" s="54">
        <f>'[7]2016'!P67</f>
        <v>0</v>
      </c>
      <c r="BT55" s="60">
        <f>'[7]2016'!Q67</f>
        <v>0</v>
      </c>
      <c r="BU55" s="60">
        <f>'[7]2016'!R67</f>
        <v>0</v>
      </c>
      <c r="BV55" s="125" t="str">
        <f t="shared" si="12"/>
        <v xml:space="preserve"> -</v>
      </c>
      <c r="BW55" s="379" t="str">
        <f t="shared" si="13"/>
        <v xml:space="preserve"> -</v>
      </c>
      <c r="BX55" s="54">
        <f>'[7]2017'!P74</f>
        <v>0</v>
      </c>
      <c r="BY55" s="60">
        <f>'[7]2017'!Q74</f>
        <v>0</v>
      </c>
      <c r="BZ55" s="60">
        <f>'[7]2017'!R74</f>
        <v>0</v>
      </c>
      <c r="CA55" s="125" t="str">
        <f t="shared" si="14"/>
        <v xml:space="preserve"> -</v>
      </c>
      <c r="CB55" s="379" t="str">
        <f t="shared" si="15"/>
        <v xml:space="preserve"> -</v>
      </c>
      <c r="CC55" s="54">
        <f>'[7]2018'!P74</f>
        <v>100000</v>
      </c>
      <c r="CD55" s="60">
        <f>'[7]2018'!Q74</f>
        <v>0</v>
      </c>
      <c r="CE55" s="60">
        <f>'[7]2018'!R74</f>
        <v>0</v>
      </c>
      <c r="CF55" s="125">
        <f t="shared" si="16"/>
        <v>0</v>
      </c>
      <c r="CG55" s="379" t="str">
        <f t="shared" si="17"/>
        <v xml:space="preserve"> -</v>
      </c>
      <c r="CH55" s="55">
        <f>'[7]2019'!P74</f>
        <v>100000</v>
      </c>
      <c r="CI55" s="60">
        <f>'[7]2019'!Q74</f>
        <v>0</v>
      </c>
      <c r="CJ55" s="60">
        <f>'[7]2019'!R74</f>
        <v>0</v>
      </c>
      <c r="CK55" s="125">
        <f t="shared" si="18"/>
        <v>0</v>
      </c>
      <c r="CL55" s="379" t="str">
        <f t="shared" si="19"/>
        <v xml:space="preserve"> -</v>
      </c>
      <c r="CM55" s="327">
        <f t="shared" si="20"/>
        <v>200000</v>
      </c>
      <c r="CN55" s="323">
        <f t="shared" si="21"/>
        <v>0</v>
      </c>
      <c r="CO55" s="323">
        <f t="shared" si="22"/>
        <v>0</v>
      </c>
      <c r="CP55" s="505">
        <f t="shared" si="23"/>
        <v>0</v>
      </c>
      <c r="CQ55" s="379" t="str">
        <f t="shared" si="24"/>
        <v xml:space="preserve"> -</v>
      </c>
      <c r="CR55" s="592" t="s">
        <v>1562</v>
      </c>
      <c r="CS55" s="99" t="s">
        <v>1261</v>
      </c>
      <c r="CT55" s="102" t="str">
        <f>'[1]LÍNEA 6'!AQ55</f>
        <v>Sec. Infraestructura</v>
      </c>
    </row>
    <row r="56" spans="2:98" ht="30" customHeight="1" x14ac:dyDescent="0.2">
      <c r="B56" s="961"/>
      <c r="C56" s="958"/>
      <c r="D56" s="961"/>
      <c r="E56" s="957"/>
      <c r="F56" s="1121"/>
      <c r="G56" s="828"/>
      <c r="H56" s="828"/>
      <c r="I56" s="815"/>
      <c r="J56" s="828"/>
      <c r="K56" s="815"/>
      <c r="L56" s="828"/>
      <c r="M56" s="828"/>
      <c r="N56" s="815"/>
      <c r="O56" s="828"/>
      <c r="P56" s="828"/>
      <c r="Q56" s="815"/>
      <c r="R56" s="828"/>
      <c r="S56" s="828"/>
      <c r="T56" s="815"/>
      <c r="U56" s="877"/>
      <c r="V56" s="1042"/>
      <c r="W56" s="815"/>
      <c r="X56" s="828"/>
      <c r="Y56" s="815"/>
      <c r="Z56" s="828"/>
      <c r="AA56" s="815"/>
      <c r="AB56" s="828"/>
      <c r="AC56" s="1191"/>
      <c r="AD56" s="988"/>
      <c r="AE56" s="762"/>
      <c r="AF56" s="770"/>
      <c r="AG56" s="762"/>
      <c r="AH56" s="770"/>
      <c r="AI56" s="762"/>
      <c r="AJ56" s="770"/>
      <c r="AK56" s="762"/>
      <c r="AL56" s="770"/>
      <c r="AM56" s="762"/>
      <c r="AN56" s="770"/>
      <c r="AO56" s="915"/>
      <c r="AP56" s="904"/>
      <c r="AQ56" s="119" t="s">
        <v>897</v>
      </c>
      <c r="AR56" s="132">
        <f>'[1]LÍNEA 6'!P56</f>
        <v>0</v>
      </c>
      <c r="AS56" s="119" t="s">
        <v>1926</v>
      </c>
      <c r="AT56" s="40">
        <v>5</v>
      </c>
      <c r="AU56" s="60">
        <f>'[1]LÍNEA 6'!S56</f>
        <v>5</v>
      </c>
      <c r="AV56" s="60">
        <f>'[1]LÍNEA 6'!T56</f>
        <v>1</v>
      </c>
      <c r="AW56" s="414">
        <f t="shared" si="25"/>
        <v>0.2</v>
      </c>
      <c r="AX56" s="60">
        <f>'[1]LÍNEA 6'!U56</f>
        <v>0</v>
      </c>
      <c r="AY56" s="414">
        <f t="shared" si="26"/>
        <v>0</v>
      </c>
      <c r="AZ56" s="60">
        <f>'[1]LÍNEA 6'!V56</f>
        <v>2</v>
      </c>
      <c r="BA56" s="416">
        <f t="shared" si="27"/>
        <v>0.4</v>
      </c>
      <c r="BB56" s="47">
        <f>'[1]LÍNEA 6'!W56</f>
        <v>2</v>
      </c>
      <c r="BC56" s="423">
        <f t="shared" si="28"/>
        <v>0.4</v>
      </c>
      <c r="BD56" s="54">
        <f>'[7]2016'!K68</f>
        <v>1</v>
      </c>
      <c r="BE56" s="60">
        <f>'[7]2017'!K75</f>
        <v>0</v>
      </c>
      <c r="BF56" s="60">
        <f>'[7]2018'!K75</f>
        <v>0</v>
      </c>
      <c r="BG56" s="49">
        <f>'[7]2019'!K75</f>
        <v>0</v>
      </c>
      <c r="BH56" s="334">
        <f t="shared" si="1"/>
        <v>1</v>
      </c>
      <c r="BI56" s="454">
        <f t="shared" si="2"/>
        <v>1</v>
      </c>
      <c r="BJ56" s="335" t="str">
        <f t="shared" si="3"/>
        <v xml:space="preserve"> -</v>
      </c>
      <c r="BK56" s="454" t="str">
        <f t="shared" si="4"/>
        <v xml:space="preserve"> -</v>
      </c>
      <c r="BL56" s="335">
        <f t="shared" si="5"/>
        <v>0</v>
      </c>
      <c r="BM56" s="454">
        <f t="shared" si="6"/>
        <v>0</v>
      </c>
      <c r="BN56" s="335">
        <f t="shared" si="7"/>
        <v>0</v>
      </c>
      <c r="BO56" s="454">
        <f t="shared" si="8"/>
        <v>0</v>
      </c>
      <c r="BP56" s="661">
        <f t="shared" si="9"/>
        <v>0.2</v>
      </c>
      <c r="BQ56" s="656">
        <f t="shared" si="10"/>
        <v>0.2</v>
      </c>
      <c r="BR56" s="646">
        <f t="shared" si="11"/>
        <v>0.2</v>
      </c>
      <c r="BS56" s="54">
        <f>'[7]2016'!P68</f>
        <v>2059062</v>
      </c>
      <c r="BT56" s="60">
        <f>'[7]2016'!Q68</f>
        <v>1971562</v>
      </c>
      <c r="BU56" s="60">
        <f>'[7]2016'!R68</f>
        <v>0</v>
      </c>
      <c r="BV56" s="125">
        <f t="shared" si="12"/>
        <v>0.95750492214416083</v>
      </c>
      <c r="BW56" s="379" t="str">
        <f t="shared" si="13"/>
        <v xml:space="preserve"> -</v>
      </c>
      <c r="BX56" s="54">
        <f>'[7]2017'!P75</f>
        <v>0</v>
      </c>
      <c r="BY56" s="60">
        <f>'[7]2017'!Q75</f>
        <v>0</v>
      </c>
      <c r="BZ56" s="60">
        <f>'[7]2017'!R75</f>
        <v>0</v>
      </c>
      <c r="CA56" s="125" t="str">
        <f t="shared" si="14"/>
        <v xml:space="preserve"> -</v>
      </c>
      <c r="CB56" s="379" t="str">
        <f t="shared" si="15"/>
        <v xml:space="preserve"> -</v>
      </c>
      <c r="CC56" s="54">
        <f>'[7]2018'!P75</f>
        <v>1600000</v>
      </c>
      <c r="CD56" s="60">
        <f>'[7]2018'!Q75</f>
        <v>0</v>
      </c>
      <c r="CE56" s="60">
        <f>'[7]2018'!R75</f>
        <v>0</v>
      </c>
      <c r="CF56" s="125">
        <f t="shared" si="16"/>
        <v>0</v>
      </c>
      <c r="CG56" s="379" t="str">
        <f t="shared" si="17"/>
        <v xml:space="preserve"> -</v>
      </c>
      <c r="CH56" s="55">
        <f>'[7]2019'!P75</f>
        <v>1600000</v>
      </c>
      <c r="CI56" s="60">
        <f>'[7]2019'!Q75</f>
        <v>0</v>
      </c>
      <c r="CJ56" s="60">
        <f>'[7]2019'!R75</f>
        <v>0</v>
      </c>
      <c r="CK56" s="125">
        <f t="shared" si="18"/>
        <v>0</v>
      </c>
      <c r="CL56" s="379" t="str">
        <f t="shared" si="19"/>
        <v xml:space="preserve"> -</v>
      </c>
      <c r="CM56" s="327">
        <f t="shared" si="20"/>
        <v>5259062</v>
      </c>
      <c r="CN56" s="323">
        <f t="shared" si="21"/>
        <v>1971562</v>
      </c>
      <c r="CO56" s="323">
        <f t="shared" si="22"/>
        <v>0</v>
      </c>
      <c r="CP56" s="505">
        <f t="shared" si="23"/>
        <v>0.37488852574850801</v>
      </c>
      <c r="CQ56" s="379" t="str">
        <f t="shared" si="24"/>
        <v xml:space="preserve"> -</v>
      </c>
      <c r="CR56" s="592" t="s">
        <v>1562</v>
      </c>
      <c r="CS56" s="99" t="s">
        <v>1563</v>
      </c>
      <c r="CT56" s="102" t="str">
        <f>'[1]LÍNEA 6'!AQ56</f>
        <v>Sec. Infraestructura</v>
      </c>
    </row>
    <row r="57" spans="2:98" ht="30" customHeight="1" x14ac:dyDescent="0.2">
      <c r="B57" s="961"/>
      <c r="C57" s="958"/>
      <c r="D57" s="961"/>
      <c r="E57" s="957"/>
      <c r="F57" s="1121" t="s">
        <v>913</v>
      </c>
      <c r="G57" s="828">
        <v>0.92</v>
      </c>
      <c r="H57" s="828">
        <v>0.95</v>
      </c>
      <c r="I57" s="815">
        <f t="shared" ref="I57" si="37">+H57-G57</f>
        <v>2.9999999999999916E-2</v>
      </c>
      <c r="J57" s="828">
        <v>0.92</v>
      </c>
      <c r="K57" s="815">
        <f t="shared" ref="K57" si="38">+J57-G57</f>
        <v>0</v>
      </c>
      <c r="L57" s="828"/>
      <c r="M57" s="828">
        <v>0.93</v>
      </c>
      <c r="N57" s="815">
        <f t="shared" ref="N57" si="39">+M57-J57</f>
        <v>1.0000000000000009E-2</v>
      </c>
      <c r="O57" s="828"/>
      <c r="P57" s="840">
        <v>0.94</v>
      </c>
      <c r="Q57" s="815">
        <f t="shared" ref="Q57" si="40">+P57-M57</f>
        <v>9.9999999999998979E-3</v>
      </c>
      <c r="R57" s="840"/>
      <c r="S57" s="828">
        <v>0.95</v>
      </c>
      <c r="T57" s="815">
        <f t="shared" ref="T57" si="41">+S57-P57</f>
        <v>1.0000000000000009E-2</v>
      </c>
      <c r="U57" s="877"/>
      <c r="V57" s="1042"/>
      <c r="W57" s="815">
        <f t="shared" ref="W57" si="42">+IF(V57=0,0,V57-G57)</f>
        <v>0</v>
      </c>
      <c r="X57" s="828"/>
      <c r="Y57" s="815">
        <f t="shared" ref="Y57" si="43">+IF(X57=0,0,X57-V57)</f>
        <v>0</v>
      </c>
      <c r="Z57" s="828"/>
      <c r="AA57" s="815">
        <f t="shared" ref="AA57" si="44">+IF(Z57=0,0,Z57-X57)</f>
        <v>0</v>
      </c>
      <c r="AB57" s="828"/>
      <c r="AC57" s="1191">
        <f t="shared" ref="AC57" si="45">+IF(AB57=0,0,AB57-Z57)</f>
        <v>0</v>
      </c>
      <c r="AD57" s="988" t="str">
        <f t="shared" ref="AD57" si="46">+IF(K57=0," -",W57/K57)</f>
        <v xml:space="preserve"> -</v>
      </c>
      <c r="AE57" s="762" t="str">
        <f t="shared" ref="AE57" si="47">+IF(K57=0," -",IF(AD57&gt;100%,100%,AD57))</f>
        <v xml:space="preserve"> -</v>
      </c>
      <c r="AF57" s="770">
        <f t="shared" ref="AF57" si="48">+IF(N57=0," -",Y57/N57)</f>
        <v>0</v>
      </c>
      <c r="AG57" s="762">
        <f t="shared" ref="AG57" si="49">+IF(N57=0," -",IF(AF57&gt;100%,100%,AF57))</f>
        <v>0</v>
      </c>
      <c r="AH57" s="770">
        <f t="shared" ref="AH57" si="50">+IF(Q57=0," -",AA57/Q57)</f>
        <v>0</v>
      </c>
      <c r="AI57" s="762">
        <f t="shared" ref="AI57" si="51">+IF(Q57=0," -",IF(AH57&gt;100%,100%,AH57))</f>
        <v>0</v>
      </c>
      <c r="AJ57" s="770">
        <f t="shared" ref="AJ57" si="52">+IF(T57=0," -",AC57/T57)</f>
        <v>0</v>
      </c>
      <c r="AK57" s="762">
        <f t="shared" ref="AK57" si="53">+IF(T57=0," -",IF(AJ57&gt;100%,100%,AJ57))</f>
        <v>0</v>
      </c>
      <c r="AL57" s="770">
        <f t="shared" ref="AL57" si="54">+SUM(AC57,AA57,Y57,W57)/I57</f>
        <v>0</v>
      </c>
      <c r="AM57" s="762">
        <f t="shared" ref="AM57" si="55">+IF(AL57&gt;100%,100%,IF(AL57&lt;0%,0%,AL57))</f>
        <v>0</v>
      </c>
      <c r="AN57" s="770"/>
      <c r="AO57" s="915"/>
      <c r="AP57" s="904"/>
      <c r="AQ57" s="119" t="s">
        <v>898</v>
      </c>
      <c r="AR57" s="132" t="str">
        <f>'[1]LÍNEA 6'!P57</f>
        <v xml:space="preserve"> -</v>
      </c>
      <c r="AS57" s="119" t="s">
        <v>1927</v>
      </c>
      <c r="AT57" s="40">
        <v>3248</v>
      </c>
      <c r="AU57" s="60">
        <f>'[1]LÍNEA 6'!S57</f>
        <v>3448</v>
      </c>
      <c r="AV57" s="60">
        <f>'[1]LÍNEA 6'!T57</f>
        <v>0</v>
      </c>
      <c r="AW57" s="414">
        <f t="shared" si="25"/>
        <v>0</v>
      </c>
      <c r="AX57" s="60">
        <f>'[1]LÍNEA 6'!U57</f>
        <v>300</v>
      </c>
      <c r="AY57" s="414">
        <f t="shared" si="26"/>
        <v>8.7006960556844551E-2</v>
      </c>
      <c r="AZ57" s="60">
        <f>'[1]LÍNEA 6'!V57</f>
        <v>1449</v>
      </c>
      <c r="BA57" s="416">
        <f t="shared" si="27"/>
        <v>0.42024361948955918</v>
      </c>
      <c r="BB57" s="47">
        <f>'[1]LÍNEA 6'!W57</f>
        <v>1699</v>
      </c>
      <c r="BC57" s="423">
        <f t="shared" si="28"/>
        <v>0.49274941995359628</v>
      </c>
      <c r="BD57" s="54">
        <f>'[7]2016'!K69</f>
        <v>0</v>
      </c>
      <c r="BE57" s="60">
        <f>'[7]2017'!K76</f>
        <v>0</v>
      </c>
      <c r="BF57" s="60">
        <f>'[7]2018'!K76</f>
        <v>0</v>
      </c>
      <c r="BG57" s="49">
        <f>'[7]2019'!K76</f>
        <v>0</v>
      </c>
      <c r="BH57" s="334" t="str">
        <f t="shared" si="1"/>
        <v xml:space="preserve"> -</v>
      </c>
      <c r="BI57" s="454" t="str">
        <f t="shared" si="2"/>
        <v xml:space="preserve"> -</v>
      </c>
      <c r="BJ57" s="335">
        <f t="shared" si="3"/>
        <v>0</v>
      </c>
      <c r="BK57" s="454">
        <f t="shared" si="4"/>
        <v>0</v>
      </c>
      <c r="BL57" s="335">
        <f t="shared" si="5"/>
        <v>0</v>
      </c>
      <c r="BM57" s="454">
        <f t="shared" si="6"/>
        <v>0</v>
      </c>
      <c r="BN57" s="335">
        <f t="shared" si="7"/>
        <v>0</v>
      </c>
      <c r="BO57" s="454">
        <f t="shared" si="8"/>
        <v>0</v>
      </c>
      <c r="BP57" s="661">
        <f t="shared" si="9"/>
        <v>0</v>
      </c>
      <c r="BQ57" s="656">
        <f t="shared" si="10"/>
        <v>0</v>
      </c>
      <c r="BR57" s="646">
        <f t="shared" si="11"/>
        <v>0</v>
      </c>
      <c r="BS57" s="54">
        <f>'[7]2016'!P69</f>
        <v>0</v>
      </c>
      <c r="BT57" s="60">
        <f>'[7]2016'!Q69</f>
        <v>0</v>
      </c>
      <c r="BU57" s="60">
        <f>'[7]2016'!R69</f>
        <v>0</v>
      </c>
      <c r="BV57" s="125" t="str">
        <f t="shared" si="12"/>
        <v xml:space="preserve"> -</v>
      </c>
      <c r="BW57" s="379" t="str">
        <f t="shared" si="13"/>
        <v xml:space="preserve"> -</v>
      </c>
      <c r="BX57" s="54">
        <f>'[7]2017'!P76</f>
        <v>0</v>
      </c>
      <c r="BY57" s="60">
        <f>'[7]2017'!Q76</f>
        <v>0</v>
      </c>
      <c r="BZ57" s="60">
        <f>'[7]2017'!R76</f>
        <v>0</v>
      </c>
      <c r="CA57" s="125" t="str">
        <f t="shared" si="14"/>
        <v xml:space="preserve"> -</v>
      </c>
      <c r="CB57" s="379" t="str">
        <f t="shared" si="15"/>
        <v xml:space="preserve"> -</v>
      </c>
      <c r="CC57" s="54">
        <f>'[7]2018'!P76</f>
        <v>0</v>
      </c>
      <c r="CD57" s="60">
        <f>'[7]2018'!Q76</f>
        <v>0</v>
      </c>
      <c r="CE57" s="60">
        <f>'[7]2018'!R76</f>
        <v>0</v>
      </c>
      <c r="CF57" s="125" t="str">
        <f t="shared" si="16"/>
        <v xml:space="preserve"> -</v>
      </c>
      <c r="CG57" s="379" t="str">
        <f t="shared" si="17"/>
        <v xml:space="preserve"> -</v>
      </c>
      <c r="CH57" s="55">
        <f>'[7]2019'!P76</f>
        <v>0</v>
      </c>
      <c r="CI57" s="60">
        <f>'[7]2019'!Q76</f>
        <v>0</v>
      </c>
      <c r="CJ57" s="60">
        <f>'[7]2019'!R76</f>
        <v>0</v>
      </c>
      <c r="CK57" s="125" t="str">
        <f t="shared" si="18"/>
        <v xml:space="preserve"> -</v>
      </c>
      <c r="CL57" s="379" t="str">
        <f t="shared" si="19"/>
        <v xml:space="preserve"> -</v>
      </c>
      <c r="CM57" s="327">
        <f t="shared" si="20"/>
        <v>0</v>
      </c>
      <c r="CN57" s="323">
        <f t="shared" si="21"/>
        <v>0</v>
      </c>
      <c r="CO57" s="323">
        <f t="shared" si="22"/>
        <v>0</v>
      </c>
      <c r="CP57" s="505" t="str">
        <f t="shared" si="23"/>
        <v xml:space="preserve"> -</v>
      </c>
      <c r="CQ57" s="379" t="str">
        <f t="shared" si="24"/>
        <v xml:space="preserve"> -</v>
      </c>
      <c r="CR57" s="592" t="s">
        <v>1469</v>
      </c>
      <c r="CS57" s="99" t="s">
        <v>1921</v>
      </c>
      <c r="CT57" s="102" t="str">
        <f>'[1]LÍNEA 6'!AQ57</f>
        <v>Sec. Infraestructura</v>
      </c>
    </row>
    <row r="58" spans="2:98" ht="30" customHeight="1" x14ac:dyDescent="0.2">
      <c r="B58" s="961"/>
      <c r="C58" s="958"/>
      <c r="D58" s="961"/>
      <c r="E58" s="957"/>
      <c r="F58" s="1121"/>
      <c r="G58" s="828"/>
      <c r="H58" s="828"/>
      <c r="I58" s="815"/>
      <c r="J58" s="828"/>
      <c r="K58" s="815"/>
      <c r="L58" s="828"/>
      <c r="M58" s="828"/>
      <c r="N58" s="815"/>
      <c r="O58" s="828"/>
      <c r="P58" s="828"/>
      <c r="Q58" s="815"/>
      <c r="R58" s="828"/>
      <c r="S58" s="828"/>
      <c r="T58" s="815"/>
      <c r="U58" s="877"/>
      <c r="V58" s="1042"/>
      <c r="W58" s="815"/>
      <c r="X58" s="828"/>
      <c r="Y58" s="815"/>
      <c r="Z58" s="828"/>
      <c r="AA58" s="815"/>
      <c r="AB58" s="828"/>
      <c r="AC58" s="1191"/>
      <c r="AD58" s="988"/>
      <c r="AE58" s="762"/>
      <c r="AF58" s="770"/>
      <c r="AG58" s="762"/>
      <c r="AH58" s="770"/>
      <c r="AI58" s="762"/>
      <c r="AJ58" s="770"/>
      <c r="AK58" s="762"/>
      <c r="AL58" s="770"/>
      <c r="AM58" s="762"/>
      <c r="AN58" s="770"/>
      <c r="AO58" s="915"/>
      <c r="AP58" s="904"/>
      <c r="AQ58" s="119" t="s">
        <v>899</v>
      </c>
      <c r="AR58" s="132" t="str">
        <f>'[1]LÍNEA 6'!P58</f>
        <v xml:space="preserve"> -</v>
      </c>
      <c r="AS58" s="119" t="s">
        <v>1928</v>
      </c>
      <c r="AT58" s="40">
        <v>0</v>
      </c>
      <c r="AU58" s="60">
        <f>'[1]LÍNEA 6'!S58</f>
        <v>1</v>
      </c>
      <c r="AV58" s="60">
        <f>'[1]LÍNEA 6'!T58</f>
        <v>0</v>
      </c>
      <c r="AW58" s="414">
        <f t="shared" si="25"/>
        <v>0</v>
      </c>
      <c r="AX58" s="60">
        <f>'[1]LÍNEA 6'!U58</f>
        <v>0</v>
      </c>
      <c r="AY58" s="414">
        <f t="shared" si="26"/>
        <v>0</v>
      </c>
      <c r="AZ58" s="60">
        <f>'[1]LÍNEA 6'!V58</f>
        <v>1</v>
      </c>
      <c r="BA58" s="416">
        <f t="shared" si="27"/>
        <v>1</v>
      </c>
      <c r="BB58" s="47">
        <f>'[1]LÍNEA 6'!W58</f>
        <v>0</v>
      </c>
      <c r="BC58" s="423">
        <f t="shared" si="28"/>
        <v>0</v>
      </c>
      <c r="BD58" s="54">
        <f>'[7]2016'!K70</f>
        <v>0</v>
      </c>
      <c r="BE58" s="60">
        <f>'[7]2017'!K77</f>
        <v>0</v>
      </c>
      <c r="BF58" s="60">
        <f>'[7]2018'!K77</f>
        <v>0</v>
      </c>
      <c r="BG58" s="49">
        <f>'[7]2019'!K77</f>
        <v>0</v>
      </c>
      <c r="BH58" s="334" t="str">
        <f t="shared" si="1"/>
        <v xml:space="preserve"> -</v>
      </c>
      <c r="BI58" s="454" t="str">
        <f t="shared" si="2"/>
        <v xml:space="preserve"> -</v>
      </c>
      <c r="BJ58" s="335" t="str">
        <f t="shared" si="3"/>
        <v xml:space="preserve"> -</v>
      </c>
      <c r="BK58" s="454" t="str">
        <f t="shared" si="4"/>
        <v xml:space="preserve"> -</v>
      </c>
      <c r="BL58" s="335">
        <f t="shared" si="5"/>
        <v>0</v>
      </c>
      <c r="BM58" s="454">
        <f t="shared" si="6"/>
        <v>0</v>
      </c>
      <c r="BN58" s="335" t="str">
        <f t="shared" si="7"/>
        <v xml:space="preserve"> -</v>
      </c>
      <c r="BO58" s="454" t="str">
        <f t="shared" si="8"/>
        <v xml:space="preserve"> -</v>
      </c>
      <c r="BP58" s="661">
        <f t="shared" si="9"/>
        <v>0</v>
      </c>
      <c r="BQ58" s="656">
        <f t="shared" si="10"/>
        <v>0</v>
      </c>
      <c r="BR58" s="646">
        <f t="shared" si="11"/>
        <v>0</v>
      </c>
      <c r="BS58" s="194">
        <f>'[7]2016'!P70</f>
        <v>0</v>
      </c>
      <c r="BT58" s="195">
        <f>'[7]2016'!Q70</f>
        <v>0</v>
      </c>
      <c r="BU58" s="195">
        <f>'[7]2016'!R70</f>
        <v>0</v>
      </c>
      <c r="BV58" s="125" t="str">
        <f t="shared" si="12"/>
        <v xml:space="preserve"> -</v>
      </c>
      <c r="BW58" s="379" t="str">
        <f t="shared" si="13"/>
        <v xml:space="preserve"> -</v>
      </c>
      <c r="BX58" s="194">
        <f>'[7]2017'!P77</f>
        <v>0</v>
      </c>
      <c r="BY58" s="195">
        <f>'[7]2017'!Q77</f>
        <v>0</v>
      </c>
      <c r="BZ58" s="195">
        <f>'[7]2017'!R77</f>
        <v>0</v>
      </c>
      <c r="CA58" s="125" t="str">
        <f t="shared" si="14"/>
        <v xml:space="preserve"> -</v>
      </c>
      <c r="CB58" s="379" t="str">
        <f t="shared" si="15"/>
        <v xml:space="preserve"> -</v>
      </c>
      <c r="CC58" s="194">
        <f>'[7]2018'!P77</f>
        <v>0</v>
      </c>
      <c r="CD58" s="195">
        <f>'[7]2018'!Q77</f>
        <v>0</v>
      </c>
      <c r="CE58" s="195">
        <f>'[7]2018'!R77</f>
        <v>0</v>
      </c>
      <c r="CF58" s="125" t="str">
        <f t="shared" si="16"/>
        <v xml:space="preserve"> -</v>
      </c>
      <c r="CG58" s="379" t="str">
        <f t="shared" si="17"/>
        <v xml:space="preserve"> -</v>
      </c>
      <c r="CH58" s="196">
        <f>'[7]2019'!P77</f>
        <v>0</v>
      </c>
      <c r="CI58" s="195">
        <f>'[7]2019'!Q77</f>
        <v>0</v>
      </c>
      <c r="CJ58" s="195">
        <f>'[7]2019'!R77</f>
        <v>0</v>
      </c>
      <c r="CK58" s="125" t="str">
        <f t="shared" si="18"/>
        <v xml:space="preserve"> -</v>
      </c>
      <c r="CL58" s="379" t="str">
        <f t="shared" si="19"/>
        <v xml:space="preserve"> -</v>
      </c>
      <c r="CM58" s="327">
        <f t="shared" si="20"/>
        <v>0</v>
      </c>
      <c r="CN58" s="323">
        <f t="shared" si="21"/>
        <v>0</v>
      </c>
      <c r="CO58" s="323">
        <f t="shared" si="22"/>
        <v>0</v>
      </c>
      <c r="CP58" s="505" t="str">
        <f t="shared" si="23"/>
        <v xml:space="preserve"> -</v>
      </c>
      <c r="CQ58" s="379" t="str">
        <f t="shared" si="24"/>
        <v xml:space="preserve"> -</v>
      </c>
      <c r="CR58" s="592" t="s">
        <v>1562</v>
      </c>
      <c r="CS58" s="99" t="s">
        <v>1563</v>
      </c>
      <c r="CT58" s="102" t="str">
        <f>'[1]LÍNEA 6'!AQ58</f>
        <v>Sec. Infraestructura</v>
      </c>
    </row>
    <row r="59" spans="2:98" ht="30" customHeight="1" x14ac:dyDescent="0.2">
      <c r="B59" s="961"/>
      <c r="C59" s="958"/>
      <c r="D59" s="961"/>
      <c r="E59" s="957"/>
      <c r="F59" s="1121"/>
      <c r="G59" s="828"/>
      <c r="H59" s="828"/>
      <c r="I59" s="815"/>
      <c r="J59" s="828"/>
      <c r="K59" s="815"/>
      <c r="L59" s="828"/>
      <c r="M59" s="828"/>
      <c r="N59" s="815"/>
      <c r="O59" s="828"/>
      <c r="P59" s="834"/>
      <c r="Q59" s="815"/>
      <c r="R59" s="834"/>
      <c r="S59" s="828"/>
      <c r="T59" s="815"/>
      <c r="U59" s="877"/>
      <c r="V59" s="1042"/>
      <c r="W59" s="815"/>
      <c r="X59" s="828"/>
      <c r="Y59" s="815"/>
      <c r="Z59" s="828"/>
      <c r="AA59" s="815"/>
      <c r="AB59" s="828"/>
      <c r="AC59" s="1191"/>
      <c r="AD59" s="988"/>
      <c r="AE59" s="762"/>
      <c r="AF59" s="770"/>
      <c r="AG59" s="762"/>
      <c r="AH59" s="770"/>
      <c r="AI59" s="762"/>
      <c r="AJ59" s="770"/>
      <c r="AK59" s="762"/>
      <c r="AL59" s="770"/>
      <c r="AM59" s="762"/>
      <c r="AN59" s="770"/>
      <c r="AO59" s="915"/>
      <c r="AP59" s="904"/>
      <c r="AQ59" s="255" t="s">
        <v>900</v>
      </c>
      <c r="AR59" s="277" t="str">
        <f>'[1]LÍNEA 6'!P59</f>
        <v xml:space="preserve"> -</v>
      </c>
      <c r="AS59" s="255" t="s">
        <v>1929</v>
      </c>
      <c r="AT59" s="43">
        <v>0.92</v>
      </c>
      <c r="AU59" s="85">
        <f>'[1]LÍNEA 6'!S59</f>
        <v>0.92</v>
      </c>
      <c r="AV59" s="85">
        <f>'[1]LÍNEA 6'!T59</f>
        <v>0.92</v>
      </c>
      <c r="AW59" s="414">
        <v>0.25</v>
      </c>
      <c r="AX59" s="85">
        <f>'[1]LÍNEA 6'!U59</f>
        <v>0.92</v>
      </c>
      <c r="AY59" s="414">
        <v>0.25</v>
      </c>
      <c r="AZ59" s="85">
        <f>'[1]LÍNEA 6'!V59</f>
        <v>0.92</v>
      </c>
      <c r="BA59" s="416">
        <v>0.25</v>
      </c>
      <c r="BB59" s="125">
        <f>'[1]LÍNEA 6'!W59</f>
        <v>0.92</v>
      </c>
      <c r="BC59" s="423">
        <v>0.25</v>
      </c>
      <c r="BD59" s="319">
        <f>'[7]2016'!K71</f>
        <v>0.92</v>
      </c>
      <c r="BE59" s="85">
        <f>'[7]2017'!K78</f>
        <v>0</v>
      </c>
      <c r="BF59" s="85">
        <f>'[7]2018'!K78</f>
        <v>0</v>
      </c>
      <c r="BG59" s="71">
        <f>'[7]2019'!K78</f>
        <v>0</v>
      </c>
      <c r="BH59" s="334">
        <f t="shared" si="1"/>
        <v>1</v>
      </c>
      <c r="BI59" s="454">
        <f t="shared" si="2"/>
        <v>1</v>
      </c>
      <c r="BJ59" s="335">
        <f t="shared" si="3"/>
        <v>0</v>
      </c>
      <c r="BK59" s="454">
        <f t="shared" si="4"/>
        <v>0</v>
      </c>
      <c r="BL59" s="335">
        <f t="shared" si="5"/>
        <v>0</v>
      </c>
      <c r="BM59" s="454">
        <f t="shared" si="6"/>
        <v>0</v>
      </c>
      <c r="BN59" s="335">
        <f t="shared" si="7"/>
        <v>0</v>
      </c>
      <c r="BO59" s="454">
        <f t="shared" si="8"/>
        <v>0</v>
      </c>
      <c r="BP59" s="661">
        <f t="shared" ref="BP59" si="56">+AVERAGE(BD59:BG59)/AU59</f>
        <v>0.25</v>
      </c>
      <c r="BQ59" s="656">
        <f t="shared" si="10"/>
        <v>0.25</v>
      </c>
      <c r="BR59" s="646">
        <f t="shared" si="11"/>
        <v>0.25</v>
      </c>
      <c r="BS59" s="54">
        <f>'[7]2016'!P71</f>
        <v>0</v>
      </c>
      <c r="BT59" s="60">
        <f>'[7]2016'!Q71</f>
        <v>0</v>
      </c>
      <c r="BU59" s="60">
        <f>'[7]2016'!R71</f>
        <v>0</v>
      </c>
      <c r="BV59" s="125" t="str">
        <f t="shared" si="12"/>
        <v xml:space="preserve"> -</v>
      </c>
      <c r="BW59" s="379" t="str">
        <f t="shared" si="13"/>
        <v xml:space="preserve"> -</v>
      </c>
      <c r="BX59" s="54">
        <f>'[7]2017'!P78</f>
        <v>0</v>
      </c>
      <c r="BY59" s="60">
        <f>'[7]2017'!Q78</f>
        <v>0</v>
      </c>
      <c r="BZ59" s="60">
        <f>'[7]2017'!R78</f>
        <v>0</v>
      </c>
      <c r="CA59" s="125" t="str">
        <f t="shared" si="14"/>
        <v xml:space="preserve"> -</v>
      </c>
      <c r="CB59" s="379" t="str">
        <f t="shared" si="15"/>
        <v xml:space="preserve"> -</v>
      </c>
      <c r="CC59" s="54">
        <f>'[7]2018'!P78</f>
        <v>0</v>
      </c>
      <c r="CD59" s="60">
        <f>'[7]2018'!Q78</f>
        <v>0</v>
      </c>
      <c r="CE59" s="60">
        <f>'[7]2018'!R78</f>
        <v>0</v>
      </c>
      <c r="CF59" s="125" t="str">
        <f t="shared" si="16"/>
        <v xml:space="preserve"> -</v>
      </c>
      <c r="CG59" s="379" t="str">
        <f t="shared" si="17"/>
        <v xml:space="preserve"> -</v>
      </c>
      <c r="CH59" s="55">
        <f>'[7]2019'!P78</f>
        <v>0</v>
      </c>
      <c r="CI59" s="60">
        <f>'[7]2019'!Q78</f>
        <v>0</v>
      </c>
      <c r="CJ59" s="60">
        <f>'[7]2019'!R78</f>
        <v>0</v>
      </c>
      <c r="CK59" s="125" t="str">
        <f t="shared" si="18"/>
        <v xml:space="preserve"> -</v>
      </c>
      <c r="CL59" s="379" t="str">
        <f t="shared" si="19"/>
        <v xml:space="preserve"> -</v>
      </c>
      <c r="CM59" s="327">
        <f t="shared" si="20"/>
        <v>0</v>
      </c>
      <c r="CN59" s="323">
        <f t="shared" si="21"/>
        <v>0</v>
      </c>
      <c r="CO59" s="323">
        <f t="shared" si="22"/>
        <v>0</v>
      </c>
      <c r="CP59" s="505" t="str">
        <f t="shared" si="23"/>
        <v xml:space="preserve"> -</v>
      </c>
      <c r="CQ59" s="379" t="str">
        <f t="shared" si="24"/>
        <v xml:space="preserve"> -</v>
      </c>
      <c r="CR59" s="592" t="s">
        <v>1469</v>
      </c>
      <c r="CS59" s="99" t="s">
        <v>1921</v>
      </c>
      <c r="CT59" s="102" t="str">
        <f>'[1]LÍNEA 6'!AQ59</f>
        <v>Sec. Infraestructura</v>
      </c>
    </row>
    <row r="60" spans="2:98" ht="30" customHeight="1" thickBot="1" x14ac:dyDescent="0.25">
      <c r="B60" s="961"/>
      <c r="C60" s="958"/>
      <c r="D60" s="961"/>
      <c r="E60" s="957"/>
      <c r="F60" s="1121" t="s">
        <v>914</v>
      </c>
      <c r="G60" s="828">
        <v>0.2</v>
      </c>
      <c r="H60" s="828">
        <v>0.25</v>
      </c>
      <c r="I60" s="815">
        <f t="shared" ref="I60" si="57">+H60-G60</f>
        <v>4.9999999999999989E-2</v>
      </c>
      <c r="J60" s="828">
        <v>0.2</v>
      </c>
      <c r="K60" s="815">
        <f t="shared" ref="K60" si="58">+J60-G60</f>
        <v>0</v>
      </c>
      <c r="L60" s="828"/>
      <c r="M60" s="828">
        <v>0.2</v>
      </c>
      <c r="N60" s="815">
        <f t="shared" ref="N60" si="59">+M60-J60</f>
        <v>0</v>
      </c>
      <c r="O60" s="828"/>
      <c r="P60" s="828">
        <v>0.22</v>
      </c>
      <c r="Q60" s="815">
        <f t="shared" ref="Q60" si="60">+P60-M60</f>
        <v>1.999999999999999E-2</v>
      </c>
      <c r="R60" s="828"/>
      <c r="S60" s="828">
        <v>0.25</v>
      </c>
      <c r="T60" s="815">
        <f t="shared" ref="T60" si="61">+S60-P60</f>
        <v>0.03</v>
      </c>
      <c r="U60" s="877"/>
      <c r="V60" s="1042"/>
      <c r="W60" s="815">
        <f t="shared" ref="W60" si="62">+IF(V60=0,0,V60-G60)</f>
        <v>0</v>
      </c>
      <c r="X60" s="828"/>
      <c r="Y60" s="815">
        <f t="shared" ref="Y60" si="63">+IF(X60=0,0,X60-V60)</f>
        <v>0</v>
      </c>
      <c r="Z60" s="828"/>
      <c r="AA60" s="815">
        <f t="shared" ref="AA60" si="64">+IF(Z60=0,0,Z60-X60)</f>
        <v>0</v>
      </c>
      <c r="AB60" s="828"/>
      <c r="AC60" s="1191">
        <f t="shared" ref="AC60" si="65">+IF(AB60=0,0,AB60-Z60)</f>
        <v>0</v>
      </c>
      <c r="AD60" s="988" t="str">
        <f t="shared" ref="AD60" si="66">+IF(K60=0," -",W60/K60)</f>
        <v xml:space="preserve"> -</v>
      </c>
      <c r="AE60" s="762" t="str">
        <f t="shared" ref="AE60" si="67">+IF(K60=0," -",IF(AD60&gt;100%,100%,AD60))</f>
        <v xml:space="preserve"> -</v>
      </c>
      <c r="AF60" s="770" t="str">
        <f t="shared" ref="AF60" si="68">+IF(N60=0," -",Y60/N60)</f>
        <v xml:space="preserve"> -</v>
      </c>
      <c r="AG60" s="762" t="str">
        <f t="shared" ref="AG60" si="69">+IF(N60=0," -",IF(AF60&gt;100%,100%,AF60))</f>
        <v xml:space="preserve"> -</v>
      </c>
      <c r="AH60" s="770">
        <f t="shared" ref="AH60" si="70">+IF(Q60=0," -",AA60/Q60)</f>
        <v>0</v>
      </c>
      <c r="AI60" s="762">
        <f t="shared" ref="AI60" si="71">+IF(Q60=0," -",IF(AH60&gt;100%,100%,AH60))</f>
        <v>0</v>
      </c>
      <c r="AJ60" s="770">
        <f t="shared" ref="AJ60" si="72">+IF(T60=0," -",AC60/T60)</f>
        <v>0</v>
      </c>
      <c r="AK60" s="762">
        <f t="shared" ref="AK60" si="73">+IF(T60=0," -",IF(AJ60&gt;100%,100%,AJ60))</f>
        <v>0</v>
      </c>
      <c r="AL60" s="770">
        <f t="shared" ref="AL60" si="74">+SUM(AC60,AA60,Y60,W60)/I60</f>
        <v>0</v>
      </c>
      <c r="AM60" s="762">
        <f t="shared" ref="AM60" si="75">+IF(AL60&gt;100%,100%,IF(AL60&lt;0%,0%,AL60))</f>
        <v>0</v>
      </c>
      <c r="AN60" s="770"/>
      <c r="AO60" s="918"/>
      <c r="AP60" s="907"/>
      <c r="AQ60" s="30" t="s">
        <v>901</v>
      </c>
      <c r="AR60" s="118" t="str">
        <f>'[1]LÍNEA 6'!P60</f>
        <v xml:space="preserve"> -</v>
      </c>
      <c r="AS60" s="30" t="s">
        <v>1930</v>
      </c>
      <c r="AT60" s="68">
        <v>0</v>
      </c>
      <c r="AU60" s="109">
        <f>'[1]LÍNEA 6'!S60</f>
        <v>0.1</v>
      </c>
      <c r="AV60" s="109">
        <f>'[1]LÍNEA 6'!T60</f>
        <v>0</v>
      </c>
      <c r="AW60" s="424">
        <f t="shared" si="25"/>
        <v>0</v>
      </c>
      <c r="AX60" s="109">
        <f>'[1]LÍNEA 6'!U60</f>
        <v>0</v>
      </c>
      <c r="AY60" s="424">
        <f t="shared" si="26"/>
        <v>0</v>
      </c>
      <c r="AZ60" s="109">
        <f>'[1]LÍNEA 6'!V60</f>
        <v>0</v>
      </c>
      <c r="BA60" s="425">
        <f t="shared" si="27"/>
        <v>0</v>
      </c>
      <c r="BB60" s="148">
        <f>'[1]LÍNEA 6'!W60</f>
        <v>0.1</v>
      </c>
      <c r="BC60" s="426">
        <f t="shared" si="28"/>
        <v>1</v>
      </c>
      <c r="BD60" s="316">
        <f>'[7]2016'!K72</f>
        <v>0</v>
      </c>
      <c r="BE60" s="109">
        <f>'[7]2017'!K79</f>
        <v>0</v>
      </c>
      <c r="BF60" s="109">
        <f>'[7]2018'!K79</f>
        <v>0</v>
      </c>
      <c r="BG60" s="73">
        <f>'[7]2019'!K79</f>
        <v>0</v>
      </c>
      <c r="BH60" s="332" t="str">
        <f t="shared" si="1"/>
        <v xml:space="preserve"> -</v>
      </c>
      <c r="BI60" s="458" t="str">
        <f t="shared" si="2"/>
        <v xml:space="preserve"> -</v>
      </c>
      <c r="BJ60" s="333" t="str">
        <f t="shared" si="3"/>
        <v xml:space="preserve"> -</v>
      </c>
      <c r="BK60" s="458" t="str">
        <f t="shared" si="4"/>
        <v xml:space="preserve"> -</v>
      </c>
      <c r="BL60" s="333" t="str">
        <f t="shared" si="5"/>
        <v xml:space="preserve"> -</v>
      </c>
      <c r="BM60" s="458" t="str">
        <f t="shared" si="6"/>
        <v xml:space="preserve"> -</v>
      </c>
      <c r="BN60" s="333">
        <f t="shared" si="7"/>
        <v>0</v>
      </c>
      <c r="BO60" s="458">
        <f t="shared" si="8"/>
        <v>0</v>
      </c>
      <c r="BP60" s="662">
        <f t="shared" si="9"/>
        <v>0</v>
      </c>
      <c r="BQ60" s="657">
        <f t="shared" si="10"/>
        <v>0</v>
      </c>
      <c r="BR60" s="647">
        <f t="shared" si="11"/>
        <v>0</v>
      </c>
      <c r="BS60" s="62">
        <f>'[7]2016'!P72</f>
        <v>0</v>
      </c>
      <c r="BT60" s="92">
        <f>'[7]2016'!Q72</f>
        <v>0</v>
      </c>
      <c r="BU60" s="92">
        <f>'[7]2016'!R72</f>
        <v>0</v>
      </c>
      <c r="BV60" s="148" t="str">
        <f t="shared" si="12"/>
        <v xml:space="preserve"> -</v>
      </c>
      <c r="BW60" s="386" t="str">
        <f t="shared" si="13"/>
        <v xml:space="preserve"> -</v>
      </c>
      <c r="BX60" s="62">
        <f>'[7]2017'!P79</f>
        <v>0</v>
      </c>
      <c r="BY60" s="92">
        <f>'[7]2017'!Q79</f>
        <v>0</v>
      </c>
      <c r="BZ60" s="92">
        <f>'[7]2017'!R79</f>
        <v>0</v>
      </c>
      <c r="CA60" s="148" t="str">
        <f t="shared" si="14"/>
        <v xml:space="preserve"> -</v>
      </c>
      <c r="CB60" s="386" t="str">
        <f t="shared" si="15"/>
        <v xml:space="preserve"> -</v>
      </c>
      <c r="CC60" s="62">
        <f>'[7]2018'!P79</f>
        <v>0</v>
      </c>
      <c r="CD60" s="92">
        <f>'[7]2018'!Q79</f>
        <v>0</v>
      </c>
      <c r="CE60" s="92">
        <f>'[7]2018'!R79</f>
        <v>0</v>
      </c>
      <c r="CF60" s="148" t="str">
        <f t="shared" si="16"/>
        <v xml:space="preserve"> -</v>
      </c>
      <c r="CG60" s="386" t="str">
        <f t="shared" si="17"/>
        <v xml:space="preserve"> -</v>
      </c>
      <c r="CH60" s="63">
        <f>'[7]2019'!P79</f>
        <v>0</v>
      </c>
      <c r="CI60" s="92">
        <f>'[7]2019'!Q79</f>
        <v>0</v>
      </c>
      <c r="CJ60" s="92">
        <f>'[7]2019'!R79</f>
        <v>0</v>
      </c>
      <c r="CK60" s="148" t="str">
        <f t="shared" si="18"/>
        <v xml:space="preserve"> -</v>
      </c>
      <c r="CL60" s="386" t="str">
        <f t="shared" si="19"/>
        <v xml:space="preserve"> -</v>
      </c>
      <c r="CM60" s="328">
        <f t="shared" si="20"/>
        <v>0</v>
      </c>
      <c r="CN60" s="329">
        <f t="shared" si="21"/>
        <v>0</v>
      </c>
      <c r="CO60" s="329">
        <f t="shared" si="22"/>
        <v>0</v>
      </c>
      <c r="CP60" s="506" t="str">
        <f t="shared" si="23"/>
        <v xml:space="preserve"> -</v>
      </c>
      <c r="CQ60" s="386" t="str">
        <f t="shared" si="24"/>
        <v xml:space="preserve"> -</v>
      </c>
      <c r="CR60" s="593" t="s">
        <v>1344</v>
      </c>
      <c r="CS60" s="106" t="s">
        <v>1563</v>
      </c>
      <c r="CT60" s="107" t="str">
        <f>'[1]LÍNEA 6'!AQ60</f>
        <v>Sec. Infraestructura</v>
      </c>
    </row>
    <row r="61" spans="2:98" ht="30" customHeight="1" x14ac:dyDescent="0.2">
      <c r="B61" s="961"/>
      <c r="C61" s="958"/>
      <c r="D61" s="961"/>
      <c r="E61" s="957"/>
      <c r="F61" s="1121"/>
      <c r="G61" s="828"/>
      <c r="H61" s="828"/>
      <c r="I61" s="815"/>
      <c r="J61" s="828"/>
      <c r="K61" s="815"/>
      <c r="L61" s="828"/>
      <c r="M61" s="828"/>
      <c r="N61" s="815"/>
      <c r="O61" s="828"/>
      <c r="P61" s="828"/>
      <c r="Q61" s="815"/>
      <c r="R61" s="828"/>
      <c r="S61" s="828"/>
      <c r="T61" s="815"/>
      <c r="U61" s="877"/>
      <c r="V61" s="1042"/>
      <c r="W61" s="815"/>
      <c r="X61" s="828"/>
      <c r="Y61" s="815"/>
      <c r="Z61" s="828"/>
      <c r="AA61" s="815"/>
      <c r="AB61" s="828"/>
      <c r="AC61" s="1191"/>
      <c r="AD61" s="988"/>
      <c r="AE61" s="762"/>
      <c r="AF61" s="770"/>
      <c r="AG61" s="762"/>
      <c r="AH61" s="770"/>
      <c r="AI61" s="762"/>
      <c r="AJ61" s="770"/>
      <c r="AK61" s="762"/>
      <c r="AL61" s="770"/>
      <c r="AM61" s="762"/>
      <c r="AN61" s="770"/>
      <c r="AO61" s="917">
        <f>+RESUMEN!J145</f>
        <v>0.26326909722222225</v>
      </c>
      <c r="AP61" s="906" t="s">
        <v>918</v>
      </c>
      <c r="AQ61" s="26" t="s">
        <v>902</v>
      </c>
      <c r="AR61" s="138">
        <f>'[1]LÍNEA 6'!P61</f>
        <v>2210666</v>
      </c>
      <c r="AS61" s="26" t="s">
        <v>1931</v>
      </c>
      <c r="AT61" s="39">
        <v>4257</v>
      </c>
      <c r="AU61" s="90">
        <f>'[1]LÍNEA 6'!S61</f>
        <v>36000</v>
      </c>
      <c r="AV61" s="90">
        <f>'[1]LÍNEA 6'!T61</f>
        <v>0</v>
      </c>
      <c r="AW61" s="413">
        <f t="shared" si="25"/>
        <v>0</v>
      </c>
      <c r="AX61" s="90">
        <f>'[1]LÍNEA 6'!U61</f>
        <v>12000</v>
      </c>
      <c r="AY61" s="413">
        <f t="shared" si="26"/>
        <v>0.33333333333333331</v>
      </c>
      <c r="AZ61" s="90">
        <f>'[1]LÍNEA 6'!V61</f>
        <v>12000</v>
      </c>
      <c r="BA61" s="415">
        <f t="shared" si="27"/>
        <v>0.33333333333333331</v>
      </c>
      <c r="BB61" s="46">
        <f>'[1]LÍNEA 6'!W61</f>
        <v>12000</v>
      </c>
      <c r="BC61" s="422">
        <f t="shared" si="28"/>
        <v>0.33333333333333331</v>
      </c>
      <c r="BD61" s="52">
        <f>'[7]2016'!K73</f>
        <v>0</v>
      </c>
      <c r="BE61" s="90">
        <f>'[7]2017'!K80</f>
        <v>1963</v>
      </c>
      <c r="BF61" s="90">
        <f>'[7]2018'!K80</f>
        <v>0</v>
      </c>
      <c r="BG61" s="69">
        <f>'[7]2019'!K80</f>
        <v>0</v>
      </c>
      <c r="BH61" s="330" t="str">
        <f t="shared" si="1"/>
        <v xml:space="preserve"> -</v>
      </c>
      <c r="BI61" s="453" t="str">
        <f t="shared" si="2"/>
        <v xml:space="preserve"> -</v>
      </c>
      <c r="BJ61" s="331">
        <f t="shared" si="3"/>
        <v>0.16358333333333333</v>
      </c>
      <c r="BK61" s="453">
        <f t="shared" si="4"/>
        <v>0.16358333333333333</v>
      </c>
      <c r="BL61" s="331">
        <f t="shared" si="5"/>
        <v>0</v>
      </c>
      <c r="BM61" s="453">
        <f t="shared" si="6"/>
        <v>0</v>
      </c>
      <c r="BN61" s="331">
        <f t="shared" si="7"/>
        <v>0</v>
      </c>
      <c r="BO61" s="453">
        <f t="shared" si="8"/>
        <v>0</v>
      </c>
      <c r="BP61" s="660">
        <f t="shared" si="9"/>
        <v>5.4527777777777779E-2</v>
      </c>
      <c r="BQ61" s="655">
        <f t="shared" si="10"/>
        <v>5.4527777777777779E-2</v>
      </c>
      <c r="BR61" s="645">
        <f t="shared" si="11"/>
        <v>5.4527777777777779E-2</v>
      </c>
      <c r="BS61" s="52">
        <f>'[7]2016'!P73</f>
        <v>0</v>
      </c>
      <c r="BT61" s="90">
        <f>'[7]2016'!Q73</f>
        <v>0</v>
      </c>
      <c r="BU61" s="90">
        <f>'[7]2016'!R73</f>
        <v>0</v>
      </c>
      <c r="BV61" s="146" t="str">
        <f t="shared" si="12"/>
        <v xml:space="preserve"> -</v>
      </c>
      <c r="BW61" s="385" t="str">
        <f t="shared" si="13"/>
        <v xml:space="preserve"> -</v>
      </c>
      <c r="BX61" s="52">
        <f>'[7]2017'!P80</f>
        <v>8696669</v>
      </c>
      <c r="BY61" s="90">
        <f>'[7]2017'!Q80</f>
        <v>2605219</v>
      </c>
      <c r="BZ61" s="90">
        <f>'[7]2017'!R80</f>
        <v>0</v>
      </c>
      <c r="CA61" s="146">
        <f t="shared" si="14"/>
        <v>0.29956515534855932</v>
      </c>
      <c r="CB61" s="385" t="str">
        <f t="shared" si="15"/>
        <v xml:space="preserve"> -</v>
      </c>
      <c r="CC61" s="52">
        <f>'[7]2018'!P80</f>
        <v>18640000</v>
      </c>
      <c r="CD61" s="90">
        <f>'[7]2018'!Q80</f>
        <v>0</v>
      </c>
      <c r="CE61" s="90">
        <f>'[7]2018'!R80</f>
        <v>0</v>
      </c>
      <c r="CF61" s="146">
        <f t="shared" si="16"/>
        <v>0</v>
      </c>
      <c r="CG61" s="385" t="str">
        <f t="shared" si="17"/>
        <v xml:space="preserve"> -</v>
      </c>
      <c r="CH61" s="53">
        <f>'[7]2019'!P80</f>
        <v>19624000</v>
      </c>
      <c r="CI61" s="90">
        <f>'[7]2019'!Q80</f>
        <v>0</v>
      </c>
      <c r="CJ61" s="90">
        <f>'[7]2019'!R80</f>
        <v>0</v>
      </c>
      <c r="CK61" s="146">
        <f t="shared" si="18"/>
        <v>0</v>
      </c>
      <c r="CL61" s="385" t="str">
        <f t="shared" si="19"/>
        <v xml:space="preserve"> -</v>
      </c>
      <c r="CM61" s="325">
        <f t="shared" si="20"/>
        <v>46960669</v>
      </c>
      <c r="CN61" s="326">
        <f t="shared" si="21"/>
        <v>2605219</v>
      </c>
      <c r="CO61" s="326">
        <f t="shared" si="22"/>
        <v>0</v>
      </c>
      <c r="CP61" s="504">
        <f t="shared" si="23"/>
        <v>5.5476615974103777E-2</v>
      </c>
      <c r="CQ61" s="385" t="str">
        <f t="shared" si="24"/>
        <v xml:space="preserve"> -</v>
      </c>
      <c r="CR61" s="591" t="s">
        <v>1890</v>
      </c>
      <c r="CS61" s="98" t="s">
        <v>1921</v>
      </c>
      <c r="CT61" s="101" t="str">
        <f>'[1]LÍNEA 6'!AQ61</f>
        <v>Sec. Infraestructura</v>
      </c>
    </row>
    <row r="62" spans="2:98" ht="30" customHeight="1" x14ac:dyDescent="0.2">
      <c r="B62" s="961"/>
      <c r="C62" s="958"/>
      <c r="D62" s="961"/>
      <c r="E62" s="957"/>
      <c r="F62" s="1121"/>
      <c r="G62" s="828"/>
      <c r="H62" s="828"/>
      <c r="I62" s="815"/>
      <c r="J62" s="828"/>
      <c r="K62" s="815"/>
      <c r="L62" s="828"/>
      <c r="M62" s="828"/>
      <c r="N62" s="815"/>
      <c r="O62" s="828"/>
      <c r="P62" s="828"/>
      <c r="Q62" s="815"/>
      <c r="R62" s="828"/>
      <c r="S62" s="828"/>
      <c r="T62" s="815"/>
      <c r="U62" s="877"/>
      <c r="V62" s="1042"/>
      <c r="W62" s="815"/>
      <c r="X62" s="828"/>
      <c r="Y62" s="815"/>
      <c r="Z62" s="828"/>
      <c r="AA62" s="815"/>
      <c r="AB62" s="828"/>
      <c r="AC62" s="1191"/>
      <c r="AD62" s="988"/>
      <c r="AE62" s="762"/>
      <c r="AF62" s="770"/>
      <c r="AG62" s="762"/>
      <c r="AH62" s="770"/>
      <c r="AI62" s="762"/>
      <c r="AJ62" s="770"/>
      <c r="AK62" s="762"/>
      <c r="AL62" s="770"/>
      <c r="AM62" s="762"/>
      <c r="AN62" s="770"/>
      <c r="AO62" s="915"/>
      <c r="AP62" s="904"/>
      <c r="AQ62" s="119" t="s">
        <v>903</v>
      </c>
      <c r="AR62" s="367">
        <f>'[1]LÍNEA 6'!P62</f>
        <v>2210666</v>
      </c>
      <c r="AS62" s="119" t="s">
        <v>1932</v>
      </c>
      <c r="AT62" s="40">
        <v>4500</v>
      </c>
      <c r="AU62" s="60">
        <f>'[1]LÍNEA 6'!S62</f>
        <v>1000</v>
      </c>
      <c r="AV62" s="60">
        <f>'[1]LÍNEA 6'!T62</f>
        <v>200</v>
      </c>
      <c r="AW62" s="414">
        <f t="shared" si="25"/>
        <v>0.2</v>
      </c>
      <c r="AX62" s="60">
        <f>'[1]LÍNEA 6'!U62</f>
        <v>200</v>
      </c>
      <c r="AY62" s="414">
        <f t="shared" si="26"/>
        <v>0.2</v>
      </c>
      <c r="AZ62" s="60">
        <f>'[1]LÍNEA 6'!V62</f>
        <v>300</v>
      </c>
      <c r="BA62" s="416">
        <f t="shared" si="27"/>
        <v>0.3</v>
      </c>
      <c r="BB62" s="47">
        <f>'[1]LÍNEA 6'!W62</f>
        <v>300</v>
      </c>
      <c r="BC62" s="423">
        <f t="shared" si="28"/>
        <v>0.3</v>
      </c>
      <c r="BD62" s="54">
        <f>'[7]2016'!K74</f>
        <v>0</v>
      </c>
      <c r="BE62" s="60">
        <f>'[7]2017'!K81</f>
        <v>456</v>
      </c>
      <c r="BF62" s="60">
        <f>'[7]2018'!K81</f>
        <v>0</v>
      </c>
      <c r="BG62" s="49">
        <f>'[7]2019'!K81</f>
        <v>0</v>
      </c>
      <c r="BH62" s="334">
        <f t="shared" si="1"/>
        <v>0</v>
      </c>
      <c r="BI62" s="454">
        <f t="shared" si="2"/>
        <v>0</v>
      </c>
      <c r="BJ62" s="335">
        <f t="shared" si="3"/>
        <v>2.2799999999999998</v>
      </c>
      <c r="BK62" s="454">
        <f t="shared" si="4"/>
        <v>1</v>
      </c>
      <c r="BL62" s="335">
        <f t="shared" si="5"/>
        <v>0</v>
      </c>
      <c r="BM62" s="454">
        <f t="shared" si="6"/>
        <v>0</v>
      </c>
      <c r="BN62" s="335">
        <f t="shared" si="7"/>
        <v>0</v>
      </c>
      <c r="BO62" s="454">
        <f t="shared" si="8"/>
        <v>0</v>
      </c>
      <c r="BP62" s="661">
        <f t="shared" si="9"/>
        <v>0.45600000000000002</v>
      </c>
      <c r="BQ62" s="656">
        <f t="shared" si="10"/>
        <v>0.45600000000000002</v>
      </c>
      <c r="BR62" s="646">
        <f t="shared" si="11"/>
        <v>0.45600000000000002</v>
      </c>
      <c r="BS62" s="54">
        <f>'[7]2016'!P74</f>
        <v>16657142</v>
      </c>
      <c r="BT62" s="60">
        <f>'[7]2016'!Q74</f>
        <v>0</v>
      </c>
      <c r="BU62" s="60">
        <f>'[7]2016'!R74</f>
        <v>0</v>
      </c>
      <c r="BV62" s="125">
        <f t="shared" si="12"/>
        <v>0</v>
      </c>
      <c r="BW62" s="379" t="str">
        <f t="shared" si="13"/>
        <v xml:space="preserve"> -</v>
      </c>
      <c r="BX62" s="54">
        <f>'[7]2017'!P81</f>
        <v>6802214</v>
      </c>
      <c r="BY62" s="60">
        <f>'[7]2017'!Q81</f>
        <v>6802214</v>
      </c>
      <c r="BZ62" s="60">
        <f>'[7]2017'!R81</f>
        <v>0</v>
      </c>
      <c r="CA62" s="125">
        <f t="shared" si="14"/>
        <v>1</v>
      </c>
      <c r="CB62" s="379" t="str">
        <f t="shared" si="15"/>
        <v xml:space="preserve"> -</v>
      </c>
      <c r="CC62" s="54">
        <f>'[7]2018'!P81</f>
        <v>2223375</v>
      </c>
      <c r="CD62" s="60">
        <f>'[7]2018'!Q81</f>
        <v>0</v>
      </c>
      <c r="CE62" s="60">
        <f>'[7]2018'!R81</f>
        <v>0</v>
      </c>
      <c r="CF62" s="125">
        <f t="shared" si="16"/>
        <v>0</v>
      </c>
      <c r="CG62" s="379" t="str">
        <f t="shared" si="17"/>
        <v xml:space="preserve"> -</v>
      </c>
      <c r="CH62" s="55">
        <f>'[7]2019'!P81</f>
        <v>2445712</v>
      </c>
      <c r="CI62" s="60">
        <f>'[7]2019'!Q81</f>
        <v>0</v>
      </c>
      <c r="CJ62" s="60">
        <f>'[7]2019'!R81</f>
        <v>0</v>
      </c>
      <c r="CK62" s="125">
        <f t="shared" si="18"/>
        <v>0</v>
      </c>
      <c r="CL62" s="379" t="str">
        <f t="shared" si="19"/>
        <v xml:space="preserve"> -</v>
      </c>
      <c r="CM62" s="327">
        <f t="shared" si="20"/>
        <v>28128443</v>
      </c>
      <c r="CN62" s="323">
        <f t="shared" si="21"/>
        <v>6802214</v>
      </c>
      <c r="CO62" s="323">
        <f t="shared" si="22"/>
        <v>0</v>
      </c>
      <c r="CP62" s="505">
        <f t="shared" si="23"/>
        <v>0.24182689386682371</v>
      </c>
      <c r="CQ62" s="379" t="str">
        <f t="shared" si="24"/>
        <v xml:space="preserve"> -</v>
      </c>
      <c r="CR62" s="592" t="s">
        <v>1890</v>
      </c>
      <c r="CS62" s="99" t="s">
        <v>1921</v>
      </c>
      <c r="CT62" s="102" t="str">
        <f>'[1]LÍNEA 6'!AQ62</f>
        <v>Sec. Infraestructura</v>
      </c>
    </row>
    <row r="63" spans="2:98" ht="30" customHeight="1" x14ac:dyDescent="0.2">
      <c r="B63" s="961"/>
      <c r="C63" s="958"/>
      <c r="D63" s="961"/>
      <c r="E63" s="957"/>
      <c r="F63" s="1121" t="s">
        <v>915</v>
      </c>
      <c r="G63" s="828">
        <v>0.9</v>
      </c>
      <c r="H63" s="828">
        <v>0.94</v>
      </c>
      <c r="I63" s="815">
        <f t="shared" ref="I63" si="76">+H63-G63</f>
        <v>3.9999999999999925E-2</v>
      </c>
      <c r="J63" s="828">
        <v>0.9</v>
      </c>
      <c r="K63" s="815">
        <f t="shared" ref="K63" si="77">+J63-G63</f>
        <v>0</v>
      </c>
      <c r="L63" s="828"/>
      <c r="M63" s="828">
        <v>0.91</v>
      </c>
      <c r="N63" s="815">
        <f t="shared" ref="N63" si="78">+M63-J63</f>
        <v>1.0000000000000009E-2</v>
      </c>
      <c r="O63" s="828"/>
      <c r="P63" s="828">
        <v>0.92</v>
      </c>
      <c r="Q63" s="815">
        <f t="shared" ref="Q63" si="79">+P63-M63</f>
        <v>1.0000000000000009E-2</v>
      </c>
      <c r="R63" s="828"/>
      <c r="S63" s="828">
        <v>0.94</v>
      </c>
      <c r="T63" s="815">
        <f t="shared" ref="T63" si="80">+S63-P63</f>
        <v>1.9999999999999907E-2</v>
      </c>
      <c r="U63" s="877"/>
      <c r="V63" s="1042"/>
      <c r="W63" s="815">
        <f t="shared" ref="W63" si="81">+IF(V63=0,0,V63-G63)</f>
        <v>0</v>
      </c>
      <c r="X63" s="828"/>
      <c r="Y63" s="815">
        <f t="shared" ref="Y63" si="82">+IF(X63=0,0,X63-V63)</f>
        <v>0</v>
      </c>
      <c r="Z63" s="828"/>
      <c r="AA63" s="815">
        <f t="shared" ref="AA63" si="83">+IF(Z63=0,0,Z63-X63)</f>
        <v>0</v>
      </c>
      <c r="AB63" s="828"/>
      <c r="AC63" s="1191">
        <f t="shared" ref="AC63" si="84">+IF(AB63=0,0,AB63-Z63)</f>
        <v>0</v>
      </c>
      <c r="AD63" s="988" t="str">
        <f t="shared" ref="AD63" si="85">+IF(K63=0," -",W63/K63)</f>
        <v xml:space="preserve"> -</v>
      </c>
      <c r="AE63" s="762" t="str">
        <f t="shared" ref="AE63" si="86">+IF(K63=0," -",IF(AD63&gt;100%,100%,AD63))</f>
        <v xml:space="preserve"> -</v>
      </c>
      <c r="AF63" s="770">
        <f t="shared" ref="AF63" si="87">+IF(N63=0," -",Y63/N63)</f>
        <v>0</v>
      </c>
      <c r="AG63" s="762">
        <f t="shared" ref="AG63" si="88">+IF(N63=0," -",IF(AF63&gt;100%,100%,AF63))</f>
        <v>0</v>
      </c>
      <c r="AH63" s="770">
        <f t="shared" ref="AH63" si="89">+IF(Q63=0," -",AA63/Q63)</f>
        <v>0</v>
      </c>
      <c r="AI63" s="762">
        <f t="shared" ref="AI63" si="90">+IF(Q63=0," -",IF(AH63&gt;100%,100%,AH63))</f>
        <v>0</v>
      </c>
      <c r="AJ63" s="770">
        <f t="shared" ref="AJ63" si="91">+IF(T63=0," -",AC63/T63)</f>
        <v>0</v>
      </c>
      <c r="AK63" s="762">
        <f t="shared" ref="AK63" si="92">+IF(T63=0," -",IF(AJ63&gt;100%,100%,AJ63))</f>
        <v>0</v>
      </c>
      <c r="AL63" s="770">
        <f t="shared" ref="AL63" si="93">+SUM(AC63,AA63,Y63,W63)/I63</f>
        <v>0</v>
      </c>
      <c r="AM63" s="762">
        <f t="shared" ref="AM63" si="94">+IF(AL63&gt;100%,100%,IF(AL63&lt;0%,0%,AL63))</f>
        <v>0</v>
      </c>
      <c r="AN63" s="770"/>
      <c r="AO63" s="915"/>
      <c r="AP63" s="904"/>
      <c r="AQ63" s="119" t="s">
        <v>904</v>
      </c>
      <c r="AR63" s="367" t="str">
        <f>'[1]LÍNEA 6'!P63</f>
        <v xml:space="preserve"> -</v>
      </c>
      <c r="AS63" s="119" t="s">
        <v>1933</v>
      </c>
      <c r="AT63" s="40">
        <v>0</v>
      </c>
      <c r="AU63" s="60">
        <f>'[1]LÍNEA 6'!S63</f>
        <v>1</v>
      </c>
      <c r="AV63" s="60">
        <f>'[1]LÍNEA 6'!T63</f>
        <v>0</v>
      </c>
      <c r="AW63" s="414">
        <f t="shared" si="25"/>
        <v>0</v>
      </c>
      <c r="AX63" s="60">
        <f>'[1]LÍNEA 6'!U63</f>
        <v>1</v>
      </c>
      <c r="AY63" s="414">
        <f t="shared" si="26"/>
        <v>1</v>
      </c>
      <c r="AZ63" s="60">
        <f>'[1]LÍNEA 6'!V63</f>
        <v>0</v>
      </c>
      <c r="BA63" s="416">
        <f t="shared" si="27"/>
        <v>0</v>
      </c>
      <c r="BB63" s="47">
        <f>'[1]LÍNEA 6'!W63</f>
        <v>0</v>
      </c>
      <c r="BC63" s="423">
        <f t="shared" si="28"/>
        <v>0</v>
      </c>
      <c r="BD63" s="54">
        <f>'[7]2016'!$K$75</f>
        <v>0</v>
      </c>
      <c r="BE63" s="60">
        <f>'[5]2017'!$K$24</f>
        <v>0.7</v>
      </c>
      <c r="BF63" s="60">
        <f>'[5]2018'!$K$24</f>
        <v>0</v>
      </c>
      <c r="BG63" s="49">
        <f>'[5]2019'!$K$24</f>
        <v>0</v>
      </c>
      <c r="BH63" s="334" t="str">
        <f t="shared" si="1"/>
        <v xml:space="preserve"> -</v>
      </c>
      <c r="BI63" s="454" t="str">
        <f t="shared" si="2"/>
        <v xml:space="preserve"> -</v>
      </c>
      <c r="BJ63" s="335">
        <f t="shared" si="3"/>
        <v>0.7</v>
      </c>
      <c r="BK63" s="454">
        <f t="shared" si="4"/>
        <v>0.7</v>
      </c>
      <c r="BL63" s="335" t="str">
        <f t="shared" si="5"/>
        <v xml:space="preserve"> -</v>
      </c>
      <c r="BM63" s="454" t="str">
        <f t="shared" si="6"/>
        <v xml:space="preserve"> -</v>
      </c>
      <c r="BN63" s="335" t="str">
        <f t="shared" si="7"/>
        <v xml:space="preserve"> -</v>
      </c>
      <c r="BO63" s="454" t="str">
        <f t="shared" si="8"/>
        <v xml:space="preserve"> -</v>
      </c>
      <c r="BP63" s="661">
        <f t="shared" si="9"/>
        <v>0.7</v>
      </c>
      <c r="BQ63" s="656">
        <f t="shared" si="10"/>
        <v>0.7</v>
      </c>
      <c r="BR63" s="646">
        <f t="shared" si="11"/>
        <v>0.7</v>
      </c>
      <c r="BS63" s="54">
        <f>'[7]2016'!P75</f>
        <v>0</v>
      </c>
      <c r="BT63" s="60">
        <f>'[7]2016'!Q75</f>
        <v>0</v>
      </c>
      <c r="BU63" s="60">
        <f>'[7]2016'!R75</f>
        <v>0</v>
      </c>
      <c r="BV63" s="125" t="str">
        <f t="shared" si="12"/>
        <v xml:space="preserve"> -</v>
      </c>
      <c r="BW63" s="379" t="str">
        <f t="shared" si="13"/>
        <v xml:space="preserve"> -</v>
      </c>
      <c r="BX63" s="54">
        <f>'[5]2017'!P24</f>
        <v>0</v>
      </c>
      <c r="BY63" s="60">
        <f>'[5]2017'!Q24</f>
        <v>0</v>
      </c>
      <c r="BZ63" s="60">
        <f>'[5]2017'!R24</f>
        <v>0</v>
      </c>
      <c r="CA63" s="125" t="str">
        <f t="shared" si="14"/>
        <v xml:space="preserve"> -</v>
      </c>
      <c r="CB63" s="379" t="str">
        <f t="shared" si="15"/>
        <v xml:space="preserve"> -</v>
      </c>
      <c r="CC63" s="54">
        <f>'[5]2018'!P24</f>
        <v>0</v>
      </c>
      <c r="CD63" s="60">
        <f>'[5]2018'!Q24</f>
        <v>0</v>
      </c>
      <c r="CE63" s="60">
        <f>'[5]2018'!R24</f>
        <v>0</v>
      </c>
      <c r="CF63" s="125" t="str">
        <f t="shared" si="16"/>
        <v xml:space="preserve"> -</v>
      </c>
      <c r="CG63" s="379" t="str">
        <f t="shared" si="17"/>
        <v xml:space="preserve"> -</v>
      </c>
      <c r="CH63" s="55">
        <f>'[5]2019'!P24</f>
        <v>0</v>
      </c>
      <c r="CI63" s="60">
        <f>'[5]2019'!Q24</f>
        <v>0</v>
      </c>
      <c r="CJ63" s="60">
        <f>'[5]2019'!R24</f>
        <v>0</v>
      </c>
      <c r="CK63" s="125" t="str">
        <f t="shared" si="18"/>
        <v xml:space="preserve"> -</v>
      </c>
      <c r="CL63" s="379" t="str">
        <f t="shared" si="19"/>
        <v xml:space="preserve"> -</v>
      </c>
      <c r="CM63" s="327">
        <f t="shared" si="20"/>
        <v>0</v>
      </c>
      <c r="CN63" s="323">
        <f t="shared" si="21"/>
        <v>0</v>
      </c>
      <c r="CO63" s="323">
        <f t="shared" si="22"/>
        <v>0</v>
      </c>
      <c r="CP63" s="505" t="str">
        <f t="shared" si="23"/>
        <v xml:space="preserve"> -</v>
      </c>
      <c r="CQ63" s="379" t="str">
        <f t="shared" si="24"/>
        <v xml:space="preserve"> -</v>
      </c>
      <c r="CR63" s="592" t="s">
        <v>1890</v>
      </c>
      <c r="CS63" s="99" t="s">
        <v>1921</v>
      </c>
      <c r="CT63" s="102" t="str">
        <f>'[1]LÍNEA 6'!AQ63</f>
        <v>Sec. Hacienda</v>
      </c>
    </row>
    <row r="64" spans="2:98" ht="30" customHeight="1" x14ac:dyDescent="0.2">
      <c r="B64" s="961"/>
      <c r="C64" s="958"/>
      <c r="D64" s="961"/>
      <c r="E64" s="957"/>
      <c r="F64" s="1121"/>
      <c r="G64" s="828"/>
      <c r="H64" s="828"/>
      <c r="I64" s="815"/>
      <c r="J64" s="828"/>
      <c r="K64" s="815"/>
      <c r="L64" s="828"/>
      <c r="M64" s="828"/>
      <c r="N64" s="815"/>
      <c r="O64" s="828"/>
      <c r="P64" s="828"/>
      <c r="Q64" s="815"/>
      <c r="R64" s="828"/>
      <c r="S64" s="828"/>
      <c r="T64" s="815"/>
      <c r="U64" s="877"/>
      <c r="V64" s="1042"/>
      <c r="W64" s="815"/>
      <c r="X64" s="828"/>
      <c r="Y64" s="815"/>
      <c r="Z64" s="828"/>
      <c r="AA64" s="815"/>
      <c r="AB64" s="828"/>
      <c r="AC64" s="1191"/>
      <c r="AD64" s="988"/>
      <c r="AE64" s="762"/>
      <c r="AF64" s="770"/>
      <c r="AG64" s="762"/>
      <c r="AH64" s="770"/>
      <c r="AI64" s="762"/>
      <c r="AJ64" s="770"/>
      <c r="AK64" s="762"/>
      <c r="AL64" s="770"/>
      <c r="AM64" s="762"/>
      <c r="AN64" s="770"/>
      <c r="AO64" s="915"/>
      <c r="AP64" s="904"/>
      <c r="AQ64" s="119" t="s">
        <v>905</v>
      </c>
      <c r="AR64" s="367">
        <f>'[1]LÍNEA 6'!P64</f>
        <v>2210666</v>
      </c>
      <c r="AS64" s="119" t="s">
        <v>1934</v>
      </c>
      <c r="AT64" s="40">
        <v>110</v>
      </c>
      <c r="AU64" s="60">
        <f>'[1]LÍNEA 6'!S64</f>
        <v>50</v>
      </c>
      <c r="AV64" s="60">
        <f>'[1]LÍNEA 6'!T64</f>
        <v>0</v>
      </c>
      <c r="AW64" s="414">
        <f t="shared" si="25"/>
        <v>0</v>
      </c>
      <c r="AX64" s="60">
        <f>'[1]LÍNEA 6'!U64</f>
        <v>15</v>
      </c>
      <c r="AY64" s="414">
        <f t="shared" si="26"/>
        <v>0.3</v>
      </c>
      <c r="AZ64" s="60">
        <f>'[1]LÍNEA 6'!V64</f>
        <v>15</v>
      </c>
      <c r="BA64" s="416">
        <f t="shared" si="27"/>
        <v>0.3</v>
      </c>
      <c r="BB64" s="47">
        <f>'[1]LÍNEA 6'!W64</f>
        <v>20</v>
      </c>
      <c r="BC64" s="423">
        <f t="shared" si="28"/>
        <v>0.4</v>
      </c>
      <c r="BD64" s="54">
        <f>'[7]2016'!K76</f>
        <v>0</v>
      </c>
      <c r="BE64" s="60">
        <f>'[7]2017'!K82</f>
        <v>4</v>
      </c>
      <c r="BF64" s="60">
        <f>'[7]2018'!K82</f>
        <v>0</v>
      </c>
      <c r="BG64" s="49">
        <f>'[7]2019'!K82</f>
        <v>0</v>
      </c>
      <c r="BH64" s="334" t="str">
        <f t="shared" si="1"/>
        <v xml:space="preserve"> -</v>
      </c>
      <c r="BI64" s="454" t="str">
        <f t="shared" si="2"/>
        <v xml:space="preserve"> -</v>
      </c>
      <c r="BJ64" s="335">
        <f t="shared" si="3"/>
        <v>0.26666666666666666</v>
      </c>
      <c r="BK64" s="454">
        <f t="shared" si="4"/>
        <v>0.26666666666666666</v>
      </c>
      <c r="BL64" s="335">
        <f t="shared" si="5"/>
        <v>0</v>
      </c>
      <c r="BM64" s="454">
        <f t="shared" si="6"/>
        <v>0</v>
      </c>
      <c r="BN64" s="335">
        <f t="shared" si="7"/>
        <v>0</v>
      </c>
      <c r="BO64" s="454">
        <f t="shared" si="8"/>
        <v>0</v>
      </c>
      <c r="BP64" s="661">
        <f t="shared" si="9"/>
        <v>0.08</v>
      </c>
      <c r="BQ64" s="656">
        <f t="shared" si="10"/>
        <v>0.08</v>
      </c>
      <c r="BR64" s="646">
        <f t="shared" si="11"/>
        <v>0.08</v>
      </c>
      <c r="BS64" s="54">
        <f>'[7]2016'!P76</f>
        <v>100000</v>
      </c>
      <c r="BT64" s="60">
        <f>'[7]2016'!Q76</f>
        <v>0</v>
      </c>
      <c r="BU64" s="60">
        <f>'[7]2016'!R76</f>
        <v>0</v>
      </c>
      <c r="BV64" s="125">
        <f t="shared" si="12"/>
        <v>0</v>
      </c>
      <c r="BW64" s="379" t="str">
        <f t="shared" si="13"/>
        <v xml:space="preserve"> -</v>
      </c>
      <c r="BX64" s="54">
        <f>'[7]2017'!P82</f>
        <v>300000</v>
      </c>
      <c r="BY64" s="60">
        <f>'[7]2017'!Q82</f>
        <v>291050</v>
      </c>
      <c r="BZ64" s="60">
        <f>'[7]2017'!R82</f>
        <v>0</v>
      </c>
      <c r="CA64" s="125">
        <f t="shared" si="14"/>
        <v>0.97016666666666662</v>
      </c>
      <c r="CB64" s="379" t="str">
        <f t="shared" si="15"/>
        <v xml:space="preserve"> -</v>
      </c>
      <c r="CC64" s="54">
        <f>'[7]2018'!P82</f>
        <v>363000</v>
      </c>
      <c r="CD64" s="60">
        <f>'[7]2018'!Q82</f>
        <v>0</v>
      </c>
      <c r="CE64" s="60">
        <f>'[7]2018'!R82</f>
        <v>0</v>
      </c>
      <c r="CF64" s="125">
        <f t="shared" si="16"/>
        <v>0</v>
      </c>
      <c r="CG64" s="379" t="str">
        <f t="shared" si="17"/>
        <v xml:space="preserve"> -</v>
      </c>
      <c r="CH64" s="55">
        <f>'[7]2019'!P82</f>
        <v>532400</v>
      </c>
      <c r="CI64" s="60">
        <f>'[7]2019'!Q82</f>
        <v>0</v>
      </c>
      <c r="CJ64" s="60">
        <f>'[7]2019'!R82</f>
        <v>0</v>
      </c>
      <c r="CK64" s="125">
        <f t="shared" si="18"/>
        <v>0</v>
      </c>
      <c r="CL64" s="379" t="str">
        <f t="shared" si="19"/>
        <v xml:space="preserve"> -</v>
      </c>
      <c r="CM64" s="327">
        <f t="shared" si="20"/>
        <v>1295400</v>
      </c>
      <c r="CN64" s="323">
        <f t="shared" si="21"/>
        <v>291050</v>
      </c>
      <c r="CO64" s="323">
        <f t="shared" si="22"/>
        <v>0</v>
      </c>
      <c r="CP64" s="505">
        <f t="shared" si="23"/>
        <v>0.22467963563378107</v>
      </c>
      <c r="CQ64" s="379" t="str">
        <f t="shared" si="24"/>
        <v xml:space="preserve"> -</v>
      </c>
      <c r="CR64" s="592" t="s">
        <v>1344</v>
      </c>
      <c r="CS64" s="99" t="s">
        <v>1921</v>
      </c>
      <c r="CT64" s="102" t="str">
        <f>'[1]LÍNEA 6'!AQ64</f>
        <v>Sec. Infraestructura</v>
      </c>
    </row>
    <row r="65" spans="2:98" ht="30" customHeight="1" x14ac:dyDescent="0.2">
      <c r="B65" s="961"/>
      <c r="C65" s="958"/>
      <c r="D65" s="961"/>
      <c r="E65" s="957"/>
      <c r="F65" s="1121"/>
      <c r="G65" s="828"/>
      <c r="H65" s="828"/>
      <c r="I65" s="815"/>
      <c r="J65" s="828"/>
      <c r="K65" s="815"/>
      <c r="L65" s="828"/>
      <c r="M65" s="828"/>
      <c r="N65" s="815"/>
      <c r="O65" s="828"/>
      <c r="P65" s="828"/>
      <c r="Q65" s="815"/>
      <c r="R65" s="828"/>
      <c r="S65" s="828"/>
      <c r="T65" s="815"/>
      <c r="U65" s="877"/>
      <c r="V65" s="1042"/>
      <c r="W65" s="815"/>
      <c r="X65" s="828"/>
      <c r="Y65" s="815"/>
      <c r="Z65" s="828"/>
      <c r="AA65" s="815"/>
      <c r="AB65" s="828"/>
      <c r="AC65" s="1191"/>
      <c r="AD65" s="988"/>
      <c r="AE65" s="762"/>
      <c r="AF65" s="770"/>
      <c r="AG65" s="762"/>
      <c r="AH65" s="770"/>
      <c r="AI65" s="762"/>
      <c r="AJ65" s="770"/>
      <c r="AK65" s="762"/>
      <c r="AL65" s="770"/>
      <c r="AM65" s="762"/>
      <c r="AN65" s="770"/>
      <c r="AO65" s="915"/>
      <c r="AP65" s="904"/>
      <c r="AQ65" s="119" t="s">
        <v>906</v>
      </c>
      <c r="AR65" s="367">
        <f>'[1]LÍNEA 6'!P65</f>
        <v>0</v>
      </c>
      <c r="AS65" s="119" t="s">
        <v>1935</v>
      </c>
      <c r="AT65" s="40">
        <v>0</v>
      </c>
      <c r="AU65" s="60">
        <f>'[1]LÍNEA 6'!S65</f>
        <v>1</v>
      </c>
      <c r="AV65" s="60">
        <f>'[1]LÍNEA 6'!T65</f>
        <v>0</v>
      </c>
      <c r="AW65" s="414">
        <f t="shared" si="25"/>
        <v>0</v>
      </c>
      <c r="AX65" s="60">
        <f>'[1]LÍNEA 6'!U65</f>
        <v>1</v>
      </c>
      <c r="AY65" s="414">
        <f t="shared" si="26"/>
        <v>1</v>
      </c>
      <c r="AZ65" s="60">
        <f>'[1]LÍNEA 6'!V65</f>
        <v>0</v>
      </c>
      <c r="BA65" s="416">
        <f t="shared" si="27"/>
        <v>0</v>
      </c>
      <c r="BB65" s="47">
        <f>'[1]LÍNEA 6'!W65</f>
        <v>0</v>
      </c>
      <c r="BC65" s="423">
        <f t="shared" si="28"/>
        <v>0</v>
      </c>
      <c r="BD65" s="54">
        <f>'[7]2016'!K77</f>
        <v>0</v>
      </c>
      <c r="BE65" s="60">
        <f>'[7]2017'!K83</f>
        <v>0</v>
      </c>
      <c r="BF65" s="60">
        <f>'[7]2018'!K83</f>
        <v>0</v>
      </c>
      <c r="BG65" s="49">
        <f>'[7]2019'!K83</f>
        <v>0</v>
      </c>
      <c r="BH65" s="334" t="str">
        <f t="shared" si="1"/>
        <v xml:space="preserve"> -</v>
      </c>
      <c r="BI65" s="454" t="str">
        <f t="shared" si="2"/>
        <v xml:space="preserve"> -</v>
      </c>
      <c r="BJ65" s="335">
        <f t="shared" si="3"/>
        <v>0</v>
      </c>
      <c r="BK65" s="454">
        <f t="shared" si="4"/>
        <v>0</v>
      </c>
      <c r="BL65" s="335" t="str">
        <f t="shared" si="5"/>
        <v xml:space="preserve"> -</v>
      </c>
      <c r="BM65" s="454" t="str">
        <f t="shared" si="6"/>
        <v xml:space="preserve"> -</v>
      </c>
      <c r="BN65" s="335" t="str">
        <f t="shared" si="7"/>
        <v xml:space="preserve"> -</v>
      </c>
      <c r="BO65" s="454" t="str">
        <f t="shared" si="8"/>
        <v xml:space="preserve"> -</v>
      </c>
      <c r="BP65" s="661">
        <f t="shared" si="9"/>
        <v>0</v>
      </c>
      <c r="BQ65" s="656">
        <f t="shared" si="10"/>
        <v>0</v>
      </c>
      <c r="BR65" s="646">
        <f t="shared" si="11"/>
        <v>0</v>
      </c>
      <c r="BS65" s="54">
        <f>'[7]2016'!P77</f>
        <v>0</v>
      </c>
      <c r="BT65" s="60">
        <f>'[7]2016'!Q77</f>
        <v>0</v>
      </c>
      <c r="BU65" s="60">
        <f>'[7]2016'!R77</f>
        <v>0</v>
      </c>
      <c r="BV65" s="125" t="str">
        <f t="shared" si="12"/>
        <v xml:space="preserve"> -</v>
      </c>
      <c r="BW65" s="379" t="str">
        <f t="shared" si="13"/>
        <v xml:space="preserve"> -</v>
      </c>
      <c r="BX65" s="54">
        <f>'[7]2017'!P83</f>
        <v>0</v>
      </c>
      <c r="BY65" s="60">
        <f>'[7]2017'!Q83</f>
        <v>0</v>
      </c>
      <c r="BZ65" s="60">
        <f>'[7]2017'!R83</f>
        <v>0</v>
      </c>
      <c r="CA65" s="125" t="str">
        <f t="shared" si="14"/>
        <v xml:space="preserve"> -</v>
      </c>
      <c r="CB65" s="379" t="str">
        <f t="shared" si="15"/>
        <v xml:space="preserve"> -</v>
      </c>
      <c r="CC65" s="54">
        <f>'[7]2018'!P83</f>
        <v>0</v>
      </c>
      <c r="CD65" s="60">
        <f>'[7]2018'!Q83</f>
        <v>0</v>
      </c>
      <c r="CE65" s="60">
        <f>'[7]2018'!R83</f>
        <v>0</v>
      </c>
      <c r="CF65" s="125" t="str">
        <f t="shared" si="16"/>
        <v xml:space="preserve"> -</v>
      </c>
      <c r="CG65" s="379" t="str">
        <f t="shared" si="17"/>
        <v xml:space="preserve"> -</v>
      </c>
      <c r="CH65" s="55">
        <f>'[7]2019'!P83</f>
        <v>0</v>
      </c>
      <c r="CI65" s="60">
        <f>'[7]2019'!Q83</f>
        <v>0</v>
      </c>
      <c r="CJ65" s="60">
        <f>'[7]2019'!R83</f>
        <v>0</v>
      </c>
      <c r="CK65" s="125" t="str">
        <f t="shared" si="18"/>
        <v xml:space="preserve"> -</v>
      </c>
      <c r="CL65" s="379" t="str">
        <f t="shared" si="19"/>
        <v xml:space="preserve"> -</v>
      </c>
      <c r="CM65" s="327">
        <f t="shared" si="20"/>
        <v>0</v>
      </c>
      <c r="CN65" s="323">
        <f t="shared" si="21"/>
        <v>0</v>
      </c>
      <c r="CO65" s="323">
        <f t="shared" si="22"/>
        <v>0</v>
      </c>
      <c r="CP65" s="505" t="str">
        <f t="shared" si="23"/>
        <v xml:space="preserve"> -</v>
      </c>
      <c r="CQ65" s="379" t="str">
        <f t="shared" si="24"/>
        <v xml:space="preserve"> -</v>
      </c>
      <c r="CR65" s="592" t="s">
        <v>1890</v>
      </c>
      <c r="CS65" s="99" t="s">
        <v>1921</v>
      </c>
      <c r="CT65" s="102" t="str">
        <f>'[1]LÍNEA 6'!AQ65</f>
        <v>Sec. Infraestructura</v>
      </c>
    </row>
    <row r="66" spans="2:98" ht="30" customHeight="1" x14ac:dyDescent="0.2">
      <c r="B66" s="961"/>
      <c r="C66" s="958"/>
      <c r="D66" s="961"/>
      <c r="E66" s="957"/>
      <c r="F66" s="1121" t="s">
        <v>916</v>
      </c>
      <c r="G66" s="828">
        <v>0.5</v>
      </c>
      <c r="H66" s="828">
        <v>0.55000000000000004</v>
      </c>
      <c r="I66" s="815">
        <f t="shared" ref="I66" si="95">+H66-G66</f>
        <v>5.0000000000000044E-2</v>
      </c>
      <c r="J66" s="828">
        <v>0.5</v>
      </c>
      <c r="K66" s="815">
        <f t="shared" ref="K66" si="96">+J66-G66</f>
        <v>0</v>
      </c>
      <c r="L66" s="828"/>
      <c r="M66" s="828">
        <v>0.51</v>
      </c>
      <c r="N66" s="815">
        <f t="shared" ref="N66" si="97">+M66-J66</f>
        <v>1.0000000000000009E-2</v>
      </c>
      <c r="O66" s="828"/>
      <c r="P66" s="840">
        <v>0.53</v>
      </c>
      <c r="Q66" s="815">
        <f t="shared" ref="Q66" si="98">+P66-M66</f>
        <v>2.0000000000000018E-2</v>
      </c>
      <c r="R66" s="840"/>
      <c r="S66" s="828">
        <v>0.55000000000000004</v>
      </c>
      <c r="T66" s="815">
        <f t="shared" ref="T66" si="99">+S66-P66</f>
        <v>2.0000000000000018E-2</v>
      </c>
      <c r="U66" s="877"/>
      <c r="V66" s="1042"/>
      <c r="W66" s="815">
        <f t="shared" ref="W66" si="100">+IF(V66=0,0,V66-G66)</f>
        <v>0</v>
      </c>
      <c r="X66" s="828"/>
      <c r="Y66" s="815">
        <f t="shared" ref="Y66" si="101">+IF(X66=0,0,X66-V66)</f>
        <v>0</v>
      </c>
      <c r="Z66" s="828"/>
      <c r="AA66" s="815">
        <f t="shared" ref="AA66" si="102">+IF(Z66=0,0,Z66-X66)</f>
        <v>0</v>
      </c>
      <c r="AB66" s="828"/>
      <c r="AC66" s="1191">
        <f t="shared" ref="AC66" si="103">+IF(AB66=0,0,AB66-Z66)</f>
        <v>0</v>
      </c>
      <c r="AD66" s="988" t="str">
        <f t="shared" ref="AD66" si="104">+IF(K66=0," -",W66/K66)</f>
        <v xml:space="preserve"> -</v>
      </c>
      <c r="AE66" s="762" t="str">
        <f t="shared" ref="AE66" si="105">+IF(K66=0," -",IF(AD66&gt;100%,100%,AD66))</f>
        <v xml:space="preserve"> -</v>
      </c>
      <c r="AF66" s="770">
        <f t="shared" ref="AF66" si="106">+IF(N66=0," -",Y66/N66)</f>
        <v>0</v>
      </c>
      <c r="AG66" s="762">
        <f t="shared" ref="AG66" si="107">+IF(N66=0," -",IF(AF66&gt;100%,100%,AF66))</f>
        <v>0</v>
      </c>
      <c r="AH66" s="770">
        <f t="shared" ref="AH66" si="108">+IF(Q66=0," -",AA66/Q66)</f>
        <v>0</v>
      </c>
      <c r="AI66" s="762">
        <f t="shared" ref="AI66" si="109">+IF(Q66=0," -",IF(AH66&gt;100%,100%,AH66))</f>
        <v>0</v>
      </c>
      <c r="AJ66" s="770">
        <f t="shared" ref="AJ66" si="110">+IF(T66=0," -",AC66/T66)</f>
        <v>0</v>
      </c>
      <c r="AK66" s="762">
        <f t="shared" ref="AK66" si="111">+IF(T66=0," -",IF(AJ66&gt;100%,100%,AJ66))</f>
        <v>0</v>
      </c>
      <c r="AL66" s="770">
        <f t="shared" ref="AL66" si="112">+SUM(AC66,AA66,Y66,W66)/I66</f>
        <v>0</v>
      </c>
      <c r="AM66" s="762">
        <f t="shared" ref="AM66" si="113">+IF(AL66&gt;100%,100%,IF(AL66&lt;0%,0%,AL66))</f>
        <v>0</v>
      </c>
      <c r="AN66" s="770"/>
      <c r="AO66" s="915"/>
      <c r="AP66" s="904"/>
      <c r="AQ66" s="119" t="s">
        <v>907</v>
      </c>
      <c r="AR66" s="367">
        <f>'[1]LÍNEA 6'!P66</f>
        <v>2210666</v>
      </c>
      <c r="AS66" s="119" t="s">
        <v>1936</v>
      </c>
      <c r="AT66" s="40">
        <v>20</v>
      </c>
      <c r="AU66" s="60">
        <f>'[1]LÍNEA 6'!S66</f>
        <v>20</v>
      </c>
      <c r="AV66" s="60">
        <f>'[1]LÍNEA 6'!T66</f>
        <v>0</v>
      </c>
      <c r="AW66" s="414">
        <f t="shared" si="25"/>
        <v>0</v>
      </c>
      <c r="AX66" s="60">
        <f>'[1]LÍNEA 6'!U66</f>
        <v>8</v>
      </c>
      <c r="AY66" s="414">
        <f t="shared" si="26"/>
        <v>0.4</v>
      </c>
      <c r="AZ66" s="60">
        <f>'[1]LÍNEA 6'!V66</f>
        <v>5</v>
      </c>
      <c r="BA66" s="416">
        <f t="shared" si="27"/>
        <v>0.25</v>
      </c>
      <c r="BB66" s="47">
        <f>'[1]LÍNEA 6'!W66</f>
        <v>7</v>
      </c>
      <c r="BC66" s="423">
        <f t="shared" si="28"/>
        <v>0.35</v>
      </c>
      <c r="BD66" s="54">
        <f>'[7]2016'!K78</f>
        <v>0</v>
      </c>
      <c r="BE66" s="60">
        <f>'[7]2017'!K84</f>
        <v>6</v>
      </c>
      <c r="BF66" s="60">
        <f>'[7]2018'!K84</f>
        <v>0</v>
      </c>
      <c r="BG66" s="49">
        <f>'[7]2019'!K84</f>
        <v>0</v>
      </c>
      <c r="BH66" s="334" t="str">
        <f t="shared" si="1"/>
        <v xml:space="preserve"> -</v>
      </c>
      <c r="BI66" s="454" t="str">
        <f t="shared" si="2"/>
        <v xml:space="preserve"> -</v>
      </c>
      <c r="BJ66" s="335">
        <f t="shared" si="3"/>
        <v>0.75</v>
      </c>
      <c r="BK66" s="454">
        <f t="shared" si="4"/>
        <v>0.75</v>
      </c>
      <c r="BL66" s="335">
        <f t="shared" si="5"/>
        <v>0</v>
      </c>
      <c r="BM66" s="454">
        <f t="shared" si="6"/>
        <v>0</v>
      </c>
      <c r="BN66" s="335">
        <f t="shared" si="7"/>
        <v>0</v>
      </c>
      <c r="BO66" s="454">
        <f t="shared" si="8"/>
        <v>0</v>
      </c>
      <c r="BP66" s="661">
        <f t="shared" si="9"/>
        <v>0.3</v>
      </c>
      <c r="BQ66" s="656">
        <f t="shared" si="10"/>
        <v>0.3</v>
      </c>
      <c r="BR66" s="646">
        <f t="shared" si="11"/>
        <v>0.3</v>
      </c>
      <c r="BS66" s="54">
        <f>'[7]2016'!P78</f>
        <v>900000</v>
      </c>
      <c r="BT66" s="60">
        <f>'[7]2016'!Q78</f>
        <v>0</v>
      </c>
      <c r="BU66" s="60">
        <f>'[7]2016'!R78</f>
        <v>0</v>
      </c>
      <c r="BV66" s="125">
        <f t="shared" si="12"/>
        <v>0</v>
      </c>
      <c r="BW66" s="379" t="str">
        <f t="shared" si="13"/>
        <v xml:space="preserve"> -</v>
      </c>
      <c r="BX66" s="54">
        <f>'[7]2017'!P84</f>
        <v>2800000</v>
      </c>
      <c r="BY66" s="60">
        <f>'[7]2017'!Q84</f>
        <v>570487</v>
      </c>
      <c r="BZ66" s="60">
        <f>'[7]2017'!R84</f>
        <v>0</v>
      </c>
      <c r="CA66" s="125">
        <f t="shared" si="14"/>
        <v>0.20374535714285713</v>
      </c>
      <c r="CB66" s="379" t="str">
        <f t="shared" si="15"/>
        <v xml:space="preserve"> -</v>
      </c>
      <c r="CC66" s="54">
        <f>'[7]2018'!P84</f>
        <v>1500000</v>
      </c>
      <c r="CD66" s="60">
        <f>'[7]2018'!Q84</f>
        <v>0</v>
      </c>
      <c r="CE66" s="60">
        <f>'[7]2018'!R84</f>
        <v>0</v>
      </c>
      <c r="CF66" s="125">
        <f t="shared" si="16"/>
        <v>0</v>
      </c>
      <c r="CG66" s="379" t="str">
        <f t="shared" si="17"/>
        <v xml:space="preserve"> -</v>
      </c>
      <c r="CH66" s="55">
        <f>'[7]2019'!P84</f>
        <v>2100000</v>
      </c>
      <c r="CI66" s="60">
        <f>'[7]2019'!Q84</f>
        <v>0</v>
      </c>
      <c r="CJ66" s="60">
        <f>'[7]2019'!R84</f>
        <v>0</v>
      </c>
      <c r="CK66" s="125">
        <f t="shared" si="18"/>
        <v>0</v>
      </c>
      <c r="CL66" s="379" t="str">
        <f t="shared" si="19"/>
        <v xml:space="preserve"> -</v>
      </c>
      <c r="CM66" s="327">
        <f t="shared" si="20"/>
        <v>7300000</v>
      </c>
      <c r="CN66" s="323">
        <f t="shared" si="21"/>
        <v>570487</v>
      </c>
      <c r="CO66" s="323">
        <f t="shared" si="22"/>
        <v>0</v>
      </c>
      <c r="CP66" s="505">
        <f t="shared" si="23"/>
        <v>7.8148904109589037E-2</v>
      </c>
      <c r="CQ66" s="379" t="str">
        <f t="shared" si="24"/>
        <v xml:space="preserve"> -</v>
      </c>
      <c r="CR66" s="592" t="s">
        <v>1890</v>
      </c>
      <c r="CS66" s="99" t="s">
        <v>1921</v>
      </c>
      <c r="CT66" s="102" t="str">
        <f>'[1]LÍNEA 6'!AQ66</f>
        <v>Sec. Infraestructura</v>
      </c>
    </row>
    <row r="67" spans="2:98" ht="30" customHeight="1" x14ac:dyDescent="0.2">
      <c r="B67" s="961"/>
      <c r="C67" s="958"/>
      <c r="D67" s="961"/>
      <c r="E67" s="957"/>
      <c r="F67" s="1121"/>
      <c r="G67" s="828"/>
      <c r="H67" s="828"/>
      <c r="I67" s="815"/>
      <c r="J67" s="828"/>
      <c r="K67" s="815"/>
      <c r="L67" s="828"/>
      <c r="M67" s="828"/>
      <c r="N67" s="815"/>
      <c r="O67" s="828"/>
      <c r="P67" s="828"/>
      <c r="Q67" s="815"/>
      <c r="R67" s="828"/>
      <c r="S67" s="828"/>
      <c r="T67" s="815"/>
      <c r="U67" s="877"/>
      <c r="V67" s="1042"/>
      <c r="W67" s="815"/>
      <c r="X67" s="828"/>
      <c r="Y67" s="815"/>
      <c r="Z67" s="828"/>
      <c r="AA67" s="815"/>
      <c r="AB67" s="828"/>
      <c r="AC67" s="1191"/>
      <c r="AD67" s="988"/>
      <c r="AE67" s="762"/>
      <c r="AF67" s="770"/>
      <c r="AG67" s="762"/>
      <c r="AH67" s="770"/>
      <c r="AI67" s="762"/>
      <c r="AJ67" s="770"/>
      <c r="AK67" s="762"/>
      <c r="AL67" s="770"/>
      <c r="AM67" s="762"/>
      <c r="AN67" s="770"/>
      <c r="AO67" s="915"/>
      <c r="AP67" s="904"/>
      <c r="AQ67" s="255" t="s">
        <v>908</v>
      </c>
      <c r="AR67" s="277">
        <f>'[1]LÍNEA 6'!P67</f>
        <v>2210666</v>
      </c>
      <c r="AS67" s="255" t="s">
        <v>1937</v>
      </c>
      <c r="AT67" s="43">
        <v>1</v>
      </c>
      <c r="AU67" s="85">
        <f>'[1]LÍNEA 6'!S67</f>
        <v>1</v>
      </c>
      <c r="AV67" s="85">
        <f>'[1]LÍNEA 6'!T67</f>
        <v>1</v>
      </c>
      <c r="AW67" s="414">
        <v>0.25</v>
      </c>
      <c r="AX67" s="85">
        <f>'[1]LÍNEA 6'!U67</f>
        <v>1</v>
      </c>
      <c r="AY67" s="414">
        <v>0.25</v>
      </c>
      <c r="AZ67" s="85">
        <f>'[1]LÍNEA 6'!V67</f>
        <v>1</v>
      </c>
      <c r="BA67" s="416">
        <v>0.25</v>
      </c>
      <c r="BB67" s="125">
        <f>'[1]LÍNEA 6'!W67</f>
        <v>1</v>
      </c>
      <c r="BC67" s="423">
        <v>0.25</v>
      </c>
      <c r="BD67" s="319">
        <f>'[7]2016'!K79</f>
        <v>0</v>
      </c>
      <c r="BE67" s="85">
        <f>'[7]2017'!K85</f>
        <v>0</v>
      </c>
      <c r="BF67" s="85">
        <f>'[7]2018'!K85</f>
        <v>0</v>
      </c>
      <c r="BG67" s="71">
        <f>'[7]2019'!K85</f>
        <v>0</v>
      </c>
      <c r="BH67" s="334">
        <f t="shared" si="1"/>
        <v>0</v>
      </c>
      <c r="BI67" s="454">
        <f t="shared" si="2"/>
        <v>0</v>
      </c>
      <c r="BJ67" s="335">
        <f t="shared" si="3"/>
        <v>0</v>
      </c>
      <c r="BK67" s="454">
        <f t="shared" si="4"/>
        <v>0</v>
      </c>
      <c r="BL67" s="335">
        <f t="shared" si="5"/>
        <v>0</v>
      </c>
      <c r="BM67" s="454">
        <f t="shared" si="6"/>
        <v>0</v>
      </c>
      <c r="BN67" s="335">
        <f t="shared" si="7"/>
        <v>0</v>
      </c>
      <c r="BO67" s="454">
        <f t="shared" si="8"/>
        <v>0</v>
      </c>
      <c r="BP67" s="661">
        <f t="shared" ref="BP67:BP68" si="114">+AVERAGE(BD67:BG67)/AU67</f>
        <v>0</v>
      </c>
      <c r="BQ67" s="656">
        <f t="shared" si="10"/>
        <v>0</v>
      </c>
      <c r="BR67" s="646">
        <f t="shared" si="11"/>
        <v>0</v>
      </c>
      <c r="BS67" s="54">
        <f>'[7]2016'!P79</f>
        <v>7400000</v>
      </c>
      <c r="BT67" s="60">
        <f>'[7]2016'!Q79</f>
        <v>0</v>
      </c>
      <c r="BU67" s="60">
        <f>'[7]2016'!R79</f>
        <v>0</v>
      </c>
      <c r="BV67" s="125">
        <f t="shared" si="12"/>
        <v>0</v>
      </c>
      <c r="BW67" s="379" t="str">
        <f t="shared" si="13"/>
        <v xml:space="preserve"> -</v>
      </c>
      <c r="BX67" s="54">
        <f>'[7]2017'!P85</f>
        <v>500000</v>
      </c>
      <c r="BY67" s="60">
        <f>'[7]2017'!Q85</f>
        <v>0</v>
      </c>
      <c r="BZ67" s="60">
        <f>'[7]2017'!R85</f>
        <v>0</v>
      </c>
      <c r="CA67" s="125">
        <f t="shared" si="14"/>
        <v>0</v>
      </c>
      <c r="CB67" s="379" t="str">
        <f t="shared" si="15"/>
        <v xml:space="preserve"> -</v>
      </c>
      <c r="CC67" s="54">
        <f>'[7]2018'!P85</f>
        <v>2500000</v>
      </c>
      <c r="CD67" s="60">
        <f>'[7]2018'!Q85</f>
        <v>0</v>
      </c>
      <c r="CE67" s="60">
        <f>'[7]2018'!R85</f>
        <v>0</v>
      </c>
      <c r="CF67" s="125">
        <f t="shared" si="16"/>
        <v>0</v>
      </c>
      <c r="CG67" s="379" t="str">
        <f t="shared" si="17"/>
        <v xml:space="preserve"> -</v>
      </c>
      <c r="CH67" s="55">
        <f>'[7]2019'!P85</f>
        <v>2500000</v>
      </c>
      <c r="CI67" s="60">
        <f>'[7]2019'!Q85</f>
        <v>0</v>
      </c>
      <c r="CJ67" s="60">
        <f>'[7]2019'!R85</f>
        <v>0</v>
      </c>
      <c r="CK67" s="125">
        <f t="shared" si="18"/>
        <v>0</v>
      </c>
      <c r="CL67" s="379" t="str">
        <f t="shared" si="19"/>
        <v xml:space="preserve"> -</v>
      </c>
      <c r="CM67" s="327">
        <f t="shared" si="20"/>
        <v>12900000</v>
      </c>
      <c r="CN67" s="323">
        <f t="shared" si="21"/>
        <v>0</v>
      </c>
      <c r="CO67" s="323">
        <f t="shared" si="22"/>
        <v>0</v>
      </c>
      <c r="CP67" s="505">
        <f t="shared" si="23"/>
        <v>0</v>
      </c>
      <c r="CQ67" s="379" t="str">
        <f t="shared" si="24"/>
        <v xml:space="preserve"> -</v>
      </c>
      <c r="CR67" s="592" t="s">
        <v>1890</v>
      </c>
      <c r="CS67" s="99" t="s">
        <v>1921</v>
      </c>
      <c r="CT67" s="102" t="str">
        <f>'[1]LÍNEA 6'!AQ67</f>
        <v>Sec. Infraestructura</v>
      </c>
    </row>
    <row r="68" spans="2:98" ht="30" customHeight="1" thickBot="1" x14ac:dyDescent="0.25">
      <c r="B68" s="961"/>
      <c r="C68" s="958"/>
      <c r="D68" s="962"/>
      <c r="E68" s="1123"/>
      <c r="F68" s="1122"/>
      <c r="G68" s="873"/>
      <c r="H68" s="873"/>
      <c r="I68" s="815"/>
      <c r="J68" s="873"/>
      <c r="K68" s="815"/>
      <c r="L68" s="873"/>
      <c r="M68" s="873"/>
      <c r="N68" s="815"/>
      <c r="O68" s="873"/>
      <c r="P68" s="828"/>
      <c r="Q68" s="815"/>
      <c r="R68" s="828"/>
      <c r="S68" s="873"/>
      <c r="T68" s="815"/>
      <c r="U68" s="1028"/>
      <c r="V68" s="1148"/>
      <c r="W68" s="815"/>
      <c r="X68" s="873"/>
      <c r="Y68" s="815"/>
      <c r="Z68" s="873"/>
      <c r="AA68" s="815"/>
      <c r="AB68" s="873"/>
      <c r="AC68" s="1191"/>
      <c r="AD68" s="988"/>
      <c r="AE68" s="762"/>
      <c r="AF68" s="770"/>
      <c r="AG68" s="762"/>
      <c r="AH68" s="770"/>
      <c r="AI68" s="762"/>
      <c r="AJ68" s="770"/>
      <c r="AK68" s="762"/>
      <c r="AL68" s="770"/>
      <c r="AM68" s="762"/>
      <c r="AN68" s="771"/>
      <c r="AO68" s="918"/>
      <c r="AP68" s="907"/>
      <c r="AQ68" s="253" t="s">
        <v>909</v>
      </c>
      <c r="AR68" s="254">
        <f>'[1]LÍNEA 6'!P68</f>
        <v>2210666</v>
      </c>
      <c r="AS68" s="253" t="s">
        <v>1938</v>
      </c>
      <c r="AT68" s="68">
        <v>0.96</v>
      </c>
      <c r="AU68" s="109">
        <f>'[1]LÍNEA 6'!S68</f>
        <v>0.96</v>
      </c>
      <c r="AV68" s="109">
        <f>'[1]LÍNEA 6'!T68</f>
        <v>0.96</v>
      </c>
      <c r="AW68" s="424">
        <v>0.25</v>
      </c>
      <c r="AX68" s="109">
        <f>'[1]LÍNEA 6'!U68</f>
        <v>0.96</v>
      </c>
      <c r="AY68" s="424">
        <v>0.25</v>
      </c>
      <c r="AZ68" s="109">
        <f>'[1]LÍNEA 6'!V68</f>
        <v>0.96</v>
      </c>
      <c r="BA68" s="425">
        <v>0.25</v>
      </c>
      <c r="BB68" s="148">
        <f>'[1]LÍNEA 6'!W68</f>
        <v>0.96</v>
      </c>
      <c r="BC68" s="426">
        <v>0.25</v>
      </c>
      <c r="BD68" s="316">
        <f>'[7]2016'!K80</f>
        <v>0.98</v>
      </c>
      <c r="BE68" s="109">
        <f>'[7]2017'!K86</f>
        <v>1</v>
      </c>
      <c r="BF68" s="109">
        <f>'[7]2018'!K86</f>
        <v>0</v>
      </c>
      <c r="BG68" s="73">
        <f>'[7]2019'!K86</f>
        <v>0</v>
      </c>
      <c r="BH68" s="332">
        <f t="shared" si="1"/>
        <v>1.0208333333333333</v>
      </c>
      <c r="BI68" s="458">
        <f t="shared" si="2"/>
        <v>1</v>
      </c>
      <c r="BJ68" s="333">
        <f t="shared" si="3"/>
        <v>1.0416666666666667</v>
      </c>
      <c r="BK68" s="458">
        <f t="shared" si="4"/>
        <v>1</v>
      </c>
      <c r="BL68" s="333">
        <f t="shared" si="5"/>
        <v>0</v>
      </c>
      <c r="BM68" s="458">
        <f t="shared" si="6"/>
        <v>0</v>
      </c>
      <c r="BN68" s="333">
        <f t="shared" si="7"/>
        <v>0</v>
      </c>
      <c r="BO68" s="458">
        <f t="shared" si="8"/>
        <v>0</v>
      </c>
      <c r="BP68" s="662">
        <f t="shared" si="114"/>
        <v>0.515625</v>
      </c>
      <c r="BQ68" s="657">
        <f t="shared" si="10"/>
        <v>0.515625</v>
      </c>
      <c r="BR68" s="647">
        <f t="shared" si="11"/>
        <v>0.515625</v>
      </c>
      <c r="BS68" s="62">
        <f>'[7]2016'!P80</f>
        <v>19975000</v>
      </c>
      <c r="BT68" s="92">
        <f>'[7]2016'!Q80</f>
        <v>17227921</v>
      </c>
      <c r="BU68" s="92">
        <f>'[7]2016'!R80</f>
        <v>0</v>
      </c>
      <c r="BV68" s="148">
        <f t="shared" si="12"/>
        <v>0.86247414267834799</v>
      </c>
      <c r="BW68" s="386" t="str">
        <f t="shared" si="13"/>
        <v xml:space="preserve"> -</v>
      </c>
      <c r="BX68" s="62">
        <f>'[7]2017'!P86</f>
        <v>20680000</v>
      </c>
      <c r="BY68" s="92">
        <f>'[7]2017'!Q86</f>
        <v>6377390</v>
      </c>
      <c r="BZ68" s="92">
        <f>'[7]2017'!R86</f>
        <v>0</v>
      </c>
      <c r="CA68" s="148">
        <f t="shared" si="14"/>
        <v>0.30838442940038685</v>
      </c>
      <c r="CB68" s="386" t="str">
        <f t="shared" si="15"/>
        <v xml:space="preserve"> -</v>
      </c>
      <c r="CC68" s="62">
        <f>'[7]2018'!P86</f>
        <v>16293000</v>
      </c>
      <c r="CD68" s="92">
        <f>'[7]2018'!Q86</f>
        <v>0</v>
      </c>
      <c r="CE68" s="92">
        <f>'[7]2018'!R86</f>
        <v>0</v>
      </c>
      <c r="CF68" s="148">
        <f t="shared" si="16"/>
        <v>0</v>
      </c>
      <c r="CG68" s="386" t="str">
        <f t="shared" si="17"/>
        <v xml:space="preserve"> -</v>
      </c>
      <c r="CH68" s="63">
        <f>'[7]2019'!P86</f>
        <v>14477000</v>
      </c>
      <c r="CI68" s="92">
        <f>'[7]2019'!Q86</f>
        <v>0</v>
      </c>
      <c r="CJ68" s="92">
        <f>'[7]2019'!R86</f>
        <v>0</v>
      </c>
      <c r="CK68" s="148">
        <f t="shared" si="18"/>
        <v>0</v>
      </c>
      <c r="CL68" s="386" t="str">
        <f t="shared" si="19"/>
        <v xml:space="preserve"> -</v>
      </c>
      <c r="CM68" s="328">
        <f t="shared" si="20"/>
        <v>71425000</v>
      </c>
      <c r="CN68" s="329">
        <f t="shared" si="21"/>
        <v>23605311</v>
      </c>
      <c r="CO68" s="329">
        <f t="shared" si="22"/>
        <v>0</v>
      </c>
      <c r="CP68" s="506">
        <f t="shared" si="23"/>
        <v>0.33049087854392717</v>
      </c>
      <c r="CQ68" s="386" t="str">
        <f t="shared" si="24"/>
        <v xml:space="preserve"> -</v>
      </c>
      <c r="CR68" s="594" t="s">
        <v>1890</v>
      </c>
      <c r="CS68" s="100" t="s">
        <v>1921</v>
      </c>
      <c r="CT68" s="103" t="str">
        <f>'[1]LÍNEA 6'!AQ68</f>
        <v>Sec. Infraestructura</v>
      </c>
    </row>
    <row r="69" spans="2:98" ht="15" customHeight="1" thickBot="1" x14ac:dyDescent="0.25">
      <c r="B69" s="961"/>
      <c r="C69" s="958"/>
      <c r="D69" s="182"/>
      <c r="E69" s="14"/>
      <c r="F69" s="15"/>
      <c r="G69" s="13"/>
      <c r="H69" s="13"/>
      <c r="I69" s="624"/>
      <c r="J69" s="13"/>
      <c r="K69" s="624"/>
      <c r="L69" s="13"/>
      <c r="M69" s="13"/>
      <c r="N69" s="624"/>
      <c r="O69" s="13"/>
      <c r="P69" s="13"/>
      <c r="Q69" s="624"/>
      <c r="R69" s="13"/>
      <c r="S69" s="13"/>
      <c r="T69" s="624"/>
      <c r="U69" s="13"/>
      <c r="V69" s="13"/>
      <c r="W69" s="624"/>
      <c r="X69" s="13"/>
      <c r="Y69" s="624"/>
      <c r="Z69" s="13"/>
      <c r="AA69" s="624"/>
      <c r="AB69" s="13"/>
      <c r="AC69" s="624"/>
      <c r="AD69" s="723"/>
      <c r="AE69" s="724"/>
      <c r="AF69" s="723"/>
      <c r="AG69" s="724"/>
      <c r="AH69" s="723"/>
      <c r="AI69" s="724"/>
      <c r="AJ69" s="723"/>
      <c r="AK69" s="724"/>
      <c r="AL69" s="723"/>
      <c r="AM69" s="724"/>
      <c r="AN69" s="13"/>
      <c r="AO69" s="81"/>
      <c r="AP69" s="80"/>
      <c r="AQ69" s="82"/>
      <c r="AR69" s="80"/>
      <c r="AS69" s="82"/>
      <c r="AT69" s="81"/>
      <c r="AU69" s="307">
        <f>'[1]LÍNEA 6'!S69</f>
        <v>0</v>
      </c>
      <c r="AV69" s="307">
        <f>'[1]LÍNEA 6'!T69</f>
        <v>0</v>
      </c>
      <c r="AW69" s="359">
        <f>+AVERAGE(AW51:AW68)</f>
        <v>6.3888888888888884E-2</v>
      </c>
      <c r="AX69" s="307">
        <f>'[1]LÍNEA 6'!U69</f>
        <v>0</v>
      </c>
      <c r="AY69" s="359">
        <f t="shared" ref="AY69:BC69" si="115">+AVERAGE(AY51:AY68)</f>
        <v>0.22613001632723209</v>
      </c>
      <c r="AZ69" s="307">
        <f>'[1]LÍNEA 6'!V69</f>
        <v>0</v>
      </c>
      <c r="BA69" s="359">
        <f t="shared" si="115"/>
        <v>0.33816168256423468</v>
      </c>
      <c r="BB69" s="307">
        <f>'[1]LÍNEA 6'!W69</f>
        <v>0</v>
      </c>
      <c r="BC69" s="359">
        <f t="shared" si="115"/>
        <v>0.37181941221964421</v>
      </c>
      <c r="BD69" s="307"/>
      <c r="BE69" s="307"/>
      <c r="BF69" s="307"/>
      <c r="BG69" s="307"/>
      <c r="BH69" s="80"/>
      <c r="BI69" s="556">
        <f t="shared" ref="BI69:BO69" si="116">+AVERAGE(BI51:BI68)</f>
        <v>0.6</v>
      </c>
      <c r="BJ69" s="556"/>
      <c r="BK69" s="556">
        <f t="shared" si="116"/>
        <v>0.38802500000000001</v>
      </c>
      <c r="BL69" s="556"/>
      <c r="BM69" s="556">
        <f t="shared" si="116"/>
        <v>0</v>
      </c>
      <c r="BN69" s="556"/>
      <c r="BO69" s="556">
        <f t="shared" si="116"/>
        <v>0</v>
      </c>
      <c r="BP69" s="665"/>
      <c r="BQ69" s="556">
        <f>+AVERAGE(BQ51:BQ68)</f>
        <v>0.14200848765432098</v>
      </c>
      <c r="BR69" s="641"/>
      <c r="BS69" s="83"/>
      <c r="BT69" s="83"/>
      <c r="BU69" s="83"/>
      <c r="BV69" s="83"/>
      <c r="BW69" s="83"/>
      <c r="BX69" s="83"/>
      <c r="BY69" s="83"/>
      <c r="BZ69" s="83"/>
      <c r="CA69" s="83"/>
      <c r="CB69" s="83"/>
      <c r="CC69" s="83"/>
      <c r="CD69" s="83"/>
      <c r="CE69" s="83"/>
      <c r="CF69" s="83"/>
      <c r="CG69" s="83"/>
      <c r="CH69" s="83"/>
      <c r="CI69" s="83"/>
      <c r="CJ69" s="83"/>
      <c r="CK69" s="83"/>
      <c r="CL69" s="83"/>
      <c r="CM69" s="84"/>
      <c r="CN69" s="84"/>
      <c r="CO69" s="84"/>
      <c r="CP69" s="84"/>
      <c r="CQ69" s="84"/>
      <c r="CR69" s="600"/>
      <c r="CS69" s="14"/>
      <c r="CT69" s="18"/>
    </row>
    <row r="70" spans="2:98" ht="30" customHeight="1" x14ac:dyDescent="0.2">
      <c r="B70" s="961"/>
      <c r="C70" s="958"/>
      <c r="D70" s="960">
        <f>+RESUMEN!J146</f>
        <v>7.7142857142857152E-2</v>
      </c>
      <c r="E70" s="956" t="s">
        <v>927</v>
      </c>
      <c r="F70" s="1127" t="s">
        <v>926</v>
      </c>
      <c r="G70" s="946">
        <v>260000</v>
      </c>
      <c r="H70" s="946">
        <v>290000</v>
      </c>
      <c r="I70" s="981">
        <f>+H70-G70</f>
        <v>30000</v>
      </c>
      <c r="J70" s="946">
        <v>260000</v>
      </c>
      <c r="K70" s="981">
        <f>+J70-G70</f>
        <v>0</v>
      </c>
      <c r="L70" s="946"/>
      <c r="M70" s="946">
        <v>270000</v>
      </c>
      <c r="N70" s="981">
        <f>+M70-J70</f>
        <v>10000</v>
      </c>
      <c r="O70" s="946"/>
      <c r="P70" s="946">
        <v>280000</v>
      </c>
      <c r="Q70" s="981">
        <f>+P70-M70</f>
        <v>10000</v>
      </c>
      <c r="R70" s="946"/>
      <c r="S70" s="946">
        <v>290000</v>
      </c>
      <c r="T70" s="981">
        <f>+S70-P70</f>
        <v>10000</v>
      </c>
      <c r="U70" s="998"/>
      <c r="V70" s="999"/>
      <c r="W70" s="981">
        <f>+IF(V70=0,0,V70-G70)</f>
        <v>0</v>
      </c>
      <c r="X70" s="946"/>
      <c r="Y70" s="981">
        <f>+IF(X70=0,0,X70-V70)</f>
        <v>0</v>
      </c>
      <c r="Z70" s="946"/>
      <c r="AA70" s="981">
        <f>+IF(Z70=0,0,Z70-X70)</f>
        <v>0</v>
      </c>
      <c r="AB70" s="946"/>
      <c r="AC70" s="1195">
        <f>+IF(AB70=0,0,AB70-Z70)</f>
        <v>0</v>
      </c>
      <c r="AD70" s="987" t="str">
        <f>+IF(K70=0," -",W70/K70)</f>
        <v xml:space="preserve"> -</v>
      </c>
      <c r="AE70" s="986" t="str">
        <f>+IF(K70=0," -",IF(AD70&gt;100%,100%,AD70))</f>
        <v xml:space="preserve"> -</v>
      </c>
      <c r="AF70" s="985">
        <f>+IF(N70=0," -",Y70/N70)</f>
        <v>0</v>
      </c>
      <c r="AG70" s="986">
        <f>+IF(N70=0," -",IF(AF70&gt;100%,100%,AF70))</f>
        <v>0</v>
      </c>
      <c r="AH70" s="985">
        <f>+IF(Q70=0," -",AA70/Q70)</f>
        <v>0</v>
      </c>
      <c r="AI70" s="986">
        <f>+IF(Q70=0," -",IF(AH70&gt;100%,100%,AH70))</f>
        <v>0</v>
      </c>
      <c r="AJ70" s="985">
        <f>+IF(T70=0," -",AC70/T70)</f>
        <v>0</v>
      </c>
      <c r="AK70" s="986">
        <f>+IF(T70=0," -",IF(AJ70&gt;100%,100%,AJ70))</f>
        <v>0</v>
      </c>
      <c r="AL70" s="985">
        <f>+SUM(AC70,AA70,Y70,W70)/I70</f>
        <v>0</v>
      </c>
      <c r="AM70" s="986">
        <f>+IF(AL70&gt;100%,100%,IF(AL70&lt;0%,0%,AL70))</f>
        <v>0</v>
      </c>
      <c r="AN70" s="1131"/>
      <c r="AO70" s="917">
        <f>+RESUMEN!J147</f>
        <v>7.7142857142857152E-2</v>
      </c>
      <c r="AP70" s="906" t="s">
        <v>925</v>
      </c>
      <c r="AQ70" s="451" t="s">
        <v>919</v>
      </c>
      <c r="AR70" s="452">
        <f>'[1]LÍNEA 6'!P70</f>
        <v>0</v>
      </c>
      <c r="AS70" s="451" t="s">
        <v>1939</v>
      </c>
      <c r="AT70" s="39">
        <v>0</v>
      </c>
      <c r="AU70" s="90">
        <f>'[1]LÍNEA 6'!S70</f>
        <v>1</v>
      </c>
      <c r="AV70" s="90">
        <f>'[1]LÍNEA 6'!T70</f>
        <v>0</v>
      </c>
      <c r="AW70" s="413">
        <f t="shared" si="25"/>
        <v>0</v>
      </c>
      <c r="AX70" s="90">
        <f>'[1]LÍNEA 6'!U70</f>
        <v>0</v>
      </c>
      <c r="AY70" s="413">
        <v>0.33</v>
      </c>
      <c r="AZ70" s="90">
        <f>'[1]LÍNEA 6'!V70</f>
        <v>1</v>
      </c>
      <c r="BA70" s="415">
        <v>0.33</v>
      </c>
      <c r="BB70" s="46">
        <f>'[1]LÍNEA 6'!W70</f>
        <v>1</v>
      </c>
      <c r="BC70" s="422">
        <v>0.34</v>
      </c>
      <c r="BD70" s="52">
        <f>'[10]2016'!K48</f>
        <v>0</v>
      </c>
      <c r="BE70" s="90">
        <f>'[10]2017'!K48</f>
        <v>0</v>
      </c>
      <c r="BF70" s="90">
        <f>'[10]2018'!K48</f>
        <v>0</v>
      </c>
      <c r="BG70" s="69">
        <f>'[10]2019'!K48</f>
        <v>0</v>
      </c>
      <c r="BH70" s="330" t="str">
        <f t="shared" si="1"/>
        <v xml:space="preserve"> -</v>
      </c>
      <c r="BI70" s="453" t="str">
        <f t="shared" si="2"/>
        <v xml:space="preserve"> -</v>
      </c>
      <c r="BJ70" s="331" t="str">
        <f t="shared" si="3"/>
        <v xml:space="preserve"> -</v>
      </c>
      <c r="BK70" s="453" t="str">
        <f t="shared" si="4"/>
        <v xml:space="preserve"> -</v>
      </c>
      <c r="BL70" s="331">
        <f t="shared" si="5"/>
        <v>0</v>
      </c>
      <c r="BM70" s="453">
        <f t="shared" si="6"/>
        <v>0</v>
      </c>
      <c r="BN70" s="331">
        <f t="shared" si="7"/>
        <v>0</v>
      </c>
      <c r="BO70" s="453">
        <f t="shared" si="8"/>
        <v>0</v>
      </c>
      <c r="BP70" s="660">
        <f t="shared" si="9"/>
        <v>0</v>
      </c>
      <c r="BQ70" s="655">
        <f t="shared" si="10"/>
        <v>0</v>
      </c>
      <c r="BR70" s="645">
        <f t="shared" si="11"/>
        <v>0</v>
      </c>
      <c r="BS70" s="52">
        <f>'[10]2016'!P48</f>
        <v>0</v>
      </c>
      <c r="BT70" s="90">
        <f>'[10]2016'!Q48</f>
        <v>0</v>
      </c>
      <c r="BU70" s="90">
        <f>'[10]2016'!R48</f>
        <v>0</v>
      </c>
      <c r="BV70" s="146" t="str">
        <f t="shared" si="12"/>
        <v xml:space="preserve"> -</v>
      </c>
      <c r="BW70" s="385" t="str">
        <f t="shared" si="13"/>
        <v xml:space="preserve"> -</v>
      </c>
      <c r="BX70" s="52">
        <f>'[10]2017'!P48</f>
        <v>0</v>
      </c>
      <c r="BY70" s="90">
        <f>'[10]2017'!Q48</f>
        <v>0</v>
      </c>
      <c r="BZ70" s="90">
        <f>'[10]2017'!R48</f>
        <v>0</v>
      </c>
      <c r="CA70" s="146" t="str">
        <f t="shared" si="14"/>
        <v xml:space="preserve"> -</v>
      </c>
      <c r="CB70" s="385" t="str">
        <f t="shared" si="15"/>
        <v xml:space="preserve"> -</v>
      </c>
      <c r="CC70" s="52">
        <f>'[10]2018'!P48</f>
        <v>80000</v>
      </c>
      <c r="CD70" s="90">
        <f>'[10]2018'!Q48</f>
        <v>0</v>
      </c>
      <c r="CE70" s="90">
        <f>'[10]2018'!R48</f>
        <v>0</v>
      </c>
      <c r="CF70" s="146">
        <f t="shared" si="16"/>
        <v>0</v>
      </c>
      <c r="CG70" s="385" t="str">
        <f t="shared" si="17"/>
        <v xml:space="preserve"> -</v>
      </c>
      <c r="CH70" s="53">
        <f>'[10]2019'!P48</f>
        <v>80000</v>
      </c>
      <c r="CI70" s="90">
        <f>'[10]2019'!Q48</f>
        <v>0</v>
      </c>
      <c r="CJ70" s="90">
        <f>'[10]2019'!R48</f>
        <v>0</v>
      </c>
      <c r="CK70" s="146">
        <f t="shared" si="18"/>
        <v>0</v>
      </c>
      <c r="CL70" s="385" t="str">
        <f t="shared" si="19"/>
        <v xml:space="preserve"> -</v>
      </c>
      <c r="CM70" s="325">
        <f t="shared" si="20"/>
        <v>160000</v>
      </c>
      <c r="CN70" s="326">
        <f t="shared" si="21"/>
        <v>0</v>
      </c>
      <c r="CO70" s="326">
        <f t="shared" si="22"/>
        <v>0</v>
      </c>
      <c r="CP70" s="504">
        <f t="shared" si="23"/>
        <v>0</v>
      </c>
      <c r="CQ70" s="385" t="str">
        <f t="shared" si="24"/>
        <v xml:space="preserve"> -</v>
      </c>
      <c r="CR70" s="591" t="s">
        <v>1260</v>
      </c>
      <c r="CS70" s="98" t="s">
        <v>1940</v>
      </c>
      <c r="CT70" s="101" t="str">
        <f>'[1]LÍNEA 6'!AQ70</f>
        <v>Asesor TIC.</v>
      </c>
    </row>
    <row r="71" spans="2:98" ht="30" customHeight="1" x14ac:dyDescent="0.2">
      <c r="B71" s="961"/>
      <c r="C71" s="958"/>
      <c r="D71" s="961"/>
      <c r="E71" s="957"/>
      <c r="F71" s="1121"/>
      <c r="G71" s="809"/>
      <c r="H71" s="809"/>
      <c r="I71" s="797"/>
      <c r="J71" s="809"/>
      <c r="K71" s="797"/>
      <c r="L71" s="809"/>
      <c r="M71" s="809"/>
      <c r="N71" s="797"/>
      <c r="O71" s="809"/>
      <c r="P71" s="809"/>
      <c r="Q71" s="797"/>
      <c r="R71" s="809"/>
      <c r="S71" s="809"/>
      <c r="T71" s="797"/>
      <c r="U71" s="937"/>
      <c r="V71" s="823"/>
      <c r="W71" s="797"/>
      <c r="X71" s="809"/>
      <c r="Y71" s="797"/>
      <c r="Z71" s="809"/>
      <c r="AA71" s="797"/>
      <c r="AB71" s="809"/>
      <c r="AC71" s="1192"/>
      <c r="AD71" s="988"/>
      <c r="AE71" s="762"/>
      <c r="AF71" s="770"/>
      <c r="AG71" s="762"/>
      <c r="AH71" s="770"/>
      <c r="AI71" s="762"/>
      <c r="AJ71" s="770"/>
      <c r="AK71" s="762"/>
      <c r="AL71" s="770"/>
      <c r="AM71" s="762"/>
      <c r="AN71" s="1129"/>
      <c r="AO71" s="915"/>
      <c r="AP71" s="904"/>
      <c r="AQ71" s="119" t="s">
        <v>920</v>
      </c>
      <c r="AR71" s="367">
        <f>'[1]LÍNEA 6'!P71</f>
        <v>0</v>
      </c>
      <c r="AS71" s="119" t="s">
        <v>1941</v>
      </c>
      <c r="AT71" s="40">
        <v>0</v>
      </c>
      <c r="AU71" s="60">
        <f>'[1]LÍNEA 6'!S71</f>
        <v>4</v>
      </c>
      <c r="AV71" s="60">
        <f>'[1]LÍNEA 6'!T71</f>
        <v>0</v>
      </c>
      <c r="AW71" s="414">
        <f t="shared" si="25"/>
        <v>0</v>
      </c>
      <c r="AX71" s="60">
        <f>'[1]LÍNEA 6'!U71</f>
        <v>1</v>
      </c>
      <c r="AY71" s="414">
        <f t="shared" si="26"/>
        <v>0.25</v>
      </c>
      <c r="AZ71" s="60">
        <f>'[1]LÍNEA 6'!V71</f>
        <v>1</v>
      </c>
      <c r="BA71" s="416">
        <f t="shared" si="27"/>
        <v>0.25</v>
      </c>
      <c r="BB71" s="47">
        <f>'[1]LÍNEA 6'!W71</f>
        <v>2</v>
      </c>
      <c r="BC71" s="423">
        <f t="shared" si="28"/>
        <v>0.5</v>
      </c>
      <c r="BD71" s="54">
        <f>'[10]2016'!K49</f>
        <v>0</v>
      </c>
      <c r="BE71" s="60">
        <f>'[10]2017'!K49</f>
        <v>0.6</v>
      </c>
      <c r="BF71" s="60">
        <f>'[10]2018'!K49</f>
        <v>0</v>
      </c>
      <c r="BG71" s="49">
        <f>'[10]2019'!K49</f>
        <v>0</v>
      </c>
      <c r="BH71" s="334" t="str">
        <f t="shared" si="1"/>
        <v xml:space="preserve"> -</v>
      </c>
      <c r="BI71" s="454" t="str">
        <f t="shared" si="2"/>
        <v xml:space="preserve"> -</v>
      </c>
      <c r="BJ71" s="335">
        <f t="shared" si="3"/>
        <v>0.6</v>
      </c>
      <c r="BK71" s="454">
        <f t="shared" si="4"/>
        <v>0.6</v>
      </c>
      <c r="BL71" s="335">
        <f t="shared" si="5"/>
        <v>0</v>
      </c>
      <c r="BM71" s="454">
        <f t="shared" si="6"/>
        <v>0</v>
      </c>
      <c r="BN71" s="335">
        <f t="shared" si="7"/>
        <v>0</v>
      </c>
      <c r="BO71" s="454">
        <f t="shared" si="8"/>
        <v>0</v>
      </c>
      <c r="BP71" s="661">
        <f t="shared" si="9"/>
        <v>0.15</v>
      </c>
      <c r="BQ71" s="656">
        <f t="shared" si="10"/>
        <v>0.15</v>
      </c>
      <c r="BR71" s="646">
        <f t="shared" si="11"/>
        <v>0.15</v>
      </c>
      <c r="BS71" s="54">
        <f>'[10]2016'!P49</f>
        <v>0</v>
      </c>
      <c r="BT71" s="60">
        <f>'[10]2016'!Q49</f>
        <v>0</v>
      </c>
      <c r="BU71" s="60">
        <f>'[10]2016'!R49</f>
        <v>0</v>
      </c>
      <c r="BV71" s="125" t="str">
        <f t="shared" si="12"/>
        <v xml:space="preserve"> -</v>
      </c>
      <c r="BW71" s="379" t="str">
        <f t="shared" si="13"/>
        <v xml:space="preserve"> -</v>
      </c>
      <c r="BX71" s="54">
        <f>'[10]2017'!P49</f>
        <v>0</v>
      </c>
      <c r="BY71" s="60">
        <f>'[10]2017'!Q49</f>
        <v>0</v>
      </c>
      <c r="BZ71" s="60">
        <f>'[10]2017'!R49</f>
        <v>0</v>
      </c>
      <c r="CA71" s="125" t="str">
        <f t="shared" si="14"/>
        <v xml:space="preserve"> -</v>
      </c>
      <c r="CB71" s="379" t="str">
        <f t="shared" si="15"/>
        <v xml:space="preserve"> -</v>
      </c>
      <c r="CC71" s="54">
        <f>'[10]2018'!P49</f>
        <v>133000</v>
      </c>
      <c r="CD71" s="60">
        <f>'[10]2018'!Q49</f>
        <v>0</v>
      </c>
      <c r="CE71" s="60">
        <f>'[10]2018'!R49</f>
        <v>0</v>
      </c>
      <c r="CF71" s="125">
        <f t="shared" si="16"/>
        <v>0</v>
      </c>
      <c r="CG71" s="379" t="str">
        <f t="shared" si="17"/>
        <v xml:space="preserve"> -</v>
      </c>
      <c r="CH71" s="55">
        <f>'[10]2019'!P49</f>
        <v>133000</v>
      </c>
      <c r="CI71" s="60">
        <f>'[10]2019'!Q49</f>
        <v>0</v>
      </c>
      <c r="CJ71" s="60">
        <f>'[10]2019'!R49</f>
        <v>0</v>
      </c>
      <c r="CK71" s="125">
        <f t="shared" si="18"/>
        <v>0</v>
      </c>
      <c r="CL71" s="379" t="str">
        <f t="shared" si="19"/>
        <v xml:space="preserve"> -</v>
      </c>
      <c r="CM71" s="327">
        <f t="shared" si="20"/>
        <v>266000</v>
      </c>
      <c r="CN71" s="323">
        <f t="shared" si="21"/>
        <v>0</v>
      </c>
      <c r="CO71" s="323">
        <f t="shared" si="22"/>
        <v>0</v>
      </c>
      <c r="CP71" s="505">
        <f t="shared" si="23"/>
        <v>0</v>
      </c>
      <c r="CQ71" s="379" t="str">
        <f t="shared" si="24"/>
        <v xml:space="preserve"> -</v>
      </c>
      <c r="CR71" s="592" t="s">
        <v>1386</v>
      </c>
      <c r="CS71" s="99" t="s">
        <v>1940</v>
      </c>
      <c r="CT71" s="102" t="str">
        <f>'[1]LÍNEA 6'!AQ71</f>
        <v>Asesor TIC.</v>
      </c>
    </row>
    <row r="72" spans="2:98" ht="30" customHeight="1" x14ac:dyDescent="0.2">
      <c r="B72" s="961"/>
      <c r="C72" s="958"/>
      <c r="D72" s="961"/>
      <c r="E72" s="957"/>
      <c r="F72" s="1121"/>
      <c r="G72" s="809"/>
      <c r="H72" s="809"/>
      <c r="I72" s="797"/>
      <c r="J72" s="809"/>
      <c r="K72" s="797"/>
      <c r="L72" s="809"/>
      <c r="M72" s="809"/>
      <c r="N72" s="797"/>
      <c r="O72" s="809"/>
      <c r="P72" s="809"/>
      <c r="Q72" s="797"/>
      <c r="R72" s="809"/>
      <c r="S72" s="809"/>
      <c r="T72" s="797"/>
      <c r="U72" s="937"/>
      <c r="V72" s="823"/>
      <c r="W72" s="797"/>
      <c r="X72" s="809"/>
      <c r="Y72" s="797"/>
      <c r="Z72" s="809"/>
      <c r="AA72" s="797"/>
      <c r="AB72" s="809"/>
      <c r="AC72" s="1192"/>
      <c r="AD72" s="988"/>
      <c r="AE72" s="762"/>
      <c r="AF72" s="770"/>
      <c r="AG72" s="762"/>
      <c r="AH72" s="770"/>
      <c r="AI72" s="762"/>
      <c r="AJ72" s="770"/>
      <c r="AK72" s="762"/>
      <c r="AL72" s="770"/>
      <c r="AM72" s="762"/>
      <c r="AN72" s="1129"/>
      <c r="AO72" s="915"/>
      <c r="AP72" s="904"/>
      <c r="AQ72" s="119" t="s">
        <v>921</v>
      </c>
      <c r="AR72" s="367">
        <f>'[1]LÍNEA 6'!P72</f>
        <v>0</v>
      </c>
      <c r="AS72" s="119" t="s">
        <v>1942</v>
      </c>
      <c r="AT72" s="40">
        <v>0</v>
      </c>
      <c r="AU72" s="60">
        <f>'[1]LÍNEA 6'!S72</f>
        <v>1</v>
      </c>
      <c r="AV72" s="60">
        <f>'[1]LÍNEA 6'!T72</f>
        <v>0</v>
      </c>
      <c r="AW72" s="414">
        <f t="shared" si="25"/>
        <v>0</v>
      </c>
      <c r="AX72" s="60">
        <f>'[1]LÍNEA 6'!U72</f>
        <v>1</v>
      </c>
      <c r="AY72" s="414">
        <f t="shared" si="26"/>
        <v>1</v>
      </c>
      <c r="AZ72" s="60">
        <f>'[1]LÍNEA 6'!V72</f>
        <v>0</v>
      </c>
      <c r="BA72" s="416">
        <f t="shared" si="27"/>
        <v>0</v>
      </c>
      <c r="BB72" s="47">
        <f>'[1]LÍNEA 6'!W72</f>
        <v>0</v>
      </c>
      <c r="BC72" s="423">
        <f t="shared" si="28"/>
        <v>0</v>
      </c>
      <c r="BD72" s="54">
        <f>'[10]2016'!K50</f>
        <v>0</v>
      </c>
      <c r="BE72" s="60">
        <f>'[10]2017'!K50</f>
        <v>0.33</v>
      </c>
      <c r="BF72" s="60">
        <f>'[10]2018'!K50</f>
        <v>0</v>
      </c>
      <c r="BG72" s="49">
        <f>'[10]2019'!K50</f>
        <v>0</v>
      </c>
      <c r="BH72" s="334" t="str">
        <f t="shared" si="1"/>
        <v xml:space="preserve"> -</v>
      </c>
      <c r="BI72" s="454" t="str">
        <f t="shared" si="2"/>
        <v xml:space="preserve"> -</v>
      </c>
      <c r="BJ72" s="335">
        <f t="shared" si="3"/>
        <v>0.33</v>
      </c>
      <c r="BK72" s="454">
        <f t="shared" si="4"/>
        <v>0.33</v>
      </c>
      <c r="BL72" s="335" t="str">
        <f t="shared" si="5"/>
        <v xml:space="preserve"> -</v>
      </c>
      <c r="BM72" s="454" t="str">
        <f t="shared" si="6"/>
        <v xml:space="preserve"> -</v>
      </c>
      <c r="BN72" s="335" t="str">
        <f t="shared" si="7"/>
        <v xml:space="preserve"> -</v>
      </c>
      <c r="BO72" s="454" t="str">
        <f t="shared" si="8"/>
        <v xml:space="preserve"> -</v>
      </c>
      <c r="BP72" s="661">
        <f t="shared" si="9"/>
        <v>0.33</v>
      </c>
      <c r="BQ72" s="656">
        <f t="shared" si="10"/>
        <v>0.33</v>
      </c>
      <c r="BR72" s="646">
        <f t="shared" si="11"/>
        <v>0.33</v>
      </c>
      <c r="BS72" s="54">
        <f>'[10]2016'!P50</f>
        <v>0</v>
      </c>
      <c r="BT72" s="60">
        <f>'[10]2016'!Q50</f>
        <v>0</v>
      </c>
      <c r="BU72" s="60">
        <f>'[10]2016'!R50</f>
        <v>0</v>
      </c>
      <c r="BV72" s="125" t="str">
        <f t="shared" si="12"/>
        <v xml:space="preserve"> -</v>
      </c>
      <c r="BW72" s="379" t="str">
        <f t="shared" si="13"/>
        <v xml:space="preserve"> -</v>
      </c>
      <c r="BX72" s="54">
        <f>'[10]2017'!P50</f>
        <v>0</v>
      </c>
      <c r="BY72" s="60">
        <f>'[10]2017'!Q50</f>
        <v>0</v>
      </c>
      <c r="BZ72" s="60">
        <f>'[10]2017'!R50</f>
        <v>0</v>
      </c>
      <c r="CA72" s="125" t="str">
        <f t="shared" si="14"/>
        <v xml:space="preserve"> -</v>
      </c>
      <c r="CB72" s="379" t="str">
        <f t="shared" si="15"/>
        <v xml:space="preserve"> -</v>
      </c>
      <c r="CC72" s="54">
        <f>'[10]2018'!P50</f>
        <v>0</v>
      </c>
      <c r="CD72" s="60">
        <f>'[10]2018'!Q50</f>
        <v>0</v>
      </c>
      <c r="CE72" s="60">
        <f>'[10]2018'!R50</f>
        <v>0</v>
      </c>
      <c r="CF72" s="125" t="str">
        <f t="shared" si="16"/>
        <v xml:space="preserve"> -</v>
      </c>
      <c r="CG72" s="379" t="str">
        <f t="shared" si="17"/>
        <v xml:space="preserve"> -</v>
      </c>
      <c r="CH72" s="55">
        <f>'[10]2019'!P50</f>
        <v>0</v>
      </c>
      <c r="CI72" s="60">
        <f>'[10]2019'!Q50</f>
        <v>0</v>
      </c>
      <c r="CJ72" s="60">
        <f>'[10]2019'!R50</f>
        <v>0</v>
      </c>
      <c r="CK72" s="125" t="str">
        <f t="shared" si="18"/>
        <v xml:space="preserve"> -</v>
      </c>
      <c r="CL72" s="379" t="str">
        <f t="shared" si="19"/>
        <v xml:space="preserve"> -</v>
      </c>
      <c r="CM72" s="327">
        <f t="shared" si="20"/>
        <v>0</v>
      </c>
      <c r="CN72" s="323">
        <f t="shared" si="21"/>
        <v>0</v>
      </c>
      <c r="CO72" s="323">
        <f t="shared" si="22"/>
        <v>0</v>
      </c>
      <c r="CP72" s="505" t="str">
        <f t="shared" si="23"/>
        <v xml:space="preserve"> -</v>
      </c>
      <c r="CQ72" s="379" t="str">
        <f t="shared" si="24"/>
        <v xml:space="preserve"> -</v>
      </c>
      <c r="CR72" s="592" t="s">
        <v>1225</v>
      </c>
      <c r="CS72" s="99" t="s">
        <v>1940</v>
      </c>
      <c r="CT72" s="102" t="str">
        <f>'[1]LÍNEA 6'!AQ72</f>
        <v>Asesor TIC.</v>
      </c>
    </row>
    <row r="73" spans="2:98" ht="30" customHeight="1" x14ac:dyDescent="0.2">
      <c r="B73" s="961"/>
      <c r="C73" s="958"/>
      <c r="D73" s="961"/>
      <c r="E73" s="957"/>
      <c r="F73" s="1121"/>
      <c r="G73" s="809"/>
      <c r="H73" s="809"/>
      <c r="I73" s="797"/>
      <c r="J73" s="809"/>
      <c r="K73" s="797"/>
      <c r="L73" s="809"/>
      <c r="M73" s="809"/>
      <c r="N73" s="797"/>
      <c r="O73" s="809"/>
      <c r="P73" s="809"/>
      <c r="Q73" s="797"/>
      <c r="R73" s="809"/>
      <c r="S73" s="809"/>
      <c r="T73" s="797"/>
      <c r="U73" s="937"/>
      <c r="V73" s="823"/>
      <c r="W73" s="797"/>
      <c r="X73" s="809"/>
      <c r="Y73" s="797"/>
      <c r="Z73" s="809"/>
      <c r="AA73" s="797"/>
      <c r="AB73" s="809"/>
      <c r="AC73" s="1192"/>
      <c r="AD73" s="988"/>
      <c r="AE73" s="762"/>
      <c r="AF73" s="770"/>
      <c r="AG73" s="762"/>
      <c r="AH73" s="770"/>
      <c r="AI73" s="762"/>
      <c r="AJ73" s="770"/>
      <c r="AK73" s="762"/>
      <c r="AL73" s="770"/>
      <c r="AM73" s="762"/>
      <c r="AN73" s="1129"/>
      <c r="AO73" s="915"/>
      <c r="AP73" s="904"/>
      <c r="AQ73" s="119" t="s">
        <v>922</v>
      </c>
      <c r="AR73" s="367">
        <f>'[1]LÍNEA 6'!P73</f>
        <v>0</v>
      </c>
      <c r="AS73" s="119" t="s">
        <v>1943</v>
      </c>
      <c r="AT73" s="78">
        <v>0</v>
      </c>
      <c r="AU73" s="88">
        <f>'[1]LÍNEA 6'!S73</f>
        <v>1</v>
      </c>
      <c r="AV73" s="88">
        <f>'[1]LÍNEA 6'!T73</f>
        <v>0</v>
      </c>
      <c r="AW73" s="414">
        <f t="shared" si="25"/>
        <v>0</v>
      </c>
      <c r="AX73" s="88">
        <f>'[1]LÍNEA 6'!U73</f>
        <v>1</v>
      </c>
      <c r="AY73" s="414">
        <f t="shared" si="26"/>
        <v>1</v>
      </c>
      <c r="AZ73" s="88">
        <f>'[1]LÍNEA 6'!V73</f>
        <v>0</v>
      </c>
      <c r="BA73" s="416">
        <f t="shared" si="27"/>
        <v>0</v>
      </c>
      <c r="BB73" s="311">
        <f>'[1]LÍNEA 6'!W73</f>
        <v>0</v>
      </c>
      <c r="BC73" s="423">
        <f t="shared" si="28"/>
        <v>0</v>
      </c>
      <c r="BD73" s="320">
        <f>'[10]2016'!K51</f>
        <v>0</v>
      </c>
      <c r="BE73" s="88">
        <f>'[10]2017'!K51</f>
        <v>0</v>
      </c>
      <c r="BF73" s="88">
        <f>'[10]2018'!K51</f>
        <v>0</v>
      </c>
      <c r="BG73" s="79">
        <f>'[10]2019'!K51</f>
        <v>0</v>
      </c>
      <c r="BH73" s="334" t="str">
        <f t="shared" si="1"/>
        <v xml:space="preserve"> -</v>
      </c>
      <c r="BI73" s="454" t="str">
        <f t="shared" si="2"/>
        <v xml:space="preserve"> -</v>
      </c>
      <c r="BJ73" s="335">
        <f t="shared" si="3"/>
        <v>0</v>
      </c>
      <c r="BK73" s="454">
        <f t="shared" si="4"/>
        <v>0</v>
      </c>
      <c r="BL73" s="335" t="str">
        <f t="shared" si="5"/>
        <v xml:space="preserve"> -</v>
      </c>
      <c r="BM73" s="454" t="str">
        <f t="shared" si="6"/>
        <v xml:space="preserve"> -</v>
      </c>
      <c r="BN73" s="335" t="str">
        <f t="shared" si="7"/>
        <v xml:space="preserve"> -</v>
      </c>
      <c r="BO73" s="454" t="str">
        <f t="shared" si="8"/>
        <v xml:space="preserve"> -</v>
      </c>
      <c r="BP73" s="661">
        <f t="shared" si="9"/>
        <v>0</v>
      </c>
      <c r="BQ73" s="656">
        <f t="shared" si="10"/>
        <v>0</v>
      </c>
      <c r="BR73" s="646">
        <f t="shared" si="11"/>
        <v>0</v>
      </c>
      <c r="BS73" s="54">
        <f>'[10]2016'!P51</f>
        <v>0</v>
      </c>
      <c r="BT73" s="60">
        <f>'[10]2016'!Q51</f>
        <v>0</v>
      </c>
      <c r="BU73" s="60">
        <f>'[10]2016'!R51</f>
        <v>0</v>
      </c>
      <c r="BV73" s="125" t="str">
        <f t="shared" si="12"/>
        <v xml:space="preserve"> -</v>
      </c>
      <c r="BW73" s="379" t="str">
        <f t="shared" si="13"/>
        <v xml:space="preserve"> -</v>
      </c>
      <c r="BX73" s="54">
        <f>'[10]2017'!P51</f>
        <v>0</v>
      </c>
      <c r="BY73" s="60">
        <f>'[10]2017'!Q51</f>
        <v>0</v>
      </c>
      <c r="BZ73" s="60">
        <f>'[10]2017'!R51</f>
        <v>0</v>
      </c>
      <c r="CA73" s="125" t="str">
        <f t="shared" si="14"/>
        <v xml:space="preserve"> -</v>
      </c>
      <c r="CB73" s="379" t="str">
        <f t="shared" si="15"/>
        <v xml:space="preserve"> -</v>
      </c>
      <c r="CC73" s="54">
        <f>'[10]2018'!P51</f>
        <v>0</v>
      </c>
      <c r="CD73" s="60">
        <f>'[10]2018'!Q51</f>
        <v>0</v>
      </c>
      <c r="CE73" s="60">
        <f>'[10]2018'!R51</f>
        <v>0</v>
      </c>
      <c r="CF73" s="125" t="str">
        <f t="shared" si="16"/>
        <v xml:space="preserve"> -</v>
      </c>
      <c r="CG73" s="379" t="str">
        <f t="shared" si="17"/>
        <v xml:space="preserve"> -</v>
      </c>
      <c r="CH73" s="55">
        <f>'[10]2019'!P51</f>
        <v>0</v>
      </c>
      <c r="CI73" s="60">
        <f>'[10]2019'!Q51</f>
        <v>0</v>
      </c>
      <c r="CJ73" s="60">
        <f>'[10]2019'!R51</f>
        <v>0</v>
      </c>
      <c r="CK73" s="125" t="str">
        <f t="shared" si="18"/>
        <v xml:space="preserve"> -</v>
      </c>
      <c r="CL73" s="379" t="str">
        <f t="shared" si="19"/>
        <v xml:space="preserve"> -</v>
      </c>
      <c r="CM73" s="327">
        <f t="shared" si="20"/>
        <v>0</v>
      </c>
      <c r="CN73" s="323">
        <f t="shared" si="21"/>
        <v>0</v>
      </c>
      <c r="CO73" s="323">
        <f t="shared" si="22"/>
        <v>0</v>
      </c>
      <c r="CP73" s="505" t="str">
        <f t="shared" si="23"/>
        <v xml:space="preserve"> -</v>
      </c>
      <c r="CQ73" s="379" t="str">
        <f t="shared" si="24"/>
        <v xml:space="preserve"> -</v>
      </c>
      <c r="CR73" s="592" t="s">
        <v>1225</v>
      </c>
      <c r="CS73" s="99" t="s">
        <v>1940</v>
      </c>
      <c r="CT73" s="102" t="str">
        <f>'[1]LÍNEA 6'!AQ73</f>
        <v>Asesor TIC.</v>
      </c>
    </row>
    <row r="74" spans="2:98" ht="30" customHeight="1" x14ac:dyDescent="0.2">
      <c r="B74" s="961"/>
      <c r="C74" s="958"/>
      <c r="D74" s="961"/>
      <c r="E74" s="957"/>
      <c r="F74" s="1121"/>
      <c r="G74" s="809"/>
      <c r="H74" s="809"/>
      <c r="I74" s="797"/>
      <c r="J74" s="809"/>
      <c r="K74" s="797"/>
      <c r="L74" s="809"/>
      <c r="M74" s="809"/>
      <c r="N74" s="797"/>
      <c r="O74" s="809"/>
      <c r="P74" s="809"/>
      <c r="Q74" s="797"/>
      <c r="R74" s="809"/>
      <c r="S74" s="809"/>
      <c r="T74" s="797"/>
      <c r="U74" s="937"/>
      <c r="V74" s="823"/>
      <c r="W74" s="797"/>
      <c r="X74" s="809"/>
      <c r="Y74" s="797"/>
      <c r="Z74" s="809"/>
      <c r="AA74" s="797"/>
      <c r="AB74" s="809"/>
      <c r="AC74" s="1192"/>
      <c r="AD74" s="988"/>
      <c r="AE74" s="762"/>
      <c r="AF74" s="770"/>
      <c r="AG74" s="762"/>
      <c r="AH74" s="770"/>
      <c r="AI74" s="762"/>
      <c r="AJ74" s="770"/>
      <c r="AK74" s="762"/>
      <c r="AL74" s="770"/>
      <c r="AM74" s="762"/>
      <c r="AN74" s="1129"/>
      <c r="AO74" s="915"/>
      <c r="AP74" s="904"/>
      <c r="AQ74" s="301" t="s">
        <v>923</v>
      </c>
      <c r="AR74" s="302" t="str">
        <f>'[1]LÍNEA 6'!P74</f>
        <v xml:space="preserve"> -</v>
      </c>
      <c r="AS74" s="301" t="s">
        <v>1944</v>
      </c>
      <c r="AT74" s="78">
        <v>0</v>
      </c>
      <c r="AU74" s="88">
        <f>'[1]LÍNEA 6'!S74</f>
        <v>1</v>
      </c>
      <c r="AV74" s="88">
        <f>'[1]LÍNEA 6'!T74</f>
        <v>0</v>
      </c>
      <c r="AW74" s="414">
        <v>0.25</v>
      </c>
      <c r="AX74" s="88">
        <f>'[1]LÍNEA 6'!U74</f>
        <v>1</v>
      </c>
      <c r="AY74" s="414">
        <v>0.25</v>
      </c>
      <c r="AZ74" s="88">
        <f>'[1]LÍNEA 6'!V74</f>
        <v>1</v>
      </c>
      <c r="BA74" s="416">
        <v>0.25</v>
      </c>
      <c r="BB74" s="311">
        <f>'[1]LÍNEA 6'!W74</f>
        <v>1</v>
      </c>
      <c r="BC74" s="423">
        <v>0.25</v>
      </c>
      <c r="BD74" s="320">
        <f>'[10]2016'!K52</f>
        <v>0</v>
      </c>
      <c r="BE74" s="88">
        <f>'[10]2017'!K52</f>
        <v>0</v>
      </c>
      <c r="BF74" s="88">
        <f>'[10]2018'!K52</f>
        <v>0</v>
      </c>
      <c r="BG74" s="79">
        <f>'[10]2019'!K52</f>
        <v>0</v>
      </c>
      <c r="BH74" s="334" t="str">
        <f t="shared" si="1"/>
        <v xml:space="preserve"> -</v>
      </c>
      <c r="BI74" s="454" t="str">
        <f t="shared" si="2"/>
        <v xml:space="preserve"> -</v>
      </c>
      <c r="BJ74" s="335">
        <f t="shared" si="3"/>
        <v>0</v>
      </c>
      <c r="BK74" s="454">
        <f t="shared" si="4"/>
        <v>0</v>
      </c>
      <c r="BL74" s="335">
        <f t="shared" si="5"/>
        <v>0</v>
      </c>
      <c r="BM74" s="454">
        <f t="shared" si="6"/>
        <v>0</v>
      </c>
      <c r="BN74" s="335">
        <f t="shared" si="7"/>
        <v>0</v>
      </c>
      <c r="BO74" s="454">
        <f t="shared" si="8"/>
        <v>0</v>
      </c>
      <c r="BP74" s="661">
        <f t="shared" ref="BP74" si="117">+AVERAGE(BD74:BG74)/AU74</f>
        <v>0</v>
      </c>
      <c r="BQ74" s="656">
        <f t="shared" si="10"/>
        <v>0</v>
      </c>
      <c r="BR74" s="646">
        <f t="shared" si="11"/>
        <v>0</v>
      </c>
      <c r="BS74" s="54">
        <f>'[10]2016'!P52</f>
        <v>0</v>
      </c>
      <c r="BT74" s="60">
        <f>'[10]2016'!Q52</f>
        <v>0</v>
      </c>
      <c r="BU74" s="60">
        <f>'[10]2016'!R52</f>
        <v>0</v>
      </c>
      <c r="BV74" s="125" t="str">
        <f t="shared" si="12"/>
        <v xml:space="preserve"> -</v>
      </c>
      <c r="BW74" s="379" t="str">
        <f t="shared" si="13"/>
        <v xml:space="preserve"> -</v>
      </c>
      <c r="BX74" s="54">
        <f>'[10]2017'!P52</f>
        <v>0</v>
      </c>
      <c r="BY74" s="60">
        <f>'[10]2017'!Q52</f>
        <v>0</v>
      </c>
      <c r="BZ74" s="60">
        <f>'[10]2017'!R52</f>
        <v>0</v>
      </c>
      <c r="CA74" s="125" t="str">
        <f t="shared" si="14"/>
        <v xml:space="preserve"> -</v>
      </c>
      <c r="CB74" s="379" t="str">
        <f t="shared" si="15"/>
        <v xml:space="preserve"> -</v>
      </c>
      <c r="CC74" s="54">
        <f>'[10]2018'!P52</f>
        <v>0</v>
      </c>
      <c r="CD74" s="60">
        <f>'[10]2018'!Q52</f>
        <v>0</v>
      </c>
      <c r="CE74" s="60">
        <f>'[10]2018'!R52</f>
        <v>0</v>
      </c>
      <c r="CF74" s="125" t="str">
        <f t="shared" si="16"/>
        <v xml:space="preserve"> -</v>
      </c>
      <c r="CG74" s="379" t="str">
        <f t="shared" si="17"/>
        <v xml:space="preserve"> -</v>
      </c>
      <c r="CH74" s="55">
        <f>'[10]2019'!P52</f>
        <v>0</v>
      </c>
      <c r="CI74" s="60">
        <f>'[10]2019'!Q52</f>
        <v>0</v>
      </c>
      <c r="CJ74" s="60">
        <f>'[10]2019'!R52</f>
        <v>0</v>
      </c>
      <c r="CK74" s="125" t="str">
        <f t="shared" si="18"/>
        <v xml:space="preserve"> -</v>
      </c>
      <c r="CL74" s="379" t="str">
        <f t="shared" si="19"/>
        <v xml:space="preserve"> -</v>
      </c>
      <c r="CM74" s="327">
        <f t="shared" si="20"/>
        <v>0</v>
      </c>
      <c r="CN74" s="323">
        <f t="shared" si="21"/>
        <v>0</v>
      </c>
      <c r="CO74" s="323">
        <f t="shared" si="22"/>
        <v>0</v>
      </c>
      <c r="CP74" s="505" t="str">
        <f t="shared" si="23"/>
        <v xml:space="preserve"> -</v>
      </c>
      <c r="CQ74" s="379" t="str">
        <f t="shared" si="24"/>
        <v xml:space="preserve"> -</v>
      </c>
      <c r="CR74" s="592" t="s">
        <v>1436</v>
      </c>
      <c r="CS74" s="99" t="s">
        <v>1940</v>
      </c>
      <c r="CT74" s="102" t="str">
        <f>'[1]LÍNEA 6'!AQ74</f>
        <v>Asesor TIC.</v>
      </c>
    </row>
    <row r="75" spans="2:98" ht="30" customHeight="1" x14ac:dyDescent="0.2">
      <c r="B75" s="961"/>
      <c r="C75" s="958"/>
      <c r="D75" s="961"/>
      <c r="E75" s="957"/>
      <c r="F75" s="1121"/>
      <c r="G75" s="809"/>
      <c r="H75" s="809"/>
      <c r="I75" s="797"/>
      <c r="J75" s="809"/>
      <c r="K75" s="797"/>
      <c r="L75" s="809"/>
      <c r="M75" s="809"/>
      <c r="N75" s="797"/>
      <c r="O75" s="809"/>
      <c r="P75" s="809"/>
      <c r="Q75" s="797"/>
      <c r="R75" s="809"/>
      <c r="S75" s="809"/>
      <c r="T75" s="797"/>
      <c r="U75" s="937"/>
      <c r="V75" s="823"/>
      <c r="W75" s="797"/>
      <c r="X75" s="809"/>
      <c r="Y75" s="797"/>
      <c r="Z75" s="809"/>
      <c r="AA75" s="797"/>
      <c r="AB75" s="809"/>
      <c r="AC75" s="1192"/>
      <c r="AD75" s="988"/>
      <c r="AE75" s="762"/>
      <c r="AF75" s="770"/>
      <c r="AG75" s="762"/>
      <c r="AH75" s="770"/>
      <c r="AI75" s="762"/>
      <c r="AJ75" s="770"/>
      <c r="AK75" s="762"/>
      <c r="AL75" s="770"/>
      <c r="AM75" s="762"/>
      <c r="AN75" s="1129"/>
      <c r="AO75" s="915"/>
      <c r="AP75" s="904"/>
      <c r="AQ75" s="27" t="s">
        <v>924</v>
      </c>
      <c r="AR75" s="133">
        <f>'[1]LÍNEA 6'!P75</f>
        <v>0</v>
      </c>
      <c r="AS75" s="27" t="s">
        <v>1945</v>
      </c>
      <c r="AT75" s="40">
        <v>9</v>
      </c>
      <c r="AU75" s="60">
        <f>'[1]LÍNEA 6'!S75</f>
        <v>50</v>
      </c>
      <c r="AV75" s="60">
        <f>'[1]LÍNEA 6'!T75</f>
        <v>0</v>
      </c>
      <c r="AW75" s="414">
        <f t="shared" si="25"/>
        <v>0</v>
      </c>
      <c r="AX75" s="60">
        <f>'[1]LÍNEA 6'!U75</f>
        <v>25</v>
      </c>
      <c r="AY75" s="414">
        <f t="shared" si="26"/>
        <v>0.5</v>
      </c>
      <c r="AZ75" s="60">
        <f>'[1]LÍNEA 6'!V75</f>
        <v>25</v>
      </c>
      <c r="BA75" s="416">
        <f t="shared" si="27"/>
        <v>0.5</v>
      </c>
      <c r="BB75" s="47">
        <f>'[1]LÍNEA 6'!W75</f>
        <v>0</v>
      </c>
      <c r="BC75" s="423">
        <f t="shared" si="28"/>
        <v>0</v>
      </c>
      <c r="BD75" s="54">
        <f>'[10]2016'!K53</f>
        <v>0</v>
      </c>
      <c r="BE75" s="60">
        <f>'[10]2017'!K53</f>
        <v>3</v>
      </c>
      <c r="BF75" s="60">
        <f>'[10]2018'!K53</f>
        <v>0</v>
      </c>
      <c r="BG75" s="49">
        <f>'[10]2019'!K53</f>
        <v>0</v>
      </c>
      <c r="BH75" s="334" t="str">
        <f t="shared" si="1"/>
        <v xml:space="preserve"> -</v>
      </c>
      <c r="BI75" s="454" t="str">
        <f t="shared" si="2"/>
        <v xml:space="preserve"> -</v>
      </c>
      <c r="BJ75" s="335">
        <f t="shared" si="3"/>
        <v>0.12</v>
      </c>
      <c r="BK75" s="454">
        <f t="shared" si="4"/>
        <v>0.12</v>
      </c>
      <c r="BL75" s="335">
        <f t="shared" si="5"/>
        <v>0</v>
      </c>
      <c r="BM75" s="454">
        <f t="shared" si="6"/>
        <v>0</v>
      </c>
      <c r="BN75" s="335" t="str">
        <f t="shared" si="7"/>
        <v xml:space="preserve"> -</v>
      </c>
      <c r="BO75" s="454" t="str">
        <f t="shared" si="8"/>
        <v xml:space="preserve"> -</v>
      </c>
      <c r="BP75" s="661">
        <f t="shared" si="9"/>
        <v>0.06</v>
      </c>
      <c r="BQ75" s="656">
        <f t="shared" si="10"/>
        <v>0.06</v>
      </c>
      <c r="BR75" s="646">
        <f t="shared" si="11"/>
        <v>0.06</v>
      </c>
      <c r="BS75" s="54">
        <f>'[10]2016'!P53</f>
        <v>0</v>
      </c>
      <c r="BT75" s="60">
        <f>'[10]2016'!Q53</f>
        <v>0</v>
      </c>
      <c r="BU75" s="60">
        <f>'[10]2016'!R53</f>
        <v>0</v>
      </c>
      <c r="BV75" s="125" t="str">
        <f t="shared" si="12"/>
        <v xml:space="preserve"> -</v>
      </c>
      <c r="BW75" s="379" t="str">
        <f t="shared" si="13"/>
        <v xml:space="preserve"> -</v>
      </c>
      <c r="BX75" s="54">
        <f>'[10]2017'!P53</f>
        <v>0</v>
      </c>
      <c r="BY75" s="60">
        <f>'[10]2017'!Q53</f>
        <v>0</v>
      </c>
      <c r="BZ75" s="60">
        <f>'[10]2017'!R53</f>
        <v>0</v>
      </c>
      <c r="CA75" s="125" t="str">
        <f t="shared" si="14"/>
        <v xml:space="preserve"> -</v>
      </c>
      <c r="CB75" s="379" t="str">
        <f t="shared" si="15"/>
        <v xml:space="preserve"> -</v>
      </c>
      <c r="CC75" s="54">
        <f>'[10]2018'!P53</f>
        <v>2500000</v>
      </c>
      <c r="CD75" s="60">
        <f>'[10]2018'!Q53</f>
        <v>0</v>
      </c>
      <c r="CE75" s="60">
        <f>'[10]2018'!R53</f>
        <v>0</v>
      </c>
      <c r="CF75" s="125">
        <f t="shared" si="16"/>
        <v>0</v>
      </c>
      <c r="CG75" s="379" t="str">
        <f t="shared" si="17"/>
        <v xml:space="preserve"> -</v>
      </c>
      <c r="CH75" s="55">
        <f>'[10]2019'!P53</f>
        <v>0</v>
      </c>
      <c r="CI75" s="60">
        <f>'[10]2019'!Q53</f>
        <v>0</v>
      </c>
      <c r="CJ75" s="60">
        <f>'[10]2019'!R53</f>
        <v>0</v>
      </c>
      <c r="CK75" s="125" t="str">
        <f t="shared" si="18"/>
        <v xml:space="preserve"> -</v>
      </c>
      <c r="CL75" s="379" t="str">
        <f t="shared" si="19"/>
        <v xml:space="preserve"> -</v>
      </c>
      <c r="CM75" s="327">
        <f t="shared" si="20"/>
        <v>2500000</v>
      </c>
      <c r="CN75" s="323">
        <f t="shared" si="21"/>
        <v>0</v>
      </c>
      <c r="CO75" s="323">
        <f t="shared" si="22"/>
        <v>0</v>
      </c>
      <c r="CP75" s="505">
        <f t="shared" si="23"/>
        <v>0</v>
      </c>
      <c r="CQ75" s="379" t="str">
        <f t="shared" si="24"/>
        <v xml:space="preserve"> -</v>
      </c>
      <c r="CR75" s="592" t="s">
        <v>1344</v>
      </c>
      <c r="CS75" s="99" t="s">
        <v>1940</v>
      </c>
      <c r="CT75" s="102" t="str">
        <f>'[1]LÍNEA 6'!AQ75</f>
        <v>Asesor TIC.</v>
      </c>
    </row>
    <row r="76" spans="2:98" ht="30" customHeight="1" thickBot="1" x14ac:dyDescent="0.25">
      <c r="B76" s="961"/>
      <c r="C76" s="958"/>
      <c r="D76" s="962"/>
      <c r="E76" s="1123"/>
      <c r="F76" s="1122"/>
      <c r="G76" s="819"/>
      <c r="H76" s="819"/>
      <c r="I76" s="805"/>
      <c r="J76" s="819"/>
      <c r="K76" s="805"/>
      <c r="L76" s="819"/>
      <c r="M76" s="819"/>
      <c r="N76" s="805"/>
      <c r="O76" s="819"/>
      <c r="P76" s="819"/>
      <c r="Q76" s="805"/>
      <c r="R76" s="819"/>
      <c r="S76" s="819"/>
      <c r="T76" s="805"/>
      <c r="U76" s="1054"/>
      <c r="V76" s="824"/>
      <c r="W76" s="805"/>
      <c r="X76" s="819"/>
      <c r="Y76" s="805"/>
      <c r="Z76" s="819"/>
      <c r="AA76" s="805"/>
      <c r="AB76" s="819"/>
      <c r="AC76" s="1193"/>
      <c r="AD76" s="989"/>
      <c r="AE76" s="763"/>
      <c r="AF76" s="771"/>
      <c r="AG76" s="763"/>
      <c r="AH76" s="771"/>
      <c r="AI76" s="763"/>
      <c r="AJ76" s="771"/>
      <c r="AK76" s="763"/>
      <c r="AL76" s="771"/>
      <c r="AM76" s="763"/>
      <c r="AN76" s="1130"/>
      <c r="AO76" s="918"/>
      <c r="AP76" s="907"/>
      <c r="AQ76" s="30" t="s">
        <v>930</v>
      </c>
      <c r="AR76" s="142" t="str">
        <f>'[1]LÍNEA 6'!P76</f>
        <v xml:space="preserve"> -</v>
      </c>
      <c r="AS76" s="30" t="s">
        <v>1946</v>
      </c>
      <c r="AT76" s="45">
        <v>0</v>
      </c>
      <c r="AU76" s="92">
        <f>'[1]LÍNEA 6'!S76</f>
        <v>1</v>
      </c>
      <c r="AV76" s="92">
        <f>'[1]LÍNEA 6'!T76</f>
        <v>0</v>
      </c>
      <c r="AW76" s="424">
        <f t="shared" si="25"/>
        <v>0</v>
      </c>
      <c r="AX76" s="92">
        <f>'[1]LÍNEA 6'!U76</f>
        <v>0</v>
      </c>
      <c r="AY76" s="424">
        <f t="shared" si="26"/>
        <v>0</v>
      </c>
      <c r="AZ76" s="92">
        <f>'[1]LÍNEA 6'!V76</f>
        <v>1</v>
      </c>
      <c r="BA76" s="425">
        <f t="shared" si="27"/>
        <v>1</v>
      </c>
      <c r="BB76" s="51">
        <f>'[1]LÍNEA 6'!W76</f>
        <v>0</v>
      </c>
      <c r="BC76" s="426">
        <f t="shared" si="28"/>
        <v>0</v>
      </c>
      <c r="BD76" s="62">
        <f>'[10]2016'!K54</f>
        <v>0</v>
      </c>
      <c r="BE76" s="92">
        <f>'[10]2017'!K54</f>
        <v>0</v>
      </c>
      <c r="BF76" s="92">
        <f>'[10]2018'!K54</f>
        <v>0</v>
      </c>
      <c r="BG76" s="70">
        <f>'[10]2019'!K54</f>
        <v>0</v>
      </c>
      <c r="BH76" s="332" t="str">
        <f t="shared" ref="BH76" si="118">IF(AV76=0," -",BD76/AV76)</f>
        <v xml:space="preserve"> -</v>
      </c>
      <c r="BI76" s="458" t="str">
        <f t="shared" ref="BI76" si="119">IF(AV76=0," -",IF(BH76&gt;100%,100%,BH76))</f>
        <v xml:space="preserve"> -</v>
      </c>
      <c r="BJ76" s="333" t="str">
        <f t="shared" ref="BJ76" si="120">IF(AX76=0," -",BE76/AX76)</f>
        <v xml:space="preserve"> -</v>
      </c>
      <c r="BK76" s="458" t="str">
        <f t="shared" ref="BK76" si="121">IF(AX76=0," -",IF(BJ76&gt;100%,100%,BJ76))</f>
        <v xml:space="preserve"> -</v>
      </c>
      <c r="BL76" s="333">
        <f t="shared" ref="BL76" si="122">IF(AZ76=0," -",BF76/AZ76)</f>
        <v>0</v>
      </c>
      <c r="BM76" s="458">
        <f t="shared" ref="BM76" si="123">IF(AZ76=0," -",IF(BL76&gt;100%,100%,BL76))</f>
        <v>0</v>
      </c>
      <c r="BN76" s="333" t="str">
        <f t="shared" ref="BN76" si="124">IF(BB76=0," -",BG76/BB76)</f>
        <v xml:space="preserve"> -</v>
      </c>
      <c r="BO76" s="458" t="str">
        <f t="shared" ref="BO76" si="125">IF(BB76=0," -",IF(BN76&gt;100%,100%,BN76))</f>
        <v xml:space="preserve"> -</v>
      </c>
      <c r="BP76" s="662">
        <f t="shared" ref="BP76" si="126">+SUM(BD76:BG76)/AU76</f>
        <v>0</v>
      </c>
      <c r="BQ76" s="657">
        <f t="shared" ref="BQ76" si="127">+IF(BP76&gt;100%,100%,BP76)</f>
        <v>0</v>
      </c>
      <c r="BR76" s="647">
        <f t="shared" ref="BR76" si="128">+BQ76</f>
        <v>0</v>
      </c>
      <c r="BS76" s="62">
        <f>'[10]2016'!P54</f>
        <v>0</v>
      </c>
      <c r="BT76" s="92">
        <f>'[10]2016'!Q54</f>
        <v>0</v>
      </c>
      <c r="BU76" s="92">
        <f>'[10]2016'!R54</f>
        <v>0</v>
      </c>
      <c r="BV76" s="148" t="str">
        <f t="shared" si="12"/>
        <v xml:space="preserve"> -</v>
      </c>
      <c r="BW76" s="386" t="str">
        <f t="shared" si="13"/>
        <v xml:space="preserve"> -</v>
      </c>
      <c r="BX76" s="62">
        <f>'[10]2017'!P54</f>
        <v>0</v>
      </c>
      <c r="BY76" s="92">
        <f>'[10]2017'!Q54</f>
        <v>0</v>
      </c>
      <c r="BZ76" s="92">
        <f>'[10]2017'!R54</f>
        <v>0</v>
      </c>
      <c r="CA76" s="148" t="str">
        <f t="shared" si="14"/>
        <v xml:space="preserve"> -</v>
      </c>
      <c r="CB76" s="386" t="str">
        <f t="shared" si="15"/>
        <v xml:space="preserve"> -</v>
      </c>
      <c r="CC76" s="62">
        <f>'[10]2018'!P54</f>
        <v>0</v>
      </c>
      <c r="CD76" s="92">
        <f>'[10]2018'!Q54</f>
        <v>0</v>
      </c>
      <c r="CE76" s="92">
        <f>'[10]2018'!R54</f>
        <v>0</v>
      </c>
      <c r="CF76" s="148" t="str">
        <f t="shared" si="16"/>
        <v xml:space="preserve"> -</v>
      </c>
      <c r="CG76" s="386" t="str">
        <f t="shared" si="17"/>
        <v xml:space="preserve"> -</v>
      </c>
      <c r="CH76" s="63">
        <f>'[10]2019'!P54</f>
        <v>0</v>
      </c>
      <c r="CI76" s="92">
        <f>'[10]2019'!Q54</f>
        <v>0</v>
      </c>
      <c r="CJ76" s="92">
        <f>'[10]2019'!R54</f>
        <v>0</v>
      </c>
      <c r="CK76" s="148" t="str">
        <f t="shared" si="18"/>
        <v xml:space="preserve"> -</v>
      </c>
      <c r="CL76" s="386" t="str">
        <f t="shared" si="19"/>
        <v xml:space="preserve"> -</v>
      </c>
      <c r="CM76" s="328">
        <f t="shared" si="20"/>
        <v>0</v>
      </c>
      <c r="CN76" s="329">
        <f t="shared" si="21"/>
        <v>0</v>
      </c>
      <c r="CO76" s="329">
        <f t="shared" si="22"/>
        <v>0</v>
      </c>
      <c r="CP76" s="506" t="str">
        <f t="shared" si="23"/>
        <v xml:space="preserve"> -</v>
      </c>
      <c r="CQ76" s="386" t="str">
        <f t="shared" si="24"/>
        <v xml:space="preserve"> -</v>
      </c>
      <c r="CR76" s="594" t="s">
        <v>1386</v>
      </c>
      <c r="CS76" s="100" t="s">
        <v>1940</v>
      </c>
      <c r="CT76" s="103" t="str">
        <f>'[1]LÍNEA 6'!AQ76</f>
        <v>Asesor TIC.</v>
      </c>
    </row>
    <row r="77" spans="2:98" ht="15.95" customHeight="1" thickBot="1" x14ac:dyDescent="0.25">
      <c r="B77" s="962"/>
      <c r="C77" s="959"/>
      <c r="D77" s="14"/>
      <c r="E77" s="14"/>
      <c r="F77" s="35"/>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5"/>
      <c r="AR77" s="34"/>
      <c r="AS77" s="35"/>
      <c r="AT77" s="34"/>
      <c r="AU77" s="34"/>
      <c r="AV77" s="34"/>
      <c r="AW77" s="447">
        <f>+AVERAGE(AW70:AW76)</f>
        <v>3.5714285714285712E-2</v>
      </c>
      <c r="AX77" s="447"/>
      <c r="AY77" s="447">
        <f t="shared" ref="AY77:BC77" si="129">+AVERAGE(AY70:AY76)</f>
        <v>0.4757142857142857</v>
      </c>
      <c r="AZ77" s="447"/>
      <c r="BA77" s="447">
        <f t="shared" si="129"/>
        <v>0.33285714285714285</v>
      </c>
      <c r="BB77" s="447"/>
      <c r="BC77" s="447">
        <f t="shared" si="129"/>
        <v>0.15571428571428572</v>
      </c>
      <c r="BD77" s="34"/>
      <c r="BE77" s="34"/>
      <c r="BF77" s="34"/>
      <c r="BG77" s="34"/>
      <c r="BH77" s="34"/>
      <c r="BI77" s="447" t="e">
        <f t="shared" ref="BI77:BO77" si="130">+AVERAGE(BI70:BI76)</f>
        <v>#DIV/0!</v>
      </c>
      <c r="BJ77" s="447"/>
      <c r="BK77" s="447">
        <f t="shared" si="130"/>
        <v>0.20999999999999996</v>
      </c>
      <c r="BL77" s="447"/>
      <c r="BM77" s="447">
        <f t="shared" si="130"/>
        <v>0</v>
      </c>
      <c r="BN77" s="447"/>
      <c r="BO77" s="447">
        <f t="shared" si="130"/>
        <v>0</v>
      </c>
      <c r="BP77" s="447"/>
      <c r="BQ77" s="447">
        <f>+AVERAGE(BQ70:BQ76)</f>
        <v>7.7142857142857152E-2</v>
      </c>
      <c r="BR77" s="642"/>
      <c r="BS77" s="36"/>
      <c r="BT77" s="36"/>
      <c r="BU77" s="36"/>
      <c r="BV77" s="36"/>
      <c r="BW77" s="37"/>
      <c r="BX77" s="36"/>
      <c r="BY77" s="36"/>
      <c r="BZ77" s="36"/>
      <c r="CA77" s="36"/>
      <c r="CB77" s="37"/>
      <c r="CC77" s="36"/>
      <c r="CD77" s="36"/>
      <c r="CE77" s="36"/>
      <c r="CF77" s="36"/>
      <c r="CG77" s="37"/>
      <c r="CH77" s="36"/>
      <c r="CI77" s="36"/>
      <c r="CJ77" s="36"/>
      <c r="CK77" s="36"/>
      <c r="CL77" s="37"/>
      <c r="CM77" s="209"/>
      <c r="CN77" s="209"/>
      <c r="CO77" s="209"/>
      <c r="CP77" s="209"/>
      <c r="CQ77" s="17"/>
      <c r="CR77" s="600"/>
      <c r="CS77" s="16"/>
      <c r="CT77" s="598"/>
    </row>
    <row r="78" spans="2:98" ht="15.95" customHeight="1" thickBot="1" x14ac:dyDescent="0.25">
      <c r="B78" s="19"/>
      <c r="C78" s="20"/>
      <c r="D78" s="21"/>
      <c r="E78" s="21"/>
      <c r="F78" s="22"/>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2"/>
      <c r="AR78" s="21"/>
      <c r="AS78" s="22"/>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643"/>
      <c r="BS78" s="23"/>
      <c r="BT78" s="23"/>
      <c r="BU78" s="23"/>
      <c r="BV78" s="23"/>
      <c r="BW78" s="24"/>
      <c r="BX78" s="23"/>
      <c r="BY78" s="23"/>
      <c r="BZ78" s="23"/>
      <c r="CA78" s="23"/>
      <c r="CB78" s="24"/>
      <c r="CC78" s="23"/>
      <c r="CD78" s="23"/>
      <c r="CE78" s="23"/>
      <c r="CF78" s="23"/>
      <c r="CG78" s="24"/>
      <c r="CH78" s="23"/>
      <c r="CI78" s="23"/>
      <c r="CJ78" s="23"/>
      <c r="CK78" s="23"/>
      <c r="CL78" s="24"/>
      <c r="CM78" s="210"/>
      <c r="CN78" s="210"/>
      <c r="CO78" s="210"/>
      <c r="CP78" s="210"/>
      <c r="CQ78" s="210"/>
      <c r="CR78" s="597"/>
      <c r="CS78" s="23"/>
      <c r="CT78" s="599"/>
    </row>
    <row r="79" spans="2:98" ht="15" customHeight="1" x14ac:dyDescent="0.35">
      <c r="CS79" s="202"/>
    </row>
    <row r="80" spans="2:98" ht="15" customHeight="1" thickBot="1" x14ac:dyDescent="0.4"/>
    <row r="81" spans="54:70" ht="20.100000000000001" customHeight="1" thickBot="1" x14ac:dyDescent="0.4">
      <c r="BD81" s="673">
        <v>2016</v>
      </c>
      <c r="BE81" s="674">
        <v>2017</v>
      </c>
      <c r="BF81" s="674">
        <v>2018</v>
      </c>
      <c r="BG81" s="674">
        <v>2019</v>
      </c>
      <c r="BH81" s="632" t="s">
        <v>1222</v>
      </c>
      <c r="BI81" s="669"/>
    </row>
    <row r="82" spans="54:70" ht="18" customHeight="1" x14ac:dyDescent="0.35">
      <c r="BB82" s="963" t="s">
        <v>97</v>
      </c>
      <c r="BC82" s="1187"/>
      <c r="BD82" s="678" t="str">
        <f>+BI17</f>
        <v xml:space="preserve"> -</v>
      </c>
      <c r="BE82" s="588">
        <f>+BK17</f>
        <v>0</v>
      </c>
      <c r="BF82" s="588" t="str">
        <f>+BM17</f>
        <v xml:space="preserve"> -</v>
      </c>
      <c r="BG82" s="588" t="str">
        <f>+BO17</f>
        <v xml:space="preserve"> -</v>
      </c>
      <c r="BH82" s="675">
        <f>+BQ17</f>
        <v>0</v>
      </c>
      <c r="BI82" s="677"/>
    </row>
    <row r="83" spans="54:70" s="202" customFormat="1" ht="18" customHeight="1" x14ac:dyDescent="0.35">
      <c r="BB83" s="950" t="s">
        <v>1210</v>
      </c>
      <c r="BC83" s="1196"/>
      <c r="BD83" s="573">
        <f>+AVERAGE(BI18,BI23:BI24,BI40:BI49,BI51:BI68)</f>
        <v>0.67999999999999994</v>
      </c>
      <c r="BE83" s="572">
        <f>+AVERAGE(BK18,BK23:BK24,BK40:BK49,BK51:BK68)</f>
        <v>0.34858928571428571</v>
      </c>
      <c r="BF83" s="572">
        <f>+AVERAGE(BM18,BM23:BM24,BM40:BM49,BM51:BM68)</f>
        <v>0</v>
      </c>
      <c r="BG83" s="572">
        <f>+AVERAGE(BO18,BO23:BO24,BO40:BO49,BO51:BO68)</f>
        <v>0</v>
      </c>
      <c r="BH83" s="679">
        <f>+AVERAGE(BQ18,BQ23:BQ24,BQ40:BQ49,BQ51:BQ68)</f>
        <v>0.175406541218638</v>
      </c>
      <c r="BI83" s="677"/>
      <c r="BR83" s="644"/>
    </row>
    <row r="84" spans="54:70" s="202" customFormat="1" ht="18" customHeight="1" x14ac:dyDescent="0.35">
      <c r="BB84" s="950" t="s">
        <v>1213</v>
      </c>
      <c r="BC84" s="1196"/>
      <c r="BD84" s="573">
        <f>+AVERAGE(BI11:BI16)</f>
        <v>1</v>
      </c>
      <c r="BE84" s="572">
        <f>+AVERAGE(BK11:BK16)</f>
        <v>0.6</v>
      </c>
      <c r="BF84" s="572">
        <f>+AVERAGE(BM11:BM16)</f>
        <v>0</v>
      </c>
      <c r="BG84" s="572">
        <f>+AVERAGE(BO11:BO16)</f>
        <v>0</v>
      </c>
      <c r="BH84" s="679">
        <f>+AVERAGE(BQ11:BQ16)</f>
        <v>0.45833333333333331</v>
      </c>
      <c r="BI84" s="677"/>
      <c r="BR84" s="644"/>
    </row>
    <row r="85" spans="54:70" s="202" customFormat="1" ht="18" customHeight="1" x14ac:dyDescent="0.35">
      <c r="BB85" s="950" t="s">
        <v>1217</v>
      </c>
      <c r="BC85" s="1196"/>
      <c r="BD85" s="573" t="e">
        <f>+AVERAGE(BI70:BI76)</f>
        <v>#DIV/0!</v>
      </c>
      <c r="BE85" s="572">
        <f>+AVERAGE(BK70:BK76)</f>
        <v>0.20999999999999996</v>
      </c>
      <c r="BF85" s="572">
        <f>+AVERAGE(BM70:BM76)</f>
        <v>0</v>
      </c>
      <c r="BG85" s="572">
        <f>+AVERAGE(BO70:BO76)</f>
        <v>0</v>
      </c>
      <c r="BH85" s="679">
        <f>+AVERAGE(BQ70:BQ76)</f>
        <v>7.7142857142857152E-2</v>
      </c>
      <c r="BI85" s="677"/>
      <c r="BR85" s="644"/>
    </row>
    <row r="86" spans="54:70" ht="18" customHeight="1" thickBot="1" x14ac:dyDescent="0.4">
      <c r="BB86" s="947" t="s">
        <v>1218</v>
      </c>
      <c r="BC86" s="1188"/>
      <c r="BD86" s="574">
        <f>+AVERAGE(BI19:BI22,BI25:BI39)</f>
        <v>0.95</v>
      </c>
      <c r="BE86" s="575">
        <f>+AVERAGE(BK19:BK22,BK25:BK39)</f>
        <v>0.53961904761904766</v>
      </c>
      <c r="BF86" s="575">
        <f>+AVERAGE(BM19:BM22,BM25:BM39)</f>
        <v>0</v>
      </c>
      <c r="BG86" s="575">
        <f>+AVERAGE(BO19:BO22,BO25:BO39)</f>
        <v>0</v>
      </c>
      <c r="BH86" s="676">
        <f>+AVERAGE(BQ19:BQ22,BQ25:BQ39)</f>
        <v>0.41927152340310231</v>
      </c>
      <c r="BI86" s="677"/>
      <c r="BJ86" s="2"/>
      <c r="BL86" s="2"/>
    </row>
    <row r="87" spans="54:70" x14ac:dyDescent="0.35">
      <c r="BC87" s="2"/>
      <c r="BD87" s="2"/>
      <c r="BF87" s="2"/>
      <c r="BH87" s="2"/>
      <c r="BJ87" s="2"/>
      <c r="BL87" s="2"/>
    </row>
    <row r="88" spans="54:70" x14ac:dyDescent="0.35">
      <c r="BC88" s="2"/>
    </row>
    <row r="89" spans="54:70" x14ac:dyDescent="0.35">
      <c r="BC89" s="2"/>
    </row>
  </sheetData>
  <autoFilter ref="A10:CT77">
    <filterColumn colId="7" showButton="0"/>
    <filterColumn colId="9" showButton="0"/>
    <filterColumn colId="10" showButton="0"/>
    <filterColumn colId="12" showButton="0"/>
    <filterColumn colId="13" showButton="0"/>
    <filterColumn colId="15" showButton="0"/>
    <filterColumn colId="16" showButton="0"/>
    <filterColumn colId="18" showButton="0"/>
    <filterColumn colId="19" showButton="0"/>
    <filterColumn colId="21" showButton="0"/>
    <filterColumn colId="23" showButton="0"/>
    <filterColumn colId="25" showButton="0"/>
    <filterColumn colId="27" showButton="0"/>
    <filterColumn colId="29" showButton="0"/>
    <filterColumn colId="31" showButton="0"/>
    <filterColumn colId="33" showButton="0"/>
    <filterColumn colId="35" showButton="0"/>
    <filterColumn colId="37" showButton="0"/>
    <filterColumn colId="38" showButton="0"/>
    <filterColumn colId="47" showButton="0"/>
    <filterColumn colId="49" showButton="0"/>
    <filterColumn colId="51" showButton="0"/>
    <filterColumn colId="53" showButton="0"/>
    <filterColumn colId="59" showButton="0"/>
    <filterColumn colId="61" showButton="0"/>
    <filterColumn colId="63" showButton="0"/>
    <filterColumn colId="65" showButton="0"/>
    <filterColumn colId="67" showButton="0"/>
    <filterColumn colId="68" showButton="0"/>
  </autoFilter>
  <mergeCells count="464">
    <mergeCell ref="BB83:BC83"/>
    <mergeCell ref="BB85:BC85"/>
    <mergeCell ref="BB84:BC84"/>
    <mergeCell ref="BB86:BC86"/>
    <mergeCell ref="BB82:BC82"/>
    <mergeCell ref="CM9:CQ9"/>
    <mergeCell ref="AV10:AW10"/>
    <mergeCell ref="AX10:AY10"/>
    <mergeCell ref="AZ10:BA10"/>
    <mergeCell ref="BB10:BC10"/>
    <mergeCell ref="AS8:BC9"/>
    <mergeCell ref="BD8:BG9"/>
    <mergeCell ref="BH8:BR9"/>
    <mergeCell ref="BH10:BI10"/>
    <mergeCell ref="BJ10:BK10"/>
    <mergeCell ref="BL10:BM10"/>
    <mergeCell ref="BN10:BO10"/>
    <mergeCell ref="BP10:BR10"/>
    <mergeCell ref="AN70:AN76"/>
    <mergeCell ref="V8:AC9"/>
    <mergeCell ref="AD8:AN9"/>
    <mergeCell ref="V10:W10"/>
    <mergeCell ref="X10:Y10"/>
    <mergeCell ref="Z10:AA10"/>
    <mergeCell ref="AB10:AC10"/>
    <mergeCell ref="AD10:AE10"/>
    <mergeCell ref="AF10:AG10"/>
    <mergeCell ref="AH10:AI10"/>
    <mergeCell ref="AJ10:AK10"/>
    <mergeCell ref="AL10:AN10"/>
    <mergeCell ref="AE70:AE76"/>
    <mergeCell ref="AF70:AF76"/>
    <mergeCell ref="AG70:AG76"/>
    <mergeCell ref="AH70:AH76"/>
    <mergeCell ref="AI70:AI76"/>
    <mergeCell ref="AJ70:AJ76"/>
    <mergeCell ref="AK70:AK76"/>
    <mergeCell ref="AL70:AL76"/>
    <mergeCell ref="AM70:AM76"/>
    <mergeCell ref="V70:V76"/>
    <mergeCell ref="W70:W76"/>
    <mergeCell ref="X70:X76"/>
    <mergeCell ref="Y70:Y76"/>
    <mergeCell ref="Z70:Z76"/>
    <mergeCell ref="AA70:AA76"/>
    <mergeCell ref="AB70:AB76"/>
    <mergeCell ref="AC70:AC76"/>
    <mergeCell ref="AD70:AD76"/>
    <mergeCell ref="AN63:AN65"/>
    <mergeCell ref="V66:V68"/>
    <mergeCell ref="W66:W68"/>
    <mergeCell ref="X66:X68"/>
    <mergeCell ref="Y66:Y68"/>
    <mergeCell ref="Z66:Z68"/>
    <mergeCell ref="AA66:AA68"/>
    <mergeCell ref="AB66:AB68"/>
    <mergeCell ref="AC66:AC68"/>
    <mergeCell ref="AD66:AD68"/>
    <mergeCell ref="AE66:AE68"/>
    <mergeCell ref="AF66:AF68"/>
    <mergeCell ref="AG66:AG68"/>
    <mergeCell ref="AH66:AH68"/>
    <mergeCell ref="AI66:AI68"/>
    <mergeCell ref="AJ66:AJ68"/>
    <mergeCell ref="AK66:AK68"/>
    <mergeCell ref="AL66:AL68"/>
    <mergeCell ref="AM66:AM68"/>
    <mergeCell ref="AN66:AN68"/>
    <mergeCell ref="AE63:AE65"/>
    <mergeCell ref="AF63:AF65"/>
    <mergeCell ref="AG63:AG65"/>
    <mergeCell ref="AH63:AH65"/>
    <mergeCell ref="AI63:AI65"/>
    <mergeCell ref="AJ63:AJ65"/>
    <mergeCell ref="AK63:AK65"/>
    <mergeCell ref="AL63:AL65"/>
    <mergeCell ref="AM63:AM65"/>
    <mergeCell ref="V63:V65"/>
    <mergeCell ref="W63:W65"/>
    <mergeCell ref="X63:X65"/>
    <mergeCell ref="Y63:Y65"/>
    <mergeCell ref="Z63:Z65"/>
    <mergeCell ref="AA63:AA65"/>
    <mergeCell ref="AB63:AB65"/>
    <mergeCell ref="AC63:AC65"/>
    <mergeCell ref="AD63:AD65"/>
    <mergeCell ref="AN57:AN59"/>
    <mergeCell ref="V60:V62"/>
    <mergeCell ref="W60:W62"/>
    <mergeCell ref="X60:X62"/>
    <mergeCell ref="Y60:Y62"/>
    <mergeCell ref="Z60:Z62"/>
    <mergeCell ref="AA60:AA62"/>
    <mergeCell ref="AB60:AB62"/>
    <mergeCell ref="AC60:AC62"/>
    <mergeCell ref="AD60:AD62"/>
    <mergeCell ref="AE60:AE62"/>
    <mergeCell ref="AF60:AF62"/>
    <mergeCell ref="AG60:AG62"/>
    <mergeCell ref="AH60:AH62"/>
    <mergeCell ref="AI60:AI62"/>
    <mergeCell ref="AJ60:AJ62"/>
    <mergeCell ref="AK60:AK62"/>
    <mergeCell ref="AL60:AL62"/>
    <mergeCell ref="AM60:AM62"/>
    <mergeCell ref="AN60:AN62"/>
    <mergeCell ref="AE57:AE59"/>
    <mergeCell ref="AF57:AF59"/>
    <mergeCell ref="AG57:AG59"/>
    <mergeCell ref="AH57:AH59"/>
    <mergeCell ref="AI57:AI59"/>
    <mergeCell ref="AJ57:AJ59"/>
    <mergeCell ref="AK57:AK59"/>
    <mergeCell ref="AL57:AL59"/>
    <mergeCell ref="AM57:AM59"/>
    <mergeCell ref="V57:V59"/>
    <mergeCell ref="W57:W59"/>
    <mergeCell ref="X57:X59"/>
    <mergeCell ref="Y57:Y59"/>
    <mergeCell ref="Z57:Z59"/>
    <mergeCell ref="AA57:AA59"/>
    <mergeCell ref="AB57:AB59"/>
    <mergeCell ref="AC57:AC59"/>
    <mergeCell ref="AD57:AD59"/>
    <mergeCell ref="AN51:AN53"/>
    <mergeCell ref="V54:V56"/>
    <mergeCell ref="W54:W56"/>
    <mergeCell ref="X54:X56"/>
    <mergeCell ref="Y54:Y56"/>
    <mergeCell ref="Z54:Z56"/>
    <mergeCell ref="AA54:AA56"/>
    <mergeCell ref="AB54:AB56"/>
    <mergeCell ref="AC54:AC56"/>
    <mergeCell ref="AD54:AD56"/>
    <mergeCell ref="AE54:AE56"/>
    <mergeCell ref="AF54:AF56"/>
    <mergeCell ref="AG54:AG56"/>
    <mergeCell ref="AH54:AH56"/>
    <mergeCell ref="AI54:AI56"/>
    <mergeCell ref="AJ54:AJ56"/>
    <mergeCell ref="AK54:AK56"/>
    <mergeCell ref="AL54:AL56"/>
    <mergeCell ref="AM54:AM56"/>
    <mergeCell ref="AN54:AN56"/>
    <mergeCell ref="AE51:AE53"/>
    <mergeCell ref="AF51:AF53"/>
    <mergeCell ref="AG51:AG53"/>
    <mergeCell ref="AH51:AH53"/>
    <mergeCell ref="AI51:AI53"/>
    <mergeCell ref="AJ51:AJ53"/>
    <mergeCell ref="AK51:AK53"/>
    <mergeCell ref="AL51:AL53"/>
    <mergeCell ref="AM51:AM53"/>
    <mergeCell ref="V51:V53"/>
    <mergeCell ref="W51:W53"/>
    <mergeCell ref="X51:X53"/>
    <mergeCell ref="Y51:Y53"/>
    <mergeCell ref="Z51:Z53"/>
    <mergeCell ref="AA51:AA53"/>
    <mergeCell ref="AB51:AB53"/>
    <mergeCell ref="AC51:AC53"/>
    <mergeCell ref="AD51:AD53"/>
    <mergeCell ref="AG31:AG40"/>
    <mergeCell ref="AH31:AH40"/>
    <mergeCell ref="AI31:AI40"/>
    <mergeCell ref="AJ31:AJ40"/>
    <mergeCell ref="AK31:AK40"/>
    <mergeCell ref="AL31:AL40"/>
    <mergeCell ref="AM31:AM40"/>
    <mergeCell ref="AN31:AN40"/>
    <mergeCell ref="AG41:AG49"/>
    <mergeCell ref="AH41:AH49"/>
    <mergeCell ref="AI41:AI49"/>
    <mergeCell ref="AJ41:AJ49"/>
    <mergeCell ref="AK41:AK49"/>
    <mergeCell ref="AL41:AL49"/>
    <mergeCell ref="AM41:AM49"/>
    <mergeCell ref="AN41:AN49"/>
    <mergeCell ref="AG11:AG20"/>
    <mergeCell ref="AH11:AH20"/>
    <mergeCell ref="AI11:AI20"/>
    <mergeCell ref="AJ11:AJ20"/>
    <mergeCell ref="AK11:AK20"/>
    <mergeCell ref="AL11:AL20"/>
    <mergeCell ref="AM11:AM20"/>
    <mergeCell ref="AN11:AN20"/>
    <mergeCell ref="AG21:AG30"/>
    <mergeCell ref="AH21:AH30"/>
    <mergeCell ref="AI21:AI30"/>
    <mergeCell ref="AJ21:AJ30"/>
    <mergeCell ref="AK21:AK30"/>
    <mergeCell ref="AL21:AL30"/>
    <mergeCell ref="AM21:AM30"/>
    <mergeCell ref="AN21:AN30"/>
    <mergeCell ref="AE31:AE40"/>
    <mergeCell ref="AF31:AF40"/>
    <mergeCell ref="V41:V49"/>
    <mergeCell ref="W41:W49"/>
    <mergeCell ref="X41:X49"/>
    <mergeCell ref="Y41:Y49"/>
    <mergeCell ref="Z41:Z49"/>
    <mergeCell ref="AA41:AA49"/>
    <mergeCell ref="AB41:AB49"/>
    <mergeCell ref="AC41:AC49"/>
    <mergeCell ref="AD41:AD49"/>
    <mergeCell ref="AE41:AE49"/>
    <mergeCell ref="AF41:AF49"/>
    <mergeCell ref="V31:V40"/>
    <mergeCell ref="W31:W40"/>
    <mergeCell ref="X31:X40"/>
    <mergeCell ref="Y31:Y40"/>
    <mergeCell ref="Z31:Z40"/>
    <mergeCell ref="AA31:AA40"/>
    <mergeCell ref="AB31:AB40"/>
    <mergeCell ref="AC31:AC40"/>
    <mergeCell ref="AD31:AD40"/>
    <mergeCell ref="Z11:Z20"/>
    <mergeCell ref="AA11:AA20"/>
    <mergeCell ref="AB11:AB20"/>
    <mergeCell ref="AC11:AC20"/>
    <mergeCell ref="AD11:AD20"/>
    <mergeCell ref="AE11:AE20"/>
    <mergeCell ref="AF11:AF20"/>
    <mergeCell ref="V21:V30"/>
    <mergeCell ref="W21:W30"/>
    <mergeCell ref="X21:X30"/>
    <mergeCell ref="Y21:Y30"/>
    <mergeCell ref="Z21:Z30"/>
    <mergeCell ref="AA21:AA30"/>
    <mergeCell ref="AB21:AB30"/>
    <mergeCell ref="AC21:AC30"/>
    <mergeCell ref="AD21:AD30"/>
    <mergeCell ref="AE21:AE30"/>
    <mergeCell ref="AF21:AF30"/>
    <mergeCell ref="J8:U9"/>
    <mergeCell ref="V11:V20"/>
    <mergeCell ref="W11:W20"/>
    <mergeCell ref="X11:X20"/>
    <mergeCell ref="Y11:Y20"/>
    <mergeCell ref="T11:T20"/>
    <mergeCell ref="U11:U20"/>
    <mergeCell ref="Q11:Q20"/>
    <mergeCell ref="R11:R20"/>
    <mergeCell ref="M11:M20"/>
    <mergeCell ref="P11:P20"/>
    <mergeCell ref="S11:S20"/>
    <mergeCell ref="T66:T68"/>
    <mergeCell ref="U66:U68"/>
    <mergeCell ref="T70:T76"/>
    <mergeCell ref="U70:U76"/>
    <mergeCell ref="Q70:Q76"/>
    <mergeCell ref="R70:R76"/>
    <mergeCell ref="N70:N76"/>
    <mergeCell ref="O70:O76"/>
    <mergeCell ref="K70:K76"/>
    <mergeCell ref="L70:L76"/>
    <mergeCell ref="S70:S76"/>
    <mergeCell ref="N66:N68"/>
    <mergeCell ref="O66:O68"/>
    <mergeCell ref="Q66:Q68"/>
    <mergeCell ref="R66:R68"/>
    <mergeCell ref="P66:P68"/>
    <mergeCell ref="M66:M68"/>
    <mergeCell ref="T51:T53"/>
    <mergeCell ref="U51:U53"/>
    <mergeCell ref="T54:T56"/>
    <mergeCell ref="U54:U56"/>
    <mergeCell ref="T57:T59"/>
    <mergeCell ref="U57:U59"/>
    <mergeCell ref="T60:T62"/>
    <mergeCell ref="U60:U62"/>
    <mergeCell ref="T63:T65"/>
    <mergeCell ref="U63:U65"/>
    <mergeCell ref="Q51:Q53"/>
    <mergeCell ref="R51:R53"/>
    <mergeCell ref="Q54:Q56"/>
    <mergeCell ref="R54:R56"/>
    <mergeCell ref="Q57:Q59"/>
    <mergeCell ref="R57:R59"/>
    <mergeCell ref="Q60:Q62"/>
    <mergeCell ref="R60:R62"/>
    <mergeCell ref="Q63:Q65"/>
    <mergeCell ref="R63:R65"/>
    <mergeCell ref="N51:N53"/>
    <mergeCell ref="O51:O53"/>
    <mergeCell ref="N54:N56"/>
    <mergeCell ref="O54:O56"/>
    <mergeCell ref="N57:N59"/>
    <mergeCell ref="O57:O59"/>
    <mergeCell ref="N60:N62"/>
    <mergeCell ref="O60:O62"/>
    <mergeCell ref="N63:N65"/>
    <mergeCell ref="O63:O65"/>
    <mergeCell ref="I51:I53"/>
    <mergeCell ref="I54:I56"/>
    <mergeCell ref="I57:I59"/>
    <mergeCell ref="I60:I62"/>
    <mergeCell ref="I63:I65"/>
    <mergeCell ref="I66:I68"/>
    <mergeCell ref="K51:K53"/>
    <mergeCell ref="L51:L53"/>
    <mergeCell ref="K54:K56"/>
    <mergeCell ref="L54:L56"/>
    <mergeCell ref="K57:K59"/>
    <mergeCell ref="L57:L59"/>
    <mergeCell ref="K60:K62"/>
    <mergeCell ref="L60:L62"/>
    <mergeCell ref="K63:K65"/>
    <mergeCell ref="L63:L65"/>
    <mergeCell ref="K66:K68"/>
    <mergeCell ref="L66:L68"/>
    <mergeCell ref="T21:T30"/>
    <mergeCell ref="U21:U30"/>
    <mergeCell ref="T31:T40"/>
    <mergeCell ref="U31:U40"/>
    <mergeCell ref="T41:T49"/>
    <mergeCell ref="U41:U49"/>
    <mergeCell ref="Q31:Q40"/>
    <mergeCell ref="R31:R40"/>
    <mergeCell ref="Q41:Q49"/>
    <mergeCell ref="R41:R49"/>
    <mergeCell ref="Q21:Q30"/>
    <mergeCell ref="R21:R30"/>
    <mergeCell ref="B3:CT3"/>
    <mergeCell ref="B4:CT4"/>
    <mergeCell ref="B5:CT5"/>
    <mergeCell ref="B8:B10"/>
    <mergeCell ref="C8:C10"/>
    <mergeCell ref="D8:D10"/>
    <mergeCell ref="E8:E10"/>
    <mergeCell ref="F8:F10"/>
    <mergeCell ref="G8:G10"/>
    <mergeCell ref="BS8:CQ8"/>
    <mergeCell ref="CS8:CS10"/>
    <mergeCell ref="BS9:BW9"/>
    <mergeCell ref="BX9:CB9"/>
    <mergeCell ref="CC9:CG9"/>
    <mergeCell ref="CH9:CL9"/>
    <mergeCell ref="AO8:AO10"/>
    <mergeCell ref="AP8:AP10"/>
    <mergeCell ref="AQ8:AQ10"/>
    <mergeCell ref="AR8:AR10"/>
    <mergeCell ref="S10:U10"/>
    <mergeCell ref="P10:R10"/>
    <mergeCell ref="M10:O10"/>
    <mergeCell ref="J10:L10"/>
    <mergeCell ref="H8:I10"/>
    <mergeCell ref="AO48:AO49"/>
    <mergeCell ref="AP48:AP49"/>
    <mergeCell ref="AO41:AO47"/>
    <mergeCell ref="AP41:AP47"/>
    <mergeCell ref="AO25:AO40"/>
    <mergeCell ref="AP25:AP40"/>
    <mergeCell ref="AO19:AO24"/>
    <mergeCell ref="AP19:AP24"/>
    <mergeCell ref="AP11:AP18"/>
    <mergeCell ref="AO11:AO18"/>
    <mergeCell ref="E11:E49"/>
    <mergeCell ref="D11:D49"/>
    <mergeCell ref="F11:F20"/>
    <mergeCell ref="F21:F30"/>
    <mergeCell ref="F31:F40"/>
    <mergeCell ref="F41:F49"/>
    <mergeCell ref="G11:G20"/>
    <mergeCell ref="H11:H20"/>
    <mergeCell ref="J11:J20"/>
    <mergeCell ref="G31:G40"/>
    <mergeCell ref="H31:H40"/>
    <mergeCell ref="J31:J40"/>
    <mergeCell ref="I31:I40"/>
    <mergeCell ref="I41:I49"/>
    <mergeCell ref="I11:I20"/>
    <mergeCell ref="I21:I30"/>
    <mergeCell ref="G21:G30"/>
    <mergeCell ref="H21:H30"/>
    <mergeCell ref="J21:J30"/>
    <mergeCell ref="M21:M30"/>
    <mergeCell ref="P21:P30"/>
    <mergeCell ref="S21:S30"/>
    <mergeCell ref="K11:K20"/>
    <mergeCell ref="L11:L20"/>
    <mergeCell ref="K21:K30"/>
    <mergeCell ref="L21:L30"/>
    <mergeCell ref="N11:N20"/>
    <mergeCell ref="O11:O20"/>
    <mergeCell ref="N21:N30"/>
    <mergeCell ref="O21:O30"/>
    <mergeCell ref="M31:M40"/>
    <mergeCell ref="P31:P40"/>
    <mergeCell ref="S31:S40"/>
    <mergeCell ref="G41:G49"/>
    <mergeCell ref="H41:H49"/>
    <mergeCell ref="J41:J49"/>
    <mergeCell ref="M41:M49"/>
    <mergeCell ref="P41:P49"/>
    <mergeCell ref="S41:S49"/>
    <mergeCell ref="N31:N40"/>
    <mergeCell ref="O31:O40"/>
    <mergeCell ref="N41:N49"/>
    <mergeCell ref="O41:O49"/>
    <mergeCell ref="K31:K40"/>
    <mergeCell ref="L31:L40"/>
    <mergeCell ref="K41:K49"/>
    <mergeCell ref="L41:L49"/>
    <mergeCell ref="AO51:AO60"/>
    <mergeCell ref="AO61:AO68"/>
    <mergeCell ref="AP61:AP68"/>
    <mergeCell ref="AP51:AP60"/>
    <mergeCell ref="E51:E68"/>
    <mergeCell ref="D51:D68"/>
    <mergeCell ref="F66:F68"/>
    <mergeCell ref="F63:F65"/>
    <mergeCell ref="F60:F62"/>
    <mergeCell ref="F57:F59"/>
    <mergeCell ref="F54:F56"/>
    <mergeCell ref="F51:F53"/>
    <mergeCell ref="G51:G53"/>
    <mergeCell ref="H51:H53"/>
    <mergeCell ref="J51:J53"/>
    <mergeCell ref="M51:M53"/>
    <mergeCell ref="P51:P53"/>
    <mergeCell ref="S51:S53"/>
    <mergeCell ref="G54:G56"/>
    <mergeCell ref="H54:H56"/>
    <mergeCell ref="J54:J56"/>
    <mergeCell ref="M54:M56"/>
    <mergeCell ref="P54:P56"/>
    <mergeCell ref="S54:S56"/>
    <mergeCell ref="G57:G59"/>
    <mergeCell ref="H57:H59"/>
    <mergeCell ref="J57:J59"/>
    <mergeCell ref="M57:M59"/>
    <mergeCell ref="P57:P59"/>
    <mergeCell ref="S57:S59"/>
    <mergeCell ref="G60:G62"/>
    <mergeCell ref="H60:H62"/>
    <mergeCell ref="J60:J62"/>
    <mergeCell ref="M60:M62"/>
    <mergeCell ref="P60:P62"/>
    <mergeCell ref="S60:S62"/>
    <mergeCell ref="CR8:CR10"/>
    <mergeCell ref="I70:I76"/>
    <mergeCell ref="B11:B77"/>
    <mergeCell ref="C11:C77"/>
    <mergeCell ref="AO70:AO76"/>
    <mergeCell ref="AP70:AP76"/>
    <mergeCell ref="E70:E76"/>
    <mergeCell ref="D70:D76"/>
    <mergeCell ref="F70:F76"/>
    <mergeCell ref="G70:G76"/>
    <mergeCell ref="H70:H76"/>
    <mergeCell ref="S66:S68"/>
    <mergeCell ref="G63:G65"/>
    <mergeCell ref="H63:H65"/>
    <mergeCell ref="J63:J65"/>
    <mergeCell ref="M63:M65"/>
    <mergeCell ref="P63:P65"/>
    <mergeCell ref="S63:S65"/>
    <mergeCell ref="J70:J76"/>
    <mergeCell ref="M70:M76"/>
    <mergeCell ref="P70:P76"/>
    <mergeCell ref="G66:G68"/>
    <mergeCell ref="H66:H68"/>
    <mergeCell ref="J66:J68"/>
  </mergeCells>
  <conditionalFormatting sqref="BR1:BR1048576">
    <cfRule type="iconSet" priority="1">
      <iconSet iconSet="4Arrows" showValue="0">
        <cfvo type="percent" val="0"/>
        <cfvo type="num" val="0.2"/>
        <cfvo type="num" val="0.22"/>
        <cfvo type="num" val="0.24"/>
      </iconSet>
    </cfRule>
  </conditionalFormatting>
  <pageMargins left="0.9055118110236221" right="0.51181102362204722" top="0.74803149606299213" bottom="0.74803149606299213" header="0.31496062992125984" footer="0.31496062992125984"/>
  <pageSetup paperSize="14" scale="80"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1"/>
  <sheetViews>
    <sheetView showGridLines="0" tabSelected="1" topLeftCell="A142" workbookViewId="0">
      <selection activeCell="C150" sqref="C150"/>
    </sheetView>
  </sheetViews>
  <sheetFormatPr baseColWidth="10" defaultColWidth="11" defaultRowHeight="15" x14ac:dyDescent="0.2"/>
  <cols>
    <col min="1" max="1" width="4.25" style="202" customWidth="1"/>
    <col min="2" max="2" width="6.875" style="202" customWidth="1"/>
    <col min="3" max="3" width="45.25" style="202" customWidth="1"/>
    <col min="4" max="4" width="25" style="202" customWidth="1"/>
    <col min="5" max="8" width="12.25" style="202" customWidth="1"/>
    <col min="9" max="9" width="12.75" style="202" customWidth="1"/>
    <col min="10" max="10" width="9.75" style="202" customWidth="1"/>
    <col min="11" max="11" width="7.75" style="202" customWidth="1"/>
    <col min="12" max="14" width="16.25" style="202" customWidth="1"/>
    <col min="15" max="16" width="14.75" style="202" customWidth="1"/>
    <col min="17" max="16384" width="11" style="202"/>
  </cols>
  <sheetData>
    <row r="2" spans="2:16" ht="15.75" thickBot="1" x14ac:dyDescent="0.25"/>
    <row r="3" spans="2:16" ht="21.95" customHeight="1" thickBot="1" x14ac:dyDescent="0.25">
      <c r="C3" s="1203" t="s">
        <v>1202</v>
      </c>
      <c r="D3" s="1204"/>
      <c r="E3" s="1204"/>
      <c r="F3" s="1204"/>
      <c r="G3" s="1204"/>
      <c r="H3" s="1204"/>
      <c r="I3" s="1204"/>
      <c r="J3" s="1204"/>
      <c r="K3" s="1204"/>
      <c r="L3" s="1204"/>
      <c r="M3" s="1204"/>
      <c r="N3" s="1204"/>
      <c r="O3" s="1204"/>
      <c r="P3" s="1205"/>
    </row>
    <row r="4" spans="2:16" ht="16.5" thickBot="1" x14ac:dyDescent="0.25">
      <c r="C4" s="446"/>
      <c r="D4" s="446"/>
      <c r="E4" s="446"/>
      <c r="F4" s="446"/>
      <c r="G4" s="446"/>
      <c r="H4" s="446"/>
      <c r="I4" s="446"/>
      <c r="J4" s="446"/>
    </row>
    <row r="5" spans="2:16" ht="18.95" customHeight="1" x14ac:dyDescent="0.2">
      <c r="C5" s="446"/>
      <c r="D5" s="446"/>
      <c r="E5" s="1206" t="s">
        <v>1195</v>
      </c>
      <c r="F5" s="1207"/>
      <c r="G5" s="1207"/>
      <c r="H5" s="1207"/>
      <c r="I5" s="1206" t="s">
        <v>1196</v>
      </c>
      <c r="J5" s="1210" t="s">
        <v>1197</v>
      </c>
      <c r="K5" s="1211"/>
      <c r="L5" s="1214" t="s">
        <v>1201</v>
      </c>
      <c r="M5" s="1215"/>
      <c r="N5" s="1215"/>
      <c r="O5" s="1215"/>
      <c r="P5" s="1216"/>
    </row>
    <row r="6" spans="2:16" ht="18.95" customHeight="1" thickBot="1" x14ac:dyDescent="0.25">
      <c r="E6" s="1208"/>
      <c r="F6" s="1209"/>
      <c r="G6" s="1209"/>
      <c r="H6" s="1209"/>
      <c r="I6" s="1208"/>
      <c r="J6" s="1212"/>
      <c r="K6" s="1213"/>
      <c r="L6" s="1217" t="s">
        <v>932</v>
      </c>
      <c r="M6" s="1218"/>
      <c r="N6" s="1218"/>
      <c r="O6" s="1218"/>
      <c r="P6" s="1219"/>
    </row>
    <row r="7" spans="2:16" ht="32.1" customHeight="1" thickBot="1" x14ac:dyDescent="0.25">
      <c r="C7" s="1243"/>
      <c r="D7" s="1244"/>
      <c r="E7" s="540">
        <v>2016</v>
      </c>
      <c r="F7" s="541">
        <v>2017</v>
      </c>
      <c r="G7" s="541">
        <v>2018</v>
      </c>
      <c r="H7" s="541">
        <v>2019</v>
      </c>
      <c r="I7" s="542" t="s">
        <v>1223</v>
      </c>
      <c r="J7" s="1201" t="s">
        <v>932</v>
      </c>
      <c r="K7" s="1202"/>
      <c r="L7" s="543" t="s">
        <v>1187</v>
      </c>
      <c r="M7" s="544" t="s">
        <v>1188</v>
      </c>
      <c r="N7" s="544" t="s">
        <v>1189</v>
      </c>
      <c r="O7" s="544" t="s">
        <v>1193</v>
      </c>
      <c r="P7" s="545" t="s">
        <v>1194</v>
      </c>
    </row>
    <row r="8" spans="2:16" ht="21.95" customHeight="1" thickBot="1" x14ac:dyDescent="0.25">
      <c r="B8" s="203">
        <v>1</v>
      </c>
      <c r="C8" s="1197" t="s">
        <v>17</v>
      </c>
      <c r="D8" s="1198"/>
      <c r="E8" s="547">
        <f>+AVERAGE(E9,E18,E27,E32)</f>
        <v>0.91346568362193359</v>
      </c>
      <c r="F8" s="547">
        <f t="shared" ref="F8:H8" si="0">+AVERAGE(F9,F18,F27,F32)</f>
        <v>0.48352478944666444</v>
      </c>
      <c r="G8" s="547">
        <f t="shared" si="0"/>
        <v>0</v>
      </c>
      <c r="H8" s="547">
        <f t="shared" si="0"/>
        <v>0</v>
      </c>
      <c r="I8" s="548">
        <f>+AVERAGE(I9,I18,I27,I32)</f>
        <v>0.50579054976659144</v>
      </c>
      <c r="J8" s="561">
        <f>+AVERAGE(J9,J18,J27,J32)</f>
        <v>0.29822859783734784</v>
      </c>
      <c r="K8" s="716">
        <f t="shared" ref="K8:K39" si="1">+J8</f>
        <v>0.29822859783734784</v>
      </c>
      <c r="L8" s="532">
        <f>+L9+L18+L27+L32</f>
        <v>69588500</v>
      </c>
      <c r="M8" s="531">
        <f t="shared" ref="M8:N8" si="2">+M9+M18+M27+M32</f>
        <v>39548307.483999997</v>
      </c>
      <c r="N8" s="531">
        <f t="shared" si="2"/>
        <v>17700</v>
      </c>
      <c r="O8" s="693">
        <f t="shared" ref="O8:O9" si="3">IF(L8=0,"-",+M8/L8)</f>
        <v>0.56831671158309205</v>
      </c>
      <c r="P8" s="694">
        <f>IF(N8=0," -",IF(M8=0,100%,N8/M8))</f>
        <v>4.4755391889174687E-4</v>
      </c>
    </row>
    <row r="9" spans="2:16" ht="20.100000000000001" customHeight="1" x14ac:dyDescent="0.2">
      <c r="B9" s="204" t="s">
        <v>933</v>
      </c>
      <c r="C9" s="1220" t="s">
        <v>225</v>
      </c>
      <c r="D9" s="1221"/>
      <c r="E9" s="546">
        <f>+AVERAGE(E10:E17)</f>
        <v>0.89917027417027418</v>
      </c>
      <c r="F9" s="546">
        <f t="shared" ref="F9:J9" si="4">+AVERAGE(F10:F17)</f>
        <v>0.48616452991452991</v>
      </c>
      <c r="G9" s="546">
        <f t="shared" si="4"/>
        <v>0</v>
      </c>
      <c r="H9" s="558">
        <f t="shared" si="4"/>
        <v>0</v>
      </c>
      <c r="I9" s="631">
        <f>+AVERAGE(I10:I17)</f>
        <v>0.49650843600843592</v>
      </c>
      <c r="J9" s="562">
        <f t="shared" si="4"/>
        <v>0.30491954804454807</v>
      </c>
      <c r="K9" s="613">
        <f t="shared" si="1"/>
        <v>0.30491954804454807</v>
      </c>
      <c r="L9" s="537">
        <f>+SUM(L10:L17)</f>
        <v>6860250</v>
      </c>
      <c r="M9" s="501">
        <f t="shared" ref="M9:N9" si="5">+SUM(M10:M17)</f>
        <v>3072821</v>
      </c>
      <c r="N9" s="501">
        <f t="shared" si="5"/>
        <v>6300</v>
      </c>
      <c r="O9" s="695">
        <f t="shared" si="3"/>
        <v>0.44791676688167342</v>
      </c>
      <c r="P9" s="696">
        <f>IF(N9=0," -",IF(M9=0,100%,N9/M9))</f>
        <v>2.0502333198061324E-3</v>
      </c>
    </row>
    <row r="10" spans="2:16" ht="18" customHeight="1" x14ac:dyDescent="0.2">
      <c r="B10" s="205" t="s">
        <v>934</v>
      </c>
      <c r="C10" s="1199" t="s">
        <v>935</v>
      </c>
      <c r="D10" s="1200"/>
      <c r="E10" s="474">
        <f>+IF(SUM('LÍNEA 1'!AV11:AV13)&gt;0,AVERAGE('LÍNEA 1'!BI11:BI13)," -")</f>
        <v>1</v>
      </c>
      <c r="F10" s="475">
        <f>+IF(SUM('LÍNEA 1'!AX11:AX13)&gt;0,AVERAGE('LÍNEA 1'!BK11:BK13)," -")</f>
        <v>0.66666666666666663</v>
      </c>
      <c r="G10" s="478">
        <f>+IF(SUM('LÍNEA 1'!AZ11:AZ13)&gt;0,AVERAGE('LÍNEA 1'!BM11:BM13)," -")</f>
        <v>0</v>
      </c>
      <c r="H10" s="481">
        <f>+IF(SUM('LÍNEA 1'!BB11:BB13)&gt;0,AVERAGE('LÍNEA 1'!BO11:BO13)," -")</f>
        <v>0</v>
      </c>
      <c r="I10" s="485">
        <f>+AVERAGE('LÍNEA 1'!AW11:AW13)+AVERAGE('LÍNEA 1'!AY11:AY13)</f>
        <v>0.41952380952380952</v>
      </c>
      <c r="J10" s="563">
        <f>+AVERAGE('LÍNEA 1'!BQ11:BQ13)</f>
        <v>0.30634920634920632</v>
      </c>
      <c r="K10" s="614">
        <f t="shared" si="1"/>
        <v>0.30634920634920632</v>
      </c>
      <c r="L10" s="533">
        <f>+SUM('LÍNEA 1'!BS11:BS13)+SUM('LÍNEA 1'!BX11:BX13)</f>
        <v>500000</v>
      </c>
      <c r="M10" s="497">
        <f>+SUM('LÍNEA 1'!CN11:CN13)</f>
        <v>176266</v>
      </c>
      <c r="N10" s="497">
        <f>+SUM('LÍNEA 1'!CO11:CO13)</f>
        <v>0</v>
      </c>
      <c r="O10" s="697">
        <f t="shared" ref="O10" si="6">IF(L10=0,"-",+M10/L10)</f>
        <v>0.35253200000000001</v>
      </c>
      <c r="P10" s="698" t="str">
        <f>IF(N10=0," -",IF(M10=0,100%,N10/M10))</f>
        <v xml:space="preserve"> -</v>
      </c>
    </row>
    <row r="11" spans="2:16" ht="18" customHeight="1" x14ac:dyDescent="0.2">
      <c r="B11" s="205" t="s">
        <v>936</v>
      </c>
      <c r="C11" s="1199" t="s">
        <v>937</v>
      </c>
      <c r="D11" s="1200"/>
      <c r="E11" s="474">
        <f>+IF(SUM('LÍNEA 1'!AV14:AV19)&gt;0,AVERAGE('LÍNEA 1'!BI14:BI19)," -")</f>
        <v>0.83333333333333337</v>
      </c>
      <c r="F11" s="475">
        <f>+IF(SUM('LÍNEA 1'!AX14:AX19)&gt;0,AVERAGE('LÍNEA 1'!BK14:BK19)," -")</f>
        <v>0.16666666666666666</v>
      </c>
      <c r="G11" s="478">
        <f>+IF(SUM('LÍNEA 1'!AZ14:AZ19)&gt;0,AVERAGE('LÍNEA 1'!BM14:BM19)," -")</f>
        <v>0</v>
      </c>
      <c r="H11" s="481">
        <f>+IF(SUM('LÍNEA 1'!BB14:BB19)&gt;0,AVERAGE('LÍNEA 1'!BO14:BO19)," -")</f>
        <v>0</v>
      </c>
      <c r="I11" s="486">
        <f>+AVERAGE('LÍNEA 1'!AW14:AW19)+AVERAGE('LÍNEA 1'!AY14:AY19)</f>
        <v>0.5</v>
      </c>
      <c r="J11" s="563">
        <f>+AVERAGE('LÍNEA 1'!BQ14:BQ19)</f>
        <v>0.25</v>
      </c>
      <c r="K11" s="614">
        <f t="shared" si="1"/>
        <v>0.25</v>
      </c>
      <c r="L11" s="533">
        <f>+SUM('LÍNEA 1'!BS14:BS19)+SUM('LÍNEA 1'!BX14:BX19)</f>
        <v>35000</v>
      </c>
      <c r="M11" s="497">
        <f>+SUM('LÍNEA 1'!CN14:CN19)</f>
        <v>15000</v>
      </c>
      <c r="N11" s="497">
        <f>+SUM('LÍNEA 1'!CO14:CO19)</f>
        <v>0</v>
      </c>
      <c r="O11" s="697">
        <f t="shared" ref="O11:O74" si="7">IF(L11=0,"-",+M11/L11)</f>
        <v>0.42857142857142855</v>
      </c>
      <c r="P11" s="698" t="str">
        <f>IF(N11=0," -",IF(M11=0,100%,N11/M11))</f>
        <v xml:space="preserve"> -</v>
      </c>
    </row>
    <row r="12" spans="2:16" ht="18" customHeight="1" x14ac:dyDescent="0.2">
      <c r="B12" s="205" t="s">
        <v>938</v>
      </c>
      <c r="C12" s="1199" t="s">
        <v>939</v>
      </c>
      <c r="D12" s="1200"/>
      <c r="E12" s="474">
        <f>+IF(SUM('LÍNEA 1'!AV20:AV34)&gt;0,AVERAGE('LÍNEA 1'!BI20:BI34)," -")</f>
        <v>0.61363636363636365</v>
      </c>
      <c r="F12" s="475">
        <f>+IF(SUM('LÍNEA 1'!AX20:AX34)&gt;0,AVERAGE('LÍNEA 1'!BK20:BK34)," -")</f>
        <v>0.33333333333333331</v>
      </c>
      <c r="G12" s="478">
        <f>+IF(SUM('LÍNEA 1'!AZ20:AZ34)&gt;0,AVERAGE('LÍNEA 1'!BM20:BM34)," -")</f>
        <v>0</v>
      </c>
      <c r="H12" s="481">
        <f>+IF(SUM('LÍNEA 1'!BB20:BB34)&gt;0,AVERAGE('LÍNEA 1'!BO20:BO34)," -")</f>
        <v>0</v>
      </c>
      <c r="I12" s="486">
        <f>+AVERAGE('LÍNEA 1'!AW20:AW34)+AVERAGE('LÍNEA 1'!AY20:AY34)</f>
        <v>0.53372222222222221</v>
      </c>
      <c r="J12" s="563">
        <f>+AVERAGE('LÍNEA 1'!BQ20:BQ34)</f>
        <v>0.23194444444444443</v>
      </c>
      <c r="K12" s="614">
        <f t="shared" si="1"/>
        <v>0.23194444444444443</v>
      </c>
      <c r="L12" s="533">
        <f>+SUM('LÍNEA 1'!BS20:BS34)+SUM('LÍNEA 1'!BX20:BX34)</f>
        <v>3167500</v>
      </c>
      <c r="M12" s="497">
        <f>+SUM('LÍNEA 1'!CN20:CN34)</f>
        <v>427194</v>
      </c>
      <c r="N12" s="497">
        <f>+SUM('LÍNEA 1'!CO20:CO34)</f>
        <v>0</v>
      </c>
      <c r="O12" s="697">
        <f t="shared" si="7"/>
        <v>0.13486787687450671</v>
      </c>
      <c r="P12" s="698" t="str">
        <f t="shared" ref="P12:P89" si="8">IF(N12=0," -",IF(M12=0,100%,N12/M12))</f>
        <v xml:space="preserve"> -</v>
      </c>
    </row>
    <row r="13" spans="2:16" ht="18" customHeight="1" x14ac:dyDescent="0.2">
      <c r="B13" s="205" t="s">
        <v>940</v>
      </c>
      <c r="C13" s="1199" t="s">
        <v>941</v>
      </c>
      <c r="D13" s="1200"/>
      <c r="E13" s="474">
        <f>+IF(SUM('LÍNEA 1'!AV35:AV47)&gt;0,AVERAGE('LÍNEA 1'!BI35:BI47)," -")</f>
        <v>1</v>
      </c>
      <c r="F13" s="475">
        <f>+IF(SUM('LÍNEA 1'!AX35:AX47)&gt;0,AVERAGE('LÍNEA 1'!BK35:BK47)," -")</f>
        <v>0.5148717948717948</v>
      </c>
      <c r="G13" s="478">
        <f>+IF(SUM('LÍNEA 1'!AZ35:AZ47)&gt;0,AVERAGE('LÍNEA 1'!BM35:BM47)," -")</f>
        <v>0</v>
      </c>
      <c r="H13" s="481">
        <f>+IF(SUM('LÍNEA 1'!BB35:BB47)&gt;0,AVERAGE('LÍNEA 1'!BO35:BO47)," -")</f>
        <v>0</v>
      </c>
      <c r="I13" s="486">
        <f>+AVERAGE('LÍNEA 1'!AW35:AW47)+AVERAGE('LÍNEA 1'!AY35:AY47)</f>
        <v>0.55769230769230771</v>
      </c>
      <c r="J13" s="563">
        <f>+AVERAGE('LÍNEA 1'!BQ35:BQ47)</f>
        <v>0.4530769230769231</v>
      </c>
      <c r="K13" s="614">
        <f t="shared" si="1"/>
        <v>0.4530769230769231</v>
      </c>
      <c r="L13" s="533">
        <f>+SUM('LÍNEA 1'!BS35:BS47)+SUM('LÍNEA 1'!BX35:BX47)</f>
        <v>2009500</v>
      </c>
      <c r="M13" s="497">
        <f>+SUM('LÍNEA 1'!CN35:CN47)</f>
        <v>1597861</v>
      </c>
      <c r="N13" s="497">
        <f>+SUM('LÍNEA 1'!CO35:CO47)</f>
        <v>6300</v>
      </c>
      <c r="O13" s="697">
        <f t="shared" si="7"/>
        <v>0.79515352077631252</v>
      </c>
      <c r="P13" s="698">
        <f t="shared" si="8"/>
        <v>3.9427709919698899E-3</v>
      </c>
    </row>
    <row r="14" spans="2:16" ht="18" customHeight="1" x14ac:dyDescent="0.2">
      <c r="B14" s="205" t="s">
        <v>942</v>
      </c>
      <c r="C14" s="1199" t="s">
        <v>943</v>
      </c>
      <c r="D14" s="1200"/>
      <c r="E14" s="474">
        <f>+IF(SUM('LÍNEA 1'!AV48:AV56)&gt;0,AVERAGE('LÍNEA 1'!BI48:BI56)," -")</f>
        <v>0.875</v>
      </c>
      <c r="F14" s="475">
        <f>+IF(SUM('LÍNEA 1'!AX48:AX56)&gt;0,AVERAGE('LÍNEA 1'!BK48:BK56)," -")</f>
        <v>0.77777777777777779</v>
      </c>
      <c r="G14" s="478">
        <f>+IF(SUM('LÍNEA 1'!AZ48:AZ56)&gt;0,AVERAGE('LÍNEA 1'!BM48:BM56)," -")</f>
        <v>0</v>
      </c>
      <c r="H14" s="481">
        <f>+IF(SUM('LÍNEA 1'!BB48:BB56)&gt;0,AVERAGE('LÍNEA 1'!BO48:BO56)," -")</f>
        <v>0</v>
      </c>
      <c r="I14" s="486">
        <f>+AVERAGE('LÍNEA 1'!AW48:AW56)+AVERAGE('LÍNEA 1'!AY48:AY56)</f>
        <v>0.47317460317460314</v>
      </c>
      <c r="J14" s="563">
        <f>+AVERAGE('LÍNEA 1'!BQ48:BQ56)</f>
        <v>0.38624338624338622</v>
      </c>
      <c r="K14" s="614">
        <f t="shared" si="1"/>
        <v>0.38624338624338622</v>
      </c>
      <c r="L14" s="533">
        <f>+SUM('LÍNEA 1'!BS48:BS56)+SUM('LÍNEA 1'!BX48:BX56)</f>
        <v>0</v>
      </c>
      <c r="M14" s="497">
        <f>+SUM('LÍNEA 1'!CN48:CN56)</f>
        <v>0</v>
      </c>
      <c r="N14" s="497">
        <f>+SUM('LÍNEA 1'!CO48:CO56)</f>
        <v>0</v>
      </c>
      <c r="O14" s="697" t="str">
        <f t="shared" si="7"/>
        <v>-</v>
      </c>
      <c r="P14" s="698" t="str">
        <f t="shared" si="8"/>
        <v xml:space="preserve"> -</v>
      </c>
    </row>
    <row r="15" spans="2:16" ht="18" customHeight="1" x14ac:dyDescent="0.2">
      <c r="B15" s="205" t="s">
        <v>944</v>
      </c>
      <c r="C15" s="1199" t="s">
        <v>945</v>
      </c>
      <c r="D15" s="1200"/>
      <c r="E15" s="474" t="str">
        <f>+IF(SUM('LÍNEA 1'!AV57:AV60)&gt;0,AVERAGE('LÍNEA 1'!BI57:BI60)," -")</f>
        <v xml:space="preserve"> -</v>
      </c>
      <c r="F15" s="475">
        <f>+IF(SUM('LÍNEA 1'!AX57:AX60)&gt;0,AVERAGE('LÍNEA 1'!BK57:BK60)," -")</f>
        <v>0</v>
      </c>
      <c r="G15" s="478">
        <f>+IF(SUM('LÍNEA 1'!AZ57:AZ60)&gt;0,AVERAGE('LÍNEA 1'!BM57:BM60)," -")</f>
        <v>0</v>
      </c>
      <c r="H15" s="481">
        <f>+IF(SUM('LÍNEA 1'!BB57:BB60)&gt;0,AVERAGE('LÍNEA 1'!BO57:BO60)," -")</f>
        <v>0</v>
      </c>
      <c r="I15" s="486">
        <f>+AVERAGE('LÍNEA 1'!AW57:AW60)+AVERAGE('LÍNEA 1'!AY57:AY60)</f>
        <v>0.3125</v>
      </c>
      <c r="J15" s="563">
        <f>+AVERAGE('LÍNEA 1'!BQ57:BQ60)</f>
        <v>0</v>
      </c>
      <c r="K15" s="614">
        <f t="shared" si="1"/>
        <v>0</v>
      </c>
      <c r="L15" s="533">
        <f>+SUM('LÍNEA 1'!BS57:BS60)+SUM('LÍNEA 1'!BX57:BX60)</f>
        <v>21000</v>
      </c>
      <c r="M15" s="497">
        <f>+SUM('LÍNEA 1'!CN57:CN60)</f>
        <v>0</v>
      </c>
      <c r="N15" s="497">
        <f>+SUM('LÍNEA 1'!CO57:CO60)</f>
        <v>0</v>
      </c>
      <c r="O15" s="697">
        <f t="shared" si="7"/>
        <v>0</v>
      </c>
      <c r="P15" s="698" t="str">
        <f t="shared" si="8"/>
        <v xml:space="preserve"> -</v>
      </c>
    </row>
    <row r="16" spans="2:16" ht="18" customHeight="1" x14ac:dyDescent="0.2">
      <c r="B16" s="205" t="s">
        <v>946</v>
      </c>
      <c r="C16" s="1199" t="s">
        <v>947</v>
      </c>
      <c r="D16" s="1200"/>
      <c r="E16" s="474">
        <f>+IF(SUM('LÍNEA 1'!AV61:AV71)&gt;0,AVERAGE('LÍNEA 1'!BI61:BI71)," -")</f>
        <v>0.97222222222222221</v>
      </c>
      <c r="F16" s="475">
        <f>+IF(SUM('LÍNEA 1'!AX61:AX71)&gt;0,AVERAGE('LÍNEA 1'!BK61:BK71)," -")</f>
        <v>0.83000000000000007</v>
      </c>
      <c r="G16" s="478">
        <f>+IF(SUM('LÍNEA 1'!AZ61:AZ71)&gt;0,AVERAGE('LÍNEA 1'!BM61:BM71)," -")</f>
        <v>0</v>
      </c>
      <c r="H16" s="481">
        <f>+IF(SUM('LÍNEA 1'!BB61:BB71)&gt;0,AVERAGE('LÍNEA 1'!BO61:BO71)," -")</f>
        <v>0</v>
      </c>
      <c r="I16" s="486">
        <f>+AVERAGE('LÍNEA 1'!AW61:AW71)+AVERAGE('LÍNEA 1'!AY61:AY71)</f>
        <v>0.57545454545454544</v>
      </c>
      <c r="J16" s="563">
        <f>+AVERAGE('LÍNEA 1'!BQ61:BQ71)</f>
        <v>0.46174242424242423</v>
      </c>
      <c r="K16" s="614">
        <f t="shared" si="1"/>
        <v>0.46174242424242423</v>
      </c>
      <c r="L16" s="533">
        <f>+SUM('LÍNEA 1'!BS61:BS71)+SUM('LÍNEA 1'!BX61:BX71)</f>
        <v>1127250</v>
      </c>
      <c r="M16" s="497">
        <f>+SUM('LÍNEA 1'!CN61:CN71)</f>
        <v>856500</v>
      </c>
      <c r="N16" s="497">
        <f>+SUM('LÍNEA 1'!CO61:CO71)</f>
        <v>0</v>
      </c>
      <c r="O16" s="697">
        <f t="shared" si="7"/>
        <v>0.75981370592149033</v>
      </c>
      <c r="P16" s="698" t="str">
        <f t="shared" si="8"/>
        <v xml:space="preserve"> -</v>
      </c>
    </row>
    <row r="17" spans="2:16" ht="18" customHeight="1" x14ac:dyDescent="0.2">
      <c r="B17" s="205" t="s">
        <v>948</v>
      </c>
      <c r="C17" s="1199" t="s">
        <v>949</v>
      </c>
      <c r="D17" s="1200"/>
      <c r="E17" s="474">
        <f>+IF(SUM('LÍNEA 1'!AV72:AV76)&gt;0,AVERAGE('LÍNEA 1'!BI72:BI76)," -")</f>
        <v>1</v>
      </c>
      <c r="F17" s="475">
        <f>+IF(SUM('LÍNEA 1'!AX72:AX76)&gt;0,AVERAGE('LÍNEA 1'!BK72:BK76)," -")</f>
        <v>0.6</v>
      </c>
      <c r="G17" s="478">
        <f>+IF(SUM('LÍNEA 1'!AZ72:AZ76)&gt;0,AVERAGE('LÍNEA 1'!BM72:BM76)," -")</f>
        <v>0</v>
      </c>
      <c r="H17" s="481">
        <f>+IF(SUM('LÍNEA 1'!BB72:BB76)&gt;0,AVERAGE('LÍNEA 1'!BO72:BO76)," -")</f>
        <v>0</v>
      </c>
      <c r="I17" s="486">
        <f>+AVERAGE('LÍNEA 1'!AW72:AW76)+AVERAGE('LÍNEA 1'!AY72:AY76)</f>
        <v>0.60000000000000009</v>
      </c>
      <c r="J17" s="563">
        <f>+AVERAGE('LÍNEA 1'!BQ72:BQ76)</f>
        <v>0.35</v>
      </c>
      <c r="K17" s="614">
        <f t="shared" si="1"/>
        <v>0.35</v>
      </c>
      <c r="L17" s="533">
        <f>+SUM('LÍNEA 1'!BS72:BS76)+SUM('LÍNEA 1'!BX72:BX76)</f>
        <v>0</v>
      </c>
      <c r="M17" s="497">
        <f>+SUM('LÍNEA 1'!CN72:CN76)</f>
        <v>0</v>
      </c>
      <c r="N17" s="497">
        <f>+SUM('LÍNEA 1'!CO72:CO76)</f>
        <v>0</v>
      </c>
      <c r="O17" s="697" t="str">
        <f t="shared" si="7"/>
        <v>-</v>
      </c>
      <c r="P17" s="698" t="str">
        <f t="shared" si="8"/>
        <v xml:space="preserve"> -</v>
      </c>
    </row>
    <row r="18" spans="2:16" ht="20.100000000000001" customHeight="1" x14ac:dyDescent="0.2">
      <c r="B18" s="204" t="s">
        <v>950</v>
      </c>
      <c r="C18" s="1222" t="s">
        <v>240</v>
      </c>
      <c r="D18" s="1223"/>
      <c r="E18" s="476">
        <f>+AVERAGE(E19:E26)</f>
        <v>0.85163690476190479</v>
      </c>
      <c r="F18" s="476">
        <f t="shared" ref="F18:J18" si="9">+AVERAGE(F19:F26)</f>
        <v>0.49623224691974688</v>
      </c>
      <c r="G18" s="476">
        <f t="shared" si="9"/>
        <v>0</v>
      </c>
      <c r="H18" s="477">
        <f t="shared" si="9"/>
        <v>0</v>
      </c>
      <c r="I18" s="484">
        <f>+AVERAGE(I19:I26)</f>
        <v>0.51567598528015202</v>
      </c>
      <c r="J18" s="564">
        <f t="shared" si="9"/>
        <v>0.29989512108262106</v>
      </c>
      <c r="K18" s="615">
        <f t="shared" si="1"/>
        <v>0.29989512108262106</v>
      </c>
      <c r="L18" s="534">
        <f>+SUM(L19:L26)</f>
        <v>47844448</v>
      </c>
      <c r="M18" s="498">
        <f t="shared" ref="M18:N18" si="10">+SUM(M19:M26)</f>
        <v>24426144.484000001</v>
      </c>
      <c r="N18" s="498">
        <f t="shared" si="10"/>
        <v>11400</v>
      </c>
      <c r="O18" s="699">
        <f t="shared" si="7"/>
        <v>0.51053247565945381</v>
      </c>
      <c r="P18" s="700">
        <f t="shared" si="8"/>
        <v>4.6671303395701309E-4</v>
      </c>
    </row>
    <row r="19" spans="2:16" ht="18" customHeight="1" x14ac:dyDescent="0.2">
      <c r="B19" s="205" t="s">
        <v>951</v>
      </c>
      <c r="C19" s="1199" t="s">
        <v>952</v>
      </c>
      <c r="D19" s="1200"/>
      <c r="E19" s="474">
        <f>+IF(SUM('LÍNEA 1'!AV78:AV81)&gt;0,AVERAGE('LÍNEA 1'!BI78:BI81)," -")</f>
        <v>1</v>
      </c>
      <c r="F19" s="475">
        <f>+IF(SUM('LÍNEA 1'!AX78:AX81)&gt;0,AVERAGE('LÍNEA 1'!BK78:BK81)," -")</f>
        <v>0.45</v>
      </c>
      <c r="G19" s="478">
        <f>+IF(SUM('LÍNEA 1'!AZ78:AZ81)&gt;0,AVERAGE('LÍNEA 1'!BM78:BM81)," -")</f>
        <v>0</v>
      </c>
      <c r="H19" s="481">
        <f>+IF(SUM('LÍNEA 1'!BB78:BB81)&gt;0,AVERAGE('LÍNEA 1'!BO78:BO81)," -")</f>
        <v>0</v>
      </c>
      <c r="I19" s="486">
        <f>+AVERAGE('LÍNEA 1'!AW78:AW81)+AVERAGE('LÍNEA 1'!AY78:AY81)</f>
        <v>0.58250000000000002</v>
      </c>
      <c r="J19" s="563">
        <f>+AVERAGE('LÍNEA 1'!BQ78:BQ81)</f>
        <v>0.21249999999999999</v>
      </c>
      <c r="K19" s="614">
        <f t="shared" si="1"/>
        <v>0.21249999999999999</v>
      </c>
      <c r="L19" s="533">
        <f>+SUM('LÍNEA 1'!BS78:BS81)+SUM('LÍNEA 1'!BX78:BX81)</f>
        <v>600000</v>
      </c>
      <c r="M19" s="497">
        <f>+SUM('LÍNEA 1'!CN78:CN81)</f>
        <v>37430</v>
      </c>
      <c r="N19" s="497">
        <f>+SUM('LÍNEA 1'!CO78:CO81)</f>
        <v>0</v>
      </c>
      <c r="O19" s="697">
        <f t="shared" si="7"/>
        <v>6.2383333333333332E-2</v>
      </c>
      <c r="P19" s="698" t="str">
        <f t="shared" si="8"/>
        <v xml:space="preserve"> -</v>
      </c>
    </row>
    <row r="20" spans="2:16" ht="18" customHeight="1" x14ac:dyDescent="0.2">
      <c r="B20" s="205" t="s">
        <v>953</v>
      </c>
      <c r="C20" s="1199" t="s">
        <v>954</v>
      </c>
      <c r="D20" s="1200"/>
      <c r="E20" s="474">
        <f>+IF(SUM('LÍNEA 1'!AV82:AV84)&gt;0,AVERAGE('LÍNEA 1'!BI82:BI84)," -")</f>
        <v>0.66666666666666663</v>
      </c>
      <c r="F20" s="475">
        <f>+IF(SUM('LÍNEA 1'!AX82:AX84)&gt;0,AVERAGE('LÍNEA 1'!BK82:BK84)," -")</f>
        <v>0.66666666666666663</v>
      </c>
      <c r="G20" s="478">
        <f>+IF(SUM('LÍNEA 1'!AZ82:AZ84)&gt;0,AVERAGE('LÍNEA 1'!BM82:BM84)," -")</f>
        <v>0</v>
      </c>
      <c r="H20" s="481">
        <f>+IF(SUM('LÍNEA 1'!BB82:BB84)&gt;0,AVERAGE('LÍNEA 1'!BO82:BO84)," -")</f>
        <v>0</v>
      </c>
      <c r="I20" s="486">
        <f>+AVERAGE('LÍNEA 1'!AW82:AW84)+AVERAGE('LÍNEA 1'!AY82:AY84)</f>
        <v>0.5</v>
      </c>
      <c r="J20" s="563">
        <f>+AVERAGE('LÍNEA 1'!BQ82:BQ84)</f>
        <v>0.33333333333333331</v>
      </c>
      <c r="K20" s="614">
        <f t="shared" si="1"/>
        <v>0.33333333333333331</v>
      </c>
      <c r="L20" s="533">
        <f>+SUM('LÍNEA 1'!BS82:BS84)+SUM('LÍNEA 1'!BX82:BX84)</f>
        <v>99000</v>
      </c>
      <c r="M20" s="497">
        <f>+SUM('LÍNEA 1'!CN82:CN84)</f>
        <v>39000</v>
      </c>
      <c r="N20" s="497">
        <f>+SUM('LÍNEA 1'!CO82:CO84)</f>
        <v>0</v>
      </c>
      <c r="O20" s="697">
        <f t="shared" si="7"/>
        <v>0.39393939393939392</v>
      </c>
      <c r="P20" s="698" t="str">
        <f t="shared" si="8"/>
        <v xml:space="preserve"> -</v>
      </c>
    </row>
    <row r="21" spans="2:16" ht="18" customHeight="1" x14ac:dyDescent="0.2">
      <c r="B21" s="205" t="s">
        <v>955</v>
      </c>
      <c r="C21" s="1199" t="s">
        <v>956</v>
      </c>
      <c r="D21" s="1200"/>
      <c r="E21" s="474">
        <f>+IF(SUM('LÍNEA 1'!AV85:AV99)&gt;0,AVERAGE('LÍNEA 1'!BI85:BI99)," -")</f>
        <v>1</v>
      </c>
      <c r="F21" s="475">
        <f>+IF(SUM('LÍNEA 1'!AX85:AX99)&gt;0,AVERAGE('LÍNEA 1'!BK85:BK99)," -")</f>
        <v>0.5807692307692307</v>
      </c>
      <c r="G21" s="478">
        <f>+IF(SUM('LÍNEA 1'!AZ85:AZ99)&gt;0,AVERAGE('LÍNEA 1'!BM85:BM99)," -")</f>
        <v>0</v>
      </c>
      <c r="H21" s="481">
        <f>+IF(SUM('LÍNEA 1'!BB85:BB99)&gt;0,AVERAGE('LÍNEA 1'!BO85:BO99)," -")</f>
        <v>0</v>
      </c>
      <c r="I21" s="486">
        <f>+AVERAGE('LÍNEA 1'!AW85:AW99)+AVERAGE('LÍNEA 1'!AY85:AY99)</f>
        <v>0.52622222222222226</v>
      </c>
      <c r="J21" s="563">
        <f>+AVERAGE('LÍNEA 1'!BQ85:BQ99)</f>
        <v>0.37344444444444441</v>
      </c>
      <c r="K21" s="614">
        <f t="shared" si="1"/>
        <v>0.37344444444444441</v>
      </c>
      <c r="L21" s="533">
        <f>+SUM('LÍNEA 1'!BS85:BS99)+SUM('LÍNEA 1'!BX85:BX99)</f>
        <v>33701827</v>
      </c>
      <c r="M21" s="497">
        <f>+SUM('LÍNEA 1'!CN85:CN99)</f>
        <v>22008246.544</v>
      </c>
      <c r="N21" s="497">
        <f>+SUM('LÍNEA 1'!CO85:CO99)</f>
        <v>0</v>
      </c>
      <c r="O21" s="697">
        <f t="shared" si="7"/>
        <v>0.65302829262045647</v>
      </c>
      <c r="P21" s="698" t="str">
        <f t="shared" si="8"/>
        <v xml:space="preserve"> -</v>
      </c>
    </row>
    <row r="22" spans="2:16" ht="18" customHeight="1" x14ac:dyDescent="0.2">
      <c r="B22" s="205" t="s">
        <v>957</v>
      </c>
      <c r="C22" s="1199" t="s">
        <v>958</v>
      </c>
      <c r="D22" s="1200"/>
      <c r="E22" s="474">
        <f>+IF(SUM('LÍNEA 1'!AV100:AV112)&gt;0,AVERAGE('LÍNEA 1'!BI100:BI112)," -")</f>
        <v>0.5714285714285714</v>
      </c>
      <c r="F22" s="475">
        <f>+IF(SUM('LÍNEA 1'!AX100:AX112)&gt;0,AVERAGE('LÍNEA 1'!BK100:BK112)," -")</f>
        <v>0.36363636363636365</v>
      </c>
      <c r="G22" s="478">
        <f>+IF(SUM('LÍNEA 1'!AZ100:AZ112)&gt;0,AVERAGE('LÍNEA 1'!BM100:BM112)," -")</f>
        <v>0</v>
      </c>
      <c r="H22" s="481">
        <f>+IF(SUM('LÍNEA 1'!BB100:BB112)&gt;0,AVERAGE('LÍNEA 1'!BO100:BO112)," -")</f>
        <v>0</v>
      </c>
      <c r="I22" s="486">
        <f>+AVERAGE('LÍNEA 1'!AW100:AW112)+AVERAGE('LÍNEA 1'!AY100:AY112)</f>
        <v>0.47384615384615381</v>
      </c>
      <c r="J22" s="563">
        <f>+AVERAGE('LÍNEA 1'!BQ100:BQ112)</f>
        <v>0.15384615384615385</v>
      </c>
      <c r="K22" s="614">
        <f t="shared" si="1"/>
        <v>0.15384615384615385</v>
      </c>
      <c r="L22" s="533">
        <f>+SUM('LÍNEA 1'!BS100:BS112)+SUM('LÍNEA 1'!BX100:BX112)</f>
        <v>2224245</v>
      </c>
      <c r="M22" s="497">
        <f>+SUM('LÍNEA 1'!CN100:CN112)</f>
        <v>802565.94</v>
      </c>
      <c r="N22" s="497">
        <f>+SUM('LÍNEA 1'!CO100:CO112)</f>
        <v>0</v>
      </c>
      <c r="O22" s="697">
        <f t="shared" si="7"/>
        <v>0.36082623092330202</v>
      </c>
      <c r="P22" s="698" t="str">
        <f t="shared" si="8"/>
        <v xml:space="preserve"> -</v>
      </c>
    </row>
    <row r="23" spans="2:16" ht="18" customHeight="1" x14ac:dyDescent="0.2">
      <c r="B23" s="205" t="s">
        <v>959</v>
      </c>
      <c r="C23" s="1199" t="s">
        <v>960</v>
      </c>
      <c r="D23" s="1200"/>
      <c r="E23" s="474">
        <f>+IF(SUM('LÍNEA 1'!AV113:AV117)&gt;0,AVERAGE('LÍNEA 1'!BI113:BI117)," -")</f>
        <v>0.7</v>
      </c>
      <c r="F23" s="475">
        <f>+IF(SUM('LÍNEA 1'!AX113:AX117)&gt;0,AVERAGE('LÍNEA 1'!BK113:BK117)," -")</f>
        <v>0.4</v>
      </c>
      <c r="G23" s="478">
        <f>+IF(SUM('LÍNEA 1'!AZ113:AZ117)&gt;0,AVERAGE('LÍNEA 1'!BM113:BM117)," -")</f>
        <v>0</v>
      </c>
      <c r="H23" s="481">
        <f>+IF(SUM('LÍNEA 1'!BB113:BB117)&gt;0,AVERAGE('LÍNEA 1'!BO113:BO117)," -")</f>
        <v>0</v>
      </c>
      <c r="I23" s="486">
        <f>+AVERAGE('LÍNEA 1'!AW113:AW117)+AVERAGE('LÍNEA 1'!AY113:AY117)</f>
        <v>0.7</v>
      </c>
      <c r="J23" s="563">
        <f>+AVERAGE('LÍNEA 1'!BQ113:BQ117)</f>
        <v>0.40666666666666662</v>
      </c>
      <c r="K23" s="614">
        <f t="shared" si="1"/>
        <v>0.40666666666666662</v>
      </c>
      <c r="L23" s="533">
        <f>+SUM('LÍNEA 1'!BS113:BS117)+SUM('LÍNEA 1'!BX113:BX117)</f>
        <v>9590648</v>
      </c>
      <c r="M23" s="497">
        <f>+SUM('LÍNEA 1'!CN113:CN117)</f>
        <v>599269</v>
      </c>
      <c r="N23" s="497">
        <f>+SUM('LÍNEA 1'!CO113:CO117)</f>
        <v>0</v>
      </c>
      <c r="O23" s="697">
        <f t="shared" si="7"/>
        <v>6.2484724702647827E-2</v>
      </c>
      <c r="P23" s="698" t="str">
        <f t="shared" si="8"/>
        <v xml:space="preserve"> -</v>
      </c>
    </row>
    <row r="24" spans="2:16" ht="18" customHeight="1" x14ac:dyDescent="0.2">
      <c r="B24" s="205" t="s">
        <v>961</v>
      </c>
      <c r="C24" s="1199" t="s">
        <v>962</v>
      </c>
      <c r="D24" s="1200"/>
      <c r="E24" s="474">
        <f>+IF(SUM('LÍNEA 1'!AV118:AV120)&gt;0,AVERAGE('LÍNEA 1'!BI118:BI120)," -")</f>
        <v>0.92500000000000004</v>
      </c>
      <c r="F24" s="475">
        <f>+IF(SUM('LÍNEA 1'!AX118:AX120)&gt;0,AVERAGE('LÍNEA 1'!BK118:BK120)," -")</f>
        <v>0.68700000000000006</v>
      </c>
      <c r="G24" s="478">
        <f>+IF(SUM('LÍNEA 1'!AZ118:AZ120)&gt;0,AVERAGE('LÍNEA 1'!BM118:BM120)," -")</f>
        <v>0</v>
      </c>
      <c r="H24" s="481">
        <f>+IF(SUM('LÍNEA 1'!BB118:BB120)&gt;0,AVERAGE('LÍNEA 1'!BO118:BO120)," -")</f>
        <v>0</v>
      </c>
      <c r="I24" s="486">
        <f>+AVERAGE('LÍNEA 1'!AW118:AW120)+AVERAGE('LÍNEA 1'!AY118:AY120)</f>
        <v>0.33333333333333331</v>
      </c>
      <c r="J24" s="563">
        <f>+AVERAGE('LÍNEA 1'!BQ118:BQ120)</f>
        <v>0.26866666666666666</v>
      </c>
      <c r="K24" s="614">
        <f t="shared" si="1"/>
        <v>0.26866666666666666</v>
      </c>
      <c r="L24" s="533">
        <f>+SUM('LÍNEA 1'!BS118:BS120)+SUM('LÍNEA 1'!BX118:BX120)</f>
        <v>0</v>
      </c>
      <c r="M24" s="497">
        <f>+SUM('LÍNEA 1'!CN118:CN120)</f>
        <v>0</v>
      </c>
      <c r="N24" s="497">
        <f>+SUM('LÍNEA 1'!CO118:CO120)</f>
        <v>0</v>
      </c>
      <c r="O24" s="697" t="str">
        <f t="shared" si="7"/>
        <v>-</v>
      </c>
      <c r="P24" s="698" t="str">
        <f t="shared" si="8"/>
        <v xml:space="preserve"> -</v>
      </c>
    </row>
    <row r="25" spans="2:16" ht="18" customHeight="1" x14ac:dyDescent="0.2">
      <c r="B25" s="205" t="s">
        <v>963</v>
      </c>
      <c r="C25" s="1199" t="s">
        <v>964</v>
      </c>
      <c r="D25" s="1200"/>
      <c r="E25" s="474">
        <f>+IF(SUM('LÍNEA 1'!AV121:AV129)&gt;0,AVERAGE('LÍNEA 1'!BI121:BI129)," -")</f>
        <v>1</v>
      </c>
      <c r="F25" s="475">
        <f>+IF(SUM('LÍNEA 1'!AX121:AX129)&gt;0,AVERAGE('LÍNEA 1'!BK121:BK129)," -")</f>
        <v>7.1785714285714272E-2</v>
      </c>
      <c r="G25" s="478">
        <f>+IF(SUM('LÍNEA 1'!AZ121:AZ129)&gt;0,AVERAGE('LÍNEA 1'!BM121:BM129)," -")</f>
        <v>0</v>
      </c>
      <c r="H25" s="481">
        <f>+IF(SUM('LÍNEA 1'!BB121:BB129)&gt;0,AVERAGE('LÍNEA 1'!BO121:BO129)," -")</f>
        <v>0</v>
      </c>
      <c r="I25" s="486">
        <f>+AVERAGE('LÍNEA 1'!AW121:AW129)+AVERAGE('LÍNEA 1'!AY121:AY129)</f>
        <v>0.50950617283950617</v>
      </c>
      <c r="J25" s="563">
        <f>+AVERAGE('LÍNEA 1'!BQ121:BQ129)</f>
        <v>0.12153703703703703</v>
      </c>
      <c r="K25" s="614">
        <f t="shared" si="1"/>
        <v>0.12153703703703703</v>
      </c>
      <c r="L25" s="533">
        <f>+SUM('LÍNEA 1'!BS121:BS129)+SUM('LÍNEA 1'!BX121:BX129)</f>
        <v>1598978</v>
      </c>
      <c r="M25" s="497">
        <f>+SUM('LÍNEA 1'!CN121:CN129)</f>
        <v>929633</v>
      </c>
      <c r="N25" s="497">
        <f>+SUM('LÍNEA 1'!CO121:CO129)</f>
        <v>0</v>
      </c>
      <c r="O25" s="697">
        <f t="shared" si="7"/>
        <v>0.58139198913305878</v>
      </c>
      <c r="P25" s="698" t="str">
        <f t="shared" si="8"/>
        <v xml:space="preserve"> -</v>
      </c>
    </row>
    <row r="26" spans="2:16" ht="18" customHeight="1" x14ac:dyDescent="0.2">
      <c r="B26" s="205" t="s">
        <v>965</v>
      </c>
      <c r="C26" s="1199" t="s">
        <v>966</v>
      </c>
      <c r="D26" s="1200"/>
      <c r="E26" s="474">
        <f>+IF(SUM('LÍNEA 1'!AV130:AV135)&gt;0,AVERAGE('LÍNEA 1'!BI130:BI135)," -")</f>
        <v>0.95000000000000007</v>
      </c>
      <c r="F26" s="475">
        <f>+IF(SUM('LÍNEA 1'!AX130:AX135)&gt;0,AVERAGE('LÍNEA 1'!BK130:BK135)," -")</f>
        <v>0.75</v>
      </c>
      <c r="G26" s="478">
        <f>+IF(SUM('LÍNEA 1'!AZ130:AZ135)&gt;0,AVERAGE('LÍNEA 1'!BM130:BM135)," -")</f>
        <v>0</v>
      </c>
      <c r="H26" s="481">
        <f>+IF(SUM('LÍNEA 1'!BB130:BB135)&gt;0,AVERAGE('LÍNEA 1'!BO130:BO135)," -")</f>
        <v>0</v>
      </c>
      <c r="I26" s="486">
        <f>+AVERAGE('LÍNEA 1'!AW130:AW135)+AVERAGE('LÍNEA 1'!AY130:AY135)</f>
        <v>0.5</v>
      </c>
      <c r="J26" s="563">
        <f>+AVERAGE('LÍNEA 1'!BQ130:BQ135)</f>
        <v>0.52916666666666667</v>
      </c>
      <c r="K26" s="614">
        <f t="shared" si="1"/>
        <v>0.52916666666666667</v>
      </c>
      <c r="L26" s="533">
        <f>+SUM('LÍNEA 1'!BS130:BS135)+SUM('LÍNEA 1'!BX130:BX135)</f>
        <v>29750</v>
      </c>
      <c r="M26" s="497">
        <f>+SUM('LÍNEA 1'!CN130:CN135)</f>
        <v>10000</v>
      </c>
      <c r="N26" s="497">
        <f>+SUM('LÍNEA 1'!CO130:CO135)</f>
        <v>11400</v>
      </c>
      <c r="O26" s="697">
        <f t="shared" si="7"/>
        <v>0.33613445378151263</v>
      </c>
      <c r="P26" s="698">
        <f t="shared" si="8"/>
        <v>1.1399999999999999</v>
      </c>
    </row>
    <row r="27" spans="2:16" ht="20.100000000000001" customHeight="1" x14ac:dyDescent="0.2">
      <c r="B27" s="204" t="s">
        <v>967</v>
      </c>
      <c r="C27" s="1222" t="s">
        <v>241</v>
      </c>
      <c r="D27" s="1223"/>
      <c r="E27" s="476">
        <f>+AVERAGE(E28:E31)</f>
        <v>0.99722222222222223</v>
      </c>
      <c r="F27" s="476">
        <f t="shared" ref="F27:J27" si="11">+AVERAGE(F28:F31)</f>
        <v>0.55374999999999996</v>
      </c>
      <c r="G27" s="476">
        <f t="shared" si="11"/>
        <v>0</v>
      </c>
      <c r="H27" s="477">
        <f t="shared" si="11"/>
        <v>0</v>
      </c>
      <c r="I27" s="484">
        <f>+AVERAGE(I28:I31)</f>
        <v>0.45383333333333337</v>
      </c>
      <c r="J27" s="564">
        <f t="shared" si="11"/>
        <v>0.33026638888888887</v>
      </c>
      <c r="K27" s="615">
        <f t="shared" si="1"/>
        <v>0.33026638888888887</v>
      </c>
      <c r="L27" s="534">
        <f>+SUM(L28:L31)</f>
        <v>100000</v>
      </c>
      <c r="M27" s="498">
        <f t="shared" ref="M27:N27" si="12">+SUM(M28:M31)</f>
        <v>0</v>
      </c>
      <c r="N27" s="498">
        <f t="shared" si="12"/>
        <v>0</v>
      </c>
      <c r="O27" s="699">
        <f t="shared" si="7"/>
        <v>0</v>
      </c>
      <c r="P27" s="700" t="str">
        <f t="shared" si="8"/>
        <v xml:space="preserve"> -</v>
      </c>
    </row>
    <row r="28" spans="2:16" ht="18" customHeight="1" x14ac:dyDescent="0.2">
      <c r="B28" s="205" t="s">
        <v>968</v>
      </c>
      <c r="C28" s="1199" t="s">
        <v>969</v>
      </c>
      <c r="D28" s="1200"/>
      <c r="E28" s="474">
        <f>+IF(SUM('LÍNEA 1'!AV137:AV140)&gt;0,AVERAGE('LÍNEA 1'!BI137:BI140)," -")</f>
        <v>0.9916666666666667</v>
      </c>
      <c r="F28" s="475">
        <f>+IF(SUM('LÍNEA 1'!AX137:AX140)&gt;0,AVERAGE('LÍNEA 1'!BK137:BK140)," -")</f>
        <v>0.66500000000000004</v>
      </c>
      <c r="G28" s="478">
        <f>+IF(SUM('LÍNEA 1'!AZ137:AZ140)&gt;0,AVERAGE('LÍNEA 1'!BM137:BM140)," -")</f>
        <v>0</v>
      </c>
      <c r="H28" s="481">
        <f>+IF(SUM('LÍNEA 1'!BB137:BB140)&gt;0,AVERAGE('LÍNEA 1'!BO137:BO140)," -")</f>
        <v>0</v>
      </c>
      <c r="I28" s="486">
        <f>+AVERAGE('LÍNEA 1'!AW137:AW140)+AVERAGE('LÍNEA 1'!AY137:AY140)</f>
        <v>0.5</v>
      </c>
      <c r="J28" s="563">
        <f>+AVERAGE('LÍNEA 1'!BQ137:BQ140)</f>
        <v>0.25</v>
      </c>
      <c r="K28" s="614">
        <f t="shared" si="1"/>
        <v>0.25</v>
      </c>
      <c r="L28" s="533">
        <f>+SUM('LÍNEA 1'!BS137:BS140)+SUM('LÍNEA 1'!BX137:BX140)</f>
        <v>100000</v>
      </c>
      <c r="M28" s="497">
        <f>+SUM('LÍNEA 1'!CN137:CN140)</f>
        <v>0</v>
      </c>
      <c r="N28" s="497">
        <f>+SUM('LÍNEA 1'!CO137:CO140)</f>
        <v>0</v>
      </c>
      <c r="O28" s="697">
        <f t="shared" si="7"/>
        <v>0</v>
      </c>
      <c r="P28" s="698" t="str">
        <f t="shared" si="8"/>
        <v xml:space="preserve"> -</v>
      </c>
    </row>
    <row r="29" spans="2:16" ht="18" customHeight="1" x14ac:dyDescent="0.2">
      <c r="B29" s="205" t="s">
        <v>970</v>
      </c>
      <c r="C29" s="1199" t="s">
        <v>971</v>
      </c>
      <c r="D29" s="1200"/>
      <c r="E29" s="474">
        <f>+IF(SUM('LÍNEA 1'!AV141:AV145)&gt;0,AVERAGE('LÍNEA 1'!BI141:BI145)," -")</f>
        <v>1</v>
      </c>
      <c r="F29" s="475">
        <f>+IF(SUM('LÍNEA 1'!AX141:AX145)&gt;0,AVERAGE('LÍNEA 1'!BK141:BK145)," -")</f>
        <v>1</v>
      </c>
      <c r="G29" s="478">
        <f>+IF(SUM('LÍNEA 1'!AZ141:AZ145)&gt;0,AVERAGE('LÍNEA 1'!BM141:BM145)," -")</f>
        <v>0</v>
      </c>
      <c r="H29" s="481">
        <f>+IF(SUM('LÍNEA 1'!BB141:BB145)&gt;0,AVERAGE('LÍNEA 1'!BO141:BO145)," -")</f>
        <v>0</v>
      </c>
      <c r="I29" s="486">
        <f>+AVERAGE('LÍNEA 1'!AW141:AW145)+AVERAGE('LÍNEA 1'!AY141:AY145)</f>
        <v>0.45533333333333337</v>
      </c>
      <c r="J29" s="563">
        <f>+AVERAGE('LÍNEA 1'!BQ141:BQ145)</f>
        <v>0.52176</v>
      </c>
      <c r="K29" s="614">
        <f t="shared" si="1"/>
        <v>0.52176</v>
      </c>
      <c r="L29" s="533">
        <f>+SUM('LÍNEA 1'!BS141:BS145)+SUM('LÍNEA 1'!BX141:BX145)</f>
        <v>0</v>
      </c>
      <c r="M29" s="497">
        <f>+SUM('LÍNEA 1'!CN141:CN145)</f>
        <v>0</v>
      </c>
      <c r="N29" s="497">
        <f>+SUM('LÍNEA 1'!CO141:CO145)</f>
        <v>0</v>
      </c>
      <c r="O29" s="697" t="str">
        <f t="shared" si="7"/>
        <v>-</v>
      </c>
      <c r="P29" s="698" t="str">
        <f t="shared" si="8"/>
        <v xml:space="preserve"> -</v>
      </c>
    </row>
    <row r="30" spans="2:16" ht="18" customHeight="1" x14ac:dyDescent="0.2">
      <c r="B30" s="205" t="s">
        <v>972</v>
      </c>
      <c r="C30" s="1199" t="s">
        <v>973</v>
      </c>
      <c r="D30" s="1200"/>
      <c r="E30" s="474" t="str">
        <f>+IF(SUM('LÍNEA 1'!AV146:AV147)&gt;0,AVERAGE('LÍNEA 1'!BI146:BI147)," -")</f>
        <v xml:space="preserve"> -</v>
      </c>
      <c r="F30" s="475">
        <f>+IF(SUM('LÍNEA 1'!AX146:AX147)&gt;0,AVERAGE('LÍNEA 1'!BK146:BK147)," -")</f>
        <v>2.5000000000000001E-2</v>
      </c>
      <c r="G30" s="478">
        <f>+IF(SUM('LÍNEA 1'!AZ146:AZ147)&gt;0,AVERAGE('LÍNEA 1'!BM146:BM147)," -")</f>
        <v>0</v>
      </c>
      <c r="H30" s="481">
        <f>+IF(SUM('LÍNEA 1'!BB146:BB147)&gt;0,AVERAGE('LÍNEA 1'!BO146:BO147)," -")</f>
        <v>0</v>
      </c>
      <c r="I30" s="486">
        <f>+AVERAGE('LÍNEA 1'!AW146:AW147)+AVERAGE('LÍNEA 1'!AY146:AY147)</f>
        <v>0.25</v>
      </c>
      <c r="J30" s="563">
        <f>+AVERAGE('LÍNEA 1'!BQ146:BQ147)</f>
        <v>4.3749999999999997E-2</v>
      </c>
      <c r="K30" s="614">
        <f t="shared" si="1"/>
        <v>4.3749999999999997E-2</v>
      </c>
      <c r="L30" s="533">
        <f>+SUM('LÍNEA 1'!BS146:BS147)+SUM('LÍNEA 1'!BX146:BX147)</f>
        <v>0</v>
      </c>
      <c r="M30" s="497">
        <f>+SUM('LÍNEA 1'!CN146:CN147)</f>
        <v>0</v>
      </c>
      <c r="N30" s="497">
        <f>+SUM('LÍNEA 1'!CO146:CO147)</f>
        <v>0</v>
      </c>
      <c r="O30" s="697" t="str">
        <f t="shared" si="7"/>
        <v>-</v>
      </c>
      <c r="P30" s="698" t="str">
        <f t="shared" si="8"/>
        <v xml:space="preserve"> -</v>
      </c>
    </row>
    <row r="31" spans="2:16" ht="18" customHeight="1" x14ac:dyDescent="0.2">
      <c r="B31" s="205" t="s">
        <v>974</v>
      </c>
      <c r="C31" s="1199" t="s">
        <v>975</v>
      </c>
      <c r="D31" s="1200"/>
      <c r="E31" s="474">
        <f>+IF(SUM('LÍNEA 1'!AV148:AV150)&gt;0,AVERAGE('LÍNEA 1'!BI148:BI150), "-")</f>
        <v>1</v>
      </c>
      <c r="F31" s="475">
        <f>+IF(SUM('LÍNEA 1'!AX148:AX150)&gt;0,AVERAGE('LÍNEA 1'!BK148:BK150), "-")</f>
        <v>0.52500000000000002</v>
      </c>
      <c r="G31" s="478">
        <f>+IF(SUM('LÍNEA 1'!AZ148:AZ150)&gt;0,AVERAGE('LÍNEA 1'!BM148:BM150), "-")</f>
        <v>0</v>
      </c>
      <c r="H31" s="481">
        <f>+IF(SUM('LÍNEA 1'!BB148:BB150)&gt;0,AVERAGE('LÍNEA 1'!BO148:BO150), "-")</f>
        <v>0</v>
      </c>
      <c r="I31" s="486">
        <f>+AVERAGE('LÍNEA 1'!AW148:AW150)+AVERAGE('LÍNEA 1'!AY148:AY150)</f>
        <v>0.6100000000000001</v>
      </c>
      <c r="J31" s="563">
        <f>+AVERAGE('LÍNEA 1'!BQ148:BQ150)</f>
        <v>0.50555555555555554</v>
      </c>
      <c r="K31" s="614">
        <f t="shared" si="1"/>
        <v>0.50555555555555554</v>
      </c>
      <c r="L31" s="533">
        <f>+SUM('LÍNEA 1'!BS148:BS150)+SUM('LÍNEA 1'!BX148:BX150)</f>
        <v>0</v>
      </c>
      <c r="M31" s="497">
        <f>+SUM('LÍNEA 1'!CN148:CN150)</f>
        <v>0</v>
      </c>
      <c r="N31" s="497">
        <f>+SUM('LÍNEA 1'!CO148:CO150)</f>
        <v>0</v>
      </c>
      <c r="O31" s="697" t="str">
        <f t="shared" si="7"/>
        <v>-</v>
      </c>
      <c r="P31" s="698" t="str">
        <f t="shared" si="8"/>
        <v xml:space="preserve"> -</v>
      </c>
    </row>
    <row r="32" spans="2:16" ht="20.100000000000001" customHeight="1" x14ac:dyDescent="0.2">
      <c r="B32" s="204" t="s">
        <v>976</v>
      </c>
      <c r="C32" s="1222" t="s">
        <v>242</v>
      </c>
      <c r="D32" s="1223"/>
      <c r="E32" s="476">
        <f>+AVERAGE(E33:E37)</f>
        <v>0.90583333333333338</v>
      </c>
      <c r="F32" s="476">
        <f t="shared" ref="F32:J32" si="13">+AVERAGE(F33:F37)</f>
        <v>0.397952380952381</v>
      </c>
      <c r="G32" s="476">
        <f t="shared" si="13"/>
        <v>0</v>
      </c>
      <c r="H32" s="477">
        <f t="shared" si="13"/>
        <v>0</v>
      </c>
      <c r="I32" s="484">
        <f>+AVERAGE(I33:I37)</f>
        <v>0.55714444444444444</v>
      </c>
      <c r="J32" s="564">
        <f t="shared" si="13"/>
        <v>0.2578333333333333</v>
      </c>
      <c r="K32" s="615">
        <f t="shared" si="1"/>
        <v>0.2578333333333333</v>
      </c>
      <c r="L32" s="534">
        <f>+SUM(L33:L37)</f>
        <v>14783802</v>
      </c>
      <c r="M32" s="498">
        <f t="shared" ref="M32:N32" si="14">+SUM(M33:M37)</f>
        <v>12049342</v>
      </c>
      <c r="N32" s="498">
        <f t="shared" si="14"/>
        <v>0</v>
      </c>
      <c r="O32" s="699">
        <f t="shared" si="7"/>
        <v>0.81503675441540679</v>
      </c>
      <c r="P32" s="700" t="str">
        <f t="shared" si="8"/>
        <v xml:space="preserve"> -</v>
      </c>
    </row>
    <row r="33" spans="2:16" ht="18" customHeight="1" x14ac:dyDescent="0.2">
      <c r="B33" s="205" t="s">
        <v>977</v>
      </c>
      <c r="C33" s="1199" t="s">
        <v>978</v>
      </c>
      <c r="D33" s="1200"/>
      <c r="E33" s="474">
        <f>+IF(SUM('LÍNEA 1'!AV152:AV160)&gt;0,AVERAGE('LÍNEA 1'!BI152:BI160)," -")</f>
        <v>0.94000000000000006</v>
      </c>
      <c r="F33" s="475">
        <f>+IF(SUM('LÍNEA 1'!AX152:AX160)&gt;0,AVERAGE('LÍNEA 1'!BK152:BK160)," -")</f>
        <v>0.52142857142857146</v>
      </c>
      <c r="G33" s="478">
        <f>+IF(SUM('LÍNEA 1'!AZ152:AZ160)&gt;0,AVERAGE('LÍNEA 1'!BM152:BM160)," -")</f>
        <v>0</v>
      </c>
      <c r="H33" s="481">
        <f>+IF(SUM('LÍNEA 1'!BB152:BB160)&gt;0,AVERAGE('LÍNEA 1'!BO152:BO160)," -")</f>
        <v>0</v>
      </c>
      <c r="I33" s="486">
        <f>+AVERAGE('LÍNEA 1'!AW152:AW160)+AVERAGE('LÍNEA 1'!AY152:AY160)</f>
        <v>0.62222222222222223</v>
      </c>
      <c r="J33" s="563">
        <f>+AVERAGE('LÍNEA 1'!BQ152:BQ160)</f>
        <v>0.42777777777777781</v>
      </c>
      <c r="K33" s="614">
        <f t="shared" si="1"/>
        <v>0.42777777777777781</v>
      </c>
      <c r="L33" s="533">
        <f>+SUM('LÍNEA 1'!BS152:BS160)+SUM('LÍNEA 1'!BX152:BX160)</f>
        <v>3532157</v>
      </c>
      <c r="M33" s="497">
        <f>+SUM('LÍNEA 1'!CN152:CN160)</f>
        <v>1851451</v>
      </c>
      <c r="N33" s="497">
        <f>+SUM('LÍNEA 1'!CO152:CO160)</f>
        <v>0</v>
      </c>
      <c r="O33" s="697">
        <f t="shared" si="7"/>
        <v>0.52417007511274272</v>
      </c>
      <c r="P33" s="698" t="str">
        <f t="shared" si="8"/>
        <v xml:space="preserve"> -</v>
      </c>
    </row>
    <row r="34" spans="2:16" ht="18" customHeight="1" x14ac:dyDescent="0.2">
      <c r="B34" s="205" t="s">
        <v>979</v>
      </c>
      <c r="C34" s="1199" t="s">
        <v>980</v>
      </c>
      <c r="D34" s="1200"/>
      <c r="E34" s="474">
        <f>+IF(SUM('LÍNEA 1'!AV161:AV162)&gt;0,AVERAGE('LÍNEA 1'!BI161:BI162)," -")</f>
        <v>1</v>
      </c>
      <c r="F34" s="475">
        <f>+IF(SUM('LÍNEA 1'!AX161:AX162)&gt;0,AVERAGE('LÍNEA 1'!BK161:BK162)," -")</f>
        <v>0.71666666666666667</v>
      </c>
      <c r="G34" s="478">
        <f>+IF(SUM('LÍNEA 1'!AZ161:AZ162)&gt;0,AVERAGE('LÍNEA 1'!BM161:BM162)," -")</f>
        <v>0</v>
      </c>
      <c r="H34" s="481">
        <f>+IF(SUM('LÍNEA 1'!BB161:BB162)&gt;0,AVERAGE('LÍNEA 1'!BO161:BO162)," -")</f>
        <v>0</v>
      </c>
      <c r="I34" s="486">
        <f>+AVERAGE('LÍNEA 1'!AW161:AW162)+AVERAGE('LÍNEA 1'!AY161:AY162)</f>
        <v>0.5</v>
      </c>
      <c r="J34" s="563">
        <f>+AVERAGE('LÍNEA 1'!BQ161:BQ162)</f>
        <v>0.38666666666666666</v>
      </c>
      <c r="K34" s="614">
        <f t="shared" si="1"/>
        <v>0.38666666666666666</v>
      </c>
      <c r="L34" s="533">
        <f>+SUM('LÍNEA 1'!BS161:BS162)+SUM('LÍNEA 1'!BX161:BX162)</f>
        <v>1800000</v>
      </c>
      <c r="M34" s="497">
        <f>+SUM('LÍNEA 1'!CN161:CN162)</f>
        <v>908033</v>
      </c>
      <c r="N34" s="497">
        <f>+SUM('LÍNEA 1'!CO161:CO162)</f>
        <v>0</v>
      </c>
      <c r="O34" s="697">
        <f t="shared" si="7"/>
        <v>0.50446277777777782</v>
      </c>
      <c r="P34" s="698" t="str">
        <f t="shared" si="8"/>
        <v xml:space="preserve"> -</v>
      </c>
    </row>
    <row r="35" spans="2:16" ht="18" customHeight="1" x14ac:dyDescent="0.2">
      <c r="B35" s="205" t="s">
        <v>981</v>
      </c>
      <c r="C35" s="1199" t="s">
        <v>982</v>
      </c>
      <c r="D35" s="1200"/>
      <c r="E35" s="474">
        <f>+IF(SUM('LÍNEA 1'!AV163:AV170)&gt;0,AVERAGE('LÍNEA 1'!BI163:BI170)," -")</f>
        <v>0.85</v>
      </c>
      <c r="F35" s="475">
        <f>+IF(SUM('LÍNEA 1'!AX163:AX170)&gt;0,AVERAGE('LÍNEA 1'!BK163:BK170)," -")</f>
        <v>0.35166666666666674</v>
      </c>
      <c r="G35" s="478">
        <f>+IF(SUM('LÍNEA 1'!AZ163:AZ170)&gt;0,AVERAGE('LÍNEA 1'!BM163:BM170)," -")</f>
        <v>0</v>
      </c>
      <c r="H35" s="481">
        <f>+IF(SUM('LÍNEA 1'!BB163:BB170)&gt;0,AVERAGE('LÍNEA 1'!BO163:BO170)," -")</f>
        <v>0</v>
      </c>
      <c r="I35" s="486">
        <f>+AVERAGE('LÍNEA 1'!AW163:AW170)+AVERAGE('LÍNEA 1'!AY163:AY170)</f>
        <v>0.6875</v>
      </c>
      <c r="J35" s="563">
        <f>+AVERAGE('LÍNEA 1'!BQ163:BQ170)</f>
        <v>0.1825</v>
      </c>
      <c r="K35" s="614">
        <f t="shared" si="1"/>
        <v>0.1825</v>
      </c>
      <c r="L35" s="533">
        <f>+SUM('LÍNEA 1'!BS163:BS170)+SUM('LÍNEA 1'!BX163:BX170)</f>
        <v>3388575</v>
      </c>
      <c r="M35" s="497">
        <f>+SUM('LÍNEA 1'!CN163:CN170)</f>
        <v>3236788</v>
      </c>
      <c r="N35" s="497">
        <f>+SUM('LÍNEA 1'!CO163:CO170)</f>
        <v>0</v>
      </c>
      <c r="O35" s="697">
        <f t="shared" si="7"/>
        <v>0.95520624451281144</v>
      </c>
      <c r="P35" s="698" t="str">
        <f t="shared" si="8"/>
        <v xml:space="preserve"> -</v>
      </c>
    </row>
    <row r="36" spans="2:16" ht="18" customHeight="1" x14ac:dyDescent="0.2">
      <c r="B36" s="205" t="s">
        <v>983</v>
      </c>
      <c r="C36" s="1199" t="s">
        <v>984</v>
      </c>
      <c r="D36" s="1200"/>
      <c r="E36" s="474">
        <f>+IF(SUM('LÍNEA 1'!AV171:AV175)&gt;0,AVERAGE('LÍNEA 1'!BI171:BI175)," -")</f>
        <v>0.83333333333333337</v>
      </c>
      <c r="F36" s="475">
        <f>+IF(SUM('LÍNEA 1'!AX171:AX175)&gt;0,AVERAGE('LÍNEA 1'!BK171:BK175)," -")</f>
        <v>0</v>
      </c>
      <c r="G36" s="478">
        <f>+IF(SUM('LÍNEA 1'!AZ171:AZ175)&gt;0,AVERAGE('LÍNEA 1'!BM171:BM175)," -")</f>
        <v>0</v>
      </c>
      <c r="H36" s="481">
        <f>+IF(SUM('LÍNEA 1'!BB171:BB175)&gt;0,AVERAGE('LÍNEA 1'!BO171:BO175)," -")</f>
        <v>0</v>
      </c>
      <c r="I36" s="486">
        <f>+AVERAGE('LÍNEA 1'!AW171:AW175)+AVERAGE('LÍNEA 1'!AY171:AY175)</f>
        <v>0.6160000000000001</v>
      </c>
      <c r="J36" s="563">
        <f>+AVERAGE('LÍNEA 1'!BQ171:BQ175)</f>
        <v>6.9999999999999993E-2</v>
      </c>
      <c r="K36" s="614">
        <f t="shared" si="1"/>
        <v>6.9999999999999993E-2</v>
      </c>
      <c r="L36" s="533">
        <f>+SUM('LÍNEA 1'!BS171:BS175)+SUM('LÍNEA 1'!BX171:BX175)</f>
        <v>36750</v>
      </c>
      <c r="M36" s="497">
        <f>+SUM('LÍNEA 1'!CN171:CN175)</f>
        <v>36750</v>
      </c>
      <c r="N36" s="497">
        <f>+SUM('LÍNEA 1'!CO171:CO175)</f>
        <v>0</v>
      </c>
      <c r="O36" s="697">
        <f t="shared" si="7"/>
        <v>1</v>
      </c>
      <c r="P36" s="698" t="str">
        <f t="shared" si="8"/>
        <v xml:space="preserve"> -</v>
      </c>
    </row>
    <row r="37" spans="2:16" ht="18" customHeight="1" thickBot="1" x14ac:dyDescent="0.25">
      <c r="B37" s="205" t="s">
        <v>985</v>
      </c>
      <c r="C37" s="1226" t="s">
        <v>986</v>
      </c>
      <c r="D37" s="1227"/>
      <c r="E37" s="479" t="str">
        <f>+IF(SUM('LÍNEA 1'!AV176:AV181)&gt;0,AVERAGE('LÍNEA 1'!BI176:BI181)," -")</f>
        <v xml:space="preserve"> -</v>
      </c>
      <c r="F37" s="479">
        <f>+IF(SUM('LÍNEA 1'!AX176:AX181)&gt;0,AVERAGE('LÍNEA 1'!BK176:BK181)," -")</f>
        <v>0.4</v>
      </c>
      <c r="G37" s="479">
        <f>+IF(SUM('LÍNEA 1'!AZ176:AZ181)&gt;0,AVERAGE('LÍNEA 1'!BM176:BM181)," -")</f>
        <v>0</v>
      </c>
      <c r="H37" s="480">
        <f>+IF(SUM('LÍNEA 1'!BB176:BB181)&gt;0,AVERAGE('LÍNEA 1'!BO176:BO181)," -")</f>
        <v>0</v>
      </c>
      <c r="I37" s="487">
        <f>+AVERAGE('LÍNEA 1'!AW176:AW181)+AVERAGE('LÍNEA 1'!AY176:AY181)</f>
        <v>0.36000000000000004</v>
      </c>
      <c r="J37" s="565">
        <f>+AVERAGE('LÍNEA 1'!BQ176:BQ181)</f>
        <v>0.22222222222222221</v>
      </c>
      <c r="K37" s="616">
        <f t="shared" si="1"/>
        <v>0.22222222222222221</v>
      </c>
      <c r="L37" s="535">
        <f>+SUM('LÍNEA 1'!BS176:BS181)+SUM('LÍNEA 1'!BX176:BX181)</f>
        <v>6026320</v>
      </c>
      <c r="M37" s="499">
        <f>+SUM('LÍNEA 1'!CN176:CN181)</f>
        <v>6016320</v>
      </c>
      <c r="N37" s="499">
        <f>+SUM('LÍNEA 1'!CO176:CO181)</f>
        <v>0</v>
      </c>
      <c r="O37" s="701">
        <f t="shared" si="7"/>
        <v>0.99834061251310913</v>
      </c>
      <c r="P37" s="702" t="str">
        <f t="shared" si="8"/>
        <v xml:space="preserve"> -</v>
      </c>
    </row>
    <row r="38" spans="2:16" ht="21.95" customHeight="1" thickBot="1" x14ac:dyDescent="0.25">
      <c r="B38" s="203">
        <v>2</v>
      </c>
      <c r="C38" s="1224" t="s">
        <v>22</v>
      </c>
      <c r="D38" s="1225"/>
      <c r="E38" s="490">
        <f>+AVERAGE(E39,E49,E56,E60)</f>
        <v>0.80721762045824552</v>
      </c>
      <c r="F38" s="490">
        <f t="shared" ref="F38:H38" si="15">+AVERAGE(F39,F49,F56,F60)</f>
        <v>0.41925108989197524</v>
      </c>
      <c r="G38" s="490">
        <f t="shared" si="15"/>
        <v>0</v>
      </c>
      <c r="H38" s="490">
        <f t="shared" si="15"/>
        <v>0</v>
      </c>
      <c r="I38" s="493">
        <f>+AVERAGE(I39,I49,I56,I60)</f>
        <v>0.45591792226149719</v>
      </c>
      <c r="J38" s="566">
        <f>+AVERAGE(J39,J49,J56,J60)</f>
        <v>0.2775934172785276</v>
      </c>
      <c r="K38" s="717">
        <f t="shared" si="1"/>
        <v>0.2775934172785276</v>
      </c>
      <c r="L38" s="536">
        <f>+L39+L49+L56+L60</f>
        <v>73704805.914976776</v>
      </c>
      <c r="M38" s="500">
        <f t="shared" ref="M38:N38" si="16">+M39+M49+M56+M60</f>
        <v>29276514</v>
      </c>
      <c r="N38" s="500">
        <f t="shared" si="16"/>
        <v>3083456</v>
      </c>
      <c r="O38" s="703">
        <f t="shared" si="7"/>
        <v>0.39721309399786409</v>
      </c>
      <c r="P38" s="704">
        <f t="shared" si="8"/>
        <v>0.10532182895818812</v>
      </c>
    </row>
    <row r="39" spans="2:16" ht="20.100000000000001" customHeight="1" x14ac:dyDescent="0.2">
      <c r="B39" s="204" t="s">
        <v>987</v>
      </c>
      <c r="C39" s="1220" t="s">
        <v>308</v>
      </c>
      <c r="D39" s="1221"/>
      <c r="E39" s="488">
        <f>+AVERAGE(E40:E48)</f>
        <v>0.64928774928774924</v>
      </c>
      <c r="F39" s="488">
        <f t="shared" ref="F39:J39" si="17">+AVERAGE(F40:F48)</f>
        <v>0.37533134920634914</v>
      </c>
      <c r="G39" s="488">
        <f t="shared" si="17"/>
        <v>0</v>
      </c>
      <c r="H39" s="489">
        <f t="shared" si="17"/>
        <v>0</v>
      </c>
      <c r="I39" s="557">
        <f>+AVERAGE(I40:I48)</f>
        <v>0.46542195767195771</v>
      </c>
      <c r="J39" s="567">
        <f t="shared" si="17"/>
        <v>0.22693452380952384</v>
      </c>
      <c r="K39" s="617">
        <f t="shared" si="1"/>
        <v>0.22693452380952384</v>
      </c>
      <c r="L39" s="537">
        <f>+SUM(L40:L48)</f>
        <v>23728360.914976768</v>
      </c>
      <c r="M39" s="501">
        <f t="shared" ref="M39:N39" si="18">+SUM(M40:M48)</f>
        <v>5286173</v>
      </c>
      <c r="N39" s="501">
        <f t="shared" si="18"/>
        <v>76900</v>
      </c>
      <c r="O39" s="695">
        <f t="shared" si="7"/>
        <v>0.22277868323654396</v>
      </c>
      <c r="P39" s="696">
        <f t="shared" si="8"/>
        <v>1.4547386171432529E-2</v>
      </c>
    </row>
    <row r="40" spans="2:16" ht="18" customHeight="1" x14ac:dyDescent="0.2">
      <c r="B40" s="205" t="s">
        <v>988</v>
      </c>
      <c r="C40" s="1199" t="s">
        <v>989</v>
      </c>
      <c r="D40" s="1200"/>
      <c r="E40" s="474">
        <f>+IF(SUM('LÍNEA 2'!AV11:AV16)&gt;0,AVERAGE('LÍNEA 2'!BI11:BI16)," -")</f>
        <v>0.91666666666666663</v>
      </c>
      <c r="F40" s="475">
        <f>+IF(SUM('LÍNEA 2'!AX11:AX16)&gt;0,AVERAGE('LÍNEA 2'!BK11:BK16)," -")</f>
        <v>0.77199999999999991</v>
      </c>
      <c r="G40" s="478">
        <f>+IF(SUM('LÍNEA 2'!AZ11:AZ16)&gt;0,AVERAGE('LÍNEA 2'!BM11:BM16)," -")</f>
        <v>0</v>
      </c>
      <c r="H40" s="481">
        <f>+IF(SUM('LÍNEA 2'!BB11:BB16)&gt;0,AVERAGE('LÍNEA 2'!BO11:BO16)," -")</f>
        <v>0</v>
      </c>
      <c r="I40" s="486">
        <f>+AVERAGE('LÍNEA 2'!AW11:AW16)+AVERAGE('LÍNEA 2'!AY11:AY16)</f>
        <v>0.5</v>
      </c>
      <c r="J40" s="563">
        <f>+AVERAGE('LÍNEA 2'!BQ11:BQ16)</f>
        <v>0.57291666666666663</v>
      </c>
      <c r="K40" s="614">
        <f t="shared" ref="K40:K71" si="19">+J40</f>
        <v>0.57291666666666663</v>
      </c>
      <c r="L40" s="533">
        <f>+SUM('LÍNEA 2'!BS11:BS16)+SUM('LÍNEA 2'!B11:BX16)</f>
        <v>16904199.914976768</v>
      </c>
      <c r="M40" s="497">
        <f>+SUM('LÍNEA 2'!CN11:CN16)</f>
        <v>1676410</v>
      </c>
      <c r="N40" s="497">
        <f>+SUM('LÍNEA 2'!CO11:CO16)</f>
        <v>0</v>
      </c>
      <c r="O40" s="697">
        <f t="shared" si="7"/>
        <v>9.9171212386972296E-2</v>
      </c>
      <c r="P40" s="698" t="str">
        <f t="shared" si="8"/>
        <v xml:space="preserve"> -</v>
      </c>
    </row>
    <row r="41" spans="2:16" ht="18" customHeight="1" x14ac:dyDescent="0.2">
      <c r="B41" s="205" t="s">
        <v>990</v>
      </c>
      <c r="C41" s="1199" t="s">
        <v>991</v>
      </c>
      <c r="D41" s="1200"/>
      <c r="E41" s="474">
        <f>+IF(SUM('LÍNEA 2'!AV17:AV30)&gt;0,AVERAGE('LÍNEA 2'!BI17:BI30)," -")</f>
        <v>0.73858974358974361</v>
      </c>
      <c r="F41" s="475">
        <f>+IF(SUM('LÍNEA 2'!AX17:AX30)&gt;0,AVERAGE('LÍNEA 2'!BK17:BK30)," -")</f>
        <v>0.59244047619047613</v>
      </c>
      <c r="G41" s="478">
        <f>+IF(SUM('LÍNEA 2'!AZ17:AZ30)&gt;0,AVERAGE('LÍNEA 2'!BM17:BM30)," -")</f>
        <v>0</v>
      </c>
      <c r="H41" s="481">
        <f>+IF(SUM('LÍNEA 2'!BB17:BB30)&gt;0,AVERAGE('LÍNEA 2'!BO17:BO30)," -")</f>
        <v>0</v>
      </c>
      <c r="I41" s="486">
        <f>+AVERAGE('LÍNEA 2'!AW17:AW30)+AVERAGE('LÍNEA 2'!AY17:AY30)</f>
        <v>0.48785714285714288</v>
      </c>
      <c r="J41" s="563">
        <f>+AVERAGE('LÍNEA 2'!BQ17:BQ30)</f>
        <v>0.3314732142857143</v>
      </c>
      <c r="K41" s="614">
        <f t="shared" si="19"/>
        <v>0.3314732142857143</v>
      </c>
      <c r="L41" s="533">
        <f>+SUM('LÍNEA 2'!BS17:BS30)+SUM('LÍNEA 2'!BX17:BX30)</f>
        <v>2884500</v>
      </c>
      <c r="M41" s="497">
        <f>+SUM('LÍNEA 2'!CN17:CN30)</f>
        <v>1674319</v>
      </c>
      <c r="N41" s="497">
        <f>+SUM('LÍNEA 2'!CO17:CO30)</f>
        <v>75400</v>
      </c>
      <c r="O41" s="697">
        <f t="shared" si="7"/>
        <v>0.58045380481885944</v>
      </c>
      <c r="P41" s="698">
        <f t="shared" si="8"/>
        <v>4.5033234407541214E-2</v>
      </c>
    </row>
    <row r="42" spans="2:16" ht="18" customHeight="1" x14ac:dyDescent="0.2">
      <c r="B42" s="205" t="s">
        <v>992</v>
      </c>
      <c r="C42" s="1199" t="s">
        <v>993</v>
      </c>
      <c r="D42" s="1200"/>
      <c r="E42" s="474">
        <f>+IF(SUM('LÍNEA 2'!AV31:AV32)&gt;0,AVERAGE('LÍNEA 2'!BI31:BI32)," -")</f>
        <v>0.5</v>
      </c>
      <c r="F42" s="475">
        <f>+IF(SUM('LÍNEA 2'!AX31:AX32)&gt;0,AVERAGE('LÍNEA 2'!BK31:BK32)," -")</f>
        <v>0.5</v>
      </c>
      <c r="G42" s="478">
        <f>+IF(SUM('LÍNEA 2'!AZ31:AZ32)&gt;0,AVERAGE('LÍNEA 2'!BM31:BM32)," -")</f>
        <v>0</v>
      </c>
      <c r="H42" s="481">
        <f>+IF(SUM('LÍNEA 2'!BB31:BB32)&gt;0,AVERAGE('LÍNEA 2'!BO31:BO32)," -")</f>
        <v>0</v>
      </c>
      <c r="I42" s="486">
        <f>+AVERAGE('LÍNEA 2'!AW31:AW32)+AVERAGE('LÍNEA 2'!AY31:AY32)</f>
        <v>0.5</v>
      </c>
      <c r="J42" s="563">
        <f>+AVERAGE('LÍNEA 2'!BQ31:BQ32)</f>
        <v>0.25</v>
      </c>
      <c r="K42" s="614">
        <f t="shared" si="19"/>
        <v>0.25</v>
      </c>
      <c r="L42" s="533">
        <f>+SUM('LÍNEA 2'!BS31:BS32)+SUM('LÍNEA 2'!BX31:BX32)</f>
        <v>0</v>
      </c>
      <c r="M42" s="497">
        <f>+SUM('LÍNEA 2'!CN31:CN32)</f>
        <v>0</v>
      </c>
      <c r="N42" s="497">
        <f>+SUM('LÍNEA 2'!CO31:CO32)</f>
        <v>0</v>
      </c>
      <c r="O42" s="697" t="str">
        <f t="shared" si="7"/>
        <v>-</v>
      </c>
      <c r="P42" s="698" t="str">
        <f t="shared" si="8"/>
        <v xml:space="preserve"> -</v>
      </c>
    </row>
    <row r="43" spans="2:16" ht="18" customHeight="1" x14ac:dyDescent="0.2">
      <c r="B43" s="205" t="s">
        <v>994</v>
      </c>
      <c r="C43" s="1199" t="s">
        <v>995</v>
      </c>
      <c r="D43" s="1200"/>
      <c r="E43" s="474">
        <f>+IF(SUM('LÍNEA 2'!AV33:AV35)&gt;0,AVERAGE('LÍNEA 2'!BI33:BI35)," -")</f>
        <v>1</v>
      </c>
      <c r="F43" s="475">
        <f>+IF(SUM('LÍNEA 2'!AX33:AX35)&gt;0,AVERAGE('LÍNEA 2'!BK33:BK35)," -")</f>
        <v>0.39999999999999997</v>
      </c>
      <c r="G43" s="478">
        <f>+IF(SUM('LÍNEA 2'!AZ33:AZ35)&gt;0,AVERAGE('LÍNEA 2'!BM33:BM35)," -")</f>
        <v>0</v>
      </c>
      <c r="H43" s="481">
        <f>+IF(SUM('LÍNEA 2'!BB33:BB35)&gt;0,AVERAGE('LÍNEA 2'!BO33:BO35)," -")</f>
        <v>0</v>
      </c>
      <c r="I43" s="486">
        <f>+AVERAGE('LÍNEA 2'!AW33:AW35)+AVERAGE('LÍNEA 2'!AY33:AY35)</f>
        <v>0.44333333333333336</v>
      </c>
      <c r="J43" s="563">
        <f>+AVERAGE('LÍNEA 2'!BQ33:BQ35)</f>
        <v>0.26666666666666666</v>
      </c>
      <c r="K43" s="614">
        <f t="shared" si="19"/>
        <v>0.26666666666666666</v>
      </c>
      <c r="L43" s="533">
        <f>+SUM('LÍNEA 2'!BS33:BS35)+SUM('LÍNEA 2'!BX33:BX35)</f>
        <v>55000</v>
      </c>
      <c r="M43" s="497">
        <f>+SUM('LÍNEA 2'!CN33:CN35)</f>
        <v>53265</v>
      </c>
      <c r="N43" s="497">
        <f>+SUM('LÍNEA 2'!CO33:CO35)</f>
        <v>0</v>
      </c>
      <c r="O43" s="697">
        <f t="shared" si="7"/>
        <v>0.96845454545454546</v>
      </c>
      <c r="P43" s="698" t="str">
        <f t="shared" si="8"/>
        <v xml:space="preserve"> -</v>
      </c>
    </row>
    <row r="44" spans="2:16" ht="18" customHeight="1" x14ac:dyDescent="0.2">
      <c r="B44" s="205" t="s">
        <v>996</v>
      </c>
      <c r="C44" s="1199" t="s">
        <v>997</v>
      </c>
      <c r="D44" s="1200"/>
      <c r="E44" s="474">
        <f>+IF(SUM('LÍNEA 2'!AV36:AV38)&gt;0,AVERAGE('LÍNEA 2'!BI36:BI38)," -")</f>
        <v>0</v>
      </c>
      <c r="F44" s="475">
        <f>+IF(SUM('LÍNEA 2'!AX36:AX38)&gt;0,AVERAGE('LÍNEA 2'!BK36:BK38)," -")</f>
        <v>0.66666666666666663</v>
      </c>
      <c r="G44" s="478">
        <f>+IF(SUM('LÍNEA 2'!AZ36:AZ38)&gt;0,AVERAGE('LÍNEA 2'!BM36:BM38)," -")</f>
        <v>0</v>
      </c>
      <c r="H44" s="481">
        <f>+IF(SUM('LÍNEA 2'!BB36:BB38)&gt;0,AVERAGE('LÍNEA 2'!BO36:BO38)," -")</f>
        <v>0</v>
      </c>
      <c r="I44" s="486">
        <f>+AVERAGE('LÍNEA 2'!AW36:AW38)+AVERAGE('LÍNEA 2'!AY36:AY38)</f>
        <v>0.44333333333333336</v>
      </c>
      <c r="J44" s="563">
        <f>+AVERAGE('LÍNEA 2'!BQ36:BQ38)</f>
        <v>0.16666666666666666</v>
      </c>
      <c r="K44" s="614">
        <f t="shared" si="19"/>
        <v>0.16666666666666666</v>
      </c>
      <c r="L44" s="533">
        <f>+SUM('LÍNEA 2'!BS36:BS38)+SUM('LÍNEA 2'!BX36:BX38)</f>
        <v>135000</v>
      </c>
      <c r="M44" s="497">
        <f>+SUM('LÍNEA 2'!CN36:CN38)</f>
        <v>50000</v>
      </c>
      <c r="N44" s="497">
        <f>+SUM('LÍNEA 2'!CO36:CO38)</f>
        <v>0</v>
      </c>
      <c r="O44" s="697">
        <f t="shared" si="7"/>
        <v>0.37037037037037035</v>
      </c>
      <c r="P44" s="698" t="str">
        <f t="shared" si="8"/>
        <v xml:space="preserve"> -</v>
      </c>
    </row>
    <row r="45" spans="2:16" ht="18" customHeight="1" x14ac:dyDescent="0.2">
      <c r="B45" s="205" t="s">
        <v>998</v>
      </c>
      <c r="C45" s="1199" t="s">
        <v>999</v>
      </c>
      <c r="D45" s="1200"/>
      <c r="E45" s="474">
        <f>+IF(SUM('LÍNEA 2'!AV39:AV42)&gt;0,AVERAGE('LÍNEA 2'!BI39:BI42)," -")</f>
        <v>0</v>
      </c>
      <c r="F45" s="475">
        <f>+IF(SUM('LÍNEA 2'!AX39:AX42)&gt;0,AVERAGE('LÍNEA 2'!BK39:BK42)," -")</f>
        <v>0</v>
      </c>
      <c r="G45" s="478">
        <f>+IF(SUM('LÍNEA 2'!AZ39:AZ42)&gt;0,AVERAGE('LÍNEA 2'!BM39:BM42)," -")</f>
        <v>0</v>
      </c>
      <c r="H45" s="481">
        <f>+IF(SUM('LÍNEA 2'!BB39:BB42)&gt;0,AVERAGE('LÍNEA 2'!BO39:BO42)," -")</f>
        <v>0</v>
      </c>
      <c r="I45" s="486">
        <f>+AVERAGE('LÍNEA 2'!AW39:AW42)+AVERAGE('LÍNEA 2'!AY39:AY42)</f>
        <v>0.52214285714285713</v>
      </c>
      <c r="J45" s="563">
        <f>+AVERAGE('LÍNEA 2'!BQ39:BQ42)</f>
        <v>0</v>
      </c>
      <c r="K45" s="614">
        <f t="shared" si="19"/>
        <v>0</v>
      </c>
      <c r="L45" s="533">
        <f>+SUM('LÍNEA 2'!BS39:BS42)+SUM('LÍNEA 2'!BX39:BX42)</f>
        <v>65000</v>
      </c>
      <c r="M45" s="497">
        <f>+SUM('LÍNEA 2'!CN39:CN42)</f>
        <v>0</v>
      </c>
      <c r="N45" s="497">
        <f>+SUM('LÍNEA 2'!CO39:CO42)</f>
        <v>0</v>
      </c>
      <c r="O45" s="697">
        <f t="shared" si="7"/>
        <v>0</v>
      </c>
      <c r="P45" s="698" t="str">
        <f t="shared" si="8"/>
        <v xml:space="preserve"> -</v>
      </c>
    </row>
    <row r="46" spans="2:16" ht="18" customHeight="1" x14ac:dyDescent="0.2">
      <c r="B46" s="205" t="s">
        <v>1000</v>
      </c>
      <c r="C46" s="1199" t="s">
        <v>1001</v>
      </c>
      <c r="D46" s="1200"/>
      <c r="E46" s="474">
        <f>+IF(SUM('LÍNEA 2'!AV43:AV58)&gt;0,AVERAGE('LÍNEA 2'!BI43:BI58)," -")</f>
        <v>0.85500000000000009</v>
      </c>
      <c r="F46" s="475">
        <f>+IF(SUM('LÍNEA 2'!AX43:AX58)&gt;0,AVERAGE('LÍNEA 2'!BK43:BK58)," -")</f>
        <v>0.34687499999999999</v>
      </c>
      <c r="G46" s="478">
        <f>+IF(SUM('LÍNEA 2'!AZ43:AZ58)&gt;0,AVERAGE('LÍNEA 2'!BM43:BM58)," -")</f>
        <v>0</v>
      </c>
      <c r="H46" s="481">
        <f>+IF(SUM('LÍNEA 2'!BB43:BB58)&gt;0,AVERAGE('LÍNEA 2'!BO43:BO58)," -")</f>
        <v>0</v>
      </c>
      <c r="I46" s="486">
        <f>+AVERAGE('LÍNEA 2'!AW43:AW58)+AVERAGE('LÍNEA 2'!AY43:AY58)</f>
        <v>0.47279761904761908</v>
      </c>
      <c r="J46" s="563">
        <f>+AVERAGE('LÍNEA 2'!BQ43:BQ58)</f>
        <v>0.22135416666666669</v>
      </c>
      <c r="K46" s="614">
        <f t="shared" si="19"/>
        <v>0.22135416666666669</v>
      </c>
      <c r="L46" s="533">
        <f>+SUM('LÍNEA 2'!BS43:BS58)+SUM('LÍNEA 2'!BX43:BX58)</f>
        <v>3053771</v>
      </c>
      <c r="M46" s="497">
        <f>+SUM('LÍNEA 2'!CN43:CN58)</f>
        <v>1697139</v>
      </c>
      <c r="N46" s="497">
        <f>+SUM('LÍNEA 2'!CO43:CO58)</f>
        <v>1500</v>
      </c>
      <c r="O46" s="697">
        <f t="shared" si="7"/>
        <v>0.55575188840289591</v>
      </c>
      <c r="P46" s="698">
        <f t="shared" si="8"/>
        <v>8.8384039256654882E-4</v>
      </c>
    </row>
    <row r="47" spans="2:16" ht="18" customHeight="1" x14ac:dyDescent="0.2">
      <c r="B47" s="205" t="s">
        <v>1002</v>
      </c>
      <c r="C47" s="1199" t="s">
        <v>1003</v>
      </c>
      <c r="D47" s="1200"/>
      <c r="E47" s="474">
        <f>+IF(SUM('LÍNEA 2'!AV59:AV61)&gt;0,AVERAGE('LÍNEA 2'!BI59:BI61)," -")</f>
        <v>1</v>
      </c>
      <c r="F47" s="475">
        <f>+IF(SUM('LÍNEA 2'!AX59:AX61)&gt;0,AVERAGE('LÍNEA 2'!BK59:BK61)," -")</f>
        <v>0</v>
      </c>
      <c r="G47" s="478">
        <f>+IF(SUM('LÍNEA 2'!AZ59:AZ61)&gt;0,AVERAGE('LÍNEA 2'!BM59:BM61)," -")</f>
        <v>0</v>
      </c>
      <c r="H47" s="481">
        <f>+IF(SUM('LÍNEA 2'!BB59:BB61)&gt;0,AVERAGE('LÍNEA 2'!BO59:BO61)," -")</f>
        <v>0</v>
      </c>
      <c r="I47" s="486">
        <f>+AVERAGE('LÍNEA 2'!AW59:AW61)+AVERAGE('LÍNEA 2'!AY59:AY61)</f>
        <v>0.38666666666666671</v>
      </c>
      <c r="J47" s="563">
        <f>+AVERAGE('LÍNEA 2'!BQ59:BQ61)</f>
        <v>8.3333333333333329E-2</v>
      </c>
      <c r="K47" s="614">
        <f t="shared" si="19"/>
        <v>8.3333333333333329E-2</v>
      </c>
      <c r="L47" s="533">
        <f>+SUM('LÍNEA 2'!BS59:BS61)+SUM('LÍNEA 2'!BX59:BX61)</f>
        <v>80000</v>
      </c>
      <c r="M47" s="497">
        <f>+SUM('LÍNEA 2'!CN59:CN61)</f>
        <v>0</v>
      </c>
      <c r="N47" s="497">
        <f>+SUM('LÍNEA 2'!CO59:CO61)</f>
        <v>0</v>
      </c>
      <c r="O47" s="697">
        <f t="shared" si="7"/>
        <v>0</v>
      </c>
      <c r="P47" s="698" t="str">
        <f t="shared" si="8"/>
        <v xml:space="preserve"> -</v>
      </c>
    </row>
    <row r="48" spans="2:16" ht="18" customHeight="1" x14ac:dyDescent="0.2">
      <c r="B48" s="205" t="s">
        <v>1004</v>
      </c>
      <c r="C48" s="1199" t="s">
        <v>1005</v>
      </c>
      <c r="D48" s="1200"/>
      <c r="E48" s="474">
        <f>+IF(SUM('LÍNEA 2'!AV62:AV66)&gt;0,AVERAGE('LÍNEA 2'!BI62:BI66)," -")</f>
        <v>0.83333333333333337</v>
      </c>
      <c r="F48" s="475">
        <f>+IF(SUM('LÍNEA 2'!AX62:AX66)&gt;0,AVERAGE('LÍNEA 2'!BK62:BK66)," -")</f>
        <v>0.1</v>
      </c>
      <c r="G48" s="478">
        <f>+IF(SUM('LÍNEA 2'!AZ62:AZ66)&gt;0,AVERAGE('LÍNEA 2'!BM62:BM66)," -")</f>
        <v>0</v>
      </c>
      <c r="H48" s="481">
        <f>+IF(SUM('LÍNEA 2'!BB62:BB66)&gt;0,AVERAGE('LÍNEA 2'!BO62:BO66)," -")</f>
        <v>0</v>
      </c>
      <c r="I48" s="486">
        <f>+AVERAGE('LÍNEA 2'!AW62:AW66)+AVERAGE('LÍNEA 2'!AY62:AY66)</f>
        <v>0.43266666666666664</v>
      </c>
      <c r="J48" s="563">
        <f>+AVERAGE('LÍNEA 2'!BQ62:BQ66)</f>
        <v>0.15</v>
      </c>
      <c r="K48" s="614">
        <f t="shared" si="19"/>
        <v>0.15</v>
      </c>
      <c r="L48" s="533">
        <f>+SUM('LÍNEA 2'!BS62:BS66)+SUM('LÍNEA 2'!BX62:BX66)</f>
        <v>550890</v>
      </c>
      <c r="M48" s="497">
        <f>+SUM('LÍNEA 2'!CN62:CN66)</f>
        <v>135040</v>
      </c>
      <c r="N48" s="497">
        <f>+SUM('LÍNEA 2'!CO62:CO66)</f>
        <v>0</v>
      </c>
      <c r="O48" s="697">
        <f t="shared" si="7"/>
        <v>0.24513060683621049</v>
      </c>
      <c r="P48" s="698" t="str">
        <f t="shared" si="8"/>
        <v xml:space="preserve"> -</v>
      </c>
    </row>
    <row r="49" spans="2:16" ht="20.100000000000001" customHeight="1" x14ac:dyDescent="0.2">
      <c r="B49" s="204" t="s">
        <v>1006</v>
      </c>
      <c r="C49" s="1222" t="s">
        <v>1007</v>
      </c>
      <c r="D49" s="1223"/>
      <c r="E49" s="476">
        <f>+AVERAGE(E50:E55)</f>
        <v>0.74069384365634372</v>
      </c>
      <c r="F49" s="476">
        <f t="shared" ref="F49:J49" si="20">+AVERAGE(F50:F55)</f>
        <v>0.52891342041446199</v>
      </c>
      <c r="G49" s="476">
        <f t="shared" si="20"/>
        <v>0</v>
      </c>
      <c r="H49" s="477">
        <f t="shared" si="20"/>
        <v>0</v>
      </c>
      <c r="I49" s="484">
        <f>+AVERAGE(I50:I55)</f>
        <v>0.48067549797696857</v>
      </c>
      <c r="J49" s="564">
        <f t="shared" si="20"/>
        <v>0.31518879516453047</v>
      </c>
      <c r="K49" s="615">
        <f t="shared" si="19"/>
        <v>0.31518879516453047</v>
      </c>
      <c r="L49" s="534">
        <f>+SUM(L50:L55)</f>
        <v>32184178</v>
      </c>
      <c r="M49" s="498">
        <f t="shared" ref="M49:N49" si="21">+SUM(M50:M55)</f>
        <v>20762528</v>
      </c>
      <c r="N49" s="498">
        <f t="shared" si="21"/>
        <v>282071</v>
      </c>
      <c r="O49" s="699">
        <f t="shared" si="7"/>
        <v>0.64511599457348268</v>
      </c>
      <c r="P49" s="700">
        <f t="shared" si="8"/>
        <v>1.3585580715411919E-2</v>
      </c>
    </row>
    <row r="50" spans="2:16" ht="18" customHeight="1" x14ac:dyDescent="0.2">
      <c r="B50" s="205" t="s">
        <v>1008</v>
      </c>
      <c r="C50" s="1199" t="s">
        <v>1009</v>
      </c>
      <c r="D50" s="1200"/>
      <c r="E50" s="474">
        <f>+IF(SUM('LÍNEA 2'!AV68:AV81)&gt;0,AVERAGE('LÍNEA 2'!BI68:BI81)," -")</f>
        <v>0.66060606060606064</v>
      </c>
      <c r="F50" s="478">
        <f>+IF(SUM('LÍNEA 2'!AX68:AX81)&gt;0,AVERAGE('LÍNEA 2'!BK68:BK81)," -")</f>
        <v>0.52857142857142858</v>
      </c>
      <c r="G50" s="478">
        <f>+IF(SUM('LÍNEA 2'!AZ68:AZ81)&gt;0,AVERAGE('LÍNEA 2'!BM68:BM81)," -")</f>
        <v>0</v>
      </c>
      <c r="H50" s="481">
        <f>+IF(SUM('LÍNEA 2'!BB68:BB81)&gt;0,AVERAGE('LÍNEA 2'!BO68:BO81)," -")</f>
        <v>0</v>
      </c>
      <c r="I50" s="486">
        <f>+AVERAGE('LÍNEA 2'!AW68:AW81)+AVERAGE('LÍNEA 2'!AY68:AY81)</f>
        <v>0.50011904761904757</v>
      </c>
      <c r="J50" s="563">
        <f>+AVERAGE('LÍNEA 2'!BQ68:BQ81)</f>
        <v>0.35357142857142859</v>
      </c>
      <c r="K50" s="614">
        <f t="shared" si="19"/>
        <v>0.35357142857142859</v>
      </c>
      <c r="L50" s="533">
        <f>+SUM('LÍNEA 2'!BS68:BS81)+SUM('LÍNEA 2'!BX68:BX81)</f>
        <v>4113429</v>
      </c>
      <c r="M50" s="497">
        <f>+SUM('LÍNEA 2'!CN68:CN81)</f>
        <v>1311483</v>
      </c>
      <c r="N50" s="497">
        <f>+SUM('LÍNEA 2'!CO68:CO81)</f>
        <v>0</v>
      </c>
      <c r="O50" s="697">
        <f t="shared" si="7"/>
        <v>0.31882961879249649</v>
      </c>
      <c r="P50" s="698" t="str">
        <f t="shared" si="8"/>
        <v xml:space="preserve"> -</v>
      </c>
    </row>
    <row r="51" spans="2:16" ht="18" customHeight="1" x14ac:dyDescent="0.2">
      <c r="B51" s="205" t="s">
        <v>1010</v>
      </c>
      <c r="C51" s="1199" t="s">
        <v>1011</v>
      </c>
      <c r="D51" s="1200"/>
      <c r="E51" s="474">
        <f>+IF(SUM('LÍNEA 2'!AV82:AV90)&gt;0,AVERAGE('LÍNEA 2'!BI82:BI90)," -")</f>
        <v>0.69714015151515152</v>
      </c>
      <c r="F51" s="478">
        <f>+IF(SUM('LÍNEA 2'!AX82:AX90)&gt;0,AVERAGE('LÍNEA 2'!BK82:BK90)," -")</f>
        <v>0.62296296296296294</v>
      </c>
      <c r="G51" s="478">
        <f>+IF(SUM('LÍNEA 2'!AZ82:AZ90)&gt;0,AVERAGE('LÍNEA 2'!BM82:BM90)," -")</f>
        <v>0</v>
      </c>
      <c r="H51" s="481">
        <f>+IF(SUM('LÍNEA 2'!BB82:BB90)&gt;0,AVERAGE('LÍNEA 2'!BO82:BO90)," -")</f>
        <v>0</v>
      </c>
      <c r="I51" s="486">
        <f>+AVERAGE('LÍNEA 2'!AW82:AW90)+AVERAGE('LÍNEA 2'!AY82:AY90)</f>
        <v>0.46111111111111114</v>
      </c>
      <c r="J51" s="563">
        <f>+AVERAGE('LÍNEA 2'!BQ82:BQ90)</f>
        <v>0.33004040404040402</v>
      </c>
      <c r="K51" s="614">
        <f t="shared" si="19"/>
        <v>0.33004040404040402</v>
      </c>
      <c r="L51" s="533">
        <f>+SUM('LÍNEA 2'!BS82:BS90)+SUM('LÍNEA 2'!BX82:BX90)</f>
        <v>2419000</v>
      </c>
      <c r="M51" s="497">
        <f>+SUM('LÍNEA 2'!CN82:CN90)</f>
        <v>1820157</v>
      </c>
      <c r="N51" s="497">
        <f>+SUM('LÍNEA 2'!CO82:CO90)</f>
        <v>47000</v>
      </c>
      <c r="O51" s="697">
        <f t="shared" si="7"/>
        <v>0.75244191814799499</v>
      </c>
      <c r="P51" s="698">
        <f t="shared" si="8"/>
        <v>2.5821948326435577E-2</v>
      </c>
    </row>
    <row r="52" spans="2:16" ht="18" customHeight="1" x14ac:dyDescent="0.2">
      <c r="B52" s="205" t="s">
        <v>1012</v>
      </c>
      <c r="C52" s="1199" t="s">
        <v>1013</v>
      </c>
      <c r="D52" s="1200"/>
      <c r="E52" s="474">
        <f>+IF(SUM('LÍNEA 2'!AV91:AV98)&gt;0,AVERAGE('LÍNEA 2'!BI91:BI98)," -")</f>
        <v>0.83333333333333337</v>
      </c>
      <c r="F52" s="478">
        <f>+IF(SUM('LÍNEA 2'!AX91:AX98)&gt;0,AVERAGE('LÍNEA 2'!BK91:BK98)," -")</f>
        <v>0.625</v>
      </c>
      <c r="G52" s="478">
        <f>+IF(SUM('LÍNEA 2'!AZ91:AZ98)&gt;0,AVERAGE('LÍNEA 2'!BM91:BM98)," -")</f>
        <v>0</v>
      </c>
      <c r="H52" s="481">
        <f>+IF(SUM('LÍNEA 2'!BB91:BB98)&gt;0,AVERAGE('LÍNEA 2'!BO91:BO98)," -")</f>
        <v>0</v>
      </c>
      <c r="I52" s="486">
        <f>+AVERAGE('LÍNEA 2'!AW91:AW98)+AVERAGE('LÍNEA 2'!AY91:AY98)</f>
        <v>0.47875000000000001</v>
      </c>
      <c r="J52" s="563">
        <f>+AVERAGE('LÍNEA 2'!BQ91:BQ98)</f>
        <v>0.32291666666666669</v>
      </c>
      <c r="K52" s="614">
        <f t="shared" si="19"/>
        <v>0.32291666666666669</v>
      </c>
      <c r="L52" s="533">
        <f>+SUM('LÍNEA 2'!BS91:BS98)+SUM('LÍNEA 2'!BX91:BX98)</f>
        <v>3365879</v>
      </c>
      <c r="M52" s="497">
        <f>+SUM('LÍNEA 2'!CN91:CN98)</f>
        <v>2942354</v>
      </c>
      <c r="N52" s="497">
        <f>+SUM('LÍNEA 2'!CO91:CO98)</f>
        <v>47060</v>
      </c>
      <c r="O52" s="697">
        <f t="shared" si="7"/>
        <v>0.87417105605994749</v>
      </c>
      <c r="P52" s="698">
        <f t="shared" si="8"/>
        <v>1.5993996643503806E-2</v>
      </c>
    </row>
    <row r="53" spans="2:16" ht="18" customHeight="1" x14ac:dyDescent="0.2">
      <c r="B53" s="205" t="s">
        <v>1014</v>
      </c>
      <c r="C53" s="1199" t="s">
        <v>1198</v>
      </c>
      <c r="D53" s="1200"/>
      <c r="E53" s="474">
        <f>+IF(SUM('LÍNEA 2'!AV99:AV105)&gt;0,AVERAGE('LÍNEA 2'!BI99:BI105)," -")</f>
        <v>0.81679999999999997</v>
      </c>
      <c r="F53" s="478">
        <f>+IF(SUM('LÍNEA 2'!AX99:AX105)&gt;0,AVERAGE('LÍNEA 2'!BK99:BK105)," -")</f>
        <v>0.37695238095238093</v>
      </c>
      <c r="G53" s="478">
        <f>+IF(SUM('LÍNEA 2'!AZ99:AZ105)&gt;0,AVERAGE('LÍNEA 2'!BM99:BM105)," -")</f>
        <v>0</v>
      </c>
      <c r="H53" s="481">
        <f>+IF(SUM('LÍNEA 2'!BB99:BB105)&gt;0,AVERAGE('LÍNEA 2'!BO99:BO105)," -")</f>
        <v>0</v>
      </c>
      <c r="I53" s="486">
        <f>+AVERAGE('LÍNEA 2'!AW99:AW105)+AVERAGE('LÍNEA 2'!AY99:AY105)</f>
        <v>0.47285714285714286</v>
      </c>
      <c r="J53" s="563">
        <f>+AVERAGE('LÍNEA 2'!BQ99:BQ105)</f>
        <v>0.2194619047619048</v>
      </c>
      <c r="K53" s="614">
        <f t="shared" si="19"/>
        <v>0.2194619047619048</v>
      </c>
      <c r="L53" s="533">
        <f>+SUM('LÍNEA 2'!BS99:BS105)+SUM('LÍNEA 2'!BX99:BX105)</f>
        <v>813633</v>
      </c>
      <c r="M53" s="497">
        <f>+SUM('LÍNEA 2'!CN99:CN105)</f>
        <v>271704</v>
      </c>
      <c r="N53" s="497">
        <f>+SUM('LÍNEA 2'!CO99:CO105)</f>
        <v>0</v>
      </c>
      <c r="O53" s="697">
        <f t="shared" si="7"/>
        <v>0.33393925762598126</v>
      </c>
      <c r="P53" s="698" t="str">
        <f t="shared" si="8"/>
        <v xml:space="preserve"> -</v>
      </c>
    </row>
    <row r="54" spans="2:16" ht="18" customHeight="1" x14ac:dyDescent="0.2">
      <c r="B54" s="205" t="s">
        <v>1015</v>
      </c>
      <c r="C54" s="1199" t="s">
        <v>1016</v>
      </c>
      <c r="D54" s="1200"/>
      <c r="E54" s="474">
        <f>+IF(SUM('LÍNEA 2'!AV106:AV110)&gt;0,AVERAGE('LÍNEA 2'!BI106:BI110)," -")</f>
        <v>0.66666666666666663</v>
      </c>
      <c r="F54" s="478">
        <f>+IF(SUM('LÍNEA 2'!AX106:AX110)&gt;0,AVERAGE('LÍNEA 2'!BK106:BK110)," -")</f>
        <v>0.4</v>
      </c>
      <c r="G54" s="478">
        <f>+IF(SUM('LÍNEA 2'!AZ106:AZ110)&gt;0,AVERAGE('LÍNEA 2'!BM106:BM110)," -")</f>
        <v>0</v>
      </c>
      <c r="H54" s="481">
        <f>+IF(SUM('LÍNEA 2'!BB106:BB110)&gt;0,AVERAGE('LÍNEA 2'!BO106:BO110)," -")</f>
        <v>0</v>
      </c>
      <c r="I54" s="486">
        <f>+AVERAGE('LÍNEA 2'!AW106:AW110)+AVERAGE('LÍNEA 2'!AY106:AY110)</f>
        <v>0.43200000000000005</v>
      </c>
      <c r="J54" s="563">
        <f>+AVERAGE('LÍNEA 2'!BQ106:BQ110)</f>
        <v>0.2</v>
      </c>
      <c r="K54" s="614">
        <f t="shared" si="19"/>
        <v>0.2</v>
      </c>
      <c r="L54" s="533">
        <f>+SUM('LÍNEA 2'!BS106:BS110)+SUM('LÍNEA 2'!BX106:BX110)</f>
        <v>1272422</v>
      </c>
      <c r="M54" s="497">
        <f>+SUM('LÍNEA 2'!CN106:CN110)</f>
        <v>1211575</v>
      </c>
      <c r="N54" s="497">
        <f>+SUM('LÍNEA 2'!CO106:CO110)</f>
        <v>600</v>
      </c>
      <c r="O54" s="697">
        <f t="shared" si="7"/>
        <v>0.95218017293004997</v>
      </c>
      <c r="P54" s="698">
        <f t="shared" si="8"/>
        <v>4.952231599364464E-4</v>
      </c>
    </row>
    <row r="55" spans="2:16" ht="18" customHeight="1" x14ac:dyDescent="0.2">
      <c r="B55" s="205" t="s">
        <v>1017</v>
      </c>
      <c r="C55" s="1199" t="s">
        <v>1018</v>
      </c>
      <c r="D55" s="1200"/>
      <c r="E55" s="474">
        <f>+IF(SUM('LÍNEA 2'!AV111:AV127)&gt;0,AVERAGE('LÍNEA 2'!BI111:BI127)," -")</f>
        <v>0.76961684981684997</v>
      </c>
      <c r="F55" s="478">
        <f>+IF(SUM('LÍNEA 2'!AX111:AX127)&gt;0,AVERAGE('LÍNEA 2'!BK111:BK127)," -")</f>
        <v>0.61999375000000001</v>
      </c>
      <c r="G55" s="478">
        <f>+IF(SUM('LÍNEA 2'!AZ111:AZ127)&gt;0,AVERAGE('LÍNEA 2'!BM111:BM127)," -")</f>
        <v>0</v>
      </c>
      <c r="H55" s="481">
        <f>+IF(SUM('LÍNEA 2'!BB111:BB127)&gt;0,AVERAGE('LÍNEA 2'!BO111:BO127)," -")</f>
        <v>0</v>
      </c>
      <c r="I55" s="486">
        <f>+AVERAGE('LÍNEA 2'!AW111:AW127)+AVERAGE('LÍNEA 2'!AY111:AY127)</f>
        <v>0.53921568627450989</v>
      </c>
      <c r="J55" s="563">
        <f>+AVERAGE('LÍNEA 2'!BQ111:BQ127)</f>
        <v>0.46514236694677868</v>
      </c>
      <c r="K55" s="614">
        <f t="shared" si="19"/>
        <v>0.46514236694677868</v>
      </c>
      <c r="L55" s="533">
        <f>+SUM('LÍNEA 2'!BS111:BS127)+SUM('LÍNEA 2'!BX111:BX127)</f>
        <v>20199815</v>
      </c>
      <c r="M55" s="497">
        <f>+SUM('LÍNEA 2'!CN111:CN127)</f>
        <v>13205255</v>
      </c>
      <c r="N55" s="497">
        <f>+SUM('LÍNEA 2'!CO111:CO127)</f>
        <v>187411</v>
      </c>
      <c r="O55" s="697">
        <f t="shared" si="7"/>
        <v>0.65373148219426758</v>
      </c>
      <c r="P55" s="698">
        <f t="shared" si="8"/>
        <v>1.4192153048161509E-2</v>
      </c>
    </row>
    <row r="56" spans="2:16" ht="20.100000000000001" customHeight="1" x14ac:dyDescent="0.2">
      <c r="B56" s="204" t="s">
        <v>1019</v>
      </c>
      <c r="C56" s="1222" t="s">
        <v>1020</v>
      </c>
      <c r="D56" s="1223"/>
      <c r="E56" s="476">
        <f>+AVERAGE(E57:E59)</f>
        <v>0.88888888888888884</v>
      </c>
      <c r="F56" s="476">
        <f t="shared" ref="F56:J56" si="22">+AVERAGE(F57:F59)</f>
        <v>0.4132804232804233</v>
      </c>
      <c r="G56" s="476">
        <f t="shared" si="22"/>
        <v>0</v>
      </c>
      <c r="H56" s="477">
        <f t="shared" si="22"/>
        <v>0</v>
      </c>
      <c r="I56" s="484">
        <f>+AVERAGE(I57:I59)</f>
        <v>0.46709254071999168</v>
      </c>
      <c r="J56" s="564">
        <f t="shared" si="22"/>
        <v>0.24616946778711488</v>
      </c>
      <c r="K56" s="615">
        <f t="shared" si="19"/>
        <v>0.24616946778711488</v>
      </c>
      <c r="L56" s="534">
        <f>+SUM(L57:L59)</f>
        <v>530500</v>
      </c>
      <c r="M56" s="498">
        <f t="shared" ref="M56:N56" si="23">+SUM(M57:M59)</f>
        <v>187000</v>
      </c>
      <c r="N56" s="498">
        <f t="shared" si="23"/>
        <v>49400</v>
      </c>
      <c r="O56" s="699">
        <f t="shared" si="7"/>
        <v>0.352497643732328</v>
      </c>
      <c r="P56" s="700">
        <f t="shared" si="8"/>
        <v>0.2641711229946524</v>
      </c>
    </row>
    <row r="57" spans="2:16" ht="18" customHeight="1" x14ac:dyDescent="0.2">
      <c r="B57" s="205" t="s">
        <v>1021</v>
      </c>
      <c r="C57" s="1199" t="s">
        <v>1022</v>
      </c>
      <c r="D57" s="1200"/>
      <c r="E57" s="474">
        <f>+IF(SUM('LÍNEA 2'!AV129:AV137)&gt;0,AVERAGE('LÍNEA 2'!BI129:BI137)," -")</f>
        <v>0.66666666666666663</v>
      </c>
      <c r="F57" s="478">
        <f>+IF(SUM('LÍNEA 2'!AX129:AX137)&gt;0,AVERAGE('LÍNEA 2'!BK129:BK137)," -")</f>
        <v>0.35888888888888887</v>
      </c>
      <c r="G57" s="478">
        <f>+IF(SUM('LÍNEA 2'!AZ129:AZ137)&gt;0,AVERAGE('LÍNEA 2'!BM129:BM137)," -")</f>
        <v>0</v>
      </c>
      <c r="H57" s="481">
        <f>+IF(SUM('LÍNEA 2'!BB129:BB137)&gt;0,AVERAGE('LÍNEA 2'!BO129:BO137)," -")</f>
        <v>0</v>
      </c>
      <c r="I57" s="486">
        <f>+AVERAGE('LÍNEA 2'!AW129:AW137)+AVERAGE('LÍNEA 2'!AY129:AY137)</f>
        <v>0.45786492374727672</v>
      </c>
      <c r="J57" s="563">
        <f>+AVERAGE('LÍNEA 2'!BQ129:BQ137)</f>
        <v>0.23057189542483661</v>
      </c>
      <c r="K57" s="614">
        <f t="shared" si="19"/>
        <v>0.23057189542483661</v>
      </c>
      <c r="L57" s="533">
        <f>+SUM('LÍNEA 2'!BS129:BS137)+SUM('LÍNEA 2'!BX129:BX137)</f>
        <v>310500</v>
      </c>
      <c r="M57" s="497">
        <f>+SUM('LÍNEA 2'!CN129:CN137)</f>
        <v>127000</v>
      </c>
      <c r="N57" s="497">
        <f>+SUM('LÍNEA 2'!CO129:CO137)</f>
        <v>2000</v>
      </c>
      <c r="O57" s="697">
        <f t="shared" si="7"/>
        <v>0.40901771336553944</v>
      </c>
      <c r="P57" s="698">
        <f t="shared" si="8"/>
        <v>1.5748031496062992E-2</v>
      </c>
    </row>
    <row r="58" spans="2:16" ht="18" customHeight="1" x14ac:dyDescent="0.2">
      <c r="B58" s="205" t="s">
        <v>1023</v>
      </c>
      <c r="C58" s="1199" t="s">
        <v>1024</v>
      </c>
      <c r="D58" s="1200"/>
      <c r="E58" s="474">
        <f>+IF(SUM('LÍNEA 2'!AV138:AV144)&gt;0,AVERAGE('LÍNEA 2'!BI138:BI144)," -")</f>
        <v>1</v>
      </c>
      <c r="F58" s="478">
        <f>+IF(SUM('LÍNEA 2'!AX138:AX144)&gt;0,AVERAGE('LÍNEA 2'!BK138:BK144)," -")</f>
        <v>0.51428571428571435</v>
      </c>
      <c r="G58" s="478">
        <f>+IF(SUM('LÍNEA 2'!AZ138:AZ144)&gt;0,AVERAGE('LÍNEA 2'!BM138:BM144)," -")</f>
        <v>0</v>
      </c>
      <c r="H58" s="481">
        <f>+IF(SUM('LÍNEA 2'!BB138:BB144)&gt;0,AVERAGE('LÍNEA 2'!BO138:BO144)," -")</f>
        <v>0</v>
      </c>
      <c r="I58" s="486">
        <f>+AVERAGE('LÍNEA 2'!AW138:AW144)+AVERAGE('LÍNEA 2'!AY138:AY144)</f>
        <v>0.49952380952380954</v>
      </c>
      <c r="J58" s="563">
        <f>+AVERAGE('LÍNEA 2'!BQ138:BQ144)</f>
        <v>0.26071428571428573</v>
      </c>
      <c r="K58" s="614">
        <f t="shared" si="19"/>
        <v>0.26071428571428573</v>
      </c>
      <c r="L58" s="533">
        <f>+SUM('LÍNEA 2'!BS138:BS144)+SUM('LÍNEA 2'!BX138:BX144)</f>
        <v>160000</v>
      </c>
      <c r="M58" s="497">
        <f>+SUM('LÍNEA 2'!CN138:CN144)</f>
        <v>60000</v>
      </c>
      <c r="N58" s="497">
        <f>+SUM('LÍNEA 2'!CO138:CO144)</f>
        <v>38400</v>
      </c>
      <c r="O58" s="697">
        <f t="shared" si="7"/>
        <v>0.375</v>
      </c>
      <c r="P58" s="698">
        <f t="shared" si="8"/>
        <v>0.64</v>
      </c>
    </row>
    <row r="59" spans="2:16" ht="18" customHeight="1" x14ac:dyDescent="0.2">
      <c r="B59" s="205" t="s">
        <v>1025</v>
      </c>
      <c r="C59" s="1199" t="s">
        <v>1026</v>
      </c>
      <c r="D59" s="1200"/>
      <c r="E59" s="474">
        <f>+IF(SUM('LÍNEA 2'!AV145:AV150)&gt;0,AVERAGE('LÍNEA 2'!BI145:BI150)," -")</f>
        <v>1</v>
      </c>
      <c r="F59" s="478">
        <f>+IF(SUM('LÍNEA 2'!AX145:AX150)&gt;0,AVERAGE('LÍNEA 2'!BK145:BK150)," -")</f>
        <v>0.3666666666666667</v>
      </c>
      <c r="G59" s="478">
        <f>+IF(SUM('LÍNEA 2'!AZ145:AZ150)&gt;0,AVERAGE('LÍNEA 2'!BM145:BM150)," -")</f>
        <v>0</v>
      </c>
      <c r="H59" s="481">
        <f>+IF(SUM('LÍNEA 2'!BB145:BB150)&gt;0,AVERAGE('LÍNEA 2'!BO145:BO150)," -")</f>
        <v>0</v>
      </c>
      <c r="I59" s="486">
        <f>+AVERAGE('LÍNEA 2'!AW145:AW150)+AVERAGE('LÍNEA 2'!AY145:AY150)</f>
        <v>0.44388888888888889</v>
      </c>
      <c r="J59" s="563">
        <f>+AVERAGE('LÍNEA 2'!BQ145:BQ150)</f>
        <v>0.2472222222222222</v>
      </c>
      <c r="K59" s="614">
        <f t="shared" si="19"/>
        <v>0.2472222222222222</v>
      </c>
      <c r="L59" s="533">
        <f>+SUM('LÍNEA 2'!BS145:BS150)+SUM('LÍNEA 2'!BX145:BX150)</f>
        <v>60000</v>
      </c>
      <c r="M59" s="497">
        <f>+SUM('LÍNEA 2'!CN145:CN150)</f>
        <v>0</v>
      </c>
      <c r="N59" s="497">
        <f>+SUM('LÍNEA 2'!CO145:CO150)</f>
        <v>9000</v>
      </c>
      <c r="O59" s="697">
        <f t="shared" si="7"/>
        <v>0</v>
      </c>
      <c r="P59" s="698">
        <f t="shared" si="8"/>
        <v>1</v>
      </c>
    </row>
    <row r="60" spans="2:16" ht="20.100000000000001" customHeight="1" x14ac:dyDescent="0.2">
      <c r="B60" s="204" t="s">
        <v>1027</v>
      </c>
      <c r="C60" s="1222" t="s">
        <v>1028</v>
      </c>
      <c r="D60" s="1223"/>
      <c r="E60" s="476">
        <f>+AVERAGE(E61:E64)</f>
        <v>0.95</v>
      </c>
      <c r="F60" s="476">
        <f t="shared" ref="F60:J60" si="24">+AVERAGE(F61:F64)</f>
        <v>0.35947916666666668</v>
      </c>
      <c r="G60" s="476">
        <f t="shared" si="24"/>
        <v>0</v>
      </c>
      <c r="H60" s="477">
        <f t="shared" si="24"/>
        <v>0</v>
      </c>
      <c r="I60" s="484">
        <f>+AVERAGE(I61:I64)</f>
        <v>0.4104816926770708</v>
      </c>
      <c r="J60" s="564">
        <f t="shared" si="24"/>
        <v>0.32208088235294119</v>
      </c>
      <c r="K60" s="615">
        <f t="shared" si="19"/>
        <v>0.32208088235294119</v>
      </c>
      <c r="L60" s="534">
        <f>+SUM(L61:L64)</f>
        <v>17261767</v>
      </c>
      <c r="M60" s="498">
        <f t="shared" ref="M60:N60" si="25">+SUM(M61:M64)</f>
        <v>3040813</v>
      </c>
      <c r="N60" s="498">
        <f t="shared" si="25"/>
        <v>2675085</v>
      </c>
      <c r="O60" s="699">
        <f t="shared" si="7"/>
        <v>0.1761588486277216</v>
      </c>
      <c r="P60" s="700">
        <v>6.5046150243597831E-4</v>
      </c>
    </row>
    <row r="61" spans="2:16" ht="18" customHeight="1" x14ac:dyDescent="0.2">
      <c r="B61" s="205" t="s">
        <v>1029</v>
      </c>
      <c r="C61" s="1199" t="s">
        <v>1030</v>
      </c>
      <c r="D61" s="1200"/>
      <c r="E61" s="474">
        <f>+IF(SUM('LÍNEA 2'!AV152:AV157)&gt;0,AVERAGE('LÍNEA 2'!BI152:BI157)," -")</f>
        <v>0.8</v>
      </c>
      <c r="F61" s="478">
        <f>+IF(SUM('LÍNEA 2'!AX152:AX157)&gt;0,AVERAGE('LÍNEA 2'!BK152:BK157)," -")</f>
        <v>0.56666666666666665</v>
      </c>
      <c r="G61" s="478">
        <f>+IF(SUM('LÍNEA 2'!AZ152:AZ157)&gt;0,AVERAGE('LÍNEA 2'!BM152:BM157)," -")</f>
        <v>0</v>
      </c>
      <c r="H61" s="481">
        <f>+IF(SUM('LÍNEA 2'!BB152:BB157)&gt;0,AVERAGE('LÍNEA 2'!BO152:BO157)," -")</f>
        <v>0</v>
      </c>
      <c r="I61" s="486">
        <f>+AVERAGE('LÍNEA 2'!AW152:AW157)+AVERAGE('LÍNEA 2'!AY152:AY157)</f>
        <v>0.37696078431372548</v>
      </c>
      <c r="J61" s="563">
        <f>+AVERAGE('LÍNEA 2'!BQ152:BQ157)</f>
        <v>0.51482352941176468</v>
      </c>
      <c r="K61" s="614">
        <f t="shared" si="19"/>
        <v>0.51482352941176468</v>
      </c>
      <c r="L61" s="533">
        <f>+SUM('LÍNEA 2'!BS152:BS157)+SUM('LÍNEA 2'!BX152:BX157)</f>
        <v>5925799</v>
      </c>
      <c r="M61" s="497">
        <f>+SUM('LÍNEA 2'!CN152:CN157)</f>
        <v>593266</v>
      </c>
      <c r="N61" s="497">
        <f>+SUM('LÍNEA 2'!CO152:CO157)</f>
        <v>2675085</v>
      </c>
      <c r="O61" s="697">
        <f t="shared" si="7"/>
        <v>0.10011578185490261</v>
      </c>
      <c r="P61" s="698">
        <f t="shared" si="8"/>
        <v>4.5090819295223392</v>
      </c>
    </row>
    <row r="62" spans="2:16" ht="18" customHeight="1" x14ac:dyDescent="0.2">
      <c r="B62" s="205" t="s">
        <v>1031</v>
      </c>
      <c r="C62" s="1199" t="s">
        <v>1032</v>
      </c>
      <c r="D62" s="1200"/>
      <c r="E62" s="474">
        <f>+IF(SUM('LÍNEA 2'!AV158:AV159)&gt;0,AVERAGE('LÍNEA 2'!BI158:BI159)," -")</f>
        <v>1</v>
      </c>
      <c r="F62" s="478">
        <f>+IF(SUM('LÍNEA 2'!AX158:AX159)&gt;0,AVERAGE('LÍNEA 2'!BK158:BK159)," -")</f>
        <v>0.125</v>
      </c>
      <c r="G62" s="478">
        <f>+IF(SUM('LÍNEA 2'!AZ158:AZ159)&gt;0,AVERAGE('LÍNEA 2'!BM158:BM159)," -")</f>
        <v>0</v>
      </c>
      <c r="H62" s="481">
        <f>+IF(SUM('LÍNEA 2'!BB158:BB159)&gt;0,AVERAGE('LÍNEA 2'!BO158:BO159)," -")</f>
        <v>0</v>
      </c>
      <c r="I62" s="486">
        <f>+AVERAGE('LÍNEA 2'!AW158:AW159)+AVERAGE('LÍNEA 2'!AY158:AY159)</f>
        <v>0.5</v>
      </c>
      <c r="J62" s="563">
        <f>+AVERAGE('LÍNEA 2'!BQ158:BQ159)</f>
        <v>0.15000000000000002</v>
      </c>
      <c r="K62" s="614">
        <f t="shared" si="19"/>
        <v>0.15000000000000002</v>
      </c>
      <c r="L62" s="533">
        <f>+SUM('LÍNEA 2'!BS158:BS159)+SUM('LÍNEA 2'!BX158:BX159)</f>
        <v>1569343</v>
      </c>
      <c r="M62" s="497">
        <f>+SUM('LÍNEA 2'!CN158:CN159)</f>
        <v>89087</v>
      </c>
      <c r="N62" s="497">
        <f>+SUM('LÍNEA 2'!CO158:CO159)</f>
        <v>0</v>
      </c>
      <c r="O62" s="697">
        <f t="shared" si="7"/>
        <v>5.6767067492574916E-2</v>
      </c>
      <c r="P62" s="698" t="str">
        <f t="shared" si="8"/>
        <v xml:space="preserve"> -</v>
      </c>
    </row>
    <row r="63" spans="2:16" ht="18" customHeight="1" x14ac:dyDescent="0.2">
      <c r="B63" s="205" t="s">
        <v>1033</v>
      </c>
      <c r="C63" s="1199" t="s">
        <v>1034</v>
      </c>
      <c r="D63" s="1200"/>
      <c r="E63" s="474">
        <f>+IF(SUM('LÍNEA 2'!AV160:AV161)&gt;0,AVERAGE('LÍNEA 2'!BI160:BI161)," -")</f>
        <v>1</v>
      </c>
      <c r="F63" s="478">
        <f>+IF(SUM('LÍNEA 2'!AX160:AX161)&gt;0,AVERAGE('LÍNEA 2'!BK160:BK161)," -")</f>
        <v>0.5</v>
      </c>
      <c r="G63" s="478">
        <f>+IF(SUM('LÍNEA 2'!AZ160:AZ161)&gt;0,AVERAGE('LÍNEA 2'!BM160:BM161)," -")</f>
        <v>0</v>
      </c>
      <c r="H63" s="481">
        <f>+IF(SUM('LÍNEA 2'!BB160:BB161)&gt;0,AVERAGE('LÍNEA 2'!BO160:BO161)," -")</f>
        <v>0</v>
      </c>
      <c r="I63" s="486">
        <f>+AVERAGE('LÍNEA 2'!AW160:AW161)+AVERAGE('LÍNEA 2'!AY160:AY161)</f>
        <v>0.49829931972789121</v>
      </c>
      <c r="J63" s="563">
        <f>+AVERAGE('LÍNEA 2'!BQ160:BQ161)</f>
        <v>0.5</v>
      </c>
      <c r="K63" s="614">
        <f t="shared" si="19"/>
        <v>0.5</v>
      </c>
      <c r="L63" s="533">
        <f>+SUM('LÍNEA 2'!BS160:BS161)+SUM('LÍNEA 2'!BX160:BX161)</f>
        <v>322930</v>
      </c>
      <c r="M63" s="497">
        <f>+SUM('LÍNEA 2'!CN160:CN161)</f>
        <v>118648</v>
      </c>
      <c r="N63" s="497">
        <f>+SUM('LÍNEA 2'!CO160:CO161)</f>
        <v>0</v>
      </c>
      <c r="O63" s="697">
        <f t="shared" si="7"/>
        <v>0.36741089400179605</v>
      </c>
      <c r="P63" s="698" t="str">
        <f t="shared" si="8"/>
        <v xml:space="preserve"> -</v>
      </c>
    </row>
    <row r="64" spans="2:16" ht="18" customHeight="1" thickBot="1" x14ac:dyDescent="0.25">
      <c r="B64" s="205" t="s">
        <v>1035</v>
      </c>
      <c r="C64" s="1226" t="s">
        <v>1036</v>
      </c>
      <c r="D64" s="1227"/>
      <c r="E64" s="479">
        <f>+IF(SUM('LÍNEA 2'!AV162:AV165)&gt;0,AVERAGE('LÍNEA 2'!BI162:BI165)," -")</f>
        <v>1</v>
      </c>
      <c r="F64" s="479">
        <f>+IF(SUM('LÍNEA 2'!AX162:AX165)&gt;0,AVERAGE('LÍNEA 2'!BK162:BK165)," -")</f>
        <v>0.24625</v>
      </c>
      <c r="G64" s="479">
        <f>+IF(SUM('LÍNEA 2'!AZ162:AZ165)&gt;0,AVERAGE('LÍNEA 2'!BM162:BM165)," -")</f>
        <v>0</v>
      </c>
      <c r="H64" s="480">
        <f>+IF(SUM('LÍNEA 2'!BB162:BB165)&gt;0,AVERAGE('LÍNEA 2'!BO162:BO165)," -")</f>
        <v>0</v>
      </c>
      <c r="I64" s="487">
        <f>+AVERAGE('LÍNEA 2'!AW162:AW165)+AVERAGE('LÍNEA 2'!AY162:AY165)</f>
        <v>0.26666666666666666</v>
      </c>
      <c r="J64" s="565">
        <f>+AVERAGE('LÍNEA 2'!BQ162:BQ165)</f>
        <v>0.1235</v>
      </c>
      <c r="K64" s="616">
        <f t="shared" si="19"/>
        <v>0.1235</v>
      </c>
      <c r="L64" s="535">
        <f>+SUM('LÍNEA 2'!BS162:BS165)+SUM('LÍNEA 2'!BX162:BX165)</f>
        <v>9443695</v>
      </c>
      <c r="M64" s="499">
        <f>+SUM('LÍNEA 2'!CN162:CN165)</f>
        <v>2239812</v>
      </c>
      <c r="N64" s="499">
        <f>+SUM('LÍNEA 2'!CO162:CO165)</f>
        <v>0</v>
      </c>
      <c r="O64" s="701">
        <f t="shared" si="7"/>
        <v>0.23717538527027821</v>
      </c>
      <c r="P64" s="702" t="str">
        <f t="shared" si="8"/>
        <v xml:space="preserve"> -</v>
      </c>
    </row>
    <row r="65" spans="2:16" ht="21.95" customHeight="1" thickBot="1" x14ac:dyDescent="0.25">
      <c r="B65" s="203">
        <v>3</v>
      </c>
      <c r="C65" s="1228" t="s">
        <v>18</v>
      </c>
      <c r="D65" s="1229"/>
      <c r="E65" s="491">
        <f>+AVERAGE(E66,E69,E73,E77)</f>
        <v>0.77458333333333329</v>
      </c>
      <c r="F65" s="491">
        <f t="shared" ref="F65:H65" si="26">+AVERAGE(F66,F69,F73,F77)</f>
        <v>0.24309127453742835</v>
      </c>
      <c r="G65" s="491">
        <f t="shared" si="26"/>
        <v>0</v>
      </c>
      <c r="H65" s="491">
        <f t="shared" si="26"/>
        <v>0</v>
      </c>
      <c r="I65" s="494">
        <f>+AVERAGE(I66,I69,I73,I77)</f>
        <v>0.42426554022175039</v>
      </c>
      <c r="J65" s="568">
        <f>+AVERAGE(J66,J69,J73,J77)</f>
        <v>0.16692064795156089</v>
      </c>
      <c r="K65" s="718">
        <f t="shared" si="19"/>
        <v>0.16692064795156089</v>
      </c>
      <c r="L65" s="538">
        <f>+L66+L69+L73+L77</f>
        <v>52495196</v>
      </c>
      <c r="M65" s="502">
        <f t="shared" ref="M65:N65" si="27">+M66+M69+M73+M77</f>
        <v>22456964</v>
      </c>
      <c r="N65" s="502">
        <f t="shared" si="27"/>
        <v>936271</v>
      </c>
      <c r="O65" s="705">
        <f t="shared" si="7"/>
        <v>0.42779084013706703</v>
      </c>
      <c r="P65" s="706">
        <f t="shared" si="8"/>
        <v>4.1691788792109212E-2</v>
      </c>
    </row>
    <row r="66" spans="2:16" ht="20.100000000000001" customHeight="1" x14ac:dyDescent="0.2">
      <c r="B66" s="204" t="s">
        <v>1037</v>
      </c>
      <c r="C66" s="1220" t="s">
        <v>1038</v>
      </c>
      <c r="D66" s="1221"/>
      <c r="E66" s="488">
        <f>+AVERAGE(E67:E68)</f>
        <v>0.5</v>
      </c>
      <c r="F66" s="488">
        <f t="shared" ref="F66:J66" si="28">+AVERAGE(F67:F68)</f>
        <v>0.48333333333333328</v>
      </c>
      <c r="G66" s="488">
        <f t="shared" si="28"/>
        <v>0</v>
      </c>
      <c r="H66" s="489">
        <f t="shared" si="28"/>
        <v>0</v>
      </c>
      <c r="I66" s="557">
        <f>+AVERAGE(I67:I68)</f>
        <v>0.41388888888888886</v>
      </c>
      <c r="J66" s="567">
        <f t="shared" si="28"/>
        <v>0.20231481481481484</v>
      </c>
      <c r="K66" s="617">
        <f t="shared" si="19"/>
        <v>0.20231481481481484</v>
      </c>
      <c r="L66" s="537">
        <f>+SUM(L67:L68)</f>
        <v>8480773</v>
      </c>
      <c r="M66" s="501">
        <f t="shared" ref="M66:N66" si="29">+SUM(M67:M68)</f>
        <v>889791</v>
      </c>
      <c r="N66" s="501">
        <f t="shared" si="29"/>
        <v>0</v>
      </c>
      <c r="O66" s="695">
        <f t="shared" si="7"/>
        <v>0.10491862003616888</v>
      </c>
      <c r="P66" s="696" t="str">
        <f t="shared" si="8"/>
        <v xml:space="preserve"> -</v>
      </c>
    </row>
    <row r="67" spans="2:16" ht="18" customHeight="1" x14ac:dyDescent="0.2">
      <c r="B67" s="205" t="s">
        <v>1039</v>
      </c>
      <c r="C67" s="1199" t="s">
        <v>1040</v>
      </c>
      <c r="D67" s="1200"/>
      <c r="E67" s="474">
        <f>+IF(SUM('LÍNEA 3'!AV11:AV13)&gt;0,AVERAGE('LÍNEA 3'!BI11:BI13)," -")</f>
        <v>0.5</v>
      </c>
      <c r="F67" s="478">
        <f>+IF(SUM('LÍNEA 3'!AX11:AX13)&gt;0,AVERAGE('LÍNEA 3'!BK11:BK13)," -")</f>
        <v>0.6333333333333333</v>
      </c>
      <c r="G67" s="478">
        <f>+IF(SUM('LÍNEA 3'!AZ11:AZ13)&gt;0,AVERAGE('LÍNEA 3'!BM11:BM13)," -")</f>
        <v>0</v>
      </c>
      <c r="H67" s="481">
        <f>+IF(SUM('LÍNEA 3'!BB11:BB13)&gt;0,AVERAGE('LÍNEA 3'!BO11:BO13)," -")</f>
        <v>0</v>
      </c>
      <c r="I67" s="486">
        <f>+AVERAGE('LÍNEA 3'!AW11:AW13)+AVERAGE('LÍNEA 3'!AY11:AY13)</f>
        <v>0.27777777777777773</v>
      </c>
      <c r="J67" s="563">
        <f>+AVERAGE('LÍNEA 3'!BQ11:BQ13)</f>
        <v>0.15462962962962964</v>
      </c>
      <c r="K67" s="614">
        <f t="shared" si="19"/>
        <v>0.15462962962962964</v>
      </c>
      <c r="L67" s="533">
        <f>+SUM('LÍNEA 3'!BS11:BS13)+SUM('LÍNEA 3'!BX11:BX13)</f>
        <v>6302635</v>
      </c>
      <c r="M67" s="497">
        <f>+SUM('LÍNEA 3'!CN11:CN13)</f>
        <v>98015</v>
      </c>
      <c r="N67" s="497">
        <f>+SUM('LÍNEA 3'!CO11:CO13)</f>
        <v>0</v>
      </c>
      <c r="O67" s="697">
        <f t="shared" si="7"/>
        <v>1.5551432059765479E-2</v>
      </c>
      <c r="P67" s="698" t="str">
        <f t="shared" si="8"/>
        <v xml:space="preserve"> -</v>
      </c>
    </row>
    <row r="68" spans="2:16" ht="18" customHeight="1" x14ac:dyDescent="0.2">
      <c r="B68" s="205" t="s">
        <v>1041</v>
      </c>
      <c r="C68" s="1199" t="s">
        <v>1042</v>
      </c>
      <c r="D68" s="1200"/>
      <c r="E68" s="474" t="str">
        <f>+IF(SUM('LÍNEA 3'!AV14:AV17)&gt;0,AVERAGE('LÍNEA 3'!BI14:BI17)," -")</f>
        <v xml:space="preserve"> -</v>
      </c>
      <c r="F68" s="478">
        <f>+IF(SUM('LÍNEA 3'!AX14:AX17)&gt;0,AVERAGE('LÍNEA 3'!BK14:BK17)," -")</f>
        <v>0.33333333333333331</v>
      </c>
      <c r="G68" s="478">
        <f>+IF(SUM('LÍNEA 3'!AZ14:AZ17)&gt;0,AVERAGE('LÍNEA 3'!BM14:BM17)," -")</f>
        <v>0</v>
      </c>
      <c r="H68" s="481">
        <f>+IF(SUM('LÍNEA 3'!BB14:BB17)&gt;0,AVERAGE('LÍNEA 3'!BO14:BO17)," -")</f>
        <v>0</v>
      </c>
      <c r="I68" s="486">
        <f>+AVERAGE('LÍNEA 3'!AW14:AW17)+AVERAGE('LÍNEA 3'!AY14:AY17)</f>
        <v>0.55000000000000004</v>
      </c>
      <c r="J68" s="563">
        <f>+AVERAGE('LÍNEA 3'!BQ14:BQ17)</f>
        <v>0.25</v>
      </c>
      <c r="K68" s="614">
        <f t="shared" si="19"/>
        <v>0.25</v>
      </c>
      <c r="L68" s="533">
        <f>+SUM('LÍNEA 3'!BS14:BS17)+SUM('LÍNEA 3'!BX14:BX17)</f>
        <v>2178138</v>
      </c>
      <c r="M68" s="497">
        <f>+SUM('LÍNEA 3'!CN14:CN17)</f>
        <v>791776</v>
      </c>
      <c r="N68" s="497">
        <f>+SUM('LÍNEA 3'!CO14:CO17)</f>
        <v>0</v>
      </c>
      <c r="O68" s="697">
        <f t="shared" si="7"/>
        <v>0.36351048464330543</v>
      </c>
      <c r="P68" s="698" t="str">
        <f t="shared" si="8"/>
        <v xml:space="preserve"> -</v>
      </c>
    </row>
    <row r="69" spans="2:16" ht="20.100000000000001" customHeight="1" x14ac:dyDescent="0.2">
      <c r="B69" s="204" t="s">
        <v>1043</v>
      </c>
      <c r="C69" s="1222" t="s">
        <v>735</v>
      </c>
      <c r="D69" s="1223"/>
      <c r="E69" s="476">
        <f>+AVERAGE(E70:E72)</f>
        <v>0.95000000000000007</v>
      </c>
      <c r="F69" s="476">
        <f t="shared" ref="F69:J69" si="30">+AVERAGE(F70:F72)</f>
        <v>0.20007936507936505</v>
      </c>
      <c r="G69" s="476">
        <f t="shared" si="30"/>
        <v>0</v>
      </c>
      <c r="H69" s="477">
        <f t="shared" si="30"/>
        <v>0</v>
      </c>
      <c r="I69" s="484">
        <f>+AVERAGE(I70:I72)</f>
        <v>0.37348148148148147</v>
      </c>
      <c r="J69" s="564">
        <f t="shared" si="30"/>
        <v>0.16532407407407404</v>
      </c>
      <c r="K69" s="615">
        <f t="shared" si="19"/>
        <v>0.16532407407407404</v>
      </c>
      <c r="L69" s="534">
        <f>SUM(L70:L72)</f>
        <v>12528184</v>
      </c>
      <c r="M69" s="498">
        <f t="shared" ref="M69:N69" si="31">SUM(M70:M72)</f>
        <v>3238929</v>
      </c>
      <c r="N69" s="498">
        <f t="shared" si="31"/>
        <v>915520</v>
      </c>
      <c r="O69" s="699">
        <f t="shared" si="7"/>
        <v>0.25853140407260938</v>
      </c>
      <c r="P69" s="700">
        <f t="shared" si="8"/>
        <v>0.28266133650969194</v>
      </c>
    </row>
    <row r="70" spans="2:16" ht="18" customHeight="1" x14ac:dyDescent="0.2">
      <c r="B70" s="205" t="s">
        <v>1044</v>
      </c>
      <c r="C70" s="1199" t="s">
        <v>1045</v>
      </c>
      <c r="D70" s="1200"/>
      <c r="E70" s="474">
        <f>+IF(SUM('LÍNEA 3'!AV19:AV28)&gt;0,AVERAGE('LÍNEA 3'!BI19:BI28)," -")</f>
        <v>1</v>
      </c>
      <c r="F70" s="478">
        <f>+IF(SUM('LÍNEA 3'!AX19:AX28)&gt;0,AVERAGE('LÍNEA 3'!BK19:BK28)," -")</f>
        <v>0.42857142857142855</v>
      </c>
      <c r="G70" s="478">
        <f>+IF(SUM('LÍNEA 3'!AZ19:AZ28)&gt;0,AVERAGE('LÍNEA 3'!BM19:BM28)," -")</f>
        <v>0</v>
      </c>
      <c r="H70" s="481">
        <f>+IF(SUM('LÍNEA 3'!BB19:BB28)&gt;0,AVERAGE('LÍNEA 3'!BO19:BO28)," -")</f>
        <v>0</v>
      </c>
      <c r="I70" s="486">
        <f>+AVERAGE('LÍNEA 3'!AW19:AW28)+AVERAGE('LÍNEA 3'!AY19:AY28)</f>
        <v>0.29933333333333334</v>
      </c>
      <c r="J70" s="563">
        <f>+AVERAGE('LÍNEA 3'!BQ19:BQ28)</f>
        <v>0.15</v>
      </c>
      <c r="K70" s="614">
        <f t="shared" si="19"/>
        <v>0.15</v>
      </c>
      <c r="L70" s="533">
        <f>+SUM('LÍNEA 3'!BS19:BS28)+SUM('LÍNEA 3'!BX19:BX28)</f>
        <v>273700</v>
      </c>
      <c r="M70" s="497">
        <f>+SUM('LÍNEA 3'!CN19:CN28)</f>
        <v>162014</v>
      </c>
      <c r="N70" s="497">
        <f>+SUM('LÍNEA 3'!CO19:CO28)</f>
        <v>0</v>
      </c>
      <c r="O70" s="697">
        <f t="shared" si="7"/>
        <v>0.59194008037997803</v>
      </c>
      <c r="P70" s="698" t="str">
        <f t="shared" si="8"/>
        <v xml:space="preserve"> -</v>
      </c>
    </row>
    <row r="71" spans="2:16" ht="18" customHeight="1" x14ac:dyDescent="0.2">
      <c r="B71" s="205" t="s">
        <v>1046</v>
      </c>
      <c r="C71" s="1199" t="s">
        <v>1047</v>
      </c>
      <c r="D71" s="1200"/>
      <c r="E71" s="474">
        <f>+IF(SUM('LÍNEA 3'!AV29:AV34)&gt;0,AVERAGE('LÍNEA 3'!BI29:BI34)," -")</f>
        <v>0.85</v>
      </c>
      <c r="F71" s="478">
        <f>+IF(SUM('LÍNEA 3'!AX29:AX34)&gt;0,AVERAGE('LÍNEA 3'!BK29:BK34)," -")</f>
        <v>0.16833333333333333</v>
      </c>
      <c r="G71" s="478">
        <f>+IF(SUM('LÍNEA 3'!AZ29:AZ34)&gt;0,AVERAGE('LÍNEA 3'!BM29:BM34)," -")</f>
        <v>0</v>
      </c>
      <c r="H71" s="481">
        <f>+IF(SUM('LÍNEA 3'!BB29:BB34)&gt;0,AVERAGE('LÍNEA 3'!BO29:BO34)," -")</f>
        <v>0</v>
      </c>
      <c r="I71" s="486">
        <f>+AVERAGE('LÍNEA 3'!AW29:AW34)+AVERAGE('LÍNEA 3'!AY29:AY34)</f>
        <v>0.37777777777777777</v>
      </c>
      <c r="J71" s="563">
        <f>+AVERAGE('LÍNEA 3'!BQ29:BQ34)</f>
        <v>0.15041666666666667</v>
      </c>
      <c r="K71" s="614">
        <f t="shared" si="19"/>
        <v>0.15041666666666667</v>
      </c>
      <c r="L71" s="533">
        <f>+SUM('LÍNEA 3'!BS29:BS34)+SUM('LÍNEA 3'!BX29:BX34)</f>
        <v>10959184</v>
      </c>
      <c r="M71" s="497">
        <f>+SUM('LÍNEA 3'!CN29:CN34)</f>
        <v>1913215</v>
      </c>
      <c r="N71" s="497">
        <f>+SUM('LÍNEA 3'!CO29:CO34)</f>
        <v>899000</v>
      </c>
      <c r="O71" s="697">
        <f t="shared" si="7"/>
        <v>0.17457641006848684</v>
      </c>
      <c r="P71" s="698">
        <f t="shared" si="8"/>
        <v>0.4698896882995377</v>
      </c>
    </row>
    <row r="72" spans="2:16" ht="18" customHeight="1" x14ac:dyDescent="0.2">
      <c r="B72" s="205" t="s">
        <v>1048</v>
      </c>
      <c r="C72" s="1199" t="s">
        <v>1049</v>
      </c>
      <c r="D72" s="1200"/>
      <c r="E72" s="474">
        <f>+IF(SUM('LÍNEA 3'!AV35:AV37)&gt;0,AVERAGE('LÍNEA 3'!BI35:BI37)," -")</f>
        <v>1</v>
      </c>
      <c r="F72" s="478">
        <f>+IF(SUM('LÍNEA 3'!AX35:AX37)&gt;0,AVERAGE('LÍNEA 3'!BK35:BK37)," -")</f>
        <v>3.3333333333333335E-3</v>
      </c>
      <c r="G72" s="478">
        <f>+IF(SUM('LÍNEA 3'!AZ35:AZ37)&gt;0,AVERAGE('LÍNEA 3'!BM35:BM37)," -")</f>
        <v>0</v>
      </c>
      <c r="H72" s="481">
        <f>+IF(SUM('LÍNEA 3'!BB35:BB37)&gt;0,AVERAGE('LÍNEA 3'!BO35:BO37)," -")</f>
        <v>0</v>
      </c>
      <c r="I72" s="486">
        <f>+AVERAGE('LÍNEA 3'!AW35:AW37)+AVERAGE('LÍNEA 3'!AY35:AY37)</f>
        <v>0.44333333333333336</v>
      </c>
      <c r="J72" s="563">
        <f>+AVERAGE('LÍNEA 3'!BQ35:BQ37)</f>
        <v>0.19555555555555551</v>
      </c>
      <c r="K72" s="614">
        <f t="shared" ref="K72:K103" si="32">+J72</f>
        <v>0.19555555555555551</v>
      </c>
      <c r="L72" s="533">
        <f>+SUM('LÍNEA 3'!BS35:BS37)+SUM('LÍNEA 3'!BX35:BX37)</f>
        <v>1295300</v>
      </c>
      <c r="M72" s="497">
        <f>+SUM('LÍNEA 3'!CN35:CN37)</f>
        <v>1163700</v>
      </c>
      <c r="N72" s="497">
        <f>+SUM('LÍNEA 3'!CO35:CO37)</f>
        <v>16520</v>
      </c>
      <c r="O72" s="697">
        <f t="shared" si="7"/>
        <v>0.89840191461437502</v>
      </c>
      <c r="P72" s="698">
        <f t="shared" si="8"/>
        <v>1.4196098650855032E-2</v>
      </c>
    </row>
    <row r="73" spans="2:16" ht="20.100000000000001" customHeight="1" x14ac:dyDescent="0.2">
      <c r="B73" s="204" t="s">
        <v>1050</v>
      </c>
      <c r="C73" s="1222" t="s">
        <v>763</v>
      </c>
      <c r="D73" s="1223"/>
      <c r="E73" s="476">
        <f>+AVERAGE(E74:E76)</f>
        <v>0.98166666666666658</v>
      </c>
      <c r="F73" s="476">
        <f t="shared" ref="F73:J73" si="33">+AVERAGE(F74:F76)</f>
        <v>0.15747091825553364</v>
      </c>
      <c r="G73" s="476">
        <f t="shared" si="33"/>
        <v>0</v>
      </c>
      <c r="H73" s="477">
        <f t="shared" si="33"/>
        <v>0</v>
      </c>
      <c r="I73" s="484">
        <f>+AVERAGE(I74:I76)</f>
        <v>0.47487697570181647</v>
      </c>
      <c r="J73" s="564">
        <f t="shared" si="33"/>
        <v>0.21257456711488557</v>
      </c>
      <c r="K73" s="615">
        <f t="shared" si="32"/>
        <v>0.21257456711488557</v>
      </c>
      <c r="L73" s="534">
        <f>SUM(L74:L76)</f>
        <v>30865779</v>
      </c>
      <c r="M73" s="498">
        <f t="shared" ref="M73:N73" si="34">SUM(M74:M76)</f>
        <v>18047401</v>
      </c>
      <c r="N73" s="498">
        <f t="shared" si="34"/>
        <v>0</v>
      </c>
      <c r="O73" s="699">
        <f t="shared" si="7"/>
        <v>0.58470583230703488</v>
      </c>
      <c r="P73" s="700" t="str">
        <f t="shared" si="8"/>
        <v xml:space="preserve"> -</v>
      </c>
    </row>
    <row r="74" spans="2:16" ht="18" customHeight="1" x14ac:dyDescent="0.2">
      <c r="B74" s="205" t="s">
        <v>1051</v>
      </c>
      <c r="C74" s="1199" t="s">
        <v>1052</v>
      </c>
      <c r="D74" s="1200"/>
      <c r="E74" s="474">
        <f>+IF(SUM('LÍNEA 3'!AV39:AV53)&gt;0,AVERAGE('LÍNEA 3'!BI39:BI53)," -")</f>
        <v>0.94499999999999995</v>
      </c>
      <c r="F74" s="478">
        <f>+IF(SUM('LÍNEA 3'!AX39:AX53)&gt;0,AVERAGE('LÍNEA 3'!BK39:BK53)," -")</f>
        <v>0.24741275476660091</v>
      </c>
      <c r="G74" s="478">
        <f>+IF(SUM('LÍNEA 3'!AZ39:AZ53)&gt;0,AVERAGE('LÍNEA 3'!BM39:BM53)," -")</f>
        <v>0</v>
      </c>
      <c r="H74" s="481">
        <f>+IF(SUM('LÍNEA 3'!BB39:BB53)&gt;0,AVERAGE('LÍNEA 3'!BO39:BO53)," -")</f>
        <v>0</v>
      </c>
      <c r="I74" s="486">
        <f>+AVERAGE('LÍNEA 3'!AW39:AW53)+AVERAGE('LÍNEA 3'!AY39:AY53)</f>
        <v>0.46713092710544935</v>
      </c>
      <c r="J74" s="563">
        <f>+AVERAGE('LÍNEA 3'!BQ39:BQ53)</f>
        <v>0.25230703467799009</v>
      </c>
      <c r="K74" s="614">
        <f t="shared" si="32"/>
        <v>0.25230703467799009</v>
      </c>
      <c r="L74" s="533">
        <f>+SUM('LÍNEA 3'!BS39:BS53)+SUM('LÍNEA 3'!BX39:BX53)</f>
        <v>30305459</v>
      </c>
      <c r="M74" s="497">
        <f>+SUM('LÍNEA 3'!CN39:CN53)</f>
        <v>17803198</v>
      </c>
      <c r="N74" s="497">
        <f>+SUM('LÍNEA 3'!CO39:CO53)</f>
        <v>0</v>
      </c>
      <c r="O74" s="697">
        <f t="shared" si="7"/>
        <v>0.58745845096753035</v>
      </c>
      <c r="P74" s="698" t="str">
        <f t="shared" si="8"/>
        <v xml:space="preserve"> -</v>
      </c>
    </row>
    <row r="75" spans="2:16" ht="18" customHeight="1" x14ac:dyDescent="0.2">
      <c r="B75" s="205" t="s">
        <v>1053</v>
      </c>
      <c r="C75" s="1199" t="s">
        <v>1054</v>
      </c>
      <c r="D75" s="1200"/>
      <c r="E75" s="474">
        <f>+IF('LÍNEA 3'!AV54&gt;0,'LÍNEA 3'!BI54," -")</f>
        <v>1</v>
      </c>
      <c r="F75" s="478">
        <f>+IF('LÍNEA 3'!AX54&gt;0,'LÍNEA 3'!BK54," -")</f>
        <v>0</v>
      </c>
      <c r="G75" s="478">
        <f>+IF('LÍNEA 3'!AZ54&gt;0,'LÍNEA 3'!BM54," -")</f>
        <v>0</v>
      </c>
      <c r="H75" s="481">
        <f>+IF('LÍNEA 3'!BB54&gt;0,'LÍNEA 3'!BO54," -")</f>
        <v>0</v>
      </c>
      <c r="I75" s="486">
        <f>+'LÍNEA 3'!AW54+'LÍNEA 3'!AY54</f>
        <v>0.5</v>
      </c>
      <c r="J75" s="563">
        <f>+'LÍNEA 3'!BQ54</f>
        <v>0.16666666666666666</v>
      </c>
      <c r="K75" s="614">
        <f t="shared" si="32"/>
        <v>0.16666666666666666</v>
      </c>
      <c r="L75" s="533">
        <f>+'LÍNEA 3'!BS54+'LÍNEA 3'!BX54</f>
        <v>106600</v>
      </c>
      <c r="M75" s="497">
        <f>+'LÍNEA 3'!CN54</f>
        <v>24609</v>
      </c>
      <c r="N75" s="497">
        <f>+'LÍNEA 3'!CO54</f>
        <v>0</v>
      </c>
      <c r="O75" s="697">
        <f t="shared" ref="O75:O138" si="35">IF(L75=0,"-",+M75/L75)</f>
        <v>0.23085365853658538</v>
      </c>
      <c r="P75" s="698" t="str">
        <f t="shared" si="8"/>
        <v xml:space="preserve"> -</v>
      </c>
    </row>
    <row r="76" spans="2:16" ht="18" customHeight="1" x14ac:dyDescent="0.2">
      <c r="B76" s="205" t="s">
        <v>1055</v>
      </c>
      <c r="C76" s="1199" t="s">
        <v>1056</v>
      </c>
      <c r="D76" s="1200"/>
      <c r="E76" s="474">
        <f>+IF(SUM('LÍNEA 3'!AV55:AV58)&gt;0,AVERAGE('LÍNEA 3'!BI55:BI58)," -")</f>
        <v>1</v>
      </c>
      <c r="F76" s="478">
        <f>+IF(SUM('LÍNEA 3'!AX55:AX58)&gt;0,AVERAGE('LÍNEA 3'!BK55:BK58)," -")</f>
        <v>0.22499999999999998</v>
      </c>
      <c r="G76" s="478">
        <f>+IF(SUM('LÍNEA 3'!AZ55:AZ58)&gt;0,AVERAGE('LÍNEA 3'!BM55:BM58)," -")</f>
        <v>0</v>
      </c>
      <c r="H76" s="481">
        <f>+IF(SUM('LÍNEA 3'!BB55:BB58)&gt;0,AVERAGE('LÍNEA 3'!BO55:BO58)," -")</f>
        <v>0</v>
      </c>
      <c r="I76" s="486">
        <f>+AVERAGE('LÍNEA 3'!AW55:AW58)+AVERAGE('LÍNEA 3'!AY55:AY58)</f>
        <v>0.45750000000000002</v>
      </c>
      <c r="J76" s="563">
        <f>+AVERAGE('LÍNEA 3'!BQ55:BQ58)</f>
        <v>0.21875</v>
      </c>
      <c r="K76" s="614">
        <f t="shared" si="32"/>
        <v>0.21875</v>
      </c>
      <c r="L76" s="533">
        <f>+SUM('LÍNEA 3'!BS55:BS58)+SUM('LÍNEA 3'!BX55:BX58)</f>
        <v>453720</v>
      </c>
      <c r="M76" s="497">
        <f>+SUM('LÍNEA 3'!CN55:CN58)</f>
        <v>219594</v>
      </c>
      <c r="N76" s="497">
        <f>+SUM('LÍNEA 3'!CO55:CO58)</f>
        <v>0</v>
      </c>
      <c r="O76" s="697">
        <f t="shared" si="35"/>
        <v>0.48398571806400426</v>
      </c>
      <c r="P76" s="698" t="str">
        <f t="shared" si="8"/>
        <v xml:space="preserve"> -</v>
      </c>
    </row>
    <row r="77" spans="2:16" ht="20.100000000000001" customHeight="1" x14ac:dyDescent="0.2">
      <c r="B77" s="204" t="s">
        <v>1057</v>
      </c>
      <c r="C77" s="1222" t="s">
        <v>778</v>
      </c>
      <c r="D77" s="1223"/>
      <c r="E77" s="476">
        <f>+AVERAGE(E78:E79)</f>
        <v>0.66666666666666663</v>
      </c>
      <c r="F77" s="476">
        <f t="shared" ref="F77:J77" si="36">+AVERAGE(F78:F79)</f>
        <v>0.13148148148148145</v>
      </c>
      <c r="G77" s="476">
        <f t="shared" si="36"/>
        <v>0</v>
      </c>
      <c r="H77" s="477">
        <f t="shared" si="36"/>
        <v>0</v>
      </c>
      <c r="I77" s="484">
        <f>+AVERAGE(I78:I79)</f>
        <v>0.43481481481481477</v>
      </c>
      <c r="J77" s="564">
        <f t="shared" si="36"/>
        <v>8.7469135802469136E-2</v>
      </c>
      <c r="K77" s="615">
        <f t="shared" si="32"/>
        <v>8.7469135802469136E-2</v>
      </c>
      <c r="L77" s="534">
        <f>SUM(L78:L79)</f>
        <v>620460</v>
      </c>
      <c r="M77" s="498">
        <f t="shared" ref="M77:N77" si="37">SUM(M78:M79)</f>
        <v>280843</v>
      </c>
      <c r="N77" s="498">
        <f t="shared" si="37"/>
        <v>20751</v>
      </c>
      <c r="O77" s="699">
        <f t="shared" si="35"/>
        <v>0.45263675337652709</v>
      </c>
      <c r="P77" s="700">
        <f t="shared" si="8"/>
        <v>7.3888257852251976E-2</v>
      </c>
    </row>
    <row r="78" spans="2:16" ht="18" customHeight="1" x14ac:dyDescent="0.2">
      <c r="B78" s="205" t="s">
        <v>1058</v>
      </c>
      <c r="C78" s="1199" t="s">
        <v>1059</v>
      </c>
      <c r="D78" s="1200"/>
      <c r="E78" s="474" t="str">
        <f>+IF(SUM('LÍNEA 3'!AV60:AV61)&gt;0,AVERAGE('LÍNEA 3'!BI60:BI61)," -")</f>
        <v xml:space="preserve"> -</v>
      </c>
      <c r="F78" s="478">
        <f>+IF(SUM('LÍNEA 3'!AX60:AX61)&gt;0,AVERAGE('LÍNEA 3'!BK60:BK61)," -")</f>
        <v>0</v>
      </c>
      <c r="G78" s="478">
        <f>+IF(SUM('LÍNEA 3'!AZ60:AZ61)&gt;0,AVERAGE('LÍNEA 3'!BM60:BM61)," -")</f>
        <v>0</v>
      </c>
      <c r="H78" s="481">
        <f>+IF(SUM('LÍNEA 3'!BB60:BB61)&gt;0,AVERAGE('LÍNEA 3'!BO60:BO61)," -")</f>
        <v>0</v>
      </c>
      <c r="I78" s="486">
        <f>+AVERAGE('LÍNEA 3'!AW60:AW61)+AVERAGE('LÍNEA 3'!AY60:AY61)</f>
        <v>0.33333333333333331</v>
      </c>
      <c r="J78" s="563">
        <f>+AVERAGE('LÍNEA 3'!BQ60:BQ61)</f>
        <v>0</v>
      </c>
      <c r="K78" s="614">
        <f t="shared" si="32"/>
        <v>0</v>
      </c>
      <c r="L78" s="533">
        <f>+SUM('LÍNEA 3'!BS60:BS61)+SUM('LÍNEA 3'!BX60:BX61)</f>
        <v>40000</v>
      </c>
      <c r="M78" s="497">
        <f>+SUM('LÍNEA 3'!CN60:CN61)</f>
        <v>0</v>
      </c>
      <c r="N78" s="497">
        <f>+SUM('LÍNEA 3'!CO60:CO61)</f>
        <v>0</v>
      </c>
      <c r="O78" s="697">
        <f t="shared" si="35"/>
        <v>0</v>
      </c>
      <c r="P78" s="698" t="str">
        <f t="shared" si="8"/>
        <v xml:space="preserve"> -</v>
      </c>
    </row>
    <row r="79" spans="2:16" ht="18" customHeight="1" thickBot="1" x14ac:dyDescent="0.25">
      <c r="B79" s="205" t="s">
        <v>1060</v>
      </c>
      <c r="C79" s="1226" t="s">
        <v>1061</v>
      </c>
      <c r="D79" s="1227"/>
      <c r="E79" s="479">
        <f>+IF(SUM('LÍNEA 3'!AV62:AV70)&gt;0,AVERAGE('LÍNEA 3'!BI62:BI70)," -")</f>
        <v>0.66666666666666663</v>
      </c>
      <c r="F79" s="479">
        <f>+IF(SUM('LÍNEA 3'!AX62:AX70)&gt;0,AVERAGE('LÍNEA 3'!BK62:BK70)," -")</f>
        <v>0.2629629629629629</v>
      </c>
      <c r="G79" s="479">
        <f>+IF(SUM('LÍNEA 3'!AZ62:AZ70)&gt;0,AVERAGE('LÍNEA 3'!BM62:BM70)," -")</f>
        <v>0</v>
      </c>
      <c r="H79" s="480">
        <f>+IF(SUM('LÍNEA 3'!BB62:BB70)&gt;0,AVERAGE('LÍNEA 3'!BO62:BO70)," -")</f>
        <v>0</v>
      </c>
      <c r="I79" s="487">
        <f>+AVERAGE('LÍNEA 3'!AW62:AW70)+AVERAGE('LÍNEA 3'!AY62:AY70)</f>
        <v>0.53629629629629627</v>
      </c>
      <c r="J79" s="565">
        <f>+AVERAGE('LÍNEA 3'!BQ62:BQ70)</f>
        <v>0.17493827160493827</v>
      </c>
      <c r="K79" s="616">
        <f t="shared" si="32"/>
        <v>0.17493827160493827</v>
      </c>
      <c r="L79" s="535">
        <f>+SUM('LÍNEA 3'!BS62:BS70)+SUM('LÍNEA 3'!BX62:BX70)</f>
        <v>580460</v>
      </c>
      <c r="M79" s="499">
        <f>+SUM('LÍNEA 3'!CN62:CN70)</f>
        <v>280843</v>
      </c>
      <c r="N79" s="499">
        <f>+SUM('LÍNEA 3'!CO62:CO70)</f>
        <v>20751</v>
      </c>
      <c r="O79" s="701">
        <f t="shared" si="35"/>
        <v>0.48382834303827998</v>
      </c>
      <c r="P79" s="702">
        <f t="shared" si="8"/>
        <v>7.3888257852251976E-2</v>
      </c>
    </row>
    <row r="80" spans="2:16" ht="21.95" customHeight="1" thickBot="1" x14ac:dyDescent="0.25">
      <c r="B80" s="203">
        <v>4</v>
      </c>
      <c r="C80" s="1230" t="s">
        <v>19</v>
      </c>
      <c r="D80" s="1231"/>
      <c r="E80" s="492">
        <f>+AVERAGE(E81,E86,E96,E103,E112,E115)</f>
        <v>0.84922293802875937</v>
      </c>
      <c r="F80" s="492">
        <f t="shared" ref="F80:H80" si="38">+AVERAGE(F81,F86,F96,F103,F112,F115)</f>
        <v>0.35159534878358661</v>
      </c>
      <c r="G80" s="492">
        <f t="shared" si="38"/>
        <v>0</v>
      </c>
      <c r="H80" s="492">
        <f t="shared" si="38"/>
        <v>0</v>
      </c>
      <c r="I80" s="495">
        <f>+AVERAGE(I81,I86,I96,I103,I112,I115)</f>
        <v>0.48808895362840893</v>
      </c>
      <c r="J80" s="569">
        <f>+AVERAGE(J81,J86,J96,J103,J112,J115)</f>
        <v>0.30159780671153685</v>
      </c>
      <c r="K80" s="719">
        <f t="shared" si="32"/>
        <v>0.30159780671153685</v>
      </c>
      <c r="L80" s="539">
        <f>+L81+L86+L96+L103+L112+L115</f>
        <v>956125884</v>
      </c>
      <c r="M80" s="503">
        <f t="shared" ref="M80:N80" si="39">+M81+M86+M96+M103+M112+M115</f>
        <v>532784743</v>
      </c>
      <c r="N80" s="503">
        <f t="shared" si="39"/>
        <v>5096342</v>
      </c>
      <c r="O80" s="707">
        <f t="shared" si="35"/>
        <v>0.55723284131904116</v>
      </c>
      <c r="P80" s="708">
        <f t="shared" si="8"/>
        <v>9.5654803688700971E-3</v>
      </c>
    </row>
    <row r="81" spans="2:16" ht="20.100000000000001" customHeight="1" x14ac:dyDescent="0.2">
      <c r="B81" s="204" t="s">
        <v>1062</v>
      </c>
      <c r="C81" s="1220" t="s">
        <v>498</v>
      </c>
      <c r="D81" s="1221"/>
      <c r="E81" s="488">
        <f>+AVERAGE(E82:E85)</f>
        <v>0.82141887601379349</v>
      </c>
      <c r="F81" s="488">
        <f t="shared" ref="F81:J81" si="40">+AVERAGE(F82:F85)</f>
        <v>0.46617609172578622</v>
      </c>
      <c r="G81" s="488">
        <f t="shared" si="40"/>
        <v>0</v>
      </c>
      <c r="H81" s="489">
        <f t="shared" si="40"/>
        <v>0</v>
      </c>
      <c r="I81" s="557">
        <f>+AVERAGE(I82:I85)</f>
        <v>0.47466861223870671</v>
      </c>
      <c r="J81" s="567">
        <f t="shared" si="40"/>
        <v>0.27358421597897359</v>
      </c>
      <c r="K81" s="617">
        <f t="shared" si="32"/>
        <v>0.27358421597897359</v>
      </c>
      <c r="L81" s="537">
        <f>SUM(L82:L85)</f>
        <v>518882795</v>
      </c>
      <c r="M81" s="501">
        <f t="shared" ref="M81:N81" si="41">SUM(M82:M85)</f>
        <v>319064387</v>
      </c>
      <c r="N81" s="501">
        <f t="shared" si="41"/>
        <v>4992000</v>
      </c>
      <c r="O81" s="695">
        <f t="shared" si="35"/>
        <v>0.61490646842510932</v>
      </c>
      <c r="P81" s="696">
        <f t="shared" si="8"/>
        <v>1.5645744882207741E-2</v>
      </c>
    </row>
    <row r="82" spans="2:16" ht="18" customHeight="1" x14ac:dyDescent="0.2">
      <c r="B82" s="205" t="s">
        <v>1063</v>
      </c>
      <c r="C82" s="1199" t="s">
        <v>1064</v>
      </c>
      <c r="D82" s="1200"/>
      <c r="E82" s="474">
        <f>+IF(SUM('LÍNEA 4'!AV11:AV23)&gt;0,AVERAGE('LÍNEA 4'!BI11:BI23)," -")</f>
        <v>0.88684003152088264</v>
      </c>
      <c r="F82" s="478">
        <f>+IF(SUM('LÍNEA 4'!AX11:AX23)&gt;0,AVERAGE('LÍNEA 4'!BK11:BK23)," -")</f>
        <v>0.33923076923076922</v>
      </c>
      <c r="G82" s="478">
        <f>+IF(SUM('LÍNEA 4'!AZ11:AZ23)&gt;0,AVERAGE('LÍNEA 4'!BM11:BM23)," -")</f>
        <v>0</v>
      </c>
      <c r="H82" s="481">
        <f>+IF(SUM('LÍNEA 4'!BB11:BB23)&gt;0,AVERAGE('LÍNEA 4'!BO11:BO23)," -")</f>
        <v>0</v>
      </c>
      <c r="I82" s="486">
        <f>+AVERAGE('LÍNEA 4'!AW11:AW23)+AVERAGE('LÍNEA 4'!AY11:AY23)</f>
        <v>0.45177278224792927</v>
      </c>
      <c r="J82" s="563">
        <f>+AVERAGE('LÍNEA 4'!BQ11:BQ23)</f>
        <v>0.23156625656075402</v>
      </c>
      <c r="K82" s="614">
        <f t="shared" si="32"/>
        <v>0.23156625656075402</v>
      </c>
      <c r="L82" s="533">
        <f>+SUM('LÍNEA 4'!BS11:BS23)+SUM('LÍNEA 4'!BX11:BX23)</f>
        <v>453169605</v>
      </c>
      <c r="M82" s="497">
        <f>+SUM('LÍNEA 4'!CN11:CN23)</f>
        <v>268416679</v>
      </c>
      <c r="N82" s="497">
        <f>+SUM('LÍNEA 4'!CO11:CO23)</f>
        <v>2890877</v>
      </c>
      <c r="O82" s="697">
        <f t="shared" si="35"/>
        <v>0.59230953717648382</v>
      </c>
      <c r="P82" s="698">
        <f t="shared" si="8"/>
        <v>1.0770109408886621E-2</v>
      </c>
    </row>
    <row r="83" spans="2:16" ht="18" customHeight="1" x14ac:dyDescent="0.2">
      <c r="B83" s="205" t="s">
        <v>1065</v>
      </c>
      <c r="C83" s="1199" t="s">
        <v>1066</v>
      </c>
      <c r="D83" s="1200"/>
      <c r="E83" s="474">
        <f>+IF(SUM('LÍNEA 4'!AV24:AV39)&gt;0,AVERAGE('LÍNEA 4'!BI24:BI39)," -")</f>
        <v>0.93949491720724532</v>
      </c>
      <c r="F83" s="478">
        <f>+IF(SUM('LÍNEA 4'!AX24:AX39)&gt;0,AVERAGE('LÍNEA 4'!BK24:BK39)," -")</f>
        <v>0.85992121015764489</v>
      </c>
      <c r="G83" s="478">
        <f>+IF(SUM('LÍNEA 4'!AZ24:AZ39)&gt;0,AVERAGE('LÍNEA 4'!BM24:BM39)," -")</f>
        <v>0</v>
      </c>
      <c r="H83" s="481">
        <f>+IF(SUM('LÍNEA 4'!BB24:BB39)&gt;0,AVERAGE('LÍNEA 4'!BO24:BO39)," -")</f>
        <v>0</v>
      </c>
      <c r="I83" s="486">
        <f>+AVERAGE('LÍNEA 4'!AW24:AW39)+AVERAGE('LÍNEA 4'!AY24:AY39)</f>
        <v>0.50360187310524651</v>
      </c>
      <c r="J83" s="563">
        <f>+AVERAGE('LÍNEA 4'!BQ24:BQ39)</f>
        <v>0.48797084384587147</v>
      </c>
      <c r="K83" s="614">
        <f t="shared" si="32"/>
        <v>0.48797084384587147</v>
      </c>
      <c r="L83" s="533">
        <f>+SUM('LÍNEA 4'!BS24:BS39)+SUM('LÍNEA 4'!BX24:BX39)</f>
        <v>61461216</v>
      </c>
      <c r="M83" s="497">
        <f>+SUM('LÍNEA 4'!CN24:CN39)</f>
        <v>48825030</v>
      </c>
      <c r="N83" s="497">
        <f>+SUM('LÍNEA 4'!CO24:CO39)</f>
        <v>1254123</v>
      </c>
      <c r="O83" s="697">
        <f t="shared" si="35"/>
        <v>0.79440390505778469</v>
      </c>
      <c r="P83" s="698">
        <f t="shared" si="8"/>
        <v>2.5686067166779007E-2</v>
      </c>
    </row>
    <row r="84" spans="2:16" ht="18" customHeight="1" x14ac:dyDescent="0.2">
      <c r="B84" s="205" t="s">
        <v>1067</v>
      </c>
      <c r="C84" s="1199" t="s">
        <v>1068</v>
      </c>
      <c r="D84" s="1200"/>
      <c r="E84" s="474">
        <f>+IF(SUM('LÍNEA 4'!AV40:AV43)&gt;0,AVERAGE('LÍNEA 4'!BI40:BI43)," -")</f>
        <v>1</v>
      </c>
      <c r="F84" s="478">
        <f>+IF(SUM('LÍNEA 4'!AX40:AX43)&gt;0,AVERAGE('LÍNEA 4'!BK40:BK43)," -")</f>
        <v>0.5</v>
      </c>
      <c r="G84" s="478">
        <f>+IF(SUM('LÍNEA 4'!AZ40:AZ43)&gt;0,AVERAGE('LÍNEA 4'!BM40:BM43)," -")</f>
        <v>0</v>
      </c>
      <c r="H84" s="481">
        <f>+IF(SUM('LÍNEA 4'!BB40:BB43)&gt;0,AVERAGE('LÍNEA 4'!BO40:BO43)," -")</f>
        <v>0</v>
      </c>
      <c r="I84" s="486">
        <f>+AVERAGE('LÍNEA 4'!AW40:AW43)+AVERAGE('LÍNEA 4'!AY40:AY43)</f>
        <v>0.45750000000000002</v>
      </c>
      <c r="J84" s="563">
        <f>+AVERAGE('LÍNEA 4'!BQ40:BQ43)</f>
        <v>0.25</v>
      </c>
      <c r="K84" s="614">
        <f t="shared" si="32"/>
        <v>0.25</v>
      </c>
      <c r="L84" s="533">
        <f>+SUM('LÍNEA 4'!BS40:BS43)+SUM('LÍNEA 4'!BX40:BX43)</f>
        <v>624826</v>
      </c>
      <c r="M84" s="497">
        <f>+SUM('LÍNEA 4'!CN40:CN43)</f>
        <v>81472</v>
      </c>
      <c r="N84" s="497">
        <f>+SUM('LÍNEA 4'!CO40:CO43)</f>
        <v>0</v>
      </c>
      <c r="O84" s="697">
        <f t="shared" si="35"/>
        <v>0.1303915009938767</v>
      </c>
      <c r="P84" s="698" t="str">
        <f t="shared" si="8"/>
        <v xml:space="preserve"> -</v>
      </c>
    </row>
    <row r="85" spans="2:16" ht="18" customHeight="1" x14ac:dyDescent="0.2">
      <c r="B85" s="205" t="s">
        <v>1069</v>
      </c>
      <c r="C85" s="1199" t="s">
        <v>1070</v>
      </c>
      <c r="D85" s="1200"/>
      <c r="E85" s="474">
        <f>+IF(SUM('LÍNEA 4'!AV44:AV62)&gt;0,AVERAGE('LÍNEA 4'!BI44:BI62)," -")</f>
        <v>0.45934055532704554</v>
      </c>
      <c r="F85" s="478">
        <f>+IF(SUM('LÍNEA 4'!AX44:AX62)&gt;0,AVERAGE('LÍNEA 4'!BK44:BK62)," -")</f>
        <v>0.16555238751473078</v>
      </c>
      <c r="G85" s="478">
        <f>+IF(SUM('LÍNEA 4'!AZ44:AZ62)&gt;0,AVERAGE('LÍNEA 4'!BM44:BM62)," -")</f>
        <v>0</v>
      </c>
      <c r="H85" s="481">
        <f>+IF(SUM('LÍNEA 4'!BB44:BB62)&gt;0,AVERAGE('LÍNEA 4'!BO44:BO62)," -")</f>
        <v>0</v>
      </c>
      <c r="I85" s="486">
        <f>+AVERAGE('LÍNEA 4'!AW44:AW62)+AVERAGE('LÍNEA 4'!AY44:AY62)</f>
        <v>0.48579979360165115</v>
      </c>
      <c r="J85" s="563">
        <f>+AVERAGE('LÍNEA 4'!BQ44:BQ62)</f>
        <v>0.12479976350926884</v>
      </c>
      <c r="K85" s="614">
        <f t="shared" si="32"/>
        <v>0.12479976350926884</v>
      </c>
      <c r="L85" s="533">
        <f>+SUM('LÍNEA 4'!BS44:BS62)+SUM('LÍNEA 4'!BX44:BX62)</f>
        <v>3627148</v>
      </c>
      <c r="M85" s="497">
        <f>+SUM('LÍNEA 4'!CN44:CN62)</f>
        <v>1741206</v>
      </c>
      <c r="N85" s="497">
        <f>+SUM('LÍNEA 4'!CO44:CO62)</f>
        <v>847000</v>
      </c>
      <c r="O85" s="697">
        <f t="shared" si="35"/>
        <v>0.480048236245116</v>
      </c>
      <c r="P85" s="698">
        <f t="shared" si="8"/>
        <v>0.48644445286772503</v>
      </c>
    </row>
    <row r="86" spans="2:16" ht="20.100000000000001" customHeight="1" x14ac:dyDescent="0.2">
      <c r="B86" s="204" t="s">
        <v>1071</v>
      </c>
      <c r="C86" s="1222" t="s">
        <v>549</v>
      </c>
      <c r="D86" s="1223"/>
      <c r="E86" s="476">
        <f>+AVERAGE(E87:E95)</f>
        <v>0.81225049819050854</v>
      </c>
      <c r="F86" s="476">
        <f t="shared" ref="F86:J86" si="42">+AVERAGE(F87:F95)</f>
        <v>0.48828787206760438</v>
      </c>
      <c r="G86" s="476">
        <f t="shared" si="42"/>
        <v>0</v>
      </c>
      <c r="H86" s="477">
        <f t="shared" si="42"/>
        <v>0</v>
      </c>
      <c r="I86" s="484">
        <f>+AVERAGE(I87:I95)</f>
        <v>0.56723956897343997</v>
      </c>
      <c r="J86" s="564">
        <f t="shared" si="42"/>
        <v>0.37251137253485661</v>
      </c>
      <c r="K86" s="615">
        <f t="shared" si="32"/>
        <v>0.37251137253485661</v>
      </c>
      <c r="L86" s="534">
        <f>SUM(L87:L95)</f>
        <v>356226299</v>
      </c>
      <c r="M86" s="498">
        <f t="shared" ref="M86:N86" si="43">SUM(M87:M95)</f>
        <v>176479459</v>
      </c>
      <c r="N86" s="498">
        <f t="shared" si="43"/>
        <v>0</v>
      </c>
      <c r="O86" s="699">
        <f t="shared" si="35"/>
        <v>0.4954138969958532</v>
      </c>
      <c r="P86" s="700" t="str">
        <f t="shared" si="8"/>
        <v xml:space="preserve"> -</v>
      </c>
    </row>
    <row r="87" spans="2:16" ht="18" customHeight="1" x14ac:dyDescent="0.2">
      <c r="B87" s="205" t="s">
        <v>1072</v>
      </c>
      <c r="C87" s="1199" t="s">
        <v>1073</v>
      </c>
      <c r="D87" s="1200"/>
      <c r="E87" s="474">
        <f>+IF(SUM('LÍNEA 4'!AV64:AV67)&gt;0,AVERAGE('LÍNEA 4'!BI64:BI67)," -")</f>
        <v>0.99924999999999997</v>
      </c>
      <c r="F87" s="478">
        <f>+IF(SUM('LÍNEA 4'!AX64:AX67)&gt;0,AVERAGE('LÍNEA 4'!BK64:BK67)," -")</f>
        <v>0.99724999999999997</v>
      </c>
      <c r="G87" s="478">
        <f>+IF(SUM('LÍNEA 4'!AZ64:AZ67)&gt;0,AVERAGE('LÍNEA 4'!BM64:BM67)," -")</f>
        <v>0</v>
      </c>
      <c r="H87" s="481">
        <f>+IF(SUM('LÍNEA 4'!BB64:BB67)&gt;0,AVERAGE('LÍNEA 4'!BO64:BO67)," -")</f>
        <v>0</v>
      </c>
      <c r="I87" s="486">
        <f>+AVERAGE('LÍNEA 4'!AW64:AW67)+AVERAGE('LÍNEA 4'!AY64:AY67)</f>
        <v>0.5</v>
      </c>
      <c r="J87" s="563">
        <f>+AVERAGE('LÍNEA 4'!BQ64:BQ67)</f>
        <v>0.49912500000000004</v>
      </c>
      <c r="K87" s="614">
        <f t="shared" si="32"/>
        <v>0.49912500000000004</v>
      </c>
      <c r="L87" s="533">
        <f>+SUM('LÍNEA 4'!BS64:BS67)+SUM('LÍNEA 4'!BX64:BX67)</f>
        <v>277899529</v>
      </c>
      <c r="M87" s="497">
        <f>+SUM('LÍNEA 4'!CN64:CN67)</f>
        <v>169999164</v>
      </c>
      <c r="N87" s="497">
        <f>+SUM('LÍNEA 4'!CO64:CO67)</f>
        <v>0</v>
      </c>
      <c r="O87" s="697">
        <f t="shared" si="35"/>
        <v>0.61172886694601059</v>
      </c>
      <c r="P87" s="698" t="str">
        <f t="shared" si="8"/>
        <v xml:space="preserve"> -</v>
      </c>
    </row>
    <row r="88" spans="2:16" ht="18" customHeight="1" x14ac:dyDescent="0.2">
      <c r="B88" s="205" t="s">
        <v>1074</v>
      </c>
      <c r="C88" s="1199" t="s">
        <v>1075</v>
      </c>
      <c r="D88" s="1200"/>
      <c r="E88" s="474">
        <f>+IF(SUM('LÍNEA 4'!AV68:AV75)&gt;0,AVERAGE('LÍNEA 4'!BI68:BI75)," -")</f>
        <v>0.6740666666666667</v>
      </c>
      <c r="F88" s="478">
        <f>+IF(SUM('LÍNEA 4'!AX68:AX75)&gt;0,AVERAGE('LÍNEA 4'!BK68:BK75)," -")</f>
        <v>0.2399404761904762</v>
      </c>
      <c r="G88" s="478">
        <f>+IF(SUM('LÍNEA 4'!AZ68:AZ75)&gt;0,AVERAGE('LÍNEA 4'!BM68:BM75)," -")</f>
        <v>0</v>
      </c>
      <c r="H88" s="481">
        <f>+IF(SUM('LÍNEA 4'!BB68:BB75)&gt;0,AVERAGE('LÍNEA 4'!BO68:BO75)," -")</f>
        <v>0</v>
      </c>
      <c r="I88" s="486">
        <f>+AVERAGE('LÍNEA 4'!AW68:AW75)+AVERAGE('LÍNEA 4'!AY68:AY75)</f>
        <v>0.49723945409429282</v>
      </c>
      <c r="J88" s="563">
        <f>+AVERAGE('LÍNEA 4'!BQ68:BQ75)</f>
        <v>0.20316661497105043</v>
      </c>
      <c r="K88" s="614">
        <f t="shared" si="32"/>
        <v>0.20316661497105043</v>
      </c>
      <c r="L88" s="533">
        <f>+SUM('LÍNEA 4'!BS68:BS75)+SUM('LÍNEA 4'!BX68:BX75)</f>
        <v>2926750</v>
      </c>
      <c r="M88" s="497">
        <f>+SUM('LÍNEA 4'!CN68:CN75)</f>
        <v>877676</v>
      </c>
      <c r="N88" s="497">
        <f>+SUM('LÍNEA 4'!CO68:CO75)</f>
        <v>0</v>
      </c>
      <c r="O88" s="697">
        <f t="shared" si="35"/>
        <v>0.29988075510378404</v>
      </c>
      <c r="P88" s="698" t="str">
        <f t="shared" si="8"/>
        <v xml:space="preserve"> -</v>
      </c>
    </row>
    <row r="89" spans="2:16" ht="18" customHeight="1" x14ac:dyDescent="0.2">
      <c r="B89" s="205" t="s">
        <v>1076</v>
      </c>
      <c r="C89" s="1199" t="s">
        <v>1077</v>
      </c>
      <c r="D89" s="1200"/>
      <c r="E89" s="474">
        <f>+IF('LÍNEA 4'!AV76&gt;0,'LÍNEA 4'!BI76," -")</f>
        <v>1</v>
      </c>
      <c r="F89" s="478">
        <f>+IF('LÍNEA 4'!AX76&gt;0,'LÍNEA 4'!BK76," -")</f>
        <v>0.5</v>
      </c>
      <c r="G89" s="478">
        <f>+IF('LÍNEA 4'!AZ76&gt;0,'LÍNEA 4'!BM76," -")</f>
        <v>0</v>
      </c>
      <c r="H89" s="481">
        <f>+IF('LÍNEA 4'!BB76&gt;0,'LÍNEA 4'!BO76," -")</f>
        <v>0</v>
      </c>
      <c r="I89" s="486">
        <f>+'LÍNEA 4'!AW76+'LÍNEA 4'!AY76</f>
        <v>0.5</v>
      </c>
      <c r="J89" s="563">
        <f>+'LÍNEA 4'!BQ76</f>
        <v>0.375</v>
      </c>
      <c r="K89" s="614">
        <f t="shared" si="32"/>
        <v>0.375</v>
      </c>
      <c r="L89" s="533">
        <f>+'LÍNEA 4'!BS76+'LÍNEA 4'!BX76</f>
        <v>1355994</v>
      </c>
      <c r="M89" s="497">
        <f>+'LÍNEA 4'!CN76</f>
        <v>622079</v>
      </c>
      <c r="N89" s="497">
        <f>+'LÍNEA 4'!CO76</f>
        <v>0</v>
      </c>
      <c r="O89" s="697">
        <f t="shared" si="35"/>
        <v>0.45876235440569796</v>
      </c>
      <c r="P89" s="698" t="str">
        <f t="shared" si="8"/>
        <v xml:space="preserve"> -</v>
      </c>
    </row>
    <row r="90" spans="2:16" ht="18" customHeight="1" x14ac:dyDescent="0.2">
      <c r="B90" s="205" t="s">
        <v>1078</v>
      </c>
      <c r="C90" s="1199" t="s">
        <v>1079</v>
      </c>
      <c r="D90" s="1200"/>
      <c r="E90" s="474">
        <f>+IF(SUM('LÍNEA 4'!AV77:AV82)&gt;0,AVERAGE('LÍNEA 4'!BI77:BI82)," -")</f>
        <v>0.40500000000000003</v>
      </c>
      <c r="F90" s="478">
        <f>+IF(SUM('LÍNEA 4'!AX77:AX82)&gt;0,AVERAGE('LÍNEA 4'!BK77:BK82)," -")</f>
        <v>0.16999999999999998</v>
      </c>
      <c r="G90" s="478">
        <f>+IF(SUM('LÍNEA 4'!AZ77:AZ82)&gt;0,AVERAGE('LÍNEA 4'!BM77:BM82)," -")</f>
        <v>0</v>
      </c>
      <c r="H90" s="481">
        <f>+IF(SUM('LÍNEA 4'!BB77:BB82)&gt;0,AVERAGE('LÍNEA 4'!BO77:BO82)," -")</f>
        <v>0</v>
      </c>
      <c r="I90" s="486">
        <f>+AVERAGE('LÍNEA 4'!AW77:AW82)+AVERAGE('LÍNEA 4'!AY77:AY82)</f>
        <v>0.75</v>
      </c>
      <c r="J90" s="563">
        <f>+AVERAGE('LÍNEA 4'!BQ77:BQ82)</f>
        <v>0.20291666666666663</v>
      </c>
      <c r="K90" s="614">
        <f t="shared" si="32"/>
        <v>0.20291666666666663</v>
      </c>
      <c r="L90" s="533">
        <f>+SUM('LÍNEA 4'!BS77:BS82)+SUM('LÍNEA 4'!BX77:BX82)</f>
        <v>1403841</v>
      </c>
      <c r="M90" s="497">
        <f>+SUM('LÍNEA 4'!CN77:CN82)</f>
        <v>702207</v>
      </c>
      <c r="N90" s="497">
        <f>+SUM('LÍNEA 4'!CO77:CO82)</f>
        <v>0</v>
      </c>
      <c r="O90" s="697">
        <f t="shared" si="35"/>
        <v>0.50020408294101681</v>
      </c>
      <c r="P90" s="698" t="str">
        <f t="shared" ref="P90:P148" si="44">IF(N90=0," -",IF(M90=0,100%,N90/M90))</f>
        <v xml:space="preserve"> -</v>
      </c>
    </row>
    <row r="91" spans="2:16" ht="18" customHeight="1" x14ac:dyDescent="0.2">
      <c r="B91" s="205" t="s">
        <v>1080</v>
      </c>
      <c r="C91" s="1199" t="s">
        <v>1199</v>
      </c>
      <c r="D91" s="1200"/>
      <c r="E91" s="474">
        <f>+IF(SUM('LÍNEA 4'!AV83:AV86)&gt;0,AVERAGE('LÍNEA 4'!BI83:BI86)," -")</f>
        <v>0.82499999999999996</v>
      </c>
      <c r="F91" s="478">
        <f>+IF(SUM('LÍNEA 4'!AX83:AX86)&gt;0,AVERAGE('LÍNEA 4'!BK83:BK86)," -")</f>
        <v>0.76666666666666661</v>
      </c>
      <c r="G91" s="478">
        <f>+IF(SUM('LÍNEA 4'!AZ83:AZ86)&gt;0,AVERAGE('LÍNEA 4'!BM83:BM86)," -")</f>
        <v>0</v>
      </c>
      <c r="H91" s="481">
        <f>+IF(SUM('LÍNEA 4'!BB83:BB86)&gt;0,AVERAGE('LÍNEA 4'!BO83:BO86)," -")</f>
        <v>0</v>
      </c>
      <c r="I91" s="486">
        <f>+AVERAGE('LÍNEA 4'!AW83:AW86)+AVERAGE('LÍNEA 4'!AY83:AY86)</f>
        <v>0.625</v>
      </c>
      <c r="J91" s="563">
        <f>+AVERAGE('LÍNEA 4'!BQ83:BQ86)</f>
        <v>0.46875</v>
      </c>
      <c r="K91" s="614">
        <f t="shared" si="32"/>
        <v>0.46875</v>
      </c>
      <c r="L91" s="533">
        <f>+SUM('LÍNEA 4'!BS83:BS86)+SUM('LÍNEA 4'!BX83:BX86)</f>
        <v>1935347</v>
      </c>
      <c r="M91" s="497">
        <f>+SUM('LÍNEA 4'!CN83:CN86)</f>
        <v>1400230</v>
      </c>
      <c r="N91" s="497">
        <f>+SUM('LÍNEA 4'!CO83:CO86)</f>
        <v>0</v>
      </c>
      <c r="O91" s="697">
        <f t="shared" si="35"/>
        <v>0.72350333041051551</v>
      </c>
      <c r="P91" s="698" t="str">
        <f t="shared" si="44"/>
        <v xml:space="preserve"> -</v>
      </c>
    </row>
    <row r="92" spans="2:16" ht="18" customHeight="1" x14ac:dyDescent="0.2">
      <c r="B92" s="205" t="s">
        <v>1081</v>
      </c>
      <c r="C92" s="1199" t="s">
        <v>1082</v>
      </c>
      <c r="D92" s="1200"/>
      <c r="E92" s="474">
        <f>+IF(SUM('LÍNEA 4'!AV87:AV89)&gt;0,AVERAGE('LÍNEA 4'!BI87:BI89)," -")</f>
        <v>0.76666666666666661</v>
      </c>
      <c r="F92" s="478">
        <f>+IF(SUM('LÍNEA 4'!AX87:AX89)&gt;0,AVERAGE('LÍNEA 4'!BK87:BK89)," -")</f>
        <v>0.50000000000000011</v>
      </c>
      <c r="G92" s="478">
        <f>+IF(SUM('LÍNEA 4'!AZ87:AZ89)&gt;0,AVERAGE('LÍNEA 4'!BM87:BM89)," -")</f>
        <v>0</v>
      </c>
      <c r="H92" s="481">
        <f>+IF(SUM('LÍNEA 4'!BB87:BB89)&gt;0,AVERAGE('LÍNEA 4'!BO87:BO89)," -")</f>
        <v>0</v>
      </c>
      <c r="I92" s="486">
        <f>+AVERAGE('LÍNEA 4'!AW87:AW89)+AVERAGE('LÍNEA 4'!AY87:AY89)</f>
        <v>0.5</v>
      </c>
      <c r="J92" s="563">
        <f>+AVERAGE('LÍNEA 4'!BQ87:BQ89)</f>
        <v>0.31666666666666671</v>
      </c>
      <c r="K92" s="614">
        <f t="shared" si="32"/>
        <v>0.31666666666666671</v>
      </c>
      <c r="L92" s="533">
        <f>+SUM('LÍNEA 4'!BS87:BS89)+SUM('LÍNEA 4'!BX87:BX89)</f>
        <v>2126144</v>
      </c>
      <c r="M92" s="497">
        <f>+SUM('LÍNEA 4'!CN87:CN89)</f>
        <v>889686</v>
      </c>
      <c r="N92" s="497">
        <f>+SUM('LÍNEA 4'!CO87:CO89)</f>
        <v>0</v>
      </c>
      <c r="O92" s="697">
        <f t="shared" si="35"/>
        <v>0.41845049065350232</v>
      </c>
      <c r="P92" s="698" t="str">
        <f t="shared" si="44"/>
        <v xml:space="preserve"> -</v>
      </c>
    </row>
    <row r="93" spans="2:16" ht="18" customHeight="1" x14ac:dyDescent="0.2">
      <c r="B93" s="205" t="s">
        <v>1083</v>
      </c>
      <c r="C93" s="1199" t="s">
        <v>1084</v>
      </c>
      <c r="D93" s="1200"/>
      <c r="E93" s="474">
        <f>+IF(SUM('LÍNEA 4'!AV90:AV93)&gt;0,AVERAGE('LÍNEA 4'!BI90:BI93)," -")</f>
        <v>0.81527115038124376</v>
      </c>
      <c r="F93" s="478">
        <f>+IF(SUM('LÍNEA 4'!AX90:AX93)&gt;0,AVERAGE('LÍNEA 4'!BK90:BK93)," -")</f>
        <v>0.64930513432272496</v>
      </c>
      <c r="G93" s="478">
        <f>+IF(SUM('LÍNEA 4'!AZ90:AZ93)&gt;0,AVERAGE('LÍNEA 4'!BM90:BM93)," -")</f>
        <v>0</v>
      </c>
      <c r="H93" s="481">
        <f>+IF(SUM('LÍNEA 4'!BB90:BB93)&gt;0,AVERAGE('LÍNEA 4'!BO90:BO93)," -")</f>
        <v>0</v>
      </c>
      <c r="I93" s="486">
        <f>+AVERAGE('LÍNEA 4'!AW90:AW93)+AVERAGE('LÍNEA 4'!AY90:AY93)</f>
        <v>0.5</v>
      </c>
      <c r="J93" s="563">
        <f>+AVERAGE('LÍNEA 4'!BQ90:BQ93)</f>
        <v>0.36614407117599218</v>
      </c>
      <c r="K93" s="614">
        <f t="shared" si="32"/>
        <v>0.36614407117599218</v>
      </c>
      <c r="L93" s="533">
        <f>+SUM('LÍNEA 4'!BS90:BS93)+SUM('LÍNEA 4'!BX90:BX93)</f>
        <v>1924768</v>
      </c>
      <c r="M93" s="497">
        <f>+SUM('LÍNEA 4'!CN90:CN93)</f>
        <v>1104661</v>
      </c>
      <c r="N93" s="497">
        <f>+SUM('LÍNEA 4'!CO90:CO93)</f>
        <v>0</v>
      </c>
      <c r="O93" s="697">
        <f t="shared" si="35"/>
        <v>0.57391903855425697</v>
      </c>
      <c r="P93" s="698" t="str">
        <f t="shared" si="44"/>
        <v xml:space="preserve"> -</v>
      </c>
    </row>
    <row r="94" spans="2:16" ht="18" customHeight="1" x14ac:dyDescent="0.2">
      <c r="B94" s="205" t="s">
        <v>1085</v>
      </c>
      <c r="C94" s="1199" t="s">
        <v>1086</v>
      </c>
      <c r="D94" s="1200"/>
      <c r="E94" s="474">
        <f>+IF(SUM('LÍNEA 4'!AV94:AV95)&gt;0,AVERAGE('LÍNEA 4'!BI94:BI95)," -")</f>
        <v>1</v>
      </c>
      <c r="F94" s="478">
        <f>+IF(SUM('LÍNEA 4'!AX94:AX95)&gt;0,AVERAGE('LÍNEA 4'!BK94:BK95)," -")</f>
        <v>0.2</v>
      </c>
      <c r="G94" s="478">
        <f>+IF(SUM('LÍNEA 4'!AZ94:AZ95)&gt;0,AVERAGE('LÍNEA 4'!BM94:BM95)," -")</f>
        <v>0</v>
      </c>
      <c r="H94" s="481">
        <f>+IF(SUM('LÍNEA 4'!BB94:BB95)&gt;0,AVERAGE('LÍNEA 4'!BO94:BO95)," -")</f>
        <v>0</v>
      </c>
      <c r="I94" s="486">
        <f>+AVERAGE('LÍNEA 4'!AW94:AW95)+AVERAGE('LÍNEA 4'!AY94:AY95)</f>
        <v>0.66666666666666663</v>
      </c>
      <c r="J94" s="563">
        <f>+AVERAGE('LÍNEA 4'!BQ94:BQ95)</f>
        <v>0.53333333333333333</v>
      </c>
      <c r="K94" s="614">
        <f t="shared" si="32"/>
        <v>0.53333333333333333</v>
      </c>
      <c r="L94" s="533">
        <f>+SUM('LÍNEA 4'!BS94:BS95)+SUM('LÍNEA 4'!BX94:BX95)</f>
        <v>113200</v>
      </c>
      <c r="M94" s="497">
        <f>+SUM('LÍNEA 4'!CN94:CN95)</f>
        <v>54360</v>
      </c>
      <c r="N94" s="497">
        <f>+SUM('LÍNEA 4'!CO94:CO95)</f>
        <v>0</v>
      </c>
      <c r="O94" s="697">
        <f t="shared" si="35"/>
        <v>0.48021201413427561</v>
      </c>
      <c r="P94" s="698" t="str">
        <f t="shared" si="44"/>
        <v xml:space="preserve"> -</v>
      </c>
    </row>
    <row r="95" spans="2:16" ht="18" customHeight="1" x14ac:dyDescent="0.2">
      <c r="B95" s="205" t="s">
        <v>1087</v>
      </c>
      <c r="C95" s="1199" t="s">
        <v>1088</v>
      </c>
      <c r="D95" s="1200"/>
      <c r="E95" s="474">
        <f>+IF(SUM('LÍNEA 4'!AV96:AV103)&gt;0,AVERAGE('LÍNEA 4'!BI96:BI103)," -")</f>
        <v>0.82499999999999996</v>
      </c>
      <c r="F95" s="478">
        <f>+IF(SUM('LÍNEA 4'!AX96:AX103)&gt;0,AVERAGE('LÍNEA 4'!BK96:BK103)," -")</f>
        <v>0.37142857142857144</v>
      </c>
      <c r="G95" s="478">
        <f>+IF(SUM('LÍNEA 4'!AZ96:AZ103)&gt;0,AVERAGE('LÍNEA 4'!BM96:BM103)," -")</f>
        <v>0</v>
      </c>
      <c r="H95" s="481">
        <f>+IF(SUM('LÍNEA 4'!BB96:BB103)&gt;0,AVERAGE('LÍNEA 4'!BO96:BO103)," -")</f>
        <v>0</v>
      </c>
      <c r="I95" s="486">
        <f>+AVERAGE('LÍNEA 4'!AW96:AW103)+AVERAGE('LÍNEA 4'!AY96:AY103)</f>
        <v>0.56625000000000003</v>
      </c>
      <c r="J95" s="563">
        <f>+AVERAGE('LÍNEA 4'!BQ96:BQ103)</f>
        <v>0.38750000000000001</v>
      </c>
      <c r="K95" s="614">
        <f t="shared" si="32"/>
        <v>0.38750000000000001</v>
      </c>
      <c r="L95" s="533">
        <f>+SUM('LÍNEA 4'!BS96:BS103)+SUM('LÍNEA 4'!BX96:BX103)</f>
        <v>66540726</v>
      </c>
      <c r="M95" s="497">
        <f>+SUM('LÍNEA 4'!CN96:CN103)</f>
        <v>829396</v>
      </c>
      <c r="N95" s="497">
        <f>+SUM('LÍNEA 4'!CO96:CO103)</f>
        <v>0</v>
      </c>
      <c r="O95" s="697">
        <f t="shared" si="35"/>
        <v>1.2464486786633497E-2</v>
      </c>
      <c r="P95" s="698" t="str">
        <f t="shared" si="44"/>
        <v xml:space="preserve"> -</v>
      </c>
    </row>
    <row r="96" spans="2:16" ht="20.100000000000001" customHeight="1" x14ac:dyDescent="0.2">
      <c r="B96" s="204" t="s">
        <v>1089</v>
      </c>
      <c r="C96" s="1222" t="s">
        <v>574</v>
      </c>
      <c r="D96" s="1223"/>
      <c r="E96" s="476">
        <f>+AVERAGE(E97:E102)</f>
        <v>1</v>
      </c>
      <c r="F96" s="476">
        <f t="shared" ref="F96:J96" si="45">+AVERAGE(F97:F102)</f>
        <v>0.4867724867724868</v>
      </c>
      <c r="G96" s="476">
        <f t="shared" si="45"/>
        <v>0</v>
      </c>
      <c r="H96" s="477">
        <f t="shared" si="45"/>
        <v>0</v>
      </c>
      <c r="I96" s="484">
        <f>+AVERAGE(I97:I102)</f>
        <v>0.38048792738370962</v>
      </c>
      <c r="J96" s="564">
        <f t="shared" si="45"/>
        <v>0.4140233839845453</v>
      </c>
      <c r="K96" s="615">
        <f t="shared" si="32"/>
        <v>0.4140233839845453</v>
      </c>
      <c r="L96" s="534">
        <f>SUM(L97:L102)</f>
        <v>6332727</v>
      </c>
      <c r="M96" s="498">
        <f>SUM(M97:M102)</f>
        <v>3560672</v>
      </c>
      <c r="N96" s="498">
        <f>SUM(N97:N102)</f>
        <v>104342</v>
      </c>
      <c r="O96" s="699">
        <f t="shared" si="35"/>
        <v>0.56226519791552676</v>
      </c>
      <c r="P96" s="700">
        <f t="shared" si="44"/>
        <v>2.9304019016635062E-2</v>
      </c>
    </row>
    <row r="97" spans="2:16" ht="18" customHeight="1" x14ac:dyDescent="0.2">
      <c r="B97" s="205" t="s">
        <v>1090</v>
      </c>
      <c r="C97" s="1199" t="s">
        <v>1091</v>
      </c>
      <c r="D97" s="1200"/>
      <c r="E97" s="474">
        <f>+IF(SUM('LÍNEA 4'!AV105:AV106)&gt;0,AVERAGE('LÍNEA 4'!BI105:BI106)," -")</f>
        <v>1</v>
      </c>
      <c r="F97" s="478">
        <f>+IF(SUM('LÍNEA 4'!AX105:AX106)&gt;0,AVERAGE('LÍNEA 4'!BK105:BK106)," -")</f>
        <v>0.80952380952380953</v>
      </c>
      <c r="G97" s="478">
        <f>+IF(SUM('LÍNEA 4'!AZ105:AZ106)&gt;0,AVERAGE('LÍNEA 4'!BM105:BM106)," -")</f>
        <v>0</v>
      </c>
      <c r="H97" s="481">
        <f>+IF(SUM('LÍNEA 4'!BB105:BB106)&gt;0,AVERAGE('LÍNEA 4'!BO105:BO106)," -")</f>
        <v>0</v>
      </c>
      <c r="I97" s="486">
        <f>+AVERAGE('LÍNEA 4'!AW105:AW106)+AVERAGE('LÍNEA 4'!AY105:AY106)</f>
        <v>0.47450980392156861</v>
      </c>
      <c r="J97" s="563">
        <f>+AVERAGE('LÍNEA 4'!BQ105:BQ106)</f>
        <v>0.53398692810457515</v>
      </c>
      <c r="K97" s="614">
        <f t="shared" si="32"/>
        <v>0.53398692810457515</v>
      </c>
      <c r="L97" s="533">
        <f>+SUM('LÍNEA 4'!BS105:BS106)+SUM('LÍNEA 4'!BX105:BX106)</f>
        <v>926121</v>
      </c>
      <c r="M97" s="497">
        <f>+SUM('LÍNEA 4'!CN105:CN106)</f>
        <v>708060</v>
      </c>
      <c r="N97" s="497">
        <f>+SUM('LÍNEA 4'!CO105:CO106)</f>
        <v>19000</v>
      </c>
      <c r="O97" s="697">
        <f t="shared" si="35"/>
        <v>0.76454372592782149</v>
      </c>
      <c r="P97" s="698">
        <f t="shared" si="44"/>
        <v>2.6833884134112928E-2</v>
      </c>
    </row>
    <row r="98" spans="2:16" ht="18" customHeight="1" x14ac:dyDescent="0.2">
      <c r="B98" s="205" t="s">
        <v>1092</v>
      </c>
      <c r="C98" s="1199" t="s">
        <v>1093</v>
      </c>
      <c r="D98" s="1200"/>
      <c r="E98" s="474">
        <f>+IF(SUM('LÍNEA 4'!AV107:AV109)&gt;0,AVERAGE('LÍNEA 4'!BI107:BI109)," -")</f>
        <v>1</v>
      </c>
      <c r="F98" s="478">
        <f>+IF(SUM('LÍNEA 4'!AX107:AX109)&gt;0,AVERAGE('LÍNEA 4'!BK107:BK109)," -")</f>
        <v>1</v>
      </c>
      <c r="G98" s="478">
        <f>+IF(SUM('LÍNEA 4'!AZ107:AZ109)&gt;0,AVERAGE('LÍNEA 4'!BM107:BM109)," -")</f>
        <v>0</v>
      </c>
      <c r="H98" s="481">
        <f>+IF(SUM('LÍNEA 4'!BB107:BB109)&gt;0,AVERAGE('LÍNEA 4'!BO107:BO109)," -")</f>
        <v>0</v>
      </c>
      <c r="I98" s="486">
        <f>+AVERAGE('LÍNEA 4'!AW107:AW109)+AVERAGE('LÍNEA 4'!AY107:AY109)</f>
        <v>0.43341776038068924</v>
      </c>
      <c r="J98" s="563">
        <f>+AVERAGE('LÍNEA 4'!BQ107:BQ109)</f>
        <v>0.78293115358047427</v>
      </c>
      <c r="K98" s="614">
        <f t="shared" si="32"/>
        <v>0.78293115358047427</v>
      </c>
      <c r="L98" s="533">
        <f>+SUM('LÍNEA 4'!BS107:BS109)+SUM('LÍNEA 4'!BX107:BX109)</f>
        <v>1827944</v>
      </c>
      <c r="M98" s="497">
        <f>+SUM('LÍNEA 4'!CN107:CN109)</f>
        <v>1238421</v>
      </c>
      <c r="N98" s="497">
        <f>+SUM('LÍNEA 4'!CO107:CO109)</f>
        <v>85342</v>
      </c>
      <c r="O98" s="697">
        <f t="shared" si="35"/>
        <v>0.6774939494864175</v>
      </c>
      <c r="P98" s="698">
        <f t="shared" si="44"/>
        <v>6.8911945130129409E-2</v>
      </c>
    </row>
    <row r="99" spans="2:16" ht="18" customHeight="1" x14ac:dyDescent="0.2">
      <c r="B99" s="205" t="s">
        <v>1094</v>
      </c>
      <c r="C99" s="1199" t="s">
        <v>1095</v>
      </c>
      <c r="D99" s="1200"/>
      <c r="E99" s="474">
        <f>+IF(SUM('LÍNEA 4'!AV110:AV112)&gt;0,AVERAGE('LÍNEA 4'!BI110:BI112)," -")</f>
        <v>1</v>
      </c>
      <c r="F99" s="478">
        <f>+IF(SUM('LÍNEA 4'!AX110:AX112)&gt;0,AVERAGE('LÍNEA 4'!BK110:BK112)," -")</f>
        <v>0.14444444444444446</v>
      </c>
      <c r="G99" s="478">
        <f>+IF(SUM('LÍNEA 4'!AZ110:AZ112)&gt;0,AVERAGE('LÍNEA 4'!BM110:BM112)," -")</f>
        <v>0</v>
      </c>
      <c r="H99" s="481">
        <f>+IF(SUM('LÍNEA 4'!BB110:BB112)&gt;0,AVERAGE('LÍNEA 4'!BO110:BO112)," -")</f>
        <v>0</v>
      </c>
      <c r="I99" s="486">
        <f>+AVERAGE('LÍNEA 4'!AW110:AW112)</f>
        <v>0.25</v>
      </c>
      <c r="J99" s="563">
        <f>+AVERAGE('LÍNEA 4'!BQ110:BQ112)</f>
        <v>0.28611111111111115</v>
      </c>
      <c r="K99" s="614">
        <f t="shared" si="32"/>
        <v>0.28611111111111115</v>
      </c>
      <c r="L99" s="533">
        <f>+SUM('LÍNEA 4'!BS110:BS112)+SUM('LÍNEA 4'!BX110:BX112)</f>
        <v>709269</v>
      </c>
      <c r="M99" s="497">
        <f>+SUM('LÍNEA 4'!CN110:CN112)</f>
        <v>358037</v>
      </c>
      <c r="N99" s="497">
        <f>+SUM('LÍNEA 4'!CO110:CO112)</f>
        <v>0</v>
      </c>
      <c r="O99" s="697">
        <f t="shared" si="35"/>
        <v>0.50479719260252454</v>
      </c>
      <c r="P99" s="698" t="str">
        <f t="shared" si="44"/>
        <v xml:space="preserve"> -</v>
      </c>
    </row>
    <row r="100" spans="2:16" ht="18" customHeight="1" x14ac:dyDescent="0.2">
      <c r="B100" s="205" t="s">
        <v>1096</v>
      </c>
      <c r="C100" s="1199" t="s">
        <v>1097</v>
      </c>
      <c r="D100" s="1200"/>
      <c r="E100" s="474">
        <f>+IF('LÍNEA 4'!AV113&gt;0,'LÍNEA 4'!BI113," -")</f>
        <v>1</v>
      </c>
      <c r="F100" s="478">
        <f>+IF('LÍNEA 4'!AX113&gt;0,'LÍNEA 4'!BK113," -")</f>
        <v>0</v>
      </c>
      <c r="G100" s="478">
        <f>+IF('LÍNEA 4'!AZ113&gt;0,'LÍNEA 4'!BM113," -")</f>
        <v>0</v>
      </c>
      <c r="H100" s="481">
        <f>+IF('LÍNEA 4'!BB113&gt;0,'LÍNEA 4'!BO113," -")</f>
        <v>0</v>
      </c>
      <c r="I100" s="486">
        <f>+'LÍNEA 4'!AW113+'LÍNEA 4'!AY113</f>
        <v>0.41666666666666663</v>
      </c>
      <c r="J100" s="563">
        <f>+'LÍNEA 4'!BQ113</f>
        <v>0.40333333333333332</v>
      </c>
      <c r="K100" s="614">
        <f t="shared" si="32"/>
        <v>0.40333333333333332</v>
      </c>
      <c r="L100" s="533">
        <f>+'LÍNEA 4'!BS113+'LÍNEA 4'!BX113</f>
        <v>48066</v>
      </c>
      <c r="M100" s="497">
        <f>+'LÍNEA 4'!CN113</f>
        <v>16000</v>
      </c>
      <c r="N100" s="497">
        <f>+'LÍNEA 4'!CO113</f>
        <v>0</v>
      </c>
      <c r="O100" s="697">
        <f t="shared" si="35"/>
        <v>0.3328756293429867</v>
      </c>
      <c r="P100" s="698" t="str">
        <f t="shared" si="44"/>
        <v xml:space="preserve"> -</v>
      </c>
    </row>
    <row r="101" spans="2:16" ht="18" customHeight="1" x14ac:dyDescent="0.2">
      <c r="B101" s="205" t="s">
        <v>1098</v>
      </c>
      <c r="C101" s="1199" t="s">
        <v>1099</v>
      </c>
      <c r="D101" s="1200"/>
      <c r="E101" s="474">
        <f>+IF(SUM('LÍNEA 4'!AV114:AV116)&gt;0,AVERAGE('LÍNEA 4'!BI114:BI116)," -")</f>
        <v>1</v>
      </c>
      <c r="F101" s="478">
        <f>+IF(SUM('LÍNEA 4'!AX114:AX116)&gt;0,AVERAGE('LÍNEA 4'!BK114:BK116)," -")</f>
        <v>0.4</v>
      </c>
      <c r="G101" s="478">
        <f>+IF(SUM('LÍNEA 4'!AZ114:AZ116)&gt;0,AVERAGE('LÍNEA 4'!BM114:BM116)," -")</f>
        <v>0</v>
      </c>
      <c r="H101" s="481">
        <f>+IF(SUM('LÍNEA 4'!BB114:BB116)&gt;0,AVERAGE('LÍNEA 4'!BO114:BO116)," -")</f>
        <v>0</v>
      </c>
      <c r="I101" s="486">
        <f>+AVERAGE('LÍNEA 4'!AW114:AW116)+AVERAGE('LÍNEA 4'!AY114:AY116)</f>
        <v>0.24999999999999997</v>
      </c>
      <c r="J101" s="563">
        <f>+AVERAGE('LÍNEA 4'!BQ114:BQ116)</f>
        <v>0.1277777777777778</v>
      </c>
      <c r="K101" s="614">
        <f t="shared" si="32"/>
        <v>0.1277777777777778</v>
      </c>
      <c r="L101" s="533">
        <f>+SUM('LÍNEA 4'!BS114:BS116)+SUM('LÍNEA 4'!BX114:BX116)</f>
        <v>2585626</v>
      </c>
      <c r="M101" s="497">
        <f>+SUM('LÍNEA 4'!CN114:CN116)</f>
        <v>1240154</v>
      </c>
      <c r="N101" s="497">
        <f>+SUM('LÍNEA 4'!CO114:CO116)</f>
        <v>0</v>
      </c>
      <c r="O101" s="697">
        <f t="shared" si="35"/>
        <v>0.47963394551261473</v>
      </c>
      <c r="P101" s="698" t="str">
        <f t="shared" si="44"/>
        <v xml:space="preserve"> -</v>
      </c>
    </row>
    <row r="102" spans="2:16" ht="18" customHeight="1" x14ac:dyDescent="0.2">
      <c r="B102" s="205" t="s">
        <v>1100</v>
      </c>
      <c r="C102" s="1199" t="s">
        <v>1101</v>
      </c>
      <c r="D102" s="1200"/>
      <c r="E102" s="474">
        <f>+IF(SUM('LÍNEA 4'!AV117:AV119)&gt;0,AVERAGE('LÍNEA 4'!BI117:BI119)," -")</f>
        <v>1</v>
      </c>
      <c r="F102" s="478">
        <f>+IF(SUM('LÍNEA 4'!AX117:AX119)&gt;0,AVERAGE('LÍNEA 4'!BK117:BK119)," -")</f>
        <v>0.56666666666666665</v>
      </c>
      <c r="G102" s="478">
        <f>+IF(SUM('LÍNEA 4'!AZ117:AZ119)&gt;0,AVERAGE('LÍNEA 4'!BM117:BM119)," -")</f>
        <v>0</v>
      </c>
      <c r="H102" s="481">
        <f>+IF(SUM('LÍNEA 4'!BB117:BB119)&gt;0,AVERAGE('LÍNEA 4'!BO117:BO119)," -")</f>
        <v>0</v>
      </c>
      <c r="I102" s="486">
        <f>+AVERAGE('LÍNEA 4'!AW117:AW119)+AVERAGE('LÍNEA 4'!AY117:AY119)</f>
        <v>0.45833333333333337</v>
      </c>
      <c r="J102" s="563">
        <f>+AVERAGE('LÍNEA 4'!BQ117:BQ119)</f>
        <v>0.35000000000000003</v>
      </c>
      <c r="K102" s="614">
        <f t="shared" si="32"/>
        <v>0.35000000000000003</v>
      </c>
      <c r="L102" s="533">
        <f>+SUM('LÍNEA 4'!BS117:BS119)+SUM('LÍNEA 4'!BX117:BX119)</f>
        <v>235701</v>
      </c>
      <c r="M102" s="497">
        <f>+SUM('LÍNEA 4'!CN117:CN119)</f>
        <v>0</v>
      </c>
      <c r="N102" s="497">
        <f>+SUM('LÍNEA 4'!CO117:CO119)</f>
        <v>0</v>
      </c>
      <c r="O102" s="697">
        <f t="shared" si="35"/>
        <v>0</v>
      </c>
      <c r="P102" s="698" t="str">
        <f t="shared" si="44"/>
        <v xml:space="preserve"> -</v>
      </c>
    </row>
    <row r="103" spans="2:16" ht="20.100000000000001" customHeight="1" x14ac:dyDescent="0.2">
      <c r="B103" s="204" t="s">
        <v>1102</v>
      </c>
      <c r="C103" s="1222" t="s">
        <v>611</v>
      </c>
      <c r="D103" s="1223"/>
      <c r="E103" s="476">
        <f>+AVERAGE(E104:E111)</f>
        <v>0.87797619047619058</v>
      </c>
      <c r="F103" s="476">
        <f t="shared" ref="F103:J103" si="46">+AVERAGE(F104:F111)</f>
        <v>0.31872294372294369</v>
      </c>
      <c r="G103" s="476">
        <f t="shared" si="46"/>
        <v>0</v>
      </c>
      <c r="H103" s="477">
        <f t="shared" si="46"/>
        <v>0</v>
      </c>
      <c r="I103" s="484">
        <f>+AVERAGE(I104:I111)</f>
        <v>0.53856921897546906</v>
      </c>
      <c r="J103" s="564">
        <f t="shared" si="46"/>
        <v>0.28032275883838381</v>
      </c>
      <c r="K103" s="615">
        <f t="shared" si="32"/>
        <v>0.28032275883838381</v>
      </c>
      <c r="L103" s="534">
        <f>SUM(L104:L111)</f>
        <v>19590009</v>
      </c>
      <c r="M103" s="498">
        <f t="shared" ref="M103:N103" si="47">SUM(M104:M111)</f>
        <v>11967538</v>
      </c>
      <c r="N103" s="498">
        <f t="shared" si="47"/>
        <v>0</v>
      </c>
      <c r="O103" s="699">
        <f t="shared" si="35"/>
        <v>0.61090007666663149</v>
      </c>
      <c r="P103" s="700" t="str">
        <f t="shared" si="44"/>
        <v xml:space="preserve"> -</v>
      </c>
    </row>
    <row r="104" spans="2:16" ht="18" customHeight="1" x14ac:dyDescent="0.2">
      <c r="B104" s="205" t="s">
        <v>1103</v>
      </c>
      <c r="C104" s="1199" t="s">
        <v>1104</v>
      </c>
      <c r="D104" s="1200"/>
      <c r="E104" s="474" t="str">
        <f>+IF('LÍNEA 4'!AV121&gt;0,'LÍNEA 4'!BI121," -")</f>
        <v xml:space="preserve"> -</v>
      </c>
      <c r="F104" s="478">
        <f>+IF('LÍNEA 4'!AX121&gt;0,'LÍNEA 4'!BK121," -")</f>
        <v>0</v>
      </c>
      <c r="G104" s="478">
        <f>+IF('LÍNEA 4'!AZ121&gt;0,'LÍNEA 4'!BM121," -")</f>
        <v>0</v>
      </c>
      <c r="H104" s="481" t="str">
        <f>+IF('LÍNEA 4'!BB121&gt;0,'LÍNEA 4'!BO121," -")</f>
        <v xml:space="preserve"> -</v>
      </c>
      <c r="I104" s="486">
        <f>+'LÍNEA 4'!AW121+'LÍNEA 4'!AY121</f>
        <v>0.5</v>
      </c>
      <c r="J104" s="563">
        <f>+'LÍNEA 4'!BQ121</f>
        <v>0</v>
      </c>
      <c r="K104" s="614">
        <f t="shared" ref="K104:K135" si="48">+J104</f>
        <v>0</v>
      </c>
      <c r="L104" s="533">
        <f>+'LÍNEA 4'!BS121+'LÍNEA 4'!BX121</f>
        <v>160000</v>
      </c>
      <c r="M104" s="497">
        <f>+'LÍNEA 4'!CN121</f>
        <v>0</v>
      </c>
      <c r="N104" s="497">
        <f>+'LÍNEA 4'!CO121</f>
        <v>0</v>
      </c>
      <c r="O104" s="697">
        <f t="shared" si="35"/>
        <v>0</v>
      </c>
      <c r="P104" s="698" t="str">
        <f t="shared" si="44"/>
        <v xml:space="preserve"> -</v>
      </c>
    </row>
    <row r="105" spans="2:16" ht="18" customHeight="1" x14ac:dyDescent="0.2">
      <c r="B105" s="205" t="s">
        <v>1105</v>
      </c>
      <c r="C105" s="1199" t="s">
        <v>1106</v>
      </c>
      <c r="D105" s="1200"/>
      <c r="E105" s="474">
        <f>+IF(SUM('LÍNEA 4'!AV122:AV133)&gt;0,AVERAGE('LÍNEA 4'!BI122:BI133)," -")</f>
        <v>0.95833333333333337</v>
      </c>
      <c r="F105" s="478">
        <f>+IF(SUM('LÍNEA 4'!AX122:AX133)&gt;0,AVERAGE('LÍNEA 4'!BK122:BK133)," -")</f>
        <v>0.45454545454545453</v>
      </c>
      <c r="G105" s="478">
        <f>+IF(SUM('LÍNEA 4'!AZ122:AZ133)&gt;0,AVERAGE('LÍNEA 4'!BM122:BM133)," -")</f>
        <v>0</v>
      </c>
      <c r="H105" s="481">
        <f>+IF(SUM('LÍNEA 4'!BB122:BB133)&gt;0,AVERAGE('LÍNEA 4'!BO122:BO133)," -")</f>
        <v>0</v>
      </c>
      <c r="I105" s="486">
        <f>+AVERAGE('LÍNEA 4'!AW122:AW133)+AVERAGE('LÍNEA 4'!AY122:AY133)</f>
        <v>0.56073232323232325</v>
      </c>
      <c r="J105" s="563">
        <f>+AVERAGE('LÍNEA 4'!BQ122:BQ133)</f>
        <v>0.39347492784992788</v>
      </c>
      <c r="K105" s="614">
        <f t="shared" si="48"/>
        <v>0.39347492784992788</v>
      </c>
      <c r="L105" s="533">
        <f>+SUM('LÍNEA 4'!BS122:BS133)+SUM('LÍNEA 4'!BX122:BX133)</f>
        <v>5920879</v>
      </c>
      <c r="M105" s="497">
        <f>+SUM('LÍNEA 4'!CN122:CN133)</f>
        <v>2615822</v>
      </c>
      <c r="N105" s="497">
        <f>+SUM('LÍNEA 4'!CO122:CO133)</f>
        <v>0</v>
      </c>
      <c r="O105" s="697">
        <f t="shared" si="35"/>
        <v>0.44179622654001205</v>
      </c>
      <c r="P105" s="698" t="str">
        <f t="shared" si="44"/>
        <v xml:space="preserve"> -</v>
      </c>
    </row>
    <row r="106" spans="2:16" ht="18" customHeight="1" x14ac:dyDescent="0.2">
      <c r="B106" s="205" t="s">
        <v>1107</v>
      </c>
      <c r="C106" s="1199" t="s">
        <v>1200</v>
      </c>
      <c r="D106" s="1200"/>
      <c r="E106" s="474">
        <f>+IF(SUM('LÍNEA 4'!AV134:AV140)&gt;0,AVERAGE('LÍNEA 4'!BI134:BI140)," -")</f>
        <v>1</v>
      </c>
      <c r="F106" s="478">
        <f>+IF(SUM('LÍNEA 4'!AX134:AX140)&gt;0,AVERAGE('LÍNEA 4'!BK134:BK140)," -")</f>
        <v>0.8571428571428571</v>
      </c>
      <c r="G106" s="478">
        <f>+IF(SUM('LÍNEA 4'!AZ134:AZ140)&gt;0,AVERAGE('LÍNEA 4'!BM134:BM140)," -")</f>
        <v>0</v>
      </c>
      <c r="H106" s="481">
        <f>+IF(SUM('LÍNEA 4'!BB134:BB140)&gt;0,AVERAGE('LÍNEA 4'!BO134:BO140)," -")</f>
        <v>0</v>
      </c>
      <c r="I106" s="486">
        <f>+AVERAGE('LÍNEA 4'!AW134:AW140)+AVERAGE('LÍNEA 4'!AY134:AY140)</f>
        <v>0.78571428571428581</v>
      </c>
      <c r="J106" s="563">
        <f>+AVERAGE('LÍNEA 4'!BQ134:BQ140)</f>
        <v>0.6428571428571429</v>
      </c>
      <c r="K106" s="614">
        <f t="shared" si="48"/>
        <v>0.6428571428571429</v>
      </c>
      <c r="L106" s="533">
        <f>+SUM('LÍNEA 4'!BS134:BS140)+SUM('LÍNEA 4'!BX134:BX140)</f>
        <v>1463434</v>
      </c>
      <c r="M106" s="497">
        <f>+SUM('LÍNEA 4'!CN134:CN140)</f>
        <v>1042902</v>
      </c>
      <c r="N106" s="497">
        <f>+SUM('LÍNEA 4'!CO134:CO140)</f>
        <v>0</v>
      </c>
      <c r="O106" s="697">
        <f t="shared" si="35"/>
        <v>0.71264026939376834</v>
      </c>
      <c r="P106" s="698" t="str">
        <f t="shared" si="44"/>
        <v xml:space="preserve"> -</v>
      </c>
    </row>
    <row r="107" spans="2:16" ht="18" customHeight="1" x14ac:dyDescent="0.2">
      <c r="B107" s="205" t="s">
        <v>1108</v>
      </c>
      <c r="C107" s="1199" t="s">
        <v>1109</v>
      </c>
      <c r="D107" s="1200"/>
      <c r="E107" s="474">
        <f>+IF(SUM('LÍNEA 4'!AV141:AV147)&gt;0,AVERAGE('LÍNEA 4'!BI141:BI147)," -")</f>
        <v>1</v>
      </c>
      <c r="F107" s="478">
        <f>+IF(SUM('LÍNEA 4'!AX141:AX147)&gt;0,AVERAGE('LÍNEA 4'!BK141:BK147)," -")</f>
        <v>0.42857142857142855</v>
      </c>
      <c r="G107" s="478">
        <f>+IF(SUM('LÍNEA 4'!AZ141:AZ147)&gt;0,AVERAGE('LÍNEA 4'!BM141:BM147)," -")</f>
        <v>0</v>
      </c>
      <c r="H107" s="481">
        <f>+IF(SUM('LÍNEA 4'!BB141:BB147)&gt;0,AVERAGE('LÍNEA 4'!BO141:BO147)," -")</f>
        <v>0</v>
      </c>
      <c r="I107" s="486">
        <f>+AVERAGE('LÍNEA 4'!AW141:AW147)+AVERAGE('LÍNEA 4'!AY141:AY147)</f>
        <v>0.64285714285714279</v>
      </c>
      <c r="J107" s="563">
        <f>+AVERAGE('LÍNEA 4'!BQ141:BQ146)</f>
        <v>0.33333333333333331</v>
      </c>
      <c r="K107" s="614">
        <f t="shared" si="48"/>
        <v>0.33333333333333331</v>
      </c>
      <c r="L107" s="533">
        <f>+SUM('LÍNEA 4'!BS141:BS147)+SUM('LÍNEA 4'!BX141:BX147)</f>
        <v>2231332</v>
      </c>
      <c r="M107" s="497">
        <f>+SUM('LÍNEA 4'!CN141:CN147)</f>
        <v>1083285</v>
      </c>
      <c r="N107" s="497">
        <f>+SUM('LÍNEA 4'!CO141:CO147)</f>
        <v>0</v>
      </c>
      <c r="O107" s="697">
        <f t="shared" si="35"/>
        <v>0.4854880403274815</v>
      </c>
      <c r="P107" s="698" t="str">
        <f t="shared" si="44"/>
        <v xml:space="preserve"> -</v>
      </c>
    </row>
    <row r="108" spans="2:16" ht="18" customHeight="1" x14ac:dyDescent="0.2">
      <c r="B108" s="205" t="s">
        <v>1110</v>
      </c>
      <c r="C108" s="1199" t="s">
        <v>1111</v>
      </c>
      <c r="D108" s="1200"/>
      <c r="E108" s="474">
        <f>+IF('LÍNEA 4'!AV148&gt;0,'LÍNEA 4'!BI148," -")</f>
        <v>1</v>
      </c>
      <c r="F108" s="478">
        <f>+IF('LÍNEA 4'!AX148&gt;0,'LÍNEA 4'!BK148," -")</f>
        <v>0.66666666666666663</v>
      </c>
      <c r="G108" s="478">
        <f>+IF('LÍNEA 4'!AZ148&gt;0,'LÍNEA 4'!BM148," -")</f>
        <v>0</v>
      </c>
      <c r="H108" s="481">
        <f>+IF('LÍNEA 4'!BB148&gt;0,'LÍNEA 4'!BO148," -")</f>
        <v>0</v>
      </c>
      <c r="I108" s="486">
        <f>+'LÍNEA 4'!AW148+'LÍNEA 4'!AY148</f>
        <v>0.5</v>
      </c>
      <c r="J108" s="563">
        <f>+'LÍNEA 4'!BQ148</f>
        <v>0.41666666666666669</v>
      </c>
      <c r="K108" s="614">
        <f t="shared" si="48"/>
        <v>0.41666666666666669</v>
      </c>
      <c r="L108" s="533">
        <f>+'LÍNEA 4'!BS148+'LÍNEA 4'!BX148</f>
        <v>852781</v>
      </c>
      <c r="M108" s="497">
        <f>+'LÍNEA 4'!CN148</f>
        <v>600127</v>
      </c>
      <c r="N108" s="497">
        <f>+'LÍNEA 4'!CO148</f>
        <v>0</v>
      </c>
      <c r="O108" s="697">
        <f t="shared" si="35"/>
        <v>0.70372932792827236</v>
      </c>
      <c r="P108" s="698" t="str">
        <f t="shared" si="44"/>
        <v xml:space="preserve"> -</v>
      </c>
    </row>
    <row r="109" spans="2:16" ht="18" customHeight="1" x14ac:dyDescent="0.2">
      <c r="B109" s="205" t="s">
        <v>1112</v>
      </c>
      <c r="C109" s="1199" t="s">
        <v>1113</v>
      </c>
      <c r="D109" s="1200"/>
      <c r="E109" s="474">
        <f>+IF(SUM('LÍNEA 4'!AV149:AV156)&gt;0,AVERAGE('LÍNEA 4'!BI149:BI156)," -")</f>
        <v>0.66666666666666663</v>
      </c>
      <c r="F109" s="478">
        <f>+IF(SUM('LÍNEA 4'!AX149:AX156)&gt;0,AVERAGE('LÍNEA 4'!BK149:BK156)," -")</f>
        <v>0</v>
      </c>
      <c r="G109" s="478">
        <f>+IF(SUM('LÍNEA 4'!AZ149:AZ156)&gt;0,AVERAGE('LÍNEA 4'!BM149:BM156)," -")</f>
        <v>0</v>
      </c>
      <c r="H109" s="481">
        <f>+IF(SUM('LÍNEA 4'!BB149:BB156)&gt;0,AVERAGE('LÍNEA 4'!BO149:BO156)," -")</f>
        <v>0</v>
      </c>
      <c r="I109" s="486">
        <f>+AVERAGE('LÍNEA 4'!AW149:AW156)+AVERAGE('LÍNEA 4'!AY149:AY156)</f>
        <v>0.53125</v>
      </c>
      <c r="J109" s="563">
        <f>+AVERAGE('LÍNEA 4'!BQ149:BQ156)</f>
        <v>0.15625</v>
      </c>
      <c r="K109" s="614">
        <f t="shared" si="48"/>
        <v>0.15625</v>
      </c>
      <c r="L109" s="533">
        <f>+SUM('LÍNEA 4'!BS149:BS156)+SUM('LÍNEA 4'!BX149:BX156)</f>
        <v>3088181</v>
      </c>
      <c r="M109" s="497">
        <f>+SUM('LÍNEA 4'!CN149:CN156)</f>
        <v>2500000</v>
      </c>
      <c r="N109" s="497">
        <f>+SUM('LÍNEA 4'!CO149:CO156)</f>
        <v>0</v>
      </c>
      <c r="O109" s="697">
        <f t="shared" si="35"/>
        <v>0.80953804197357604</v>
      </c>
      <c r="P109" s="698" t="str">
        <f t="shared" si="44"/>
        <v xml:space="preserve"> -</v>
      </c>
    </row>
    <row r="110" spans="2:16" ht="18" customHeight="1" x14ac:dyDescent="0.2">
      <c r="B110" s="205" t="s">
        <v>1114</v>
      </c>
      <c r="C110" s="1199" t="s">
        <v>1115</v>
      </c>
      <c r="D110" s="1200"/>
      <c r="E110" s="474" t="str">
        <f>+IF('LÍNEA 4'!AV157&gt;0,'LÍNEA 4'!BI157," -")</f>
        <v xml:space="preserve"> -</v>
      </c>
      <c r="F110" s="478">
        <f>+IF('LÍNEA 4'!AX157&gt;0,'LÍNEA 4'!BK157," -")</f>
        <v>0</v>
      </c>
      <c r="G110" s="478">
        <f>+IF('LÍNEA 4'!AZ157&gt;0,'LÍNEA 4'!BM157," -")</f>
        <v>0</v>
      </c>
      <c r="H110" s="481">
        <f>+IF('LÍNEA 4'!BB157&gt;0,'LÍNEA 4'!BO157," -")</f>
        <v>0</v>
      </c>
      <c r="I110" s="486">
        <f>+'LÍNEA 4'!AW157+'LÍNEA 4'!AY157</f>
        <v>0.33</v>
      </c>
      <c r="J110" s="563">
        <f>+'LÍNEA 4'!BQ157</f>
        <v>0</v>
      </c>
      <c r="K110" s="614">
        <f t="shared" si="48"/>
        <v>0</v>
      </c>
      <c r="L110" s="533">
        <f>+'LÍNEA 4'!BS157+'LÍNEA 4'!BX157</f>
        <v>30000</v>
      </c>
      <c r="M110" s="497">
        <f>+'LÍNEA 4'!CN157</f>
        <v>0</v>
      </c>
      <c r="N110" s="497">
        <f>+'LÍNEA 4'!CO157</f>
        <v>0</v>
      </c>
      <c r="O110" s="697">
        <f t="shared" si="35"/>
        <v>0</v>
      </c>
      <c r="P110" s="698" t="str">
        <f t="shared" si="44"/>
        <v xml:space="preserve"> -</v>
      </c>
    </row>
    <row r="111" spans="2:16" ht="18" customHeight="1" x14ac:dyDescent="0.2">
      <c r="B111" s="205" t="s">
        <v>1116</v>
      </c>
      <c r="C111" s="1199" t="s">
        <v>1117</v>
      </c>
      <c r="D111" s="1200"/>
      <c r="E111" s="474">
        <f>+IF(SUM('LÍNEA 4'!AV158:AV167)&gt;0,AVERAGE('LÍNEA 4'!BI158:BI167)," -")</f>
        <v>0.6428571428571429</v>
      </c>
      <c r="F111" s="478">
        <f>+IF(SUM('LÍNEA 4'!AX158:AX167)&gt;0,AVERAGE('LÍNEA 4'!BK158:BK167)," -")</f>
        <v>0.14285714285714285</v>
      </c>
      <c r="G111" s="478">
        <f>+IF(SUM('LÍNEA 4'!AZ158:AZ167)&gt;0,AVERAGE('LÍNEA 4'!BM158:BM167)," -")</f>
        <v>0</v>
      </c>
      <c r="H111" s="481">
        <f>+IF(SUM('LÍNEA 4'!BB158:BB167)&gt;0,AVERAGE('LÍNEA 4'!BO158:BO167)," -")</f>
        <v>0</v>
      </c>
      <c r="I111" s="486">
        <f>+AVERAGE('LÍNEA 4'!AW158:AW167)+AVERAGE('LÍNEA 4'!AY158:AY167)</f>
        <v>0.45800000000000002</v>
      </c>
      <c r="J111" s="563">
        <f>+AVERAGE('LÍNEA 4'!BQ158:BQ167)</f>
        <v>0.3</v>
      </c>
      <c r="K111" s="614">
        <f t="shared" si="48"/>
        <v>0.3</v>
      </c>
      <c r="L111" s="533">
        <f>+SUM('LÍNEA 4'!BS158:BS167)+SUM('LÍNEA 4'!BX158:BX167)</f>
        <v>5843402</v>
      </c>
      <c r="M111" s="497">
        <f>+SUM('LÍNEA 4'!CN158:CN167)</f>
        <v>4125402</v>
      </c>
      <c r="N111" s="497">
        <f>+SUM('LÍNEA 4'!CO158:CO167)</f>
        <v>0</v>
      </c>
      <c r="O111" s="697">
        <f t="shared" si="35"/>
        <v>0.70599318684560808</v>
      </c>
      <c r="P111" s="698" t="str">
        <f t="shared" si="44"/>
        <v xml:space="preserve"> -</v>
      </c>
    </row>
    <row r="112" spans="2:16" ht="20.100000000000001" customHeight="1" x14ac:dyDescent="0.2">
      <c r="B112" s="204" t="s">
        <v>1118</v>
      </c>
      <c r="C112" s="1222" t="s">
        <v>649</v>
      </c>
      <c r="D112" s="1223"/>
      <c r="E112" s="476">
        <f>+AVERAGE(E113:E114)</f>
        <v>0.9107142857142857</v>
      </c>
      <c r="F112" s="476">
        <f t="shared" ref="F112:J112" si="49">+AVERAGE(F113:F114)</f>
        <v>0.26019047619047619</v>
      </c>
      <c r="G112" s="476">
        <f t="shared" si="49"/>
        <v>0</v>
      </c>
      <c r="H112" s="477">
        <f t="shared" si="49"/>
        <v>0</v>
      </c>
      <c r="I112" s="484">
        <f>+AVERAGE(I113:I114)</f>
        <v>0.43384531590413944</v>
      </c>
      <c r="J112" s="564">
        <f t="shared" si="49"/>
        <v>0.33282010893246189</v>
      </c>
      <c r="K112" s="615">
        <f t="shared" si="48"/>
        <v>0.33282010893246189</v>
      </c>
      <c r="L112" s="534">
        <f>SUM(L113:L114)</f>
        <v>42687064</v>
      </c>
      <c r="M112" s="498">
        <f t="shared" ref="M112:N112" si="50">SUM(M113:M114)</f>
        <v>19550187</v>
      </c>
      <c r="N112" s="498">
        <f t="shared" si="50"/>
        <v>0</v>
      </c>
      <c r="O112" s="699">
        <f t="shared" si="35"/>
        <v>0.45798856065622129</v>
      </c>
      <c r="P112" s="700" t="str">
        <f t="shared" si="44"/>
        <v xml:space="preserve"> -</v>
      </c>
    </row>
    <row r="113" spans="2:16" ht="18" customHeight="1" x14ac:dyDescent="0.2">
      <c r="B113" s="205" t="s">
        <v>1119</v>
      </c>
      <c r="C113" s="1199" t="s">
        <v>1120</v>
      </c>
      <c r="D113" s="1200"/>
      <c r="E113" s="474">
        <f>+IF(SUM('LÍNEA 4'!AV169:AV171)&gt;0,AVERAGE('LÍNEA 4'!BI169:BI171)," -")</f>
        <v>1</v>
      </c>
      <c r="F113" s="478">
        <f>+IF(SUM('LÍNEA 4'!AX169:AX171)&gt;0,AVERAGE('LÍNEA 4'!BK169:BK171)," -")</f>
        <v>0.35333333333333333</v>
      </c>
      <c r="G113" s="478">
        <f>+IF(SUM('LÍNEA 4'!AZ169:AZ171)&gt;0,AVERAGE('LÍNEA 4'!BM169:BM171)," -")</f>
        <v>0</v>
      </c>
      <c r="H113" s="481">
        <f>+IF(SUM('LÍNEA 4'!BB169:BB171)&gt;0,AVERAGE('LÍNEA 4'!BO169:BO171)," -")</f>
        <v>0</v>
      </c>
      <c r="I113" s="486">
        <f>+AVERAGE('LÍNEA 4'!AW169:AW171)+AVERAGE('LÍNEA 4'!AY169:AY171)</f>
        <v>0.53333333333333333</v>
      </c>
      <c r="J113" s="563">
        <f>+AVERAGE('LÍNEA 4'!BQ169:BQ171)</f>
        <v>0.55232333333333339</v>
      </c>
      <c r="K113" s="614">
        <f t="shared" si="48"/>
        <v>0.55232333333333339</v>
      </c>
      <c r="L113" s="533">
        <f>+SUM('LÍNEA 4'!BS169:BS171)+SUM('LÍNEA 4'!BX169:BX171)</f>
        <v>0</v>
      </c>
      <c r="M113" s="497">
        <f>+SUM('LÍNEA 4'!CN169:CN171)</f>
        <v>0</v>
      </c>
      <c r="N113" s="497">
        <f>+SUM('LÍNEA 4'!CO169:CO171)</f>
        <v>0</v>
      </c>
      <c r="O113" s="697" t="str">
        <f t="shared" si="35"/>
        <v>-</v>
      </c>
      <c r="P113" s="698" t="str">
        <f t="shared" si="44"/>
        <v xml:space="preserve"> -</v>
      </c>
    </row>
    <row r="114" spans="2:16" ht="18" customHeight="1" x14ac:dyDescent="0.2">
      <c r="B114" s="205" t="s">
        <v>1121</v>
      </c>
      <c r="C114" s="1199" t="s">
        <v>1122</v>
      </c>
      <c r="D114" s="1200"/>
      <c r="E114" s="474">
        <f>+IF(SUM('LÍNEA 4'!AV172:AV189)&gt;0,AVERAGE('LÍNEA 4'!BI172:BI189)," -")</f>
        <v>0.8214285714285714</v>
      </c>
      <c r="F114" s="478">
        <f>+IF(SUM('LÍNEA 4'!AX172:AX189)&gt;0,AVERAGE('LÍNEA 4'!BK172:BK189)," -")</f>
        <v>0.16704761904761906</v>
      </c>
      <c r="G114" s="478">
        <f>+IF(SUM('LÍNEA 4'!AZ172:AZ189)&gt;0,AVERAGE('LÍNEA 4'!BM172:BM189)," -")</f>
        <v>0</v>
      </c>
      <c r="H114" s="481">
        <f>+IF(SUM('LÍNEA 4'!BB172:BB189)&gt;0,AVERAGE('LÍNEA 4'!BO172:BO189)," -")</f>
        <v>0</v>
      </c>
      <c r="I114" s="486">
        <f>+AVERAGE('LÍNEA 4'!AW172:AW189)+AVERAGE('LÍNEA 4'!AY172:AY189)</f>
        <v>0.3343572984749455</v>
      </c>
      <c r="J114" s="563">
        <f>+AVERAGE('LÍNEA 4'!BQ172:BQ189)</f>
        <v>0.11331688453159042</v>
      </c>
      <c r="K114" s="614">
        <f t="shared" si="48"/>
        <v>0.11331688453159042</v>
      </c>
      <c r="L114" s="533">
        <f>+SUM('LÍNEA 4'!BS172:BS189)+SUM('LÍNEA 4'!BX172:BX189)</f>
        <v>42687064</v>
      </c>
      <c r="M114" s="497">
        <f>+SUM('LÍNEA 4'!CN172:CN189)</f>
        <v>19550187</v>
      </c>
      <c r="N114" s="497">
        <f>+SUM('LÍNEA 4'!CO172:CO189)</f>
        <v>0</v>
      </c>
      <c r="O114" s="697">
        <f t="shared" si="35"/>
        <v>0.45798856065622129</v>
      </c>
      <c r="P114" s="698" t="str">
        <f t="shared" si="44"/>
        <v xml:space="preserve"> -</v>
      </c>
    </row>
    <row r="115" spans="2:16" ht="20.100000000000001" customHeight="1" x14ac:dyDescent="0.2">
      <c r="B115" s="204" t="s">
        <v>1123</v>
      </c>
      <c r="C115" s="1222" t="s">
        <v>679</v>
      </c>
      <c r="D115" s="1223"/>
      <c r="E115" s="476">
        <f>+AVERAGE(E116:E120)</f>
        <v>0.67297777777777779</v>
      </c>
      <c r="F115" s="476">
        <f t="shared" ref="F115:J115" si="51">+AVERAGE(F116:F120)</f>
        <v>8.9422222222222222E-2</v>
      </c>
      <c r="G115" s="476">
        <f t="shared" si="51"/>
        <v>0</v>
      </c>
      <c r="H115" s="477">
        <f t="shared" si="51"/>
        <v>0</v>
      </c>
      <c r="I115" s="484">
        <f>+AVERAGE(I116:I120)</f>
        <v>0.53372307829498833</v>
      </c>
      <c r="J115" s="564">
        <f t="shared" si="51"/>
        <v>0.13632499999999997</v>
      </c>
      <c r="K115" s="615">
        <f t="shared" si="48"/>
        <v>0.13632499999999997</v>
      </c>
      <c r="L115" s="534">
        <f>SUM(L116:L120)</f>
        <v>12406990</v>
      </c>
      <c r="M115" s="498">
        <f t="shared" ref="M115:N115" si="52">SUM(M116:M120)</f>
        <v>2162500</v>
      </c>
      <c r="N115" s="498">
        <f t="shared" si="52"/>
        <v>0</v>
      </c>
      <c r="O115" s="699">
        <f t="shared" si="35"/>
        <v>0.17429690843629278</v>
      </c>
      <c r="P115" s="700" t="str">
        <f t="shared" si="44"/>
        <v xml:space="preserve"> -</v>
      </c>
    </row>
    <row r="116" spans="2:16" ht="18" customHeight="1" x14ac:dyDescent="0.2">
      <c r="B116" s="205" t="s">
        <v>1124</v>
      </c>
      <c r="C116" s="1199" t="s">
        <v>1125</v>
      </c>
      <c r="D116" s="1200"/>
      <c r="E116" s="474">
        <f>+IF(SUM('LÍNEA 4'!AV191:AV194)&gt;0,AVERAGE('LÍNEA 4'!BI191:BI194)," -")</f>
        <v>1</v>
      </c>
      <c r="F116" s="478">
        <f>+IF(SUM('LÍNEA 4'!AX191:AX194)&gt;0,AVERAGE('LÍNEA 4'!BK191:BK194)," -")</f>
        <v>0.11</v>
      </c>
      <c r="G116" s="478">
        <f>+IF(SUM('LÍNEA 4'!AZ191:AZ194)&gt;0,AVERAGE('LÍNEA 4'!BM191:BM194)," -")</f>
        <v>0</v>
      </c>
      <c r="H116" s="481">
        <f>+IF(SUM('LÍNEA 4'!BB191:BB194)&gt;0,AVERAGE('LÍNEA 4'!BO191:BO194)," -")</f>
        <v>0</v>
      </c>
      <c r="I116" s="486">
        <f>+AVERAGE('LÍNEA 4'!AW191:AW194)+AVERAGE('LÍNEA 4'!AY191:AY194)</f>
        <v>0.625</v>
      </c>
      <c r="J116" s="563">
        <f>+AVERAGE('LÍNEA 4'!BQ191:BQ194)</f>
        <v>8.3125000000000004E-2</v>
      </c>
      <c r="K116" s="614">
        <f t="shared" si="48"/>
        <v>8.3125000000000004E-2</v>
      </c>
      <c r="L116" s="533">
        <f>+SUM('LÍNEA 4'!BS191:BS194)+SUM('LÍNEA 4'!BX191:BX194)</f>
        <v>300000</v>
      </c>
      <c r="M116" s="497">
        <f>+SUM('LÍNEA 4'!CN191:CN194)</f>
        <v>0</v>
      </c>
      <c r="N116" s="497">
        <f>+SUM('LÍNEA 4'!CO191:CO194)</f>
        <v>0</v>
      </c>
      <c r="O116" s="697">
        <f t="shared" si="35"/>
        <v>0</v>
      </c>
      <c r="P116" s="698" t="str">
        <f t="shared" si="44"/>
        <v xml:space="preserve"> -</v>
      </c>
    </row>
    <row r="117" spans="2:16" ht="18" customHeight="1" x14ac:dyDescent="0.2">
      <c r="B117" s="205" t="s">
        <v>1126</v>
      </c>
      <c r="C117" s="1199" t="s">
        <v>1127</v>
      </c>
      <c r="D117" s="1200"/>
      <c r="E117" s="474">
        <f>+IF(SUM('LÍNEA 4'!AV195:AV204)&gt;0,AVERAGE('LÍNEA 4'!BI195:BI204)," -")</f>
        <v>0.5</v>
      </c>
      <c r="F117" s="478">
        <f>+IF(SUM('LÍNEA 4'!AX195:AX204)&gt;0,AVERAGE('LÍNEA 4'!BK195:BK204)," -")</f>
        <v>0</v>
      </c>
      <c r="G117" s="478">
        <f>+IF(SUM('LÍNEA 4'!AZ195:AZ204)&gt;0,AVERAGE('LÍNEA 4'!BM195:BM204)," -")</f>
        <v>0</v>
      </c>
      <c r="H117" s="481">
        <f>+IF(SUM('LÍNEA 4'!BB195:BB204)&gt;0,AVERAGE('LÍNEA 4'!BO195:BO204)," -")</f>
        <v>0</v>
      </c>
      <c r="I117" s="486">
        <f>+AVERAGE('LÍNEA 4'!AW195:AW204)+AVERAGE('LÍNEA 4'!AY195:AY204)</f>
        <v>0.44286142322097383</v>
      </c>
      <c r="J117" s="563">
        <f>+AVERAGE('LÍNEA 4'!BQ195:BQ204)</f>
        <v>2.5000000000000001E-2</v>
      </c>
      <c r="K117" s="614">
        <f t="shared" si="48"/>
        <v>2.5000000000000001E-2</v>
      </c>
      <c r="L117" s="533">
        <f>+SUM('LÍNEA 4'!BS195:BS204)+SUM('LÍNEA 4'!BX195:BX204)</f>
        <v>11839490</v>
      </c>
      <c r="M117" s="497">
        <f>+SUM('LÍNEA 4'!CN195:CN204)</f>
        <v>1985000</v>
      </c>
      <c r="N117" s="497">
        <f>+SUM('LÍNEA 4'!CO195:CO204)</f>
        <v>0</v>
      </c>
      <c r="O117" s="697">
        <f t="shared" si="35"/>
        <v>0.16765924883588737</v>
      </c>
      <c r="P117" s="698" t="str">
        <f t="shared" si="44"/>
        <v xml:space="preserve"> -</v>
      </c>
    </row>
    <row r="118" spans="2:16" ht="18" customHeight="1" x14ac:dyDescent="0.2">
      <c r="B118" s="205" t="s">
        <v>1128</v>
      </c>
      <c r="C118" s="1199" t="s">
        <v>1129</v>
      </c>
      <c r="D118" s="1200"/>
      <c r="E118" s="474">
        <f>+IF(SUM('LÍNEA 4'!AV205:AV213)&gt;0,AVERAGE('LÍNEA 4'!BI205:BI213)," -")</f>
        <v>0.69822222222222219</v>
      </c>
      <c r="F118" s="478">
        <f>+IF(SUM('LÍNEA 4'!AX205:AX213)&gt;0,AVERAGE('LÍNEA 4'!BK205:BK213)," -")</f>
        <v>8.7111111111111111E-2</v>
      </c>
      <c r="G118" s="478">
        <f>+IF(SUM('LÍNEA 4'!AZ205:AZ213)&gt;0,AVERAGE('LÍNEA 4'!BM205:BM213)," -")</f>
        <v>0</v>
      </c>
      <c r="H118" s="481">
        <f>+IF(SUM('LÍNEA 4'!BB205:BB213)&gt;0,AVERAGE('LÍNEA 4'!BO205:BO213)," -")</f>
        <v>0</v>
      </c>
      <c r="I118" s="486">
        <f>+AVERAGE('LÍNEA 4'!AW205:AW213)+AVERAGE('LÍNEA 4'!AY205:AY213)</f>
        <v>0.49444444444444441</v>
      </c>
      <c r="J118" s="563">
        <f>+AVERAGE('LÍNEA 4'!BQ205:BQ213)</f>
        <v>0.21933333333333332</v>
      </c>
      <c r="K118" s="614">
        <f t="shared" si="48"/>
        <v>0.21933333333333332</v>
      </c>
      <c r="L118" s="533">
        <f>+SUM('LÍNEA 4'!BS205:BS213)+SUM('LÍNEA 4'!BX205:BX213)</f>
        <v>177500</v>
      </c>
      <c r="M118" s="497">
        <f>+SUM('LÍNEA 4'!CN205:CN213)</f>
        <v>177500</v>
      </c>
      <c r="N118" s="497">
        <f>+SUM('LÍNEA 4'!CO205:CO213)</f>
        <v>0</v>
      </c>
      <c r="O118" s="697">
        <f t="shared" si="35"/>
        <v>1</v>
      </c>
      <c r="P118" s="698" t="str">
        <f t="shared" si="44"/>
        <v xml:space="preserve"> -</v>
      </c>
    </row>
    <row r="119" spans="2:16" ht="18" customHeight="1" x14ac:dyDescent="0.2">
      <c r="B119" s="205" t="s">
        <v>1130</v>
      </c>
      <c r="C119" s="1199" t="s">
        <v>1131</v>
      </c>
      <c r="D119" s="1200"/>
      <c r="E119" s="474">
        <f>+IF(SUM('LÍNEA 4'!AV214:AV217)&gt;0,AVERAGE('LÍNEA 4'!BI214:BI217)," -")</f>
        <v>0.66666666666666663</v>
      </c>
      <c r="F119" s="478">
        <f>+IF(SUM('LÍNEA 4'!AX214:AX217)&gt;0,AVERAGE('LÍNEA 4'!BK214:BK217)," -")</f>
        <v>0.25</v>
      </c>
      <c r="G119" s="478">
        <f>+IF(SUM('LÍNEA 4'!AZ214:AZ217)&gt;0,AVERAGE('LÍNEA 4'!BM214:BM217)," -")</f>
        <v>0</v>
      </c>
      <c r="H119" s="481">
        <f>+IF(SUM('LÍNEA 4'!BB214:BB217)&gt;0,AVERAGE('LÍNEA 4'!BO214:BO217)," -")</f>
        <v>0</v>
      </c>
      <c r="I119" s="486">
        <f>+AVERAGE('LÍNEA 4'!AW214:AW217)+AVERAGE('LÍNEA 4'!AY214:AY217)</f>
        <v>0.43964285714285711</v>
      </c>
      <c r="J119" s="563">
        <f>+AVERAGE('LÍNEA 4'!BQ214:BQ217)</f>
        <v>0.1875</v>
      </c>
      <c r="K119" s="614">
        <f t="shared" si="48"/>
        <v>0.1875</v>
      </c>
      <c r="L119" s="533">
        <f>+SUM('LÍNEA 4'!BS214:BS217)+SUM('LÍNEA 4'!BX214:BX217)</f>
        <v>90000</v>
      </c>
      <c r="M119" s="497">
        <f>+SUM('LÍNEA 4'!CN214:CN217)</f>
        <v>0</v>
      </c>
      <c r="N119" s="497">
        <f>+SUM('LÍNEA 4'!CO214:CO217)</f>
        <v>0</v>
      </c>
      <c r="O119" s="697">
        <f t="shared" si="35"/>
        <v>0</v>
      </c>
      <c r="P119" s="698" t="str">
        <f t="shared" si="44"/>
        <v xml:space="preserve"> -</v>
      </c>
    </row>
    <row r="120" spans="2:16" ht="18" customHeight="1" thickBot="1" x14ac:dyDescent="0.25">
      <c r="B120" s="205" t="s">
        <v>1132</v>
      </c>
      <c r="C120" s="1226" t="s">
        <v>1133</v>
      </c>
      <c r="D120" s="1227"/>
      <c r="E120" s="483">
        <f>+IF(SUM('LÍNEA 4'!AV218:AV220)&gt;0,AVERAGE('LÍNEA 4'!BI218:BI220)," -")</f>
        <v>0.5</v>
      </c>
      <c r="F120" s="483">
        <f>+IF(SUM('LÍNEA 4'!AX218:AX220)&gt;0,AVERAGE('LÍNEA 4'!BK218:BK220)," -")</f>
        <v>0</v>
      </c>
      <c r="G120" s="483">
        <f>+IF(SUM('LÍNEA 4'!AZ218:AZ220)&gt;0,AVERAGE('LÍNEA 4'!BM218:BM220)," -")</f>
        <v>0</v>
      </c>
      <c r="H120" s="482" t="str">
        <f>+IF(SUM('LÍNEA 4'!BB218:BB220)&gt;0,AVERAGE('LÍNEA 4'!BO218:BO220)," -")</f>
        <v xml:space="preserve"> -</v>
      </c>
      <c r="I120" s="487">
        <f>+AVERAGE('LÍNEA 4'!AW218:AW220)+AVERAGE('LÍNEA 4'!AY218:AY220)</f>
        <v>0.66666666666666663</v>
      </c>
      <c r="J120" s="565">
        <f>+AVERAGE('LÍNEA 4'!BQ218:BQ220)</f>
        <v>0.16666666666666666</v>
      </c>
      <c r="K120" s="616">
        <f t="shared" si="48"/>
        <v>0.16666666666666666</v>
      </c>
      <c r="L120" s="535">
        <f>+SUM('LÍNEA 4'!BS218:BS220)+SUM('LÍNEA 4'!BX218:BX220)</f>
        <v>0</v>
      </c>
      <c r="M120" s="499">
        <f>+SUM('LÍNEA 4'!CN218:CN220)</f>
        <v>0</v>
      </c>
      <c r="N120" s="499">
        <f>+SUM('LÍNEA 4'!CO218:CO220)</f>
        <v>0</v>
      </c>
      <c r="O120" s="701" t="str">
        <f t="shared" si="35"/>
        <v>-</v>
      </c>
      <c r="P120" s="702" t="str">
        <f t="shared" si="44"/>
        <v xml:space="preserve"> -</v>
      </c>
    </row>
    <row r="121" spans="2:16" ht="21.95" customHeight="1" thickBot="1" x14ac:dyDescent="0.25">
      <c r="B121" s="203">
        <v>5</v>
      </c>
      <c r="C121" s="1236" t="s">
        <v>20</v>
      </c>
      <c r="D121" s="1237"/>
      <c r="E121" s="549">
        <f>+AVERAGE(E122,E126,E132)</f>
        <v>0.88592592592592589</v>
      </c>
      <c r="F121" s="549">
        <f t="shared" ref="F121:H121" si="53">+AVERAGE(F122,F126,F132)</f>
        <v>0.21544197530864195</v>
      </c>
      <c r="G121" s="549">
        <f t="shared" si="53"/>
        <v>0</v>
      </c>
      <c r="H121" s="549">
        <f t="shared" si="53"/>
        <v>0</v>
      </c>
      <c r="I121" s="496">
        <f>+AVERAGE(I122,I126,I132)</f>
        <v>0.18679995228854676</v>
      </c>
      <c r="J121" s="570">
        <f>+AVERAGE(J122,J126,J132)</f>
        <v>0.12869203943727725</v>
      </c>
      <c r="K121" s="720">
        <f t="shared" si="48"/>
        <v>0.12869203943727725</v>
      </c>
      <c r="L121" s="550">
        <f>+L122+L126+L132</f>
        <v>5155498.3940000003</v>
      </c>
      <c r="M121" s="551">
        <f t="shared" ref="M121:N121" si="54">+M122+M126+M132</f>
        <v>2846777</v>
      </c>
      <c r="N121" s="551">
        <f t="shared" si="54"/>
        <v>325000</v>
      </c>
      <c r="O121" s="709">
        <f t="shared" si="35"/>
        <v>0.5521826955300958</v>
      </c>
      <c r="P121" s="710">
        <f t="shared" si="44"/>
        <v>0.11416419340187166</v>
      </c>
    </row>
    <row r="122" spans="2:16" ht="20.100000000000001" customHeight="1" x14ac:dyDescent="0.2">
      <c r="B122" s="204" t="s">
        <v>1134</v>
      </c>
      <c r="C122" s="1220" t="s">
        <v>797</v>
      </c>
      <c r="D122" s="1221"/>
      <c r="E122" s="488">
        <f>+AVERAGE(E123:E125)</f>
        <v>1</v>
      </c>
      <c r="F122" s="488">
        <f t="shared" ref="F122:J122" si="55">+AVERAGE(F123:F125)</f>
        <v>5.185185185185185E-2</v>
      </c>
      <c r="G122" s="488">
        <f t="shared" si="55"/>
        <v>0</v>
      </c>
      <c r="H122" s="489">
        <f t="shared" si="55"/>
        <v>0</v>
      </c>
      <c r="I122" s="557">
        <f>+AVERAGE(I123:I125)</f>
        <v>5.4344193817878028E-2</v>
      </c>
      <c r="J122" s="567">
        <f t="shared" si="55"/>
        <v>7.3611250348092461E-2</v>
      </c>
      <c r="K122" s="617">
        <f t="shared" si="48"/>
        <v>7.3611250348092461E-2</v>
      </c>
      <c r="L122" s="537">
        <f>SUM(L123:L125)</f>
        <v>320000</v>
      </c>
      <c r="M122" s="501">
        <f t="shared" ref="M122:N122" si="56">SUM(M123:M125)</f>
        <v>199900</v>
      </c>
      <c r="N122" s="501">
        <f t="shared" si="56"/>
        <v>325000</v>
      </c>
      <c r="O122" s="695">
        <f t="shared" si="35"/>
        <v>0.62468749999999995</v>
      </c>
      <c r="P122" s="696">
        <f t="shared" si="44"/>
        <v>1.6258129064532265</v>
      </c>
    </row>
    <row r="123" spans="2:16" ht="18" customHeight="1" x14ac:dyDescent="0.2">
      <c r="B123" s="205" t="s">
        <v>1135</v>
      </c>
      <c r="C123" s="1199" t="s">
        <v>1136</v>
      </c>
      <c r="D123" s="1200"/>
      <c r="E123" s="474">
        <f>+IF(SUM('LÍNEA 5'!AV11:AV15)&gt;0,AVERAGE('LÍNEA 5'!BI11:BI15)," -")</f>
        <v>1</v>
      </c>
      <c r="F123" s="478">
        <f>+IF(SUM('LÍNEA 5'!AX11:AX15)&gt;0,AVERAGE('LÍNEA 5'!BK11:BK15)," -")</f>
        <v>5.185185185185185E-2</v>
      </c>
      <c r="G123" s="478">
        <f>+IF(SUM('LÍNEA 5'!AZ11:AZ15)&gt;0,AVERAGE('LÍNEA 5'!BM11:BM15)," -")</f>
        <v>0</v>
      </c>
      <c r="H123" s="481">
        <f>+IF(SUM('LÍNEA 5'!BB11:BB15)&gt;0,AVERAGE('LÍNEA 5'!BO11:BO15)," -")</f>
        <v>0</v>
      </c>
      <c r="I123" s="486">
        <f>+AVERAGE('LÍNEA 5'!AW11:AW15)+AVERAGE('LÍNEA 5'!AY11:AY15)</f>
        <v>0.1344611528822055</v>
      </c>
      <c r="J123" s="563">
        <f>+AVERAGE('LÍNEA 5'!BQ11:BQ15)</f>
        <v>0.1033734335839599</v>
      </c>
      <c r="K123" s="614">
        <f t="shared" si="48"/>
        <v>0.1033734335839599</v>
      </c>
      <c r="L123" s="533">
        <f>+SUM('LÍNEA 5'!BS11:BS15)+SUM('LÍNEA 5'!BX11:BX15)</f>
        <v>170000</v>
      </c>
      <c r="M123" s="497">
        <f>+SUM('LÍNEA 5'!CN11:CN15)</f>
        <v>49900</v>
      </c>
      <c r="N123" s="497">
        <f>+SUM('LÍNEA 5'!CO11:CO15)</f>
        <v>0</v>
      </c>
      <c r="O123" s="697">
        <f t="shared" si="35"/>
        <v>0.29352941176470587</v>
      </c>
      <c r="P123" s="698" t="str">
        <f t="shared" si="44"/>
        <v xml:space="preserve"> -</v>
      </c>
    </row>
    <row r="124" spans="2:16" ht="18" customHeight="1" x14ac:dyDescent="0.2">
      <c r="B124" s="205" t="s">
        <v>1137</v>
      </c>
      <c r="C124" s="1199" t="s">
        <v>1138</v>
      </c>
      <c r="D124" s="1200"/>
      <c r="E124" s="474">
        <f>+IF(SUM('LÍNEA 5'!AV16:AV20)&gt;0,AVERAGE('LÍNEA 5'!BI16:BI20)," -")</f>
        <v>1</v>
      </c>
      <c r="F124" s="478" t="str">
        <f>+IF(SUM('LÍNEA 5'!AX16:AX20)&gt;0,AVERAGE('LÍNEA 5'!BK16:BK20)," -")</f>
        <v xml:space="preserve"> -</v>
      </c>
      <c r="G124" s="478">
        <f>+IF(SUM('LÍNEA 5'!AZ16:AZ20)&gt;0,AVERAGE('LÍNEA 5'!BM16:BM20)," -")</f>
        <v>0</v>
      </c>
      <c r="H124" s="481">
        <f>+IF(SUM('LÍNEA 5'!BB16:BB20)&gt;0,AVERAGE('LÍNEA 5'!BO16:BO20)," -")</f>
        <v>0</v>
      </c>
      <c r="I124" s="486">
        <f>+AVERAGE('LÍNEA 5'!AW16:AW20)+AVERAGE('LÍNEA 5'!AY16:AY20)</f>
        <v>2.8571428571428571E-2</v>
      </c>
      <c r="J124" s="563">
        <f>+AVERAGE('LÍNEA 5'!BQ16:BQ20)</f>
        <v>2.8571428571428571E-2</v>
      </c>
      <c r="K124" s="614">
        <f t="shared" si="48"/>
        <v>2.8571428571428571E-2</v>
      </c>
      <c r="L124" s="533">
        <f>+SUM('LÍNEA 5'!BS16:BS20)+SUM('LÍNEA 5'!BX16:BX20)</f>
        <v>150000</v>
      </c>
      <c r="M124" s="497">
        <f>+SUM('LÍNEA 5'!CN16:CN20)</f>
        <v>150000</v>
      </c>
      <c r="N124" s="497">
        <f>+SUM('LÍNEA 5'!CO16:CO20)</f>
        <v>325000</v>
      </c>
      <c r="O124" s="697">
        <f t="shared" si="35"/>
        <v>1</v>
      </c>
      <c r="P124" s="698">
        <f t="shared" si="44"/>
        <v>2.1666666666666665</v>
      </c>
    </row>
    <row r="125" spans="2:16" ht="18" customHeight="1" x14ac:dyDescent="0.2">
      <c r="B125" s="205" t="s">
        <v>1139</v>
      </c>
      <c r="C125" s="1199" t="s">
        <v>1140</v>
      </c>
      <c r="D125" s="1200"/>
      <c r="E125" s="474" t="str">
        <f>+IF(SUM('LÍNEA 5'!AV21:AV23)&gt;0,AVERAGE('LÍNEA 5'!BI21:BI23)," -")</f>
        <v xml:space="preserve"> -</v>
      </c>
      <c r="F125" s="478" t="str">
        <f>+IF(SUM('LÍNEA 5'!AX21:AX23)&gt;0,AVERAGE('LÍNEA 5'!BK21:BK23)," -")</f>
        <v xml:space="preserve"> -</v>
      </c>
      <c r="G125" s="478">
        <f>+IF(SUM('LÍNEA 5'!AZ21:AZ23)&gt;0,AVERAGE('LÍNEA 5'!BM21:BM23)," -")</f>
        <v>0</v>
      </c>
      <c r="H125" s="481">
        <f>+IF(SUM('LÍNEA 5'!BB21:BB23)&gt;0,AVERAGE('LÍNEA 5'!BO21:BO23)," -")</f>
        <v>0</v>
      </c>
      <c r="I125" s="486">
        <f>+AVERAGE('LÍNEA 5'!AW21:AW23)+AVERAGE('LÍNEA 5'!AY21:AY23)</f>
        <v>0</v>
      </c>
      <c r="J125" s="563">
        <f>+AVERAGE('LÍNEA 5'!BQ21:BQ23)</f>
        <v>8.8888888888888892E-2</v>
      </c>
      <c r="K125" s="614">
        <f t="shared" si="48"/>
        <v>8.8888888888888892E-2</v>
      </c>
      <c r="L125" s="533">
        <f>+SUM('LÍNEA 5'!BS21:BS23)+SUM('LÍNEA 5'!BX21:BX23)</f>
        <v>0</v>
      </c>
      <c r="M125" s="497">
        <f>+SUM('LÍNEA 5'!CN21:CN23)</f>
        <v>0</v>
      </c>
      <c r="N125" s="497">
        <f>+SUM('LÍNEA 5'!CO21:CO23)</f>
        <v>0</v>
      </c>
      <c r="O125" s="697" t="str">
        <f t="shared" si="35"/>
        <v>-</v>
      </c>
      <c r="P125" s="698" t="str">
        <f t="shared" si="44"/>
        <v xml:space="preserve"> -</v>
      </c>
    </row>
    <row r="126" spans="2:16" ht="20.100000000000001" customHeight="1" x14ac:dyDescent="0.2">
      <c r="B126" s="204" t="s">
        <v>1141</v>
      </c>
      <c r="C126" s="1222" t="s">
        <v>822</v>
      </c>
      <c r="D126" s="1223"/>
      <c r="E126" s="476">
        <f>+AVERAGE(E127:E131)</f>
        <v>0.65777777777777768</v>
      </c>
      <c r="F126" s="476">
        <f t="shared" ref="F126:J126" si="57">+AVERAGE(F127:F131)</f>
        <v>3.1866666666666668E-2</v>
      </c>
      <c r="G126" s="476">
        <f t="shared" si="57"/>
        <v>0</v>
      </c>
      <c r="H126" s="477">
        <f t="shared" si="57"/>
        <v>0</v>
      </c>
      <c r="I126" s="484">
        <f>+AVERAGE(I127:I131)</f>
        <v>0.25519058368268299</v>
      </c>
      <c r="J126" s="564">
        <f t="shared" si="57"/>
        <v>9.4877566376437711E-2</v>
      </c>
      <c r="K126" s="615">
        <f t="shared" si="48"/>
        <v>9.4877566376437711E-2</v>
      </c>
      <c r="L126" s="534">
        <f>SUM(L127:L131)</f>
        <v>4736698.3940000003</v>
      </c>
      <c r="M126" s="498">
        <f t="shared" ref="M126:N126" si="58">SUM(M127:M131)</f>
        <v>2558677</v>
      </c>
      <c r="N126" s="498">
        <f t="shared" si="58"/>
        <v>0</v>
      </c>
      <c r="O126" s="699">
        <f t="shared" si="35"/>
        <v>0.54018153303598326</v>
      </c>
      <c r="P126" s="700" t="str">
        <f t="shared" si="44"/>
        <v xml:space="preserve"> -</v>
      </c>
    </row>
    <row r="127" spans="2:16" ht="18" customHeight="1" x14ac:dyDescent="0.2">
      <c r="B127" s="205" t="s">
        <v>1142</v>
      </c>
      <c r="C127" s="1199" t="s">
        <v>1143</v>
      </c>
      <c r="D127" s="1200"/>
      <c r="E127" s="474" t="str">
        <f>+IF('LÍNEA 5'!AV25&gt;0,'LÍNEA 5'!BI25," -")</f>
        <v xml:space="preserve"> -</v>
      </c>
      <c r="F127" s="478">
        <f>+IF('LÍNEA 5'!AX25&gt;0,'LÍNEA 5'!BK25," -")</f>
        <v>0</v>
      </c>
      <c r="G127" s="478">
        <f>+IF('LÍNEA 5'!AZ25&gt;0,'LÍNEA 5'!BM25," -")</f>
        <v>0</v>
      </c>
      <c r="H127" s="481">
        <f>+IF('LÍNEA 5'!BB25&gt;0,'LÍNEA 5'!BO25," -")</f>
        <v>0</v>
      </c>
      <c r="I127" s="486">
        <f>+'LÍNEA 5'!AW25+'LÍNEA 5'!AY25</f>
        <v>0.1</v>
      </c>
      <c r="J127" s="563">
        <f>+'LÍNEA 5'!BQ25</f>
        <v>0</v>
      </c>
      <c r="K127" s="614">
        <f t="shared" si="48"/>
        <v>0</v>
      </c>
      <c r="L127" s="533">
        <f>+'LÍNEA 5'!BS25+'LÍNEA 5'!BX25</f>
        <v>137500</v>
      </c>
      <c r="M127" s="497">
        <f>+'LÍNEA 5'!CN25</f>
        <v>0</v>
      </c>
      <c r="N127" s="497">
        <f>+'LÍNEA 5'!CO25</f>
        <v>0</v>
      </c>
      <c r="O127" s="697">
        <f t="shared" si="35"/>
        <v>0</v>
      </c>
      <c r="P127" s="698" t="str">
        <f t="shared" si="44"/>
        <v xml:space="preserve"> -</v>
      </c>
    </row>
    <row r="128" spans="2:16" ht="18" customHeight="1" x14ac:dyDescent="0.2">
      <c r="B128" s="205" t="s">
        <v>1144</v>
      </c>
      <c r="C128" s="1199" t="s">
        <v>1145</v>
      </c>
      <c r="D128" s="1200"/>
      <c r="E128" s="474" t="str">
        <f>+IF(SUM('LÍNEA 5'!AV26:AV27)&gt;0,AVERAGE('LÍNEA 5'!BI26:BI27)," -")</f>
        <v xml:space="preserve"> -</v>
      </c>
      <c r="F128" s="478">
        <f>+IF(SUM('LÍNEA 5'!AX26:AX27)&gt;0,AVERAGE('LÍNEA 5'!BK26:BK27)," -")</f>
        <v>0</v>
      </c>
      <c r="G128" s="478">
        <f>+IF(SUM('LÍNEA 5'!AZ26:AZ27)&gt;0,AVERAGE('LÍNEA 5'!BM26:BM27)," -")</f>
        <v>0</v>
      </c>
      <c r="H128" s="481">
        <f>+IF(SUM('LÍNEA 5'!BB26:BB27)&gt;0,AVERAGE('LÍNEA 5'!BO26:BO27)," -")</f>
        <v>0</v>
      </c>
      <c r="I128" s="486">
        <f>+AVERAGE('LÍNEA 5'!AW26:AW27)+AVERAGE('LÍNEA 5'!AY26:AY27)</f>
        <v>0.05</v>
      </c>
      <c r="J128" s="563">
        <f>+AVERAGE('LÍNEA 5'!BQ26:BQ27)</f>
        <v>0</v>
      </c>
      <c r="K128" s="614">
        <f t="shared" si="48"/>
        <v>0</v>
      </c>
      <c r="L128" s="533">
        <f>+SUM('LÍNEA 5'!BS26:BS27)+SUM('LÍNEA 5'!BX26:BX27)</f>
        <v>30000</v>
      </c>
      <c r="M128" s="497">
        <f>+SUM('LÍNEA 5'!CN26:CN27)</f>
        <v>0</v>
      </c>
      <c r="N128" s="497">
        <f>+SUM('LÍNEA 5'!CO26:CO27)</f>
        <v>0</v>
      </c>
      <c r="O128" s="697">
        <f t="shared" si="35"/>
        <v>0</v>
      </c>
      <c r="P128" s="698" t="str">
        <f t="shared" si="44"/>
        <v xml:space="preserve"> -</v>
      </c>
    </row>
    <row r="129" spans="2:16" ht="18" customHeight="1" x14ac:dyDescent="0.2">
      <c r="B129" s="205" t="s">
        <v>1146</v>
      </c>
      <c r="C129" s="1199" t="s">
        <v>1147</v>
      </c>
      <c r="D129" s="1200"/>
      <c r="E129" s="474">
        <f>+IF('LÍNEA 5'!AV28&gt;0,'LÍNEA 5'!BI28," -")</f>
        <v>1</v>
      </c>
      <c r="F129" s="478">
        <f>+IF('LÍNEA 5'!AX28&gt;0,'LÍNEA 5'!BK28," -")</f>
        <v>0.15933333333333333</v>
      </c>
      <c r="G129" s="478">
        <f>+IF('LÍNEA 5'!AZ28&gt;0,'LÍNEA 5'!BM28," -")</f>
        <v>0</v>
      </c>
      <c r="H129" s="481">
        <f>+IF('LÍNEA 5'!BB28&gt;0,'LÍNEA 5'!BO28," -")</f>
        <v>0</v>
      </c>
      <c r="I129" s="486">
        <f>+'LÍNEA 5'!AW28+'LÍNEA 5'!AY28</f>
        <v>0.40309577555627218</v>
      </c>
      <c r="J129" s="563">
        <f>+'LÍNEA 5'!BQ28</f>
        <v>0.23105449854885521</v>
      </c>
      <c r="K129" s="614">
        <f t="shared" si="48"/>
        <v>0.23105449854885521</v>
      </c>
      <c r="L129" s="533">
        <f>+'LÍNEA 5'!BS28+'LÍNEA 5'!BX28</f>
        <v>0</v>
      </c>
      <c r="M129" s="497">
        <f>+'LÍNEA 5'!CN28</f>
        <v>0</v>
      </c>
      <c r="N129" s="497">
        <f>+'LÍNEA 5'!CO28</f>
        <v>0</v>
      </c>
      <c r="O129" s="697" t="str">
        <f t="shared" si="35"/>
        <v>-</v>
      </c>
      <c r="P129" s="698" t="str">
        <f t="shared" si="44"/>
        <v xml:space="preserve"> -</v>
      </c>
    </row>
    <row r="130" spans="2:16" ht="18" customHeight="1" x14ac:dyDescent="0.2">
      <c r="B130" s="205" t="s">
        <v>1148</v>
      </c>
      <c r="C130" s="1199" t="s">
        <v>1149</v>
      </c>
      <c r="D130" s="1200"/>
      <c r="E130" s="474">
        <f>+IF(SUM('LÍNEA 5'!AV29:AV35)&gt;0,AVERAGE('LÍNEA 5'!BI29:BI35)," -")</f>
        <v>0</v>
      </c>
      <c r="F130" s="478">
        <f>+IF(SUM('LÍNEA 5'!AX29:AX35)&gt;0,AVERAGE('LÍNEA 5'!BK29:BK35)," -")</f>
        <v>0</v>
      </c>
      <c r="G130" s="478">
        <f>+IF(SUM('LÍNEA 5'!AZ29:AZ35)&gt;0,AVERAGE('LÍNEA 5'!BM29:BM35)," -")</f>
        <v>0</v>
      </c>
      <c r="H130" s="481">
        <f>+IF(SUM('LÍNEA 5'!BB29:BB35)&gt;0,AVERAGE('LÍNEA 5'!BO29:BO35)," -")</f>
        <v>0</v>
      </c>
      <c r="I130" s="486">
        <f>+AVERAGE('LÍNEA 5'!AW29:AW35)+AVERAGE('LÍNEA 5'!AY29:AY35)</f>
        <v>0.22285714285714286</v>
      </c>
      <c r="J130" s="563">
        <f>+AVERAGE('LÍNEA 5'!BQ29:BQ35)</f>
        <v>0</v>
      </c>
      <c r="K130" s="614">
        <f t="shared" si="48"/>
        <v>0</v>
      </c>
      <c r="L130" s="533">
        <f>+SUM('LÍNEA 5'!BS29:BS35)+SUM('LÍNEA 5'!BX29:BX35)</f>
        <v>0</v>
      </c>
      <c r="M130" s="497">
        <f>+SUM('LÍNEA 5'!CN29:CN35)</f>
        <v>0</v>
      </c>
      <c r="N130" s="497">
        <f>+SUM('LÍNEA 5'!CO29:CO35)</f>
        <v>0</v>
      </c>
      <c r="O130" s="697" t="str">
        <f t="shared" si="35"/>
        <v>-</v>
      </c>
      <c r="P130" s="698" t="str">
        <f t="shared" si="44"/>
        <v xml:space="preserve"> -</v>
      </c>
    </row>
    <row r="131" spans="2:16" ht="18" customHeight="1" x14ac:dyDescent="0.2">
      <c r="B131" s="205" t="s">
        <v>1150</v>
      </c>
      <c r="C131" s="1199" t="s">
        <v>1151</v>
      </c>
      <c r="D131" s="1200"/>
      <c r="E131" s="474">
        <f>+IF(SUM('LÍNEA 5'!AV36:AV38)&gt;0,AVERAGE('LÍNEA 5'!BI36:BI38)," -")</f>
        <v>0.97333333333333327</v>
      </c>
      <c r="F131" s="478">
        <f>+IF(SUM('LÍNEA 5'!AX36:AX38)&gt;0,AVERAGE('LÍNEA 5'!BK36:BK38)," -")</f>
        <v>0</v>
      </c>
      <c r="G131" s="478">
        <f>+IF(SUM('LÍNEA 5'!AZ36:AZ38)&gt;0,AVERAGE('LÍNEA 5'!BM36:BM38)," -")</f>
        <v>0</v>
      </c>
      <c r="H131" s="481">
        <f>+IF(SUM('LÍNEA 5'!BB36:BB38)&gt;0,AVERAGE('LÍNEA 5'!BO36:BO38)," -")</f>
        <v>0</v>
      </c>
      <c r="I131" s="486">
        <f>+AVERAGE('LÍNEA 5'!AW36:AW38)+AVERAGE('LÍNEA 5'!AY36:AY38)</f>
        <v>0.5</v>
      </c>
      <c r="J131" s="563">
        <f>+AVERAGE('LÍNEA 5'!BQ36:BQ38)</f>
        <v>0.24333333333333332</v>
      </c>
      <c r="K131" s="614">
        <f t="shared" si="48"/>
        <v>0.24333333333333332</v>
      </c>
      <c r="L131" s="533">
        <f>+SUM('LÍNEA 5'!BS36:BS38)+SUM('LÍNEA 5'!BX36:BX38)</f>
        <v>4569198.3940000003</v>
      </c>
      <c r="M131" s="497">
        <f>+SUM('LÍNEA 5'!CN36:CN38)</f>
        <v>2558677</v>
      </c>
      <c r="N131" s="497">
        <f>+SUM('LÍNEA 5'!CO36:CO38)</f>
        <v>0</v>
      </c>
      <c r="O131" s="697">
        <f t="shared" si="35"/>
        <v>0.55998378257330705</v>
      </c>
      <c r="P131" s="698" t="str">
        <f t="shared" si="44"/>
        <v xml:space="preserve"> -</v>
      </c>
    </row>
    <row r="132" spans="2:16" ht="20.100000000000001" customHeight="1" x14ac:dyDescent="0.2">
      <c r="B132" s="204" t="s">
        <v>1152</v>
      </c>
      <c r="C132" s="1222" t="s">
        <v>843</v>
      </c>
      <c r="D132" s="1223"/>
      <c r="E132" s="476">
        <f>+AVERAGE(E133:E135)</f>
        <v>1</v>
      </c>
      <c r="F132" s="476">
        <f t="shared" ref="F132:J132" si="59">+AVERAGE(F133:F135)</f>
        <v>0.56260740740740733</v>
      </c>
      <c r="G132" s="476">
        <f t="shared" si="59"/>
        <v>0</v>
      </c>
      <c r="H132" s="477">
        <f t="shared" si="59"/>
        <v>0</v>
      </c>
      <c r="I132" s="484">
        <f>+AVERAGE(I133:I135)</f>
        <v>0.25086507936507935</v>
      </c>
      <c r="J132" s="564">
        <f t="shared" si="59"/>
        <v>0.21758730158730158</v>
      </c>
      <c r="K132" s="615">
        <f t="shared" si="48"/>
        <v>0.21758730158730158</v>
      </c>
      <c r="L132" s="534">
        <f>SUM(L133:L135)</f>
        <v>98800</v>
      </c>
      <c r="M132" s="498">
        <f t="shared" ref="M132:N132" si="60">SUM(M133:M135)</f>
        <v>88200</v>
      </c>
      <c r="N132" s="498">
        <f t="shared" si="60"/>
        <v>0</v>
      </c>
      <c r="O132" s="699">
        <f t="shared" si="35"/>
        <v>0.89271255060728749</v>
      </c>
      <c r="P132" s="700" t="str">
        <f t="shared" si="44"/>
        <v xml:space="preserve"> -</v>
      </c>
    </row>
    <row r="133" spans="2:16" ht="18" customHeight="1" x14ac:dyDescent="0.2">
      <c r="B133" s="205" t="s">
        <v>1153</v>
      </c>
      <c r="C133" s="1199" t="s">
        <v>1154</v>
      </c>
      <c r="D133" s="1200"/>
      <c r="E133" s="474">
        <f>+IF(SUM('LÍNEA 5'!AV40:AV44)&gt;0,AVERAGE('LÍNEA 5'!BI40:BI44)," -")</f>
        <v>1</v>
      </c>
      <c r="F133" s="478">
        <f>+IF(SUM('LÍNEA 5'!AX40:AX44)&gt;0,AVERAGE('LÍNEA 5'!BK40:BK44)," -")</f>
        <v>0.68782222222222222</v>
      </c>
      <c r="G133" s="478">
        <f>+IF(SUM('LÍNEA 5'!AZ40:AZ44)&gt;0,AVERAGE('LÍNEA 5'!BM40:BM44)," -")</f>
        <v>0</v>
      </c>
      <c r="H133" s="481">
        <f>+IF(SUM('LÍNEA 5'!BB40:BB44)&gt;0,AVERAGE('LÍNEA 5'!BO40:BO44)," -")</f>
        <v>0</v>
      </c>
      <c r="I133" s="486">
        <f>+AVERAGE('LÍNEA 5'!AW40:AW44)+AVERAGE('LÍNEA 5'!AY40:AY44)</f>
        <v>0.3686666666666667</v>
      </c>
      <c r="J133" s="563">
        <f>+AVERAGE('LÍNEA 5'!BQ40:BQ44)</f>
        <v>0.33133333333333337</v>
      </c>
      <c r="K133" s="614">
        <f t="shared" si="48"/>
        <v>0.33133333333333337</v>
      </c>
      <c r="L133" s="533">
        <f>+SUM('LÍNEA 5'!BS40:BS44)+SUM('LÍNEA 5'!BX40:BX44)</f>
        <v>98800</v>
      </c>
      <c r="M133" s="497">
        <f>+SUM('LÍNEA 5'!CN40:CN44)</f>
        <v>88200</v>
      </c>
      <c r="N133" s="497">
        <f>+SUM('LÍNEA 5'!CO40:CO44)</f>
        <v>0</v>
      </c>
      <c r="O133" s="697">
        <f t="shared" si="35"/>
        <v>0.89271255060728749</v>
      </c>
      <c r="P133" s="698" t="str">
        <f t="shared" si="44"/>
        <v xml:space="preserve"> -</v>
      </c>
    </row>
    <row r="134" spans="2:16" ht="18" customHeight="1" x14ac:dyDescent="0.2">
      <c r="B134" s="205" t="s">
        <v>1155</v>
      </c>
      <c r="C134" s="1199" t="s">
        <v>1156</v>
      </c>
      <c r="D134" s="1200"/>
      <c r="E134" s="474">
        <f>+IF(SUM('LÍNEA 5'!AV45:AV51)&gt;0,AVERAGE('LÍNEA 5'!BI45:BI51)," -")</f>
        <v>1</v>
      </c>
      <c r="F134" s="478">
        <f>+IF(SUM('LÍNEA 5'!AX45:AX51)&gt;0,AVERAGE('LÍNEA 5'!BK45:BK51)," -")</f>
        <v>1</v>
      </c>
      <c r="G134" s="478">
        <f>+IF(SUM('LÍNEA 5'!AZ45:AZ51)&gt;0,AVERAGE('LÍNEA 5'!BM45:BM51)," -")</f>
        <v>0</v>
      </c>
      <c r="H134" s="481">
        <f>+IF(SUM('LÍNEA 5'!BB45:BB51)&gt;0,AVERAGE('LÍNEA 5'!BO45:BO51)," -")</f>
        <v>0</v>
      </c>
      <c r="I134" s="486">
        <f>+AVERAGE('LÍNEA 5'!AW45:AW51)+AVERAGE('LÍNEA 5'!AY45:AY51)</f>
        <v>7.1428571428571425E-2</v>
      </c>
      <c r="J134" s="563">
        <f>+AVERAGE('LÍNEA 5'!BQ45:BQ51)</f>
        <v>7.1428571428571425E-2</v>
      </c>
      <c r="K134" s="614">
        <f t="shared" si="48"/>
        <v>7.1428571428571425E-2</v>
      </c>
      <c r="L134" s="533">
        <f>+SUM('LÍNEA 5'!BS45:BS51)+SUM('LÍNEA 5'!BX45:BX51)</f>
        <v>0</v>
      </c>
      <c r="M134" s="497">
        <f>+SUM('LÍNEA 5'!CN45:CN51)</f>
        <v>0</v>
      </c>
      <c r="N134" s="497">
        <f>+SUM('LÍNEA 5'!CO45:CO51)</f>
        <v>0</v>
      </c>
      <c r="O134" s="697" t="str">
        <f t="shared" si="35"/>
        <v>-</v>
      </c>
      <c r="P134" s="698" t="str">
        <f t="shared" si="44"/>
        <v xml:space="preserve"> -</v>
      </c>
    </row>
    <row r="135" spans="2:16" ht="18" customHeight="1" thickBot="1" x14ac:dyDescent="0.25">
      <c r="B135" s="205" t="s">
        <v>1157</v>
      </c>
      <c r="C135" s="1226" t="s">
        <v>1158</v>
      </c>
      <c r="D135" s="1227"/>
      <c r="E135" s="483">
        <f>+IF(SUM('LÍNEA 5'!AV52:AV53)&gt;0,AVERAGE('LÍNEA 5'!BI52:BI53)," -")</f>
        <v>1</v>
      </c>
      <c r="F135" s="483">
        <f>+IF(SUM('LÍNEA 5'!AX52:AX53)&gt;0,AVERAGE('LÍNEA 5'!BK52:BK53)," -")</f>
        <v>0</v>
      </c>
      <c r="G135" s="483">
        <f>+IF(SUM('LÍNEA 5'!AZ52:AZ53)&gt;0,AVERAGE('LÍNEA 5'!BM52:BM53)," -")</f>
        <v>0</v>
      </c>
      <c r="H135" s="482">
        <f>+IF(SUM('LÍNEA 5'!BB52:BB53)&gt;0,AVERAGE('LÍNEA 5'!BO52:BO53)," -")</f>
        <v>0</v>
      </c>
      <c r="I135" s="487">
        <f>+AVERAGE('LÍNEA 5'!AW52:AW53)+AVERAGE('LÍNEA 5'!AY52:AY53)</f>
        <v>0.3125</v>
      </c>
      <c r="J135" s="565">
        <f>+AVERAGE('LÍNEA 5'!BQ52:BQ53)</f>
        <v>0.25</v>
      </c>
      <c r="K135" s="616">
        <f t="shared" si="48"/>
        <v>0.25</v>
      </c>
      <c r="L135" s="535">
        <f>+SUM('LÍNEA 5'!BS52:BS53)+SUM('LÍNEA 5'!BX52:BX53)</f>
        <v>0</v>
      </c>
      <c r="M135" s="499">
        <f>+SUM('LÍNEA 5'!CN52:CN53)</f>
        <v>0</v>
      </c>
      <c r="N135" s="499">
        <f>+SUM('LÍNEA 5'!CO52:CO53)</f>
        <v>0</v>
      </c>
      <c r="O135" s="701" t="str">
        <f t="shared" si="35"/>
        <v>-</v>
      </c>
      <c r="P135" s="702" t="str">
        <f t="shared" si="44"/>
        <v xml:space="preserve"> -</v>
      </c>
    </row>
    <row r="136" spans="2:16" ht="21.95" customHeight="1" thickBot="1" x14ac:dyDescent="0.25">
      <c r="B136" s="203">
        <v>6</v>
      </c>
      <c r="C136" s="1234" t="s">
        <v>21</v>
      </c>
      <c r="D136" s="1235"/>
      <c r="E136" s="552">
        <f>+AVERAGE(E137,E143,E146)</f>
        <v>0.77619047619047621</v>
      </c>
      <c r="F136" s="552">
        <f t="shared" ref="F136:H136" si="61">+AVERAGE(F137,F143,F146)</f>
        <v>0.28540637235449734</v>
      </c>
      <c r="G136" s="552">
        <f t="shared" si="61"/>
        <v>0</v>
      </c>
      <c r="H136" s="552">
        <f t="shared" si="61"/>
        <v>0</v>
      </c>
      <c r="I136" s="553">
        <f>+AVERAGE(I137,I143,I146)</f>
        <v>0.40678516534433012</v>
      </c>
      <c r="J136" s="571">
        <f>+AVERAGE(J137,J143,J146)</f>
        <v>0.18057109381703132</v>
      </c>
      <c r="K136" s="721">
        <f t="shared" ref="K136:K148" si="62">+J136</f>
        <v>0.18057109381703132</v>
      </c>
      <c r="L136" s="554">
        <f>+L137+L143+L146</f>
        <v>106405266</v>
      </c>
      <c r="M136" s="555">
        <f t="shared" ref="M136:N136" si="63">+M137+M143+M146</f>
        <v>44918293</v>
      </c>
      <c r="N136" s="555">
        <f t="shared" si="63"/>
        <v>560511</v>
      </c>
      <c r="O136" s="711">
        <f t="shared" si="35"/>
        <v>0.42214351496475749</v>
      </c>
      <c r="P136" s="712">
        <f t="shared" si="44"/>
        <v>1.2478457273521057E-2</v>
      </c>
    </row>
    <row r="137" spans="2:16" ht="20.100000000000001" customHeight="1" x14ac:dyDescent="0.2">
      <c r="B137" s="204" t="s">
        <v>1159</v>
      </c>
      <c r="C137" s="1220" t="s">
        <v>887</v>
      </c>
      <c r="D137" s="1221"/>
      <c r="E137" s="488">
        <f>+AVERAGE(E138:E142)</f>
        <v>0.88571428571428579</v>
      </c>
      <c r="F137" s="488">
        <f t="shared" ref="F137:J137" si="64">+AVERAGE(F138:F142)</f>
        <v>0.40370349206349215</v>
      </c>
      <c r="G137" s="488">
        <f t="shared" si="64"/>
        <v>0</v>
      </c>
      <c r="H137" s="489">
        <f t="shared" si="64"/>
        <v>0</v>
      </c>
      <c r="I137" s="557">
        <f>+AVERAGE(I138:I142)</f>
        <v>0.39249324324324325</v>
      </c>
      <c r="J137" s="567">
        <f t="shared" si="64"/>
        <v>0.31043587569712566</v>
      </c>
      <c r="K137" s="617">
        <f t="shared" si="62"/>
        <v>0.31043587569712566</v>
      </c>
      <c r="L137" s="537">
        <f>SUM(L138:L142)</f>
        <v>19535179</v>
      </c>
      <c r="M137" s="501">
        <f t="shared" ref="M137:N137" si="65">SUM(M138:M142)</f>
        <v>9072450</v>
      </c>
      <c r="N137" s="501">
        <f t="shared" si="65"/>
        <v>560511</v>
      </c>
      <c r="O137" s="695">
        <f t="shared" si="35"/>
        <v>0.46441601584505571</v>
      </c>
      <c r="P137" s="696">
        <f t="shared" si="44"/>
        <v>6.1781657655870244E-2</v>
      </c>
    </row>
    <row r="138" spans="2:16" ht="18" customHeight="1" x14ac:dyDescent="0.2">
      <c r="B138" s="205" t="s">
        <v>1160</v>
      </c>
      <c r="C138" s="1199" t="s">
        <v>1161</v>
      </c>
      <c r="D138" s="1200"/>
      <c r="E138" s="474">
        <f>+IF(SUM('LÍNEA 6'!AV11:AV18)&gt;0,AVERAGE('LÍNEA 6'!BI11:BI18)," -")</f>
        <v>1</v>
      </c>
      <c r="F138" s="478">
        <f>+IF(SUM('LÍNEA 6'!AX11:AX18)&gt;0,AVERAGE('LÍNEA 6'!BK11:BK18)," -")</f>
        <v>0.45</v>
      </c>
      <c r="G138" s="478">
        <f>+IF(SUM('LÍNEA 6'!AZ11:AZ18)&gt;0,AVERAGE('LÍNEA 6'!BM11:BM18)," -")</f>
        <v>0</v>
      </c>
      <c r="H138" s="481">
        <f>+IF(SUM('LÍNEA 6'!BB11:BB18)&gt;0,AVERAGE('LÍNEA 6'!BO11:BO18)," -")</f>
        <v>0</v>
      </c>
      <c r="I138" s="486">
        <f>+AVERAGE('LÍNEA 6'!AW11:AW18)+AVERAGE('LÍNEA 6'!AY11:AY18)</f>
        <v>0.49125000000000002</v>
      </c>
      <c r="J138" s="563">
        <f>+AVERAGE('LÍNEA 6'!BQ11:BQ18)</f>
        <v>0.34375</v>
      </c>
      <c r="K138" s="614">
        <f t="shared" si="62"/>
        <v>0.34375</v>
      </c>
      <c r="L138" s="533">
        <f>+SUM('LÍNEA 6'!BS11:BS18)+SUM('LÍNEA 6'!BX11:BX18)</f>
        <v>588844</v>
      </c>
      <c r="M138" s="497">
        <f>+SUM('LÍNEA 6'!CN11:CN18)</f>
        <v>488844</v>
      </c>
      <c r="N138" s="497">
        <f>+SUM('LÍNEA 6'!CO11:CO18)</f>
        <v>18850</v>
      </c>
      <c r="O138" s="697">
        <f t="shared" si="35"/>
        <v>0.83017573415030121</v>
      </c>
      <c r="P138" s="698">
        <f t="shared" si="44"/>
        <v>3.8560358723846465E-2</v>
      </c>
    </row>
    <row r="139" spans="2:16" ht="18" customHeight="1" x14ac:dyDescent="0.2">
      <c r="B139" s="205" t="s">
        <v>1162</v>
      </c>
      <c r="C139" s="1199" t="s">
        <v>1163</v>
      </c>
      <c r="D139" s="1200"/>
      <c r="E139" s="474">
        <f>+IF(SUM('LÍNEA 6'!AV19:AV24)&gt;0,AVERAGE('LÍNEA 6'!BI19:BI24)," -")</f>
        <v>0.75</v>
      </c>
      <c r="F139" s="478">
        <f>+IF(SUM('LÍNEA 6'!AX19:AX24)&gt;0,AVERAGE('LÍNEA 6'!BK19:BK24)," -")</f>
        <v>0.52500000000000002</v>
      </c>
      <c r="G139" s="478">
        <f>+IF(SUM('LÍNEA 6'!AZ19:AZ24)&gt;0,AVERAGE('LÍNEA 6'!BM19:BM24)," -")</f>
        <v>0</v>
      </c>
      <c r="H139" s="481">
        <f>+IF(SUM('LÍNEA 6'!BB19:BB24)&gt;0,AVERAGE('LÍNEA 6'!BO19:BO24)," -")</f>
        <v>0</v>
      </c>
      <c r="I139" s="486">
        <f>+AVERAGE('LÍNEA 6'!AW19:AW24)+AVERAGE('LÍNEA 6'!AY19:AY24)</f>
        <v>0.23000000000000004</v>
      </c>
      <c r="J139" s="563">
        <f>+AVERAGE('LÍNEA 6'!BQ19:BQ24)</f>
        <v>0.32111111111111112</v>
      </c>
      <c r="K139" s="614">
        <f t="shared" si="62"/>
        <v>0.32111111111111112</v>
      </c>
      <c r="L139" s="533">
        <f>+SUM('LÍNEA 6'!BS19:BS24)+SUM('LÍNEA 6'!BX19:BX24)</f>
        <v>4088512</v>
      </c>
      <c r="M139" s="497">
        <f>+SUM('LÍNEA 6'!CN19:CN24)</f>
        <v>903551</v>
      </c>
      <c r="N139" s="497">
        <f>+SUM('LÍNEA 6'!CO19:CO24)</f>
        <v>0</v>
      </c>
      <c r="O139" s="697">
        <f t="shared" ref="O139:O148" si="66">IF(L139=0,"-",+M139/L139)</f>
        <v>0.22099751694504016</v>
      </c>
      <c r="P139" s="698" t="str">
        <f t="shared" si="44"/>
        <v xml:space="preserve"> -</v>
      </c>
    </row>
    <row r="140" spans="2:16" ht="18" customHeight="1" x14ac:dyDescent="0.2">
      <c r="B140" s="205" t="s">
        <v>1164</v>
      </c>
      <c r="C140" s="1199" t="s">
        <v>1165</v>
      </c>
      <c r="D140" s="1200"/>
      <c r="E140" s="474">
        <f>+IF(SUM('LÍNEA 6'!AV25:AV40)&gt;0,AVERAGE('LÍNEA 6'!BI25:BI40)," -")</f>
        <v>0.97857142857142854</v>
      </c>
      <c r="F140" s="478">
        <f>+IF(SUM('LÍNEA 6'!AX25:AX40)&gt;0,AVERAGE('LÍNEA 6'!BK25:BK40)," -")</f>
        <v>0.5435174603174604</v>
      </c>
      <c r="G140" s="478">
        <f>+IF(SUM('LÍNEA 6'!AZ25:AZ40)&gt;0,AVERAGE('LÍNEA 6'!BM25:BM40)," -")</f>
        <v>0</v>
      </c>
      <c r="H140" s="481">
        <f>+IF(SUM('LÍNEA 6'!BB25:BB40)&gt;0,AVERAGE('LÍNEA 6'!BO25:BO40)," -")</f>
        <v>0</v>
      </c>
      <c r="I140" s="486">
        <f>+AVERAGE('LÍNEA 6'!AW25:AW40)+AVERAGE('LÍNEA 6'!AY25:AY40)</f>
        <v>0.46621621621621623</v>
      </c>
      <c r="J140" s="563">
        <f>+AVERAGE('LÍNEA 6'!BQ25:BQ40)</f>
        <v>0.43996826737451739</v>
      </c>
      <c r="K140" s="614">
        <f t="shared" si="62"/>
        <v>0.43996826737451739</v>
      </c>
      <c r="L140" s="533">
        <f>+SUM('LÍNEA 6'!BS25:BS40)+SUM('LÍNEA 6'!BX25:BX40)</f>
        <v>10485604</v>
      </c>
      <c r="M140" s="497">
        <f>+SUM('LÍNEA 6'!CN25:CN40)</f>
        <v>5613531</v>
      </c>
      <c r="N140" s="497">
        <f>+SUM('LÍNEA 6'!CO25:CO40)</f>
        <v>541661</v>
      </c>
      <c r="O140" s="697">
        <f t="shared" si="66"/>
        <v>0.53535599856717841</v>
      </c>
      <c r="P140" s="698">
        <f t="shared" si="44"/>
        <v>9.6492029704654703E-2</v>
      </c>
    </row>
    <row r="141" spans="2:16" ht="18" customHeight="1" x14ac:dyDescent="0.2">
      <c r="B141" s="205" t="s">
        <v>1166</v>
      </c>
      <c r="C141" s="1199" t="s">
        <v>1167</v>
      </c>
      <c r="D141" s="1200"/>
      <c r="E141" s="474">
        <f>+IF(SUM('LÍNEA 6'!AV41:AV47)&gt;0,AVERAGE('LÍNEA 6'!BI41:BI47)," -")</f>
        <v>0.7</v>
      </c>
      <c r="F141" s="478">
        <f>+IF(SUM('LÍNEA 6'!AX41:AX47)&gt;0,AVERAGE('LÍNEA 6'!BK41:BK47)," -")</f>
        <v>0</v>
      </c>
      <c r="G141" s="478">
        <f>+IF(SUM('LÍNEA 6'!AZ41:AZ47)&gt;0,AVERAGE('LÍNEA 6'!BM41:BM47)," -")</f>
        <v>0</v>
      </c>
      <c r="H141" s="481">
        <f>+IF(SUM('LÍNEA 6'!BB41:BB47)&gt;0,AVERAGE('LÍNEA 6'!BO41:BO47)," -")</f>
        <v>0</v>
      </c>
      <c r="I141" s="486">
        <f>+AVERAGE('LÍNEA 6'!AW41:AW47)+AVERAGE('LÍNEA 6'!AY41:AY47)</f>
        <v>0.47499999999999998</v>
      </c>
      <c r="J141" s="563">
        <f>+AVERAGE('LÍNEA 6'!BQ41:BQ47)</f>
        <v>0.19735</v>
      </c>
      <c r="K141" s="614">
        <f t="shared" si="62"/>
        <v>0.19735</v>
      </c>
      <c r="L141" s="533">
        <f>+SUM('LÍNEA 6'!BS41:BS47)+SUM('LÍNEA 6'!BX41:BX47)</f>
        <v>3766038</v>
      </c>
      <c r="M141" s="497">
        <f>+SUM('LÍNEA 6'!CN41:CN47)</f>
        <v>2066524</v>
      </c>
      <c r="N141" s="497">
        <f>+SUM('LÍNEA 6'!CO41:CO47)</f>
        <v>0</v>
      </c>
      <c r="O141" s="697">
        <f t="shared" si="66"/>
        <v>0.54872627413743569</v>
      </c>
      <c r="P141" s="698" t="str">
        <f t="shared" si="44"/>
        <v xml:space="preserve"> -</v>
      </c>
    </row>
    <row r="142" spans="2:16" ht="18" customHeight="1" x14ac:dyDescent="0.2">
      <c r="B142" s="205" t="s">
        <v>1168</v>
      </c>
      <c r="C142" s="1199" t="s">
        <v>1169</v>
      </c>
      <c r="D142" s="1200"/>
      <c r="E142" s="474">
        <f>+IF(SUM('LÍNEA 6'!AV48:AV49)&gt;0,AVERAGE('LÍNEA 6'!BI48:BI49)," -")</f>
        <v>1</v>
      </c>
      <c r="F142" s="478">
        <f>+IF(SUM('LÍNEA 6'!AX48:AX49)&gt;0,AVERAGE('LÍNEA 6'!BK48:BK49)," -")</f>
        <v>0.5</v>
      </c>
      <c r="G142" s="478">
        <f>+IF(SUM('LÍNEA 6'!AZ48:AZ49)&gt;0,AVERAGE('LÍNEA 6'!BM48:BM49)," -")</f>
        <v>0</v>
      </c>
      <c r="H142" s="481">
        <f>+IF(SUM('LÍNEA 6'!BB48:BB49)&gt;0,AVERAGE('LÍNEA 6'!BO48:BO49)," -")</f>
        <v>0</v>
      </c>
      <c r="I142" s="486">
        <f>+AVERAGE('LÍNEA 6'!AW48:AW49)+AVERAGE('LÍNEA 6'!AY48:AY49)</f>
        <v>0.3</v>
      </c>
      <c r="J142" s="563">
        <f>+AVERAGE('LÍNEA 6'!BQ48:BQ49)</f>
        <v>0.25</v>
      </c>
      <c r="K142" s="614">
        <f t="shared" si="62"/>
        <v>0.25</v>
      </c>
      <c r="L142" s="533">
        <f>+SUM('LÍNEA 6'!BS48:BS49)+SUM('LÍNEA 6'!BX48:BX49)</f>
        <v>606181</v>
      </c>
      <c r="M142" s="497">
        <f>+SUM('LÍNEA 6'!CN48:CN49)</f>
        <v>0</v>
      </c>
      <c r="N142" s="497">
        <f>+SUM('LÍNEA 6'!CO48:CO49)</f>
        <v>0</v>
      </c>
      <c r="O142" s="697">
        <f t="shared" si="66"/>
        <v>0</v>
      </c>
      <c r="P142" s="698" t="str">
        <f t="shared" si="44"/>
        <v xml:space="preserve"> -</v>
      </c>
    </row>
    <row r="143" spans="2:16" ht="20.100000000000001" customHeight="1" x14ac:dyDescent="0.2">
      <c r="B143" s="204" t="s">
        <v>1170</v>
      </c>
      <c r="C143" s="1222" t="s">
        <v>910</v>
      </c>
      <c r="D143" s="1223"/>
      <c r="E143" s="476">
        <f>+AVERAGE(E144:E145)</f>
        <v>0.66666666666666663</v>
      </c>
      <c r="F143" s="476">
        <f t="shared" ref="F143:J143" si="67">+AVERAGE(F144:F145)</f>
        <v>0.24251562500000001</v>
      </c>
      <c r="G143" s="476">
        <f t="shared" si="67"/>
        <v>0</v>
      </c>
      <c r="H143" s="477">
        <f t="shared" si="67"/>
        <v>0</v>
      </c>
      <c r="I143" s="484">
        <f>+AVERAGE(I144:I145)</f>
        <v>0.3164336813611755</v>
      </c>
      <c r="J143" s="564">
        <f t="shared" si="67"/>
        <v>0.15413454861111112</v>
      </c>
      <c r="K143" s="615">
        <f t="shared" si="62"/>
        <v>0.15413454861111112</v>
      </c>
      <c r="L143" s="534">
        <f>SUM(L144:L145)</f>
        <v>86870087</v>
      </c>
      <c r="M143" s="498">
        <f t="shared" ref="M143:N143" si="68">SUM(M144:M145)</f>
        <v>35845843</v>
      </c>
      <c r="N143" s="498">
        <f t="shared" si="68"/>
        <v>0</v>
      </c>
      <c r="O143" s="699">
        <f t="shared" si="66"/>
        <v>0.41263735582537175</v>
      </c>
      <c r="P143" s="700" t="str">
        <f t="shared" si="44"/>
        <v xml:space="preserve"> -</v>
      </c>
    </row>
    <row r="144" spans="2:16" ht="18" customHeight="1" x14ac:dyDescent="0.2">
      <c r="B144" s="205" t="s">
        <v>1171</v>
      </c>
      <c r="C144" s="1199" t="s">
        <v>1172</v>
      </c>
      <c r="D144" s="1200"/>
      <c r="E144" s="474">
        <f>+IF(SUM('LÍNEA 6'!AV51:AV60)&gt;0,AVERAGE('LÍNEA 6'!BI51:BI60)," -")</f>
        <v>1</v>
      </c>
      <c r="F144" s="478">
        <f>+IF(SUM('LÍNEA 6'!AX51:AX60)&gt;0,AVERAGE('LÍNEA 6'!BK51:BK60)," -")</f>
        <v>0</v>
      </c>
      <c r="G144" s="478">
        <f>+IF(SUM('LÍNEA 6'!AZ51:AZ60)&gt;0,AVERAGE('LÍNEA 6'!BM51:BM60)," -")</f>
        <v>0</v>
      </c>
      <c r="H144" s="481">
        <f>+IF(SUM('LÍNEA 6'!BB51:BB60)&gt;0,AVERAGE('LÍNEA 6'!BO51:BO60)," -")</f>
        <v>0</v>
      </c>
      <c r="I144" s="486">
        <f>+AVERAGE('LÍNEA 6'!AW51:AW60)+AVERAGE('LÍNEA 6'!AY51:AY60)</f>
        <v>7.8700696055684444E-2</v>
      </c>
      <c r="J144" s="563">
        <f>+AVERAGE('LÍNEA 6'!BQ51:BQ60)</f>
        <v>4.4999999999999998E-2</v>
      </c>
      <c r="K144" s="614">
        <f t="shared" si="62"/>
        <v>4.4999999999999998E-2</v>
      </c>
      <c r="L144" s="533">
        <f>+SUM('LÍNEA 6'!BS51:BS60)+SUM('LÍNEA 6'!BX51:BX60)</f>
        <v>2059062</v>
      </c>
      <c r="M144" s="497">
        <f>+SUM('LÍNEA 6'!CN51:CN60)</f>
        <v>1971562</v>
      </c>
      <c r="N144" s="497">
        <f>+SUM('LÍNEA 6'!CO51:CO60)</f>
        <v>0</v>
      </c>
      <c r="O144" s="697">
        <f t="shared" si="66"/>
        <v>0.95750492214416083</v>
      </c>
      <c r="P144" s="698" t="str">
        <f t="shared" si="44"/>
        <v xml:space="preserve"> -</v>
      </c>
    </row>
    <row r="145" spans="2:16" ht="18" customHeight="1" x14ac:dyDescent="0.2">
      <c r="B145" s="205" t="s">
        <v>1173</v>
      </c>
      <c r="C145" s="1199" t="s">
        <v>1174</v>
      </c>
      <c r="D145" s="1200"/>
      <c r="E145" s="474">
        <f>+IF(SUM('LÍNEA 6'!AV61:AV68)&gt;0,AVERAGE('LÍNEA 6'!BI61:BI68)," -")</f>
        <v>0.33333333333333331</v>
      </c>
      <c r="F145" s="478">
        <f>+IF(SUM('LÍNEA 6'!AX61:AX68)&gt;0,AVERAGE('LÍNEA 6'!BK61:BK68)," -")</f>
        <v>0.48503125000000002</v>
      </c>
      <c r="G145" s="478">
        <f>+IF(SUM('LÍNEA 6'!AZ61:AZ68)&gt;0,AVERAGE('LÍNEA 6'!BM61:BM68)," -")</f>
        <v>0</v>
      </c>
      <c r="H145" s="481">
        <f>+IF(SUM('LÍNEA 6'!BB61:BB68)&gt;0,AVERAGE('LÍNEA 6'!BO61:BO68)," -")</f>
        <v>0</v>
      </c>
      <c r="I145" s="486">
        <f>+AVERAGE('LÍNEA 6'!AW61:AW68)+AVERAGE('LÍNEA 6'!AY61:AY68)</f>
        <v>0.55416666666666659</v>
      </c>
      <c r="J145" s="563">
        <f>+AVERAGE('LÍNEA 6'!BQ61:BQ68)</f>
        <v>0.26326909722222225</v>
      </c>
      <c r="K145" s="614">
        <f t="shared" si="62"/>
        <v>0.26326909722222225</v>
      </c>
      <c r="L145" s="533">
        <f>+SUM('LÍNEA 6'!BS61:BS68)+SUM('LÍNEA 6'!BX61:BX68)</f>
        <v>84811025</v>
      </c>
      <c r="M145" s="497">
        <f>+SUM('LÍNEA 6'!CN61:CN68)</f>
        <v>33874281</v>
      </c>
      <c r="N145" s="497">
        <f>+SUM('LÍNEA 6'!CO61:CO68)</f>
        <v>0</v>
      </c>
      <c r="O145" s="697">
        <f t="shared" si="66"/>
        <v>0.39940893297775848</v>
      </c>
      <c r="P145" s="698" t="str">
        <f t="shared" si="44"/>
        <v xml:space="preserve"> -</v>
      </c>
    </row>
    <row r="146" spans="2:16" ht="20.100000000000001" customHeight="1" x14ac:dyDescent="0.2">
      <c r="B146" s="204" t="s">
        <v>1175</v>
      </c>
      <c r="C146" s="1222" t="s">
        <v>927</v>
      </c>
      <c r="D146" s="1223"/>
      <c r="E146" s="476" t="str">
        <f>+E147</f>
        <v xml:space="preserve"> -</v>
      </c>
      <c r="F146" s="476">
        <f t="shared" ref="F146:J146" si="69">+F147</f>
        <v>0.20999999999999996</v>
      </c>
      <c r="G146" s="476">
        <f t="shared" si="69"/>
        <v>0</v>
      </c>
      <c r="H146" s="477">
        <f t="shared" si="69"/>
        <v>0</v>
      </c>
      <c r="I146" s="484">
        <f>+I147</f>
        <v>0.51142857142857145</v>
      </c>
      <c r="J146" s="564">
        <f t="shared" si="69"/>
        <v>7.7142857142857152E-2</v>
      </c>
      <c r="K146" s="615">
        <f t="shared" si="62"/>
        <v>7.7142857142857152E-2</v>
      </c>
      <c r="L146" s="534">
        <f>+L147</f>
        <v>0</v>
      </c>
      <c r="M146" s="498">
        <f t="shared" ref="M146:N146" si="70">+M147</f>
        <v>0</v>
      </c>
      <c r="N146" s="498">
        <f t="shared" si="70"/>
        <v>0</v>
      </c>
      <c r="O146" s="699" t="str">
        <f t="shared" si="66"/>
        <v>-</v>
      </c>
      <c r="P146" s="700" t="str">
        <f t="shared" si="44"/>
        <v xml:space="preserve"> -</v>
      </c>
    </row>
    <row r="147" spans="2:16" ht="18" customHeight="1" thickBot="1" x14ac:dyDescent="0.25">
      <c r="B147" s="205" t="s">
        <v>1176</v>
      </c>
      <c r="C147" s="1226" t="s">
        <v>1177</v>
      </c>
      <c r="D147" s="1227"/>
      <c r="E147" s="483" t="str">
        <f>+IF(SUM('LÍNEA 6'!AV70:AV76)&gt;0,AVERAGE('LÍNEA 6'!BI70:BI76)," -")</f>
        <v xml:space="preserve"> -</v>
      </c>
      <c r="F147" s="483">
        <f>+IF(SUM('LÍNEA 6'!AX70:AX76)&gt;0,AVERAGE('LÍNEA 6'!BK70:BK76)," -")</f>
        <v>0.20999999999999996</v>
      </c>
      <c r="G147" s="483">
        <f>+IF(SUM('LÍNEA 6'!AZ70:AZ76)&gt;0,AVERAGE('LÍNEA 6'!BM70:BM76)," -")</f>
        <v>0</v>
      </c>
      <c r="H147" s="482">
        <f>+IF(SUM('LÍNEA 6'!BB70:BB76)&gt;0,AVERAGE('LÍNEA 6'!BO70:BO76)," -")</f>
        <v>0</v>
      </c>
      <c r="I147" s="487">
        <f>+AVERAGE('LÍNEA 6'!AW70:AW76)+AVERAGE('LÍNEA 6'!AY70:AY76)</f>
        <v>0.51142857142857145</v>
      </c>
      <c r="J147" s="565">
        <f>+AVERAGE('LÍNEA 6'!BQ70:BQ76)</f>
        <v>7.7142857142857152E-2</v>
      </c>
      <c r="K147" s="616">
        <f t="shared" si="62"/>
        <v>7.7142857142857152E-2</v>
      </c>
      <c r="L147" s="535">
        <f>+SUM('LÍNEA 6'!BS70:BS76)+SUM('LÍNEA 6'!BX70:BX76)</f>
        <v>0</v>
      </c>
      <c r="M147" s="499">
        <f>+SUM('LÍNEA 6'!CN70:CN76)</f>
        <v>0</v>
      </c>
      <c r="N147" s="499">
        <f>+SUM('LÍNEA 6'!CO70:CO76)</f>
        <v>0</v>
      </c>
      <c r="O147" s="701" t="str">
        <f t="shared" si="66"/>
        <v>-</v>
      </c>
      <c r="P147" s="702" t="str">
        <f t="shared" si="44"/>
        <v xml:space="preserve"> -</v>
      </c>
    </row>
    <row r="148" spans="2:16" ht="24" customHeight="1" thickBot="1" x14ac:dyDescent="0.25">
      <c r="C148" s="1232" t="s">
        <v>1178</v>
      </c>
      <c r="D148" s="1233"/>
      <c r="E148" s="559">
        <f>+AVERAGE(E8,E38,E65,E80,E121,E136)</f>
        <v>0.83443432959311226</v>
      </c>
      <c r="F148" s="559">
        <f t="shared" ref="F148:H148" si="71">+AVERAGE(F8,F38,F65,F80,F121,F136)</f>
        <v>0.33305180838713228</v>
      </c>
      <c r="G148" s="559">
        <f t="shared" si="71"/>
        <v>0</v>
      </c>
      <c r="H148" s="559">
        <f t="shared" si="71"/>
        <v>0</v>
      </c>
      <c r="I148" s="560">
        <f>+AVERAGE(I8,I38,I65,I80,I121,I136)</f>
        <v>0.41127468058518746</v>
      </c>
      <c r="J148" s="560">
        <f>+AVERAGE(J8,J38,J65,J80,J121,J136)</f>
        <v>0.22560060050554698</v>
      </c>
      <c r="K148" s="722">
        <f t="shared" si="62"/>
        <v>0.22560060050554698</v>
      </c>
      <c r="L148" s="627">
        <f>+SUM(L8,L38,L65,L80,L121,L136)</f>
        <v>1263475150.3089769</v>
      </c>
      <c r="M148" s="628">
        <f t="shared" ref="M148:N148" si="72">+SUM(M8,M38,M65,M80,M121,M136)</f>
        <v>671831598.48399997</v>
      </c>
      <c r="N148" s="628">
        <f t="shared" si="72"/>
        <v>10019280</v>
      </c>
      <c r="O148" s="629">
        <f t="shared" si="66"/>
        <v>0.53173313168819092</v>
      </c>
      <c r="P148" s="630">
        <f t="shared" si="44"/>
        <v>1.4913380112826911E-2</v>
      </c>
    </row>
    <row r="150" spans="2:16" ht="18" x14ac:dyDescent="0.25">
      <c r="C150" s="713" t="s">
        <v>1954</v>
      </c>
      <c r="D150" s="714"/>
      <c r="E150" s="715"/>
      <c r="F150" s="715"/>
      <c r="I150" s="715" t="s">
        <v>1953</v>
      </c>
    </row>
    <row r="153" spans="2:16" ht="15.75" thickBot="1" x14ac:dyDescent="0.25"/>
    <row r="154" spans="2:16" ht="20.100000000000001" customHeight="1" thickBot="1" x14ac:dyDescent="0.25">
      <c r="D154" s="1240" t="s">
        <v>1219</v>
      </c>
      <c r="E154" s="1241"/>
      <c r="F154" s="1241"/>
      <c r="G154" s="1241"/>
      <c r="H154" s="1241"/>
      <c r="I154" s="1241"/>
      <c r="J154" s="1241"/>
      <c r="K154" s="1242"/>
    </row>
    <row r="155" spans="2:16" ht="15.75" thickBot="1" x14ac:dyDescent="0.25"/>
    <row r="156" spans="2:16" ht="32.1" customHeight="1" thickBot="1" x14ac:dyDescent="0.25">
      <c r="E156" s="589">
        <v>2016</v>
      </c>
      <c r="F156" s="590">
        <v>2017</v>
      </c>
      <c r="G156" s="590">
        <v>2018</v>
      </c>
      <c r="H156" s="590">
        <v>2019</v>
      </c>
      <c r="I156" s="590" t="s">
        <v>1950</v>
      </c>
      <c r="J156" s="1238" t="s">
        <v>1951</v>
      </c>
      <c r="K156" s="1239"/>
    </row>
    <row r="157" spans="2:16" ht="18" customHeight="1" x14ac:dyDescent="0.2">
      <c r="D157" s="584" t="s">
        <v>1204</v>
      </c>
      <c r="E157" s="587">
        <f>+'[9]2016'!$N$31</f>
        <v>1</v>
      </c>
      <c r="F157" s="588">
        <f>+'[9]2017'!$N$31</f>
        <v>0.39999999999999997</v>
      </c>
      <c r="G157" s="588">
        <f>+'[9]2018'!$N$31</f>
        <v>0</v>
      </c>
      <c r="H157" s="588">
        <f>+'[9]2019'!$N$31</f>
        <v>0</v>
      </c>
      <c r="I157" s="588">
        <f>+AVERAGE(E157:F157)</f>
        <v>0.7</v>
      </c>
      <c r="J157" s="610">
        <f>+'LÍNEA 1'!BH187</f>
        <v>0.20879629629629631</v>
      </c>
      <c r="K157" s="618">
        <f>+J157</f>
        <v>0.20879629629629631</v>
      </c>
    </row>
    <row r="158" spans="2:16" ht="18" customHeight="1" x14ac:dyDescent="0.2">
      <c r="D158" s="585" t="s">
        <v>97</v>
      </c>
      <c r="E158" s="581" t="str">
        <f>+'[13]2016'!$N$24</f>
        <v xml:space="preserve"> -</v>
      </c>
      <c r="F158" s="572">
        <f>+'[13]2017'!$N$24</f>
        <v>0.2</v>
      </c>
      <c r="G158" s="572">
        <f>+'[13]2018'!$N$24</f>
        <v>0</v>
      </c>
      <c r="H158" s="572">
        <f>+'[13]2019'!$N$24</f>
        <v>0</v>
      </c>
      <c r="I158" s="572">
        <f>+AVERAGE(E158:F158)</f>
        <v>0.2</v>
      </c>
      <c r="J158" s="611">
        <f>+AVERAGE('LÍNEA 1'!BQ57:BQ60,'LÍNEA 1'!BQ177:BQ181,'LÍNEA 6'!BQ17)</f>
        <v>0.13333333333333333</v>
      </c>
      <c r="K158" s="619">
        <f>+J158</f>
        <v>0.13333333333333333</v>
      </c>
    </row>
    <row r="159" spans="2:16" ht="18" customHeight="1" x14ac:dyDescent="0.2">
      <c r="D159" s="585" t="s">
        <v>156</v>
      </c>
      <c r="E159" s="581">
        <f>+'[15]2016'!$N$16</f>
        <v>1</v>
      </c>
      <c r="F159" s="572">
        <f>+'[15]2017'!$N$16</f>
        <v>0.33333333333333331</v>
      </c>
      <c r="G159" s="572">
        <f>+'[15]2018'!$N$16</f>
        <v>0</v>
      </c>
      <c r="H159" s="572">
        <f>+'[15]2019'!$N$16</f>
        <v>0</v>
      </c>
      <c r="I159" s="572">
        <f t="shared" ref="I159:I180" si="73">+AVERAGE(E159:F159)</f>
        <v>0.66666666666666663</v>
      </c>
      <c r="J159" s="611">
        <f>+AVERAGE('LÍNEA 1'!BQ97,'LÍNEA 3'!BQ32:BQ33)</f>
        <v>0.19444444444444442</v>
      </c>
      <c r="K159" s="619">
        <f t="shared" ref="K159:K180" si="74">+J159</f>
        <v>0.19444444444444442</v>
      </c>
    </row>
    <row r="160" spans="2:16" ht="18" customHeight="1" x14ac:dyDescent="0.2">
      <c r="D160" s="585" t="s">
        <v>1205</v>
      </c>
      <c r="E160" s="581">
        <f>+'[20]2016'!$N$13</f>
        <v>1</v>
      </c>
      <c r="F160" s="572">
        <f>+'[20]2017'!$N$13</f>
        <v>1</v>
      </c>
      <c r="G160" s="572">
        <f>+'[20]2018'!$N$13</f>
        <v>0</v>
      </c>
      <c r="H160" s="572">
        <f>+'[20]2019'!$N$13</f>
        <v>0</v>
      </c>
      <c r="I160" s="572">
        <f t="shared" si="73"/>
        <v>1</v>
      </c>
      <c r="J160" s="611">
        <f>+'LÍNEA 1'!BH190</f>
        <v>0.5</v>
      </c>
      <c r="K160" s="619">
        <f t="shared" si="74"/>
        <v>0.5</v>
      </c>
    </row>
    <row r="161" spans="4:11" ht="18" customHeight="1" x14ac:dyDescent="0.2">
      <c r="D161" s="585" t="s">
        <v>1206</v>
      </c>
      <c r="E161" s="581">
        <f>+'[19]2016'!$N$14</f>
        <v>1</v>
      </c>
      <c r="F161" s="572">
        <f>+'[19]2017'!$N$14</f>
        <v>0.5</v>
      </c>
      <c r="G161" s="572">
        <f>+'[19]2018'!$N$14</f>
        <v>0</v>
      </c>
      <c r="H161" s="572">
        <f>+'[19]2019'!$N$14</f>
        <v>0</v>
      </c>
      <c r="I161" s="572">
        <f t="shared" si="73"/>
        <v>0.75</v>
      </c>
      <c r="J161" s="611">
        <f>+'LÍNEA 1'!BH191</f>
        <v>0.4375</v>
      </c>
      <c r="K161" s="619">
        <f t="shared" si="74"/>
        <v>0.4375</v>
      </c>
    </row>
    <row r="162" spans="4:11" ht="18" customHeight="1" x14ac:dyDescent="0.2">
      <c r="D162" s="585" t="s">
        <v>157</v>
      </c>
      <c r="E162" s="581">
        <f>+'[18]2016'!$N$18</f>
        <v>0.96250000000000002</v>
      </c>
      <c r="F162" s="572">
        <f>+'[18]2017'!$N$18</f>
        <v>0.35850000000000004</v>
      </c>
      <c r="G162" s="572">
        <f>+'[18]2018'!$N$18</f>
        <v>0</v>
      </c>
      <c r="H162" s="572">
        <f>+'[18]2019'!$N$18</f>
        <v>0</v>
      </c>
      <c r="I162" s="572">
        <f t="shared" si="73"/>
        <v>0.66050000000000009</v>
      </c>
      <c r="J162" s="611">
        <f>+AVERAGE('LÍNEA 1'!BQ118:BQ119,'LÍNEA 4'!BQ169:BQ171)</f>
        <v>0.392594</v>
      </c>
      <c r="K162" s="619">
        <f t="shared" si="74"/>
        <v>0.392594</v>
      </c>
    </row>
    <row r="163" spans="4:11" ht="18" customHeight="1" x14ac:dyDescent="0.2">
      <c r="D163" s="585" t="s">
        <v>1207</v>
      </c>
      <c r="E163" s="581">
        <f>+'[3]2016'!$N$136</f>
        <v>0.72985046813651477</v>
      </c>
      <c r="F163" s="572">
        <f>+'[3]2017'!$N$137</f>
        <v>0.47719830508474576</v>
      </c>
      <c r="G163" s="572">
        <f>+'[3]2018'!$N$137</f>
        <v>0</v>
      </c>
      <c r="H163" s="572">
        <f>+'[3]2019'!$N$137</f>
        <v>0</v>
      </c>
      <c r="I163" s="572">
        <f t="shared" si="73"/>
        <v>0.60352438661063024</v>
      </c>
      <c r="J163" s="611">
        <f>+AVERAGE('LÍNEA 1'!BQ12,'LÍNEA 1'!BQ18,'LÍNEA 1'!BQ25:BQ29,'LÍNEA 1'!BQ35:BQ43,'LÍNEA 1'!BQ96,'LÍNEA 2'!BQ11:BQ28,'LÍNEA 2'!BQ31:BQ32,'LÍNEA 2'!BQ34:BQ42,'LÍNEA 2'!BQ55,'LÍNEA 2'!BQ62:BQ63,'LÍNEA 2'!BQ68:BQ77,'LÍNEA 2'!BQ82:BQ89,'LÍNEA 2'!BQ91:BQ93,'LÍNEA 2'!BQ106:BQ125,'LÍNEA 2'!BQ129:BQ135,'LÍNEA 2'!BQ138:BQ149,'LÍNEA 2'!BQ161,'LÍNEA 3'!BQ60:BQ67)</f>
        <v>0.32870480546096204</v>
      </c>
      <c r="K163" s="619">
        <f t="shared" si="74"/>
        <v>0.32870480546096204</v>
      </c>
    </row>
    <row r="164" spans="4:11" ht="18" customHeight="1" x14ac:dyDescent="0.2">
      <c r="D164" s="585" t="s">
        <v>1208</v>
      </c>
      <c r="E164" s="581">
        <f>+'[4]2016'!$N$69</f>
        <v>0.78017304706615587</v>
      </c>
      <c r="F164" s="572">
        <f>+'[4]2017'!$N$69</f>
        <v>0.43835369817282527</v>
      </c>
      <c r="G164" s="572">
        <f>+'[4]2018'!$N$69</f>
        <v>0</v>
      </c>
      <c r="H164" s="572">
        <f>+'[4]2019'!$N$69</f>
        <v>0</v>
      </c>
      <c r="I164" s="572">
        <f t="shared" si="73"/>
        <v>0.6092633726194906</v>
      </c>
      <c r="J164" s="611">
        <f>+AVERAGE('LÍNEA 1'!BQ13,'LÍNEA 2'!BQ98,'LÍNEA 2'!BQ150,'LÍNEA 4'!BQ11:BQ62)</f>
        <v>0.26681462962207531</v>
      </c>
      <c r="K164" s="619">
        <f t="shared" si="74"/>
        <v>0.26681462962207531</v>
      </c>
    </row>
    <row r="165" spans="4:11" ht="18" customHeight="1" x14ac:dyDescent="0.2">
      <c r="D165" s="585" t="s">
        <v>757</v>
      </c>
      <c r="E165" s="581">
        <f>+'[25]2016'!$N$21</f>
        <v>0.93277777777777771</v>
      </c>
      <c r="F165" s="572">
        <f>+'[25]2017'!$N$21</f>
        <v>0.63749373219373218</v>
      </c>
      <c r="G165" s="572" t="e">
        <f>+'[25]2018'!$N$21</f>
        <v>#DIV/0!</v>
      </c>
      <c r="H165" s="572" t="e">
        <f>+'[25]2019'!$N$21</f>
        <v>#DIV/0!</v>
      </c>
      <c r="I165" s="572">
        <f t="shared" si="73"/>
        <v>0.78513575498575494</v>
      </c>
      <c r="J165" s="611">
        <f>+'LÍNEA 3'!BH78</f>
        <v>0.3723635763151687</v>
      </c>
      <c r="K165" s="619">
        <f t="shared" si="74"/>
        <v>0.3723635763151687</v>
      </c>
    </row>
    <row r="166" spans="4:11" ht="18" customHeight="1" x14ac:dyDescent="0.2">
      <c r="D166" s="585" t="s">
        <v>1209</v>
      </c>
      <c r="E166" s="581">
        <f>+'[5]2016'!$N$23</f>
        <v>0.8666666666666667</v>
      </c>
      <c r="F166" s="572">
        <f>+'[5]2017'!$N$25</f>
        <v>0.42727272727272719</v>
      </c>
      <c r="G166" s="572">
        <f>+'[5]2018'!$N$25</f>
        <v>0</v>
      </c>
      <c r="H166" s="572">
        <f>+'[5]2019'!$N$25</f>
        <v>0</v>
      </c>
      <c r="I166" s="572">
        <f t="shared" si="73"/>
        <v>0.64696969696969697</v>
      </c>
      <c r="J166" s="611">
        <f>+'LÍNEA 1'!BH195</f>
        <v>0.3970238095238095</v>
      </c>
      <c r="K166" s="619">
        <f t="shared" si="74"/>
        <v>0.3970238095238095</v>
      </c>
    </row>
    <row r="167" spans="4:11" ht="18" customHeight="1" x14ac:dyDescent="0.2">
      <c r="D167" s="585" t="s">
        <v>96</v>
      </c>
      <c r="E167" s="581">
        <f>+'[12]2016'!$N$66</f>
        <v>0.76388888888888884</v>
      </c>
      <c r="F167" s="572">
        <f>+'[12]2017'!$N$67</f>
        <v>0.33333333333333331</v>
      </c>
      <c r="G167" s="572">
        <f>+'[12]2018'!$N$67</f>
        <v>0</v>
      </c>
      <c r="H167" s="572">
        <f>+'[12]2019'!$N$67</f>
        <v>0</v>
      </c>
      <c r="I167" s="572">
        <f t="shared" si="73"/>
        <v>0.54861111111111105</v>
      </c>
      <c r="J167" s="611">
        <f>+AVERAGE('LÍNEA 1'!BQ56,'LÍNEA 1'!BQ110:BQ112,'LÍNEA 4'!BQ121:BQ163,'LÍNEA 4'!BQ188:BQ189)</f>
        <v>0.29364011838501636</v>
      </c>
      <c r="K167" s="619">
        <f t="shared" si="74"/>
        <v>0.29364011838501636</v>
      </c>
    </row>
    <row r="168" spans="4:11" ht="18" customHeight="1" x14ac:dyDescent="0.2">
      <c r="D168" s="585" t="s">
        <v>214</v>
      </c>
      <c r="E168" s="581">
        <f>+'[22]2016'!$N$64</f>
        <v>0.92285714285714282</v>
      </c>
      <c r="F168" s="572">
        <f>+'[22]2017'!$N$59</f>
        <v>0.22638095238095235</v>
      </c>
      <c r="G168" s="572">
        <f>+'[22]2018'!$N$59</f>
        <v>0</v>
      </c>
      <c r="H168" s="572">
        <f>+'[22]2019'!$N$59</f>
        <v>0</v>
      </c>
      <c r="I168" s="572">
        <f t="shared" si="73"/>
        <v>0.57461904761904758</v>
      </c>
      <c r="J168" s="611">
        <f>+AVERAGE('LÍNEA 1'!BQ170,'LÍNEA 2'!BQ58,'LÍNEA 2'!BQ61,'LÍNEA 4'!BQ39,'LÍNEA 4'!BQ164:BQ166,'LÍNEA 5'!BQ11:BQ23,'LÍNEA 5'!BQ25:BQ35,'LÍNEA 5'!BQ38,'LÍNEA 5'!BQ40:BQ53)</f>
        <v>0.12052417701432894</v>
      </c>
      <c r="K168" s="619">
        <f t="shared" si="74"/>
        <v>0.12052417701432894</v>
      </c>
    </row>
    <row r="169" spans="4:11" ht="18" customHeight="1" x14ac:dyDescent="0.2">
      <c r="D169" s="585" t="s">
        <v>366</v>
      </c>
      <c r="E169" s="581">
        <f>+'[23]2016'!$N$36</f>
        <v>0.95419999999999994</v>
      </c>
      <c r="F169" s="572">
        <f>+'[23]2017'!$N$36</f>
        <v>0.53141125541125545</v>
      </c>
      <c r="G169" s="572">
        <f>+'[23]2018'!$N$36</f>
        <v>0</v>
      </c>
      <c r="H169" s="572">
        <f>+'[23]2019'!$N$36</f>
        <v>0</v>
      </c>
      <c r="I169" s="572">
        <f t="shared" si="73"/>
        <v>0.74280562770562764</v>
      </c>
      <c r="J169" s="611">
        <f>+AVERAGE('LÍNEA 2'!BQ30,'LÍNEA 2'!BQ57,'LÍNEA 2'!BQ66,'LÍNEA 2'!BQ99:BQ104,'LÍNEA 4'!BQ105:BQ114,'LÍNEA 4'!BQ117:BQ119)</f>
        <v>0.39877275683108665</v>
      </c>
      <c r="K169" s="619">
        <f t="shared" si="74"/>
        <v>0.39877275683108665</v>
      </c>
    </row>
    <row r="170" spans="4:11" ht="18" customHeight="1" x14ac:dyDescent="0.2">
      <c r="D170" s="585" t="s">
        <v>1210</v>
      </c>
      <c r="E170" s="581">
        <f>+'[7]2016'!$N$81</f>
        <v>0.75263157894736843</v>
      </c>
      <c r="F170" s="572">
        <f>'[7]2017'!$N$87</f>
        <v>0.29667361111111112</v>
      </c>
      <c r="G170" s="572">
        <f>'[7]2018'!$N$87</f>
        <v>0</v>
      </c>
      <c r="H170" s="572">
        <f>'[7]2019'!$N$87</f>
        <v>0</v>
      </c>
      <c r="I170" s="572">
        <f t="shared" si="73"/>
        <v>0.52465259502923978</v>
      </c>
      <c r="J170" s="611">
        <f>+AVERAGE('LÍNEA 1'!BQ19,'LÍNEA 1'!BQ45,'LÍNEA 1'!BQ120,'LÍNEA 1'!BQ145,'LÍNEA 1'!BQ167,'LÍNEA 2'!BQ127,'LÍNEA 3'!BQ16:BQ17,'LÍNEA 3'!BQ31,'LÍNEA 4'!BQ74:BQ75,'LÍNEA 4'!BQ115:BQ116,'LÍNEA 4'!BQ167,'LÍNEA 4'!BQ172:BQ183,'LÍNEA 6'!BQ18,'LÍNEA 6'!BQ23:BQ24,'LÍNEA 6'!BQ40:BQ49,'LÍNEA 6'!BQ51:BQ68)</f>
        <v>0.13830414230019494</v>
      </c>
      <c r="K170" s="619">
        <f t="shared" si="74"/>
        <v>0.13830414230019494</v>
      </c>
    </row>
    <row r="171" spans="4:11" ht="18" customHeight="1" x14ac:dyDescent="0.2">
      <c r="D171" s="585" t="s">
        <v>1211</v>
      </c>
      <c r="E171" s="581">
        <f>+'[2]2016'!$N$98</f>
        <v>0.79148837209302325</v>
      </c>
      <c r="F171" s="572">
        <f>+'[2]2017'!$N$98</f>
        <v>0.23751369863013699</v>
      </c>
      <c r="G171" s="572">
        <f>+'[2]2018'!$N$98</f>
        <v>0</v>
      </c>
      <c r="H171" s="572">
        <f>+'[2]2019'!$N$98</f>
        <v>0</v>
      </c>
      <c r="I171" s="572">
        <f t="shared" si="73"/>
        <v>0.51450103536158009</v>
      </c>
      <c r="J171" s="611">
        <f>+AVERAGE('LÍNEA 1'!BQ11,'LÍNEA 1'!BQ32,'LÍNEA 1'!BQ121:BQ129,'LÍNEA 2'!BQ43:BQ54,'LÍNEA 2'!BQ59:BQ60,'LÍNEA 2'!BQ64:BQ65,'LÍNEA 2'!BQ90,'LÍNEA 2'!BQ94:BQ97,'LÍNEA 2'!BQ105,'LÍNEA 2'!BQ136:BQ137,'LÍNEA 3'!BQ23:BQ30,'LÍNEA 3'!BQ35:BQ37,'LÍNEA 4'!BQ184:BQ186,'LÍNEA 4'!BQ191:BQ220)</f>
        <v>0.1741789525936957</v>
      </c>
      <c r="K171" s="619">
        <f t="shared" si="74"/>
        <v>0.1741789525936957</v>
      </c>
    </row>
    <row r="172" spans="4:11" ht="18" customHeight="1" x14ac:dyDescent="0.2">
      <c r="D172" s="585" t="s">
        <v>405</v>
      </c>
      <c r="E172" s="581">
        <f>+'[24]2016'!$N$24</f>
        <v>1</v>
      </c>
      <c r="F172" s="572">
        <f>+'[24]2017'!$N$24</f>
        <v>0.46958333333333341</v>
      </c>
      <c r="G172" s="572">
        <f>+'[24]2018'!$N$24</f>
        <v>0</v>
      </c>
      <c r="H172" s="572">
        <f>+'[24]2019'!$N$24</f>
        <v>0</v>
      </c>
      <c r="I172" s="572">
        <f t="shared" si="73"/>
        <v>0.73479166666666673</v>
      </c>
      <c r="J172" s="611">
        <f>+'LÍNEA 2'!BH177</f>
        <v>0.40691176470588236</v>
      </c>
      <c r="K172" s="619">
        <f t="shared" si="74"/>
        <v>0.40691176470588236</v>
      </c>
    </row>
    <row r="173" spans="4:11" ht="18" customHeight="1" x14ac:dyDescent="0.2">
      <c r="D173" s="585" t="s">
        <v>541</v>
      </c>
      <c r="E173" s="581">
        <f>+'[26]2016'!$N$17</f>
        <v>1</v>
      </c>
      <c r="F173" s="572">
        <f>+'[26]2017'!$N$17</f>
        <v>0.65</v>
      </c>
      <c r="G173" s="572">
        <f>+'[26]2018'!$N$17</f>
        <v>0</v>
      </c>
      <c r="H173" s="572">
        <f>+'[26]2019'!$N$17</f>
        <v>0</v>
      </c>
      <c r="I173" s="572">
        <f t="shared" si="73"/>
        <v>0.82499999999999996</v>
      </c>
      <c r="J173" s="611">
        <f>+'LÍNEA 4'!BH233</f>
        <v>0.60499999999999998</v>
      </c>
      <c r="K173" s="619">
        <f t="shared" si="74"/>
        <v>0.60499999999999998</v>
      </c>
    </row>
    <row r="174" spans="4:11" ht="18" customHeight="1" x14ac:dyDescent="0.2">
      <c r="D174" s="585" t="s">
        <v>1212</v>
      </c>
      <c r="E174" s="581">
        <f>+'[14]2016'!$N$24</f>
        <v>0.84499999999999997</v>
      </c>
      <c r="F174" s="572">
        <f>+'[14]2017'!$N$24</f>
        <v>0.78</v>
      </c>
      <c r="G174" s="572">
        <f>+'[14]2018'!$N$24</f>
        <v>0</v>
      </c>
      <c r="H174" s="572">
        <f>+'[14]2019'!$N$24</f>
        <v>0</v>
      </c>
      <c r="I174" s="572">
        <f t="shared" si="73"/>
        <v>0.8125</v>
      </c>
      <c r="J174" s="611">
        <f>+'LÍNEA 1'!BH200</f>
        <v>0.48901515151515151</v>
      </c>
      <c r="K174" s="619">
        <f t="shared" si="74"/>
        <v>0.48901515151515151</v>
      </c>
    </row>
    <row r="175" spans="4:11" ht="18" customHeight="1" x14ac:dyDescent="0.2">
      <c r="D175" s="585" t="s">
        <v>1213</v>
      </c>
      <c r="E175" s="581">
        <f>+'[21]2016'!$N$20</f>
        <v>0.85</v>
      </c>
      <c r="F175" s="572">
        <f>+'[21]2017'!$N$20</f>
        <v>0.7</v>
      </c>
      <c r="G175" s="572">
        <f>+'[21]2018'!$N$20</f>
        <v>0</v>
      </c>
      <c r="H175" s="572">
        <f>+'[21]2019'!$N$20</f>
        <v>0</v>
      </c>
      <c r="I175" s="572">
        <f t="shared" si="73"/>
        <v>0.77499999999999991</v>
      </c>
      <c r="J175" s="611">
        <f>+AVERAGE('LÍNEA 1'!BQ169,'LÍNEA 6'!BQ11:BQ16)</f>
        <v>0.44285714285714289</v>
      </c>
      <c r="K175" s="619">
        <f t="shared" si="74"/>
        <v>0.44285714285714289</v>
      </c>
    </row>
    <row r="176" spans="4:11" ht="18" customHeight="1" x14ac:dyDescent="0.2">
      <c r="D176" s="585" t="s">
        <v>1214</v>
      </c>
      <c r="E176" s="581">
        <f>+'[6]2016'!$N$63</f>
        <v>0.90999999999999992</v>
      </c>
      <c r="F176" s="572">
        <f>'[6]2017'!$N$59</f>
        <v>0.33644444444444438</v>
      </c>
      <c r="G176" s="572">
        <f>'[6]2018'!$N$59</f>
        <v>0</v>
      </c>
      <c r="H176" s="572">
        <f>'[6]2019'!$N$59</f>
        <v>0</v>
      </c>
      <c r="I176" s="572">
        <f t="shared" si="73"/>
        <v>0.62322222222222212</v>
      </c>
      <c r="J176" s="611">
        <f>+AVERAGE('LÍNEA 1'!BQ17,'LÍNEA 1'!BQ44,'LÍNEA 1'!BQ71,'LÍNEA 1'!BQ95,'LÍNEA 1'!BQ100:BQ108,'LÍNEA 1'!BQ152:BQ166,'LÍNEA 1'!BQ171:BQ176,'LÍNEA 2'!BQ157,'LÍNEA 3'!BQ14:BQ15,'LÍNEA 3'!BQ19:BQ22,'LÍNEA 4'!BQ187,'LÍNEA 5'!BQ36:BQ37)</f>
        <v>0.2178030303030303</v>
      </c>
      <c r="K176" s="619">
        <f t="shared" si="74"/>
        <v>0.2178030303030303</v>
      </c>
    </row>
    <row r="177" spans="4:11" ht="18" customHeight="1" x14ac:dyDescent="0.2">
      <c r="D177" s="585" t="s">
        <v>1215</v>
      </c>
      <c r="E177" s="581">
        <f>+'[8]2016'!$N$19</f>
        <v>1</v>
      </c>
      <c r="F177" s="572">
        <f>+'[8]2017'!$N$19</f>
        <v>0.8571428571428571</v>
      </c>
      <c r="G177" s="572">
        <f>+'[8]2018'!$N$19</f>
        <v>0</v>
      </c>
      <c r="H177" s="572">
        <f>+'[8]2019'!$N$19</f>
        <v>0</v>
      </c>
      <c r="I177" s="572">
        <f t="shared" si="73"/>
        <v>0.9285714285714286</v>
      </c>
      <c r="J177" s="611">
        <f>+'LÍNEA 1'!BH203</f>
        <v>0.5357142857142857</v>
      </c>
      <c r="K177" s="619">
        <f t="shared" si="74"/>
        <v>0.5357142857142857</v>
      </c>
    </row>
    <row r="178" spans="4:11" ht="18" customHeight="1" x14ac:dyDescent="0.2">
      <c r="D178" s="585" t="s">
        <v>1216</v>
      </c>
      <c r="E178" s="581">
        <f>+'[17]2016'!$N$75</f>
        <v>0.76906710410223522</v>
      </c>
      <c r="F178" s="572">
        <f>+'[17]2017'!$N$75</f>
        <v>0.40229385519026251</v>
      </c>
      <c r="G178" s="572">
        <f>+'[17]2018'!$N$75</f>
        <v>0</v>
      </c>
      <c r="H178" s="572">
        <f>+'[17]2019'!$N$75</f>
        <v>0</v>
      </c>
      <c r="I178" s="572">
        <f t="shared" si="73"/>
        <v>0.58568047964624892</v>
      </c>
      <c r="J178" s="611">
        <f>+AVERAGE('LÍNEA 1'!BQ109,'LÍNEA 2'!BQ29,'LÍNEA 2'!BQ33,'LÍNEA 2'!BQ56,'LÍNEA 2'!BQ78:BQ81,'LÍNEA 2'!BQ126,'LÍNEA 3'!BQ11:BQ13,'LÍNEA 3'!BQ34,'LÍNEA 3'!BQ39:BQ44,'LÍNEA 3'!BQ54:BQ58,'LÍNEA 4'!BQ64:BQ73,'LÍNEA 4'!BQ76:BQ98)</f>
        <v>0.26424499578996363</v>
      </c>
      <c r="K178" s="619">
        <f t="shared" si="74"/>
        <v>0.26424499578996363</v>
      </c>
    </row>
    <row r="179" spans="4:11" ht="18" customHeight="1" x14ac:dyDescent="0.2">
      <c r="D179" s="585" t="s">
        <v>1217</v>
      </c>
      <c r="E179" s="581">
        <f>+'[10]2016'!$N$55</f>
        <v>0.99848484848484853</v>
      </c>
      <c r="F179" s="572">
        <f>+'[10]2017'!$N$55</f>
        <v>0.62957142857142867</v>
      </c>
      <c r="G179" s="572">
        <f>+'[10]2018'!$N$55</f>
        <v>0</v>
      </c>
      <c r="H179" s="572">
        <f>+'[10]2019'!$N$55</f>
        <v>0</v>
      </c>
      <c r="I179" s="572">
        <f t="shared" si="73"/>
        <v>0.8140281385281386</v>
      </c>
      <c r="J179" s="611">
        <f>+('LÍNEA 1'!BH205+'LÍNEA 3'!BH83+'LÍNEA 6'!BH85)/3</f>
        <v>0.16393987941429802</v>
      </c>
      <c r="K179" s="619">
        <f t="shared" si="74"/>
        <v>0.16393987941429802</v>
      </c>
    </row>
    <row r="180" spans="4:11" ht="18" customHeight="1" x14ac:dyDescent="0.2">
      <c r="D180" s="585" t="s">
        <v>1218</v>
      </c>
      <c r="E180" s="581">
        <f>+'[16]2016'!$N$35</f>
        <v>0.95555555555555549</v>
      </c>
      <c r="F180" s="572">
        <f>+'[16]2017'!$N$34</f>
        <v>0.59225062656641603</v>
      </c>
      <c r="G180" s="572">
        <f>+'[16]2018'!$N$34</f>
        <v>0</v>
      </c>
      <c r="H180" s="572">
        <f>+'[16]2019'!$N$34</f>
        <v>0</v>
      </c>
      <c r="I180" s="572">
        <f t="shared" si="73"/>
        <v>0.77390309106098576</v>
      </c>
      <c r="J180" s="611">
        <f>+AVERAGE('LÍNEA 1'!BQ99,'LÍNEA 1'!BQ168,'LÍNEA 6'!BQ19:BQ22,'LÍNEA 6'!BQ25:BQ39)</f>
        <v>0.41505518784090212</v>
      </c>
      <c r="K180" s="619">
        <f t="shared" si="74"/>
        <v>0.41505518784090212</v>
      </c>
    </row>
    <row r="181" spans="4:11" ht="18" customHeight="1" thickBot="1" x14ac:dyDescent="0.25">
      <c r="D181" s="586" t="s">
        <v>95</v>
      </c>
      <c r="E181" s="582">
        <f>+'[11]2016'!$N$13</f>
        <v>1</v>
      </c>
      <c r="F181" s="575">
        <f>+'[11]2017'!$N$13</f>
        <v>1</v>
      </c>
      <c r="G181" s="575">
        <f>+'[11]2018'!$N$13</f>
        <v>0</v>
      </c>
      <c r="H181" s="575">
        <f>+'[11]2019'!$N$13</f>
        <v>0</v>
      </c>
      <c r="I181" s="575">
        <f>+AVERAGE(E181:F181)</f>
        <v>1</v>
      </c>
      <c r="J181" s="612">
        <f>+'LÍNEA 1'!BH207</f>
        <v>0.5</v>
      </c>
      <c r="K181" s="620">
        <f>+J181</f>
        <v>0.5</v>
      </c>
    </row>
  </sheetData>
  <mergeCells count="151">
    <mergeCell ref="J156:K156"/>
    <mergeCell ref="D154:K154"/>
    <mergeCell ref="C96:D96"/>
    <mergeCell ref="C95:D95"/>
    <mergeCell ref="C94:D94"/>
    <mergeCell ref="C93:D93"/>
    <mergeCell ref="C7:D7"/>
    <mergeCell ref="C101:D101"/>
    <mergeCell ref="C100:D100"/>
    <mergeCell ref="C99:D99"/>
    <mergeCell ref="C98:D98"/>
    <mergeCell ref="C97:D97"/>
    <mergeCell ref="C106:D106"/>
    <mergeCell ref="C105:D105"/>
    <mergeCell ref="C104:D104"/>
    <mergeCell ref="C103:D103"/>
    <mergeCell ref="C102:D102"/>
    <mergeCell ref="C111:D111"/>
    <mergeCell ref="C110:D110"/>
    <mergeCell ref="C109:D109"/>
    <mergeCell ref="C108:D108"/>
    <mergeCell ref="C107:D107"/>
    <mergeCell ref="C116:D116"/>
    <mergeCell ref="C115:D115"/>
    <mergeCell ref="C121:D121"/>
    <mergeCell ref="C120:D120"/>
    <mergeCell ref="C119:D119"/>
    <mergeCell ref="C118:D118"/>
    <mergeCell ref="C117:D117"/>
    <mergeCell ref="C126:D126"/>
    <mergeCell ref="C125:D125"/>
    <mergeCell ref="C124:D124"/>
    <mergeCell ref="C123:D123"/>
    <mergeCell ref="C122:D122"/>
    <mergeCell ref="C139:D139"/>
    <mergeCell ref="C138:D138"/>
    <mergeCell ref="C137:D137"/>
    <mergeCell ref="C59:D59"/>
    <mergeCell ref="C58:D58"/>
    <mergeCell ref="C57:D57"/>
    <mergeCell ref="C56:D56"/>
    <mergeCell ref="C55:D55"/>
    <mergeCell ref="C64:D64"/>
    <mergeCell ref="C63:D63"/>
    <mergeCell ref="C62:D62"/>
    <mergeCell ref="C131:D131"/>
    <mergeCell ref="C130:D130"/>
    <mergeCell ref="C129:D129"/>
    <mergeCell ref="C128:D128"/>
    <mergeCell ref="C127:D127"/>
    <mergeCell ref="C136:D136"/>
    <mergeCell ref="C135:D135"/>
    <mergeCell ref="C134:D134"/>
    <mergeCell ref="C133:D133"/>
    <mergeCell ref="C132:D132"/>
    <mergeCell ref="C114:D114"/>
    <mergeCell ref="C113:D113"/>
    <mergeCell ref="C112:D112"/>
    <mergeCell ref="C148:D148"/>
    <mergeCell ref="C147:D147"/>
    <mergeCell ref="C146:D146"/>
    <mergeCell ref="C145:D145"/>
    <mergeCell ref="C144:D144"/>
    <mergeCell ref="C143:D143"/>
    <mergeCell ref="C142:D142"/>
    <mergeCell ref="C141:D141"/>
    <mergeCell ref="C140:D140"/>
    <mergeCell ref="C18:D18"/>
    <mergeCell ref="C50:D50"/>
    <mergeCell ref="C49:D49"/>
    <mergeCell ref="C92:D92"/>
    <mergeCell ref="C91:D91"/>
    <mergeCell ref="C90:D90"/>
    <mergeCell ref="C89:D89"/>
    <mergeCell ref="C88:D88"/>
    <mergeCell ref="C87:D87"/>
    <mergeCell ref="C86:D86"/>
    <mergeCell ref="C85:D85"/>
    <mergeCell ref="C84:D84"/>
    <mergeCell ref="C83:D83"/>
    <mergeCell ref="C82:D82"/>
    <mergeCell ref="C81:D81"/>
    <mergeCell ref="C80:D80"/>
    <mergeCell ref="C23:D23"/>
    <mergeCell ref="C22:D22"/>
    <mergeCell ref="C21:D21"/>
    <mergeCell ref="C61:D61"/>
    <mergeCell ref="C60:D60"/>
    <mergeCell ref="C69:D69"/>
    <mergeCell ref="C68:D68"/>
    <mergeCell ref="C67:D67"/>
    <mergeCell ref="C54:D54"/>
    <mergeCell ref="C53:D53"/>
    <mergeCell ref="C52:D52"/>
    <mergeCell ref="C51:D51"/>
    <mergeCell ref="C48:D48"/>
    <mergeCell ref="C47:D47"/>
    <mergeCell ref="C46:D46"/>
    <mergeCell ref="C45:D45"/>
    <mergeCell ref="C44:D44"/>
    <mergeCell ref="C79:D79"/>
    <mergeCell ref="C78:D78"/>
    <mergeCell ref="C77:D77"/>
    <mergeCell ref="C76:D76"/>
    <mergeCell ref="C75:D75"/>
    <mergeCell ref="C66:D66"/>
    <mergeCell ref="C65:D65"/>
    <mergeCell ref="C74:D74"/>
    <mergeCell ref="C73:D73"/>
    <mergeCell ref="C72:D72"/>
    <mergeCell ref="C71:D71"/>
    <mergeCell ref="C70:D70"/>
    <mergeCell ref="C43:D43"/>
    <mergeCell ref="C42:D42"/>
    <mergeCell ref="C41:D41"/>
    <mergeCell ref="C40:D40"/>
    <mergeCell ref="C39:D39"/>
    <mergeCell ref="C20:D20"/>
    <mergeCell ref="C19:D19"/>
    <mergeCell ref="C28:D28"/>
    <mergeCell ref="C27:D27"/>
    <mergeCell ref="C26:D26"/>
    <mergeCell ref="C25:D25"/>
    <mergeCell ref="C24:D24"/>
    <mergeCell ref="C33:D33"/>
    <mergeCell ref="C32:D32"/>
    <mergeCell ref="C38:D38"/>
    <mergeCell ref="C37:D37"/>
    <mergeCell ref="C36:D36"/>
    <mergeCell ref="C35:D35"/>
    <mergeCell ref="C34:D34"/>
    <mergeCell ref="C31:D31"/>
    <mergeCell ref="C30:D30"/>
    <mergeCell ref="C29:D29"/>
    <mergeCell ref="C8:D8"/>
    <mergeCell ref="C17:D17"/>
    <mergeCell ref="C16:D16"/>
    <mergeCell ref="C15:D15"/>
    <mergeCell ref="C14:D14"/>
    <mergeCell ref="C13:D13"/>
    <mergeCell ref="J7:K7"/>
    <mergeCell ref="C3:P3"/>
    <mergeCell ref="E5:H6"/>
    <mergeCell ref="I5:I6"/>
    <mergeCell ref="J5:K6"/>
    <mergeCell ref="L5:P5"/>
    <mergeCell ref="L6:P6"/>
    <mergeCell ref="C12:D12"/>
    <mergeCell ref="C11:D11"/>
    <mergeCell ref="C10:D10"/>
    <mergeCell ref="C9:D9"/>
  </mergeCells>
  <conditionalFormatting sqref="K1:K1048576">
    <cfRule type="iconSet" priority="1">
      <iconSet iconSet="4Arrows" showValue="0">
        <cfvo type="percent" val="0"/>
        <cfvo type="num" val="0.2"/>
        <cfvo type="num" val="0.22"/>
        <cfvo type="num" val="0.24"/>
      </iconSet>
    </cfRule>
  </conditionalFormatting>
  <pageMargins left="0.75" right="0.75" top="1" bottom="1" header="0.5" footer="0.5"/>
  <pageSetup paperSize="9" orientation="portrait" horizontalDpi="4294967293" verticalDpi="4294967293"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4.25" x14ac:dyDescent="0.2"/>
  <cols>
    <col min="1" max="1" width="6.25" customWidth="1"/>
  </cols>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LÍNEA 1</vt:lpstr>
      <vt:lpstr>LÍNEA 2</vt:lpstr>
      <vt:lpstr>LÍNEA 3</vt:lpstr>
      <vt:lpstr>LÍNEA 4</vt:lpstr>
      <vt:lpstr>LÍNEA 5</vt:lpstr>
      <vt:lpstr>LÍNEA 6</vt:lpstr>
      <vt:lpstr>RESUMEN</vt:lpstr>
      <vt:lpstr>Gráficos</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Fabian</cp:lastModifiedBy>
  <cp:lastPrinted>2017-06-15T20:48:36Z</cp:lastPrinted>
  <dcterms:created xsi:type="dcterms:W3CDTF">2008-07-21T15:14:59Z</dcterms:created>
  <dcterms:modified xsi:type="dcterms:W3CDTF">2017-06-15T20:48:56Z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