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0" yWindow="0" windowWidth="20730" windowHeight="11760"/>
  </bookViews>
  <sheets>
    <sheet name="2018" sheetId="9" r:id="rId1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2" i="9" l="1"/>
  <c r="N12" i="9"/>
  <c r="N14" i="9"/>
  <c r="L16" i="9"/>
  <c r="N16" i="9"/>
  <c r="L17" i="9"/>
  <c r="N17" i="9"/>
  <c r="L18" i="9"/>
  <c r="N18" i="9"/>
  <c r="L19" i="9"/>
  <c r="N19" i="9"/>
  <c r="L20" i="9"/>
  <c r="N20" i="9"/>
  <c r="L21" i="9"/>
  <c r="N21" i="9"/>
  <c r="L22" i="9"/>
  <c r="N22" i="9"/>
  <c r="L23" i="9"/>
  <c r="N23" i="9"/>
  <c r="L24" i="9"/>
  <c r="N24" i="9"/>
  <c r="L25" i="9"/>
  <c r="N25" i="9"/>
  <c r="L26" i="9"/>
  <c r="N26" i="9"/>
  <c r="L27" i="9"/>
  <c r="N27" i="9"/>
  <c r="L28" i="9"/>
  <c r="N28" i="9"/>
  <c r="L29" i="9"/>
  <c r="N29" i="9"/>
  <c r="L30" i="9"/>
  <c r="N30" i="9"/>
  <c r="L31" i="9"/>
  <c r="N31" i="9"/>
  <c r="L32" i="9"/>
  <c r="N32" i="9"/>
  <c r="L33" i="9"/>
  <c r="N33" i="9"/>
  <c r="I20" i="9"/>
  <c r="I33" i="9"/>
  <c r="I23" i="9"/>
  <c r="I22" i="9"/>
  <c r="I17" i="9"/>
  <c r="I16" i="9"/>
  <c r="I12" i="9"/>
  <c r="I18" i="9"/>
  <c r="I19" i="9"/>
  <c r="I21" i="9"/>
  <c r="I24" i="9"/>
  <c r="I25" i="9"/>
  <c r="I26" i="9"/>
  <c r="I27" i="9"/>
  <c r="I28" i="9"/>
  <c r="I29" i="9"/>
  <c r="I30" i="9"/>
  <c r="I31" i="9"/>
  <c r="I32" i="9"/>
  <c r="I14" i="9"/>
  <c r="R34" i="9"/>
  <c r="T34" i="9"/>
  <c r="P34" i="9"/>
  <c r="Q34" i="9"/>
  <c r="S34" i="9"/>
  <c r="L14" i="9"/>
  <c r="N34" i="9"/>
  <c r="M12" i="9"/>
  <c r="M14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T33" i="9"/>
  <c r="S33" i="9"/>
  <c r="T32" i="9"/>
  <c r="S32" i="9"/>
  <c r="T31" i="9"/>
  <c r="S31" i="9"/>
  <c r="T30" i="9"/>
  <c r="S30" i="9"/>
  <c r="T29" i="9"/>
  <c r="S29" i="9"/>
  <c r="T28" i="9"/>
  <c r="S28" i="9"/>
  <c r="T27" i="9"/>
  <c r="S27" i="9"/>
  <c r="T26" i="9"/>
  <c r="S26" i="9"/>
  <c r="T25" i="9"/>
  <c r="S25" i="9"/>
  <c r="T24" i="9"/>
  <c r="S24" i="9"/>
  <c r="T23" i="9"/>
  <c r="S23" i="9"/>
  <c r="T22" i="9"/>
  <c r="S22" i="9"/>
  <c r="T21" i="9"/>
  <c r="S21" i="9"/>
  <c r="T20" i="9"/>
  <c r="S20" i="9"/>
  <c r="T19" i="9"/>
  <c r="S19" i="9"/>
  <c r="T18" i="9"/>
  <c r="S18" i="9"/>
  <c r="T17" i="9"/>
  <c r="S17" i="9"/>
  <c r="T16" i="9"/>
  <c r="S16" i="9"/>
  <c r="T14" i="9"/>
  <c r="S14" i="9"/>
  <c r="T12" i="9"/>
  <c r="S12" i="9"/>
</calcChain>
</file>

<file path=xl/sharedStrings.xml><?xml version="1.0" encoding="utf-8"?>
<sst xmlns="http://schemas.openxmlformats.org/spreadsheetml/2006/main" count="78" uniqueCount="67">
  <si>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</si>
  <si>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</si>
  <si>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</si>
  <si>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</si>
  <si>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</si>
  <si>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</si>
  <si>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</si>
  <si>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</si>
  <si>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</si>
  <si>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</si>
  <si>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</si>
  <si>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</si>
  <si>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</si>
  <si>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</si>
  <si>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</si>
  <si>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</si>
  <si>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</si>
  <si>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</si>
  <si>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</si>
  <si>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</si>
  <si>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</si>
  <si>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</si>
  <si>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</si>
  <si>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</si>
  <si>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</si>
  <si>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</si>
  <si>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</si>
  <si>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PLAN DE ACCIÓN - DIRECCIÓN DE TRÁNSITO</t>
  </si>
  <si>
    <t>Número de planes de fortalecimiento institucional para la Dirección de tránsito de Bucaramanga formulados e implementados.</t>
  </si>
  <si>
    <t>Número de ajustes al Plan Local de Seguridad Vial realizados.</t>
  </si>
  <si>
    <t>Número de oficinas de la bicicleta creadas y matenidas.</t>
  </si>
  <si>
    <t>Número de planes piloto de sistema de bicicletas públicas implementados y puestos en marcha.</t>
  </si>
  <si>
    <t>Número de corredores peatonales incentivados.</t>
  </si>
  <si>
    <t>Porcentaje de avance en el diseño y en la implementación del centro de investigación del tránsito vehicular y peatonal.</t>
  </si>
  <si>
    <t>Número de estrategias de control vial formulados e implementados.</t>
  </si>
  <si>
    <t>Porcentaje de avance de la actualización de la red semafórica de la ciudad.</t>
  </si>
  <si>
    <t>Número de sistemas georeferenciados de información de la red semafórica y señales de tránsito implementados y mantenidos.</t>
  </si>
  <si>
    <t>Porcentaje de la señalización horizontal mantenida.</t>
  </si>
  <si>
    <t>Número de M2 de señalización horizontal nueva demarcada.</t>
  </si>
  <si>
    <t>Número de acciones de mantenimiento realizadas a la señalización vertical y/o elevada.</t>
  </si>
  <si>
    <t>Número de señales de tránsito verticales y/o elevadas repuestas y/o instaladas.</t>
  </si>
  <si>
    <t>Número de señales de tránsito verticales repuestas.</t>
  </si>
  <si>
    <t>Número de señales de tránsito verticales instaladas.</t>
  </si>
  <si>
    <t>Número de estudios del plan especial de parqueaderos elaborados.</t>
  </si>
  <si>
    <t>Número de operativos de control al transporte informal realizados.</t>
  </si>
  <si>
    <t>Número de cruces peatonales demarcadas.</t>
  </si>
  <si>
    <t>Número de zonas de estacionamiento transitorio implementadas y demarcadas.</t>
  </si>
  <si>
    <t>Número de programas integrales de cultura vial.</t>
  </si>
  <si>
    <t>PROMOCIÓN DE MODOS DE TRANSPORTE NO MOTORIZADOS</t>
  </si>
  <si>
    <t>MOVILIDAD Y SEGURIDAD VIAL</t>
  </si>
  <si>
    <t>UNA CIUDAD QUE HACE Y EJECUTA PLANES</t>
  </si>
  <si>
    <t>ADMINISTRACIÓN ARTICULADA Y COHERENTE</t>
  </si>
  <si>
    <t>GOBIERNO LEGAL Y EFECTIVO</t>
  </si>
  <si>
    <t>GOBERNANZA URBANA</t>
  </si>
  <si>
    <t>1 - GOBERNANZA DEMOCRÁTICA</t>
  </si>
  <si>
    <t>MOVILIDAD</t>
  </si>
  <si>
    <t>6 - INFRAESTRUCTURA Y CONECTIVIDAD</t>
  </si>
  <si>
    <t>-</t>
  </si>
  <si>
    <t>O535060101 O535060102 O535060103 O535060104</t>
  </si>
  <si>
    <t xml:space="preserve"> -</t>
  </si>
  <si>
    <t>O535020101</t>
  </si>
  <si>
    <t>O535020101 O535020201</t>
  </si>
  <si>
    <t>O535130101</t>
  </si>
  <si>
    <t>O53507050101</t>
  </si>
  <si>
    <t>O53507050102</t>
  </si>
  <si>
    <t>O53507050103</t>
  </si>
  <si>
    <t>O53507050105
O535900301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</si>
</sst>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70C0"/>
        <bgColor indexed="64"/>
      </patternFill>
    </fill>
  </fills>
  <borders count="4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</borders>
  <cellStyleXfs count="121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128">
    <xf numFmtId="0" fontId="0" fillId="0" borderId="0" xfId="0"/>
    <xf numFmtId="0" fontId="6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164" fontId="3" fillId="0" borderId="17" xfId="0" applyNumberFormat="1" applyFont="1" applyBorder="1" applyAlignment="1" applyProtection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5" fillId="0" borderId="5" xfId="0" applyFont="1" applyFill="1" applyBorder="1" applyAlignment="1">
      <alignment horizontal="justify" vertical="center" wrapText="1"/>
    </xf>
    <xf numFmtId="9" fontId="7" fillId="0" borderId="31" xfId="0" applyNumberFormat="1" applyFont="1" applyBorder="1" applyAlignment="1">
      <alignment horizontal="center" vertical="center"/>
    </xf>
    <xf numFmtId="9" fontId="6" fillId="0" borderId="2" xfId="0" applyNumberFormat="1" applyFont="1" applyBorder="1" applyAlignment="1">
      <alignment horizontal="center" vertical="center"/>
    </xf>
    <xf numFmtId="9" fontId="6" fillId="0" borderId="8" xfId="0" applyNumberFormat="1" applyFont="1" applyBorder="1" applyAlignment="1">
      <alignment horizontal="center" vertical="center"/>
    </xf>
    <xf numFmtId="9" fontId="6" fillId="0" borderId="3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9" fontId="7" fillId="0" borderId="34" xfId="0" applyNumberFormat="1" applyFont="1" applyBorder="1" applyAlignment="1">
      <alignment horizontal="center" vertical="center"/>
    </xf>
    <xf numFmtId="9" fontId="6" fillId="0" borderId="4" xfId="0" applyNumberFormat="1" applyFont="1" applyBorder="1" applyAlignment="1">
      <alignment horizontal="center" vertical="center"/>
    </xf>
    <xf numFmtId="9" fontId="6" fillId="0" borderId="9" xfId="0" applyNumberFormat="1" applyFont="1" applyBorder="1" applyAlignment="1">
      <alignment horizontal="center" vertical="center"/>
    </xf>
    <xf numFmtId="9" fontId="6" fillId="0" borderId="5" xfId="0" applyNumberFormat="1" applyFont="1" applyBorder="1" applyAlignment="1">
      <alignment horizontal="center" vertical="center"/>
    </xf>
    <xf numFmtId="0" fontId="6" fillId="4" borderId="29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 wrapText="1"/>
    </xf>
    <xf numFmtId="9" fontId="6" fillId="3" borderId="0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 wrapText="1"/>
    </xf>
    <xf numFmtId="164" fontId="6" fillId="4" borderId="0" xfId="0" applyNumberFormat="1" applyFont="1" applyFill="1" applyBorder="1" applyAlignment="1">
      <alignment horizontal="center" vertical="center" wrapText="1"/>
    </xf>
    <xf numFmtId="3" fontId="6" fillId="4" borderId="0" xfId="0" applyNumberFormat="1" applyFont="1" applyFill="1" applyBorder="1" applyAlignment="1">
      <alignment horizontal="center" vertical="center" wrapText="1"/>
    </xf>
    <xf numFmtId="9" fontId="7" fillId="4" borderId="0" xfId="0" applyNumberFormat="1" applyFont="1" applyFill="1" applyBorder="1" applyAlignment="1">
      <alignment horizontal="center" vertical="center" wrapText="1"/>
    </xf>
    <xf numFmtId="9" fontId="6" fillId="4" borderId="0" xfId="0" applyNumberFormat="1" applyFont="1" applyFill="1" applyBorder="1" applyAlignment="1">
      <alignment horizontal="center" vertical="center" wrapText="1"/>
    </xf>
    <xf numFmtId="9" fontId="6" fillId="4" borderId="21" xfId="0" applyNumberFormat="1" applyFont="1" applyFill="1" applyBorder="1" applyAlignment="1">
      <alignment horizontal="center" vertical="center" wrapText="1"/>
    </xf>
    <xf numFmtId="164" fontId="6" fillId="3" borderId="0" xfId="0" applyNumberFormat="1" applyFont="1" applyFill="1" applyBorder="1" applyAlignment="1">
      <alignment horizontal="center" vertical="center" wrapText="1"/>
    </xf>
    <xf numFmtId="164" fontId="6" fillId="3" borderId="0" xfId="0" applyNumberFormat="1" applyFont="1" applyFill="1" applyBorder="1" applyAlignment="1">
      <alignment horizontal="center" vertical="center"/>
    </xf>
    <xf numFmtId="3" fontId="6" fillId="3" borderId="0" xfId="0" applyNumberFormat="1" applyFont="1" applyFill="1" applyBorder="1" applyAlignment="1">
      <alignment horizontal="center" vertical="center"/>
    </xf>
    <xf numFmtId="9" fontId="7" fillId="3" borderId="0" xfId="0" applyNumberFormat="1" applyFont="1" applyFill="1" applyBorder="1" applyAlignment="1">
      <alignment horizontal="center" vertical="center"/>
    </xf>
    <xf numFmtId="9" fontId="6" fillId="3" borderId="21" xfId="0" applyNumberFormat="1" applyFont="1" applyFill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center" vertical="center"/>
    </xf>
    <xf numFmtId="9" fontId="6" fillId="0" borderId="7" xfId="0" applyNumberFormat="1" applyFont="1" applyBorder="1" applyAlignment="1">
      <alignment horizontal="center" vertical="center"/>
    </xf>
    <xf numFmtId="9" fontId="6" fillId="0" borderId="10" xfId="0" applyNumberFormat="1" applyFont="1" applyBorder="1" applyAlignment="1">
      <alignment horizontal="center" vertical="center"/>
    </xf>
    <xf numFmtId="164" fontId="6" fillId="0" borderId="40" xfId="0" applyNumberFormat="1" applyFont="1" applyBorder="1" applyAlignment="1">
      <alignment horizontal="center" vertical="center"/>
    </xf>
    <xf numFmtId="0" fontId="3" fillId="0" borderId="40" xfId="0" applyFont="1" applyFill="1" applyBorder="1" applyAlignment="1">
      <alignment horizontal="justify" vertical="center" wrapText="1"/>
    </xf>
    <xf numFmtId="3" fontId="6" fillId="0" borderId="40" xfId="0" applyNumberFormat="1" applyFont="1" applyBorder="1" applyAlignment="1">
      <alignment horizontal="center" vertical="center"/>
    </xf>
    <xf numFmtId="9" fontId="6" fillId="0" borderId="40" xfId="0" applyNumberFormat="1" applyFont="1" applyBorder="1" applyAlignment="1">
      <alignment horizontal="center" vertical="center"/>
    </xf>
    <xf numFmtId="9" fontId="6" fillId="0" borderId="41" xfId="0" applyNumberFormat="1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justify" vertical="center"/>
    </xf>
    <xf numFmtId="0" fontId="6" fillId="0" borderId="38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/>
    </xf>
    <xf numFmtId="9" fontId="6" fillId="0" borderId="1" xfId="0" applyNumberFormat="1" applyFont="1" applyBorder="1" applyAlignment="1">
      <alignment horizontal="center" vertical="center"/>
    </xf>
    <xf numFmtId="9" fontId="6" fillId="0" borderId="28" xfId="0" applyNumberFormat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justify" vertical="center" wrapText="1"/>
    </xf>
    <xf numFmtId="3" fontId="6" fillId="0" borderId="47" xfId="0" applyNumberFormat="1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9" fontId="7" fillId="0" borderId="38" xfId="0" applyNumberFormat="1" applyFont="1" applyBorder="1" applyAlignment="1">
      <alignment horizontal="center" vertical="center"/>
    </xf>
    <xf numFmtId="9" fontId="7" fillId="0" borderId="48" xfId="0" applyNumberFormat="1" applyFont="1" applyBorder="1" applyAlignment="1">
      <alignment horizontal="center" vertical="center"/>
    </xf>
    <xf numFmtId="9" fontId="7" fillId="0" borderId="46" xfId="0" applyNumberFormat="1" applyFont="1" applyBorder="1" applyAlignment="1">
      <alignment horizontal="center" vertical="center"/>
    </xf>
    <xf numFmtId="9" fontId="6" fillId="0" borderId="32" xfId="0" applyNumberFormat="1" applyFont="1" applyBorder="1" applyAlignment="1">
      <alignment horizontal="center" vertical="center"/>
    </xf>
    <xf numFmtId="9" fontId="6" fillId="0" borderId="6" xfId="0" applyNumberFormat="1" applyFont="1" applyBorder="1" applyAlignment="1">
      <alignment horizontal="center" vertical="center"/>
    </xf>
    <xf numFmtId="9" fontId="6" fillId="0" borderId="39" xfId="0" applyNumberFormat="1" applyFont="1" applyBorder="1" applyAlignment="1">
      <alignment horizontal="center" vertical="center"/>
    </xf>
    <xf numFmtId="9" fontId="8" fillId="2" borderId="35" xfId="0" applyNumberFormat="1" applyFont="1" applyFill="1" applyBorder="1" applyAlignment="1">
      <alignment horizontal="center" vertical="center"/>
    </xf>
    <xf numFmtId="9" fontId="8" fillId="2" borderId="41" xfId="0" applyNumberFormat="1" applyFont="1" applyFill="1" applyBorder="1" applyAlignment="1">
      <alignment horizontal="center" vertical="center"/>
    </xf>
    <xf numFmtId="3" fontId="8" fillId="2" borderId="39" xfId="0" applyNumberFormat="1" applyFont="1" applyFill="1" applyBorder="1" applyAlignment="1">
      <alignment horizontal="center" vertical="center"/>
    </xf>
    <xf numFmtId="3" fontId="8" fillId="2" borderId="40" xfId="0" applyNumberFormat="1" applyFont="1" applyFill="1" applyBorder="1" applyAlignment="1">
      <alignment horizontal="center" vertical="center"/>
    </xf>
    <xf numFmtId="9" fontId="8" fillId="2" borderId="40" xfId="0" applyNumberFormat="1" applyFont="1" applyFill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/>
    </xf>
    <xf numFmtId="0" fontId="3" fillId="0" borderId="7" xfId="0" applyFont="1" applyFill="1" applyBorder="1" applyAlignment="1">
      <alignment horizontal="justify" vertical="center" wrapText="1"/>
    </xf>
    <xf numFmtId="3" fontId="6" fillId="0" borderId="10" xfId="0" applyNumberFormat="1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justify" vertical="center"/>
    </xf>
    <xf numFmtId="0" fontId="6" fillId="0" borderId="4" xfId="0" applyFont="1" applyBorder="1" applyAlignment="1">
      <alignment horizontal="justify" vertical="center"/>
    </xf>
    <xf numFmtId="0" fontId="6" fillId="0" borderId="6" xfId="0" applyFont="1" applyBorder="1" applyAlignment="1">
      <alignment horizontal="justify" vertical="center"/>
    </xf>
    <xf numFmtId="0" fontId="6" fillId="0" borderId="29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18" xfId="0" applyFont="1" applyBorder="1" applyAlignment="1" applyProtection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</cellXfs>
  <cellStyles count="12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" xfId="107" builtinId="8" hidden="1"/>
    <cellStyle name="Hipervínculo" xfId="109" builtinId="8" hidden="1"/>
    <cellStyle name="Hipervínculo" xfId="111" builtinId="8" hidden="1"/>
    <cellStyle name="Hipervínculo" xfId="113" builtinId="8" hidden="1"/>
    <cellStyle name="Hipervínculo" xfId="115" builtinId="8" hidden="1"/>
    <cellStyle name="Hipervínculo" xfId="117" builtinId="8" hidden="1"/>
    <cellStyle name="Hipervínculo" xfId="119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Hipervínculo visitado" xfId="114" builtinId="9" hidden="1"/>
    <cellStyle name="Hipervínculo visitado" xfId="116" builtinId="9" hidden="1"/>
    <cellStyle name="Hipervínculo visitado" xfId="118" builtinId="9" hidden="1"/>
    <cellStyle name="Hipervínculo visitado" xfId="120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25400</xdr:colOff>
      <xdr:row>1</xdr:row>
      <xdr:rowOff>63500</xdr:rowOff>
    </xdr:from>
    <xdr:to>
      <xdr:col>17</xdr:col>
      <xdr:colOff>609600</xdr:colOff>
      <xdr:row>5</xdr:row>
      <xdr:rowOff>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215100" y="254000"/>
          <a:ext cx="26797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4"/>
  <sheetViews>
    <sheetView tabSelected="1" zoomScale="70" zoomScaleNormal="70" workbookViewId="0">
      <selection activeCell="G12" sqref="G12"/>
    </sheetView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1.25" style="1" customWidth="1"/>
    <col min="6" max="6" width="12.25" style="1" customWidth="1"/>
    <col min="7" max="7" width="36.25" style="1" customWidth="1"/>
    <col min="8" max="8" width="13.75" style="1" customWidth="1"/>
    <col min="9" max="9" width="12.75" style="1" hidden="1" customWidth="1"/>
    <col min="10" max="11" width="9.625" style="1" customWidth="1"/>
    <col min="12" max="12" width="9.75" style="1" hidden="1" customWidth="1"/>
    <col min="13" max="13" width="10.75" style="1"/>
    <col min="14" max="15" width="13.125" style="1" customWidth="1"/>
    <col min="16" max="18" width="23.625" style="1" customWidth="1"/>
    <col min="19" max="20" width="12.625" style="1" customWidth="1"/>
    <col min="21" max="16384" width="10.75" style="1"/>
  </cols>
  <sheetData>
    <row r="2" spans="2:20" ht="20.100000000000001" customHeight="1" x14ac:dyDescent="0.2">
      <c r="B2" s="98" t="s">
        <v>16</v>
      </c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</row>
    <row r="3" spans="2:20" ht="20.100000000000001" customHeight="1" x14ac:dyDescent="0.2">
      <c r="B3" s="98" t="s">
        <v>19</v>
      </c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</row>
    <row r="4" spans="2:20" ht="20.100000000000001" customHeight="1" x14ac:dyDescent="0.2">
      <c r="B4" s="98" t="s">
        <v>27</v>
      </c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</row>
    <row r="6" spans="2:20" ht="15.75" thickBot="1" x14ac:dyDescent="0.25"/>
    <row r="7" spans="2:20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 x14ac:dyDescent="0.25">
      <c r="B8" s="8">
        <v>2018</v>
      </c>
      <c r="C8" s="9">
        <v>43465</v>
      </c>
      <c r="D8" s="99" t="s">
        <v>3</v>
      </c>
      <c r="E8" s="100"/>
      <c r="F8" s="100"/>
      <c r="G8" s="100"/>
      <c r="H8" s="100"/>
      <c r="I8" s="100"/>
      <c r="J8" s="100"/>
      <c r="K8" s="101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 x14ac:dyDescent="0.2">
      <c r="B9" s="102" t="s">
        <v>17</v>
      </c>
      <c r="C9" s="105" t="s">
        <v>18</v>
      </c>
      <c r="D9" s="108" t="s">
        <v>0</v>
      </c>
      <c r="E9" s="111" t="s">
        <v>4</v>
      </c>
      <c r="F9" s="111"/>
      <c r="G9" s="111" t="s">
        <v>5</v>
      </c>
      <c r="H9" s="111"/>
      <c r="I9" s="111"/>
      <c r="J9" s="111"/>
      <c r="K9" s="113"/>
      <c r="L9" s="6"/>
      <c r="M9" s="108" t="s">
        <v>6</v>
      </c>
      <c r="N9" s="113"/>
      <c r="O9" s="122" t="s">
        <v>24</v>
      </c>
      <c r="P9" s="123"/>
      <c r="Q9" s="123"/>
      <c r="R9" s="123"/>
      <c r="S9" s="123"/>
      <c r="T9" s="124"/>
    </row>
    <row r="10" spans="2:20" ht="17.100000000000001" customHeight="1" x14ac:dyDescent="0.2">
      <c r="B10" s="103"/>
      <c r="C10" s="106"/>
      <c r="D10" s="109"/>
      <c r="E10" s="112"/>
      <c r="F10" s="112"/>
      <c r="G10" s="112" t="s">
        <v>7</v>
      </c>
      <c r="H10" s="84" t="s">
        <v>25</v>
      </c>
      <c r="I10" s="84" t="s">
        <v>26</v>
      </c>
      <c r="J10" s="116" t="s">
        <v>1</v>
      </c>
      <c r="K10" s="114" t="s">
        <v>8</v>
      </c>
      <c r="L10" s="7"/>
      <c r="M10" s="118" t="s">
        <v>9</v>
      </c>
      <c r="N10" s="120" t="s">
        <v>10</v>
      </c>
      <c r="O10" s="125"/>
      <c r="P10" s="126"/>
      <c r="Q10" s="126"/>
      <c r="R10" s="126"/>
      <c r="S10" s="126"/>
      <c r="T10" s="127"/>
    </row>
    <row r="11" spans="2:20" ht="37.5" customHeight="1" thickBot="1" x14ac:dyDescent="0.25">
      <c r="B11" s="104"/>
      <c r="C11" s="107"/>
      <c r="D11" s="110"/>
      <c r="E11" s="28" t="s">
        <v>11</v>
      </c>
      <c r="F11" s="28" t="s">
        <v>12</v>
      </c>
      <c r="G11" s="84"/>
      <c r="H11" s="85"/>
      <c r="I11" s="85"/>
      <c r="J11" s="117"/>
      <c r="K11" s="115"/>
      <c r="L11" s="16"/>
      <c r="M11" s="119"/>
      <c r="N11" s="121"/>
      <c r="O11" s="29" t="s">
        <v>23</v>
      </c>
      <c r="P11" s="30" t="s">
        <v>20</v>
      </c>
      <c r="Q11" s="31" t="s">
        <v>21</v>
      </c>
      <c r="R11" s="17" t="s">
        <v>22</v>
      </c>
      <c r="S11" s="17" t="s">
        <v>14</v>
      </c>
      <c r="T11" s="18" t="s">
        <v>15</v>
      </c>
    </row>
    <row r="12" spans="2:20" ht="60.75" thickBot="1" x14ac:dyDescent="0.25">
      <c r="B12" s="89" t="s">
        <v>54</v>
      </c>
      <c r="C12" s="58" t="s">
        <v>52</v>
      </c>
      <c r="D12" s="57" t="s">
        <v>51</v>
      </c>
      <c r="E12" s="51">
        <v>43101</v>
      </c>
      <c r="F12" s="51">
        <v>43465</v>
      </c>
      <c r="G12" s="52" t="s">
        <v>28</v>
      </c>
      <c r="H12" s="53">
        <v>1</v>
      </c>
      <c r="I12" s="53">
        <f>+J12</f>
        <v>1</v>
      </c>
      <c r="J12" s="53">
        <v>1</v>
      </c>
      <c r="K12" s="63">
        <v>1</v>
      </c>
      <c r="L12" s="66">
        <f>+K12/J12</f>
        <v>1</v>
      </c>
      <c r="M12" s="71">
        <f>DAYS360(E12,$C$8)/DAYS360(E12,F12)</f>
        <v>1</v>
      </c>
      <c r="N12" s="55">
        <f>IF(J12=0," -",IF(L12&gt;100%,100%,L12))</f>
        <v>1</v>
      </c>
      <c r="O12" s="56" t="s">
        <v>58</v>
      </c>
      <c r="P12" s="53">
        <v>1978825</v>
      </c>
      <c r="Q12" s="53">
        <v>1122947</v>
      </c>
      <c r="R12" s="53">
        <v>0</v>
      </c>
      <c r="S12" s="54">
        <f>IF(P12=0," -",Q12/P12)</f>
        <v>0.56748171263249658</v>
      </c>
      <c r="T12" s="55" t="str">
        <f>IF(R12=0," -",IF(Q12=0,100%,R12/Q12))</f>
        <v xml:space="preserve"> -</v>
      </c>
    </row>
    <row r="13" spans="2:20" ht="12.95" customHeight="1" thickBot="1" x14ac:dyDescent="0.25">
      <c r="B13" s="90"/>
      <c r="C13" s="24"/>
      <c r="D13" s="26"/>
      <c r="E13" s="40"/>
      <c r="F13" s="41"/>
      <c r="G13" s="25"/>
      <c r="H13" s="42"/>
      <c r="I13" s="42"/>
      <c r="J13" s="42"/>
      <c r="K13" s="42"/>
      <c r="L13" s="43"/>
      <c r="M13" s="25"/>
      <c r="N13" s="25"/>
      <c r="O13" s="25"/>
      <c r="P13" s="26"/>
      <c r="Q13" s="26"/>
      <c r="R13" s="26"/>
      <c r="S13" s="27"/>
      <c r="T13" s="44"/>
    </row>
    <row r="14" spans="2:20" ht="45.75" thickBot="1" x14ac:dyDescent="0.25">
      <c r="B14" s="91"/>
      <c r="C14" s="58" t="s">
        <v>53</v>
      </c>
      <c r="D14" s="57" t="s">
        <v>50</v>
      </c>
      <c r="E14" s="51">
        <v>43101</v>
      </c>
      <c r="F14" s="51">
        <v>43465</v>
      </c>
      <c r="G14" s="52" t="s">
        <v>29</v>
      </c>
      <c r="H14" s="53">
        <v>1</v>
      </c>
      <c r="I14" s="53" t="e">
        <f>+J14+(#REF!-#REF!)</f>
        <v>#REF!</v>
      </c>
      <c r="J14" s="53">
        <v>0</v>
      </c>
      <c r="K14" s="63" t="s">
        <v>57</v>
      </c>
      <c r="L14" s="66" t="e">
        <f t="shared" ref="L14:L33" si="0">+K14/J14</f>
        <v>#VALUE!</v>
      </c>
      <c r="M14" s="71">
        <f t="shared" ref="M14:M33" si="1">DAYS360(E14,$C$8)/DAYS360(E14,F14)</f>
        <v>1</v>
      </c>
      <c r="N14" s="55" t="str">
        <f t="shared" ref="N14:N33" si="2">IF(J14=0," -",IF(L14&gt;100%,100%,L14))</f>
        <v xml:space="preserve"> -</v>
      </c>
      <c r="O14" s="56" t="s">
        <v>59</v>
      </c>
      <c r="P14" s="53">
        <v>0</v>
      </c>
      <c r="Q14" s="53">
        <v>0</v>
      </c>
      <c r="R14" s="53">
        <v>0</v>
      </c>
      <c r="S14" s="54" t="str">
        <f t="shared" ref="S14:S34" si="3">IF(P14=0," -",Q14/P14)</f>
        <v xml:space="preserve"> -</v>
      </c>
      <c r="T14" s="55" t="str">
        <f t="shared" ref="T14:T34" si="4">IF(R14=0," -",IF(Q14=0,100%,R14/Q14))</f>
        <v xml:space="preserve"> -</v>
      </c>
    </row>
    <row r="15" spans="2:20" ht="12.95" customHeight="1" thickBot="1" x14ac:dyDescent="0.25">
      <c r="B15" s="23"/>
      <c r="C15" s="34"/>
      <c r="D15" s="34"/>
      <c r="E15" s="35"/>
      <c r="F15" s="35"/>
      <c r="G15" s="34"/>
      <c r="H15" s="36"/>
      <c r="I15" s="36"/>
      <c r="J15" s="36"/>
      <c r="K15" s="36"/>
      <c r="L15" s="37"/>
      <c r="M15" s="38"/>
      <c r="N15" s="38"/>
      <c r="O15" s="34"/>
      <c r="P15" s="36"/>
      <c r="Q15" s="36"/>
      <c r="R15" s="36"/>
      <c r="S15" s="38"/>
      <c r="T15" s="39"/>
    </row>
    <row r="16" spans="2:20" ht="30" x14ac:dyDescent="0.2">
      <c r="B16" s="92" t="s">
        <v>56</v>
      </c>
      <c r="C16" s="95" t="s">
        <v>55</v>
      </c>
      <c r="D16" s="86" t="s">
        <v>48</v>
      </c>
      <c r="E16" s="45">
        <v>43101</v>
      </c>
      <c r="F16" s="81">
        <v>43465</v>
      </c>
      <c r="G16" s="62" t="s">
        <v>30</v>
      </c>
      <c r="H16" s="46">
        <v>1</v>
      </c>
      <c r="I16" s="46">
        <f>+J16</f>
        <v>1</v>
      </c>
      <c r="J16" s="46">
        <v>1</v>
      </c>
      <c r="K16" s="77">
        <v>1</v>
      </c>
      <c r="L16" s="12">
        <f t="shared" si="0"/>
        <v>1</v>
      </c>
      <c r="M16" s="13">
        <f t="shared" si="1"/>
        <v>1</v>
      </c>
      <c r="N16" s="14">
        <f t="shared" si="2"/>
        <v>1</v>
      </c>
      <c r="O16" s="64" t="s">
        <v>60</v>
      </c>
      <c r="P16" s="46">
        <v>98632.5</v>
      </c>
      <c r="Q16" s="46">
        <v>40217</v>
      </c>
      <c r="R16" s="46">
        <v>0</v>
      </c>
      <c r="S16" s="15">
        <f t="shared" si="3"/>
        <v>0.40774592553164524</v>
      </c>
      <c r="T16" s="14" t="str">
        <f t="shared" si="4"/>
        <v xml:space="preserve"> -</v>
      </c>
    </row>
    <row r="17" spans="2:20" ht="45" x14ac:dyDescent="0.2">
      <c r="B17" s="93"/>
      <c r="C17" s="96"/>
      <c r="D17" s="87"/>
      <c r="E17" s="32">
        <v>43101</v>
      </c>
      <c r="F17" s="82">
        <v>43465</v>
      </c>
      <c r="G17" s="10" t="s">
        <v>31</v>
      </c>
      <c r="H17" s="33">
        <v>1</v>
      </c>
      <c r="I17" s="33">
        <f>+J17</f>
        <v>1</v>
      </c>
      <c r="J17" s="33">
        <v>1</v>
      </c>
      <c r="K17" s="78">
        <v>1</v>
      </c>
      <c r="L17" s="19">
        <f t="shared" si="0"/>
        <v>1</v>
      </c>
      <c r="M17" s="20">
        <f t="shared" si="1"/>
        <v>1</v>
      </c>
      <c r="N17" s="21">
        <f t="shared" si="2"/>
        <v>1</v>
      </c>
      <c r="O17" s="65" t="s">
        <v>61</v>
      </c>
      <c r="P17" s="33">
        <v>30000</v>
      </c>
      <c r="Q17" s="33">
        <v>28933</v>
      </c>
      <c r="R17" s="33">
        <v>0</v>
      </c>
      <c r="S17" s="22">
        <f t="shared" si="3"/>
        <v>0.96443333333333336</v>
      </c>
      <c r="T17" s="21" t="str">
        <f t="shared" si="4"/>
        <v xml:space="preserve"> -</v>
      </c>
    </row>
    <row r="18" spans="2:20" ht="30.75" thickBot="1" x14ac:dyDescent="0.25">
      <c r="B18" s="93"/>
      <c r="C18" s="96"/>
      <c r="D18" s="88"/>
      <c r="E18" s="47">
        <v>43101</v>
      </c>
      <c r="F18" s="83">
        <v>43465</v>
      </c>
      <c r="G18" s="79" t="s">
        <v>32</v>
      </c>
      <c r="H18" s="48">
        <v>5</v>
      </c>
      <c r="I18" s="48" t="e">
        <f>+J18+(#REF!-#REF!)</f>
        <v>#REF!</v>
      </c>
      <c r="J18" s="48">
        <v>1</v>
      </c>
      <c r="K18" s="80">
        <v>2</v>
      </c>
      <c r="L18" s="67">
        <f t="shared" si="0"/>
        <v>2</v>
      </c>
      <c r="M18" s="69">
        <f t="shared" si="1"/>
        <v>1</v>
      </c>
      <c r="N18" s="61">
        <f t="shared" si="2"/>
        <v>1</v>
      </c>
      <c r="O18" s="30" t="s">
        <v>60</v>
      </c>
      <c r="P18" s="59">
        <v>21367.5</v>
      </c>
      <c r="Q18" s="59">
        <v>15665</v>
      </c>
      <c r="R18" s="59">
        <v>0</v>
      </c>
      <c r="S18" s="60">
        <f t="shared" si="3"/>
        <v>0.73312273312273313</v>
      </c>
      <c r="T18" s="61" t="str">
        <f t="shared" si="4"/>
        <v xml:space="preserve"> -</v>
      </c>
    </row>
    <row r="19" spans="2:20" ht="60" x14ac:dyDescent="0.2">
      <c r="B19" s="93"/>
      <c r="C19" s="96"/>
      <c r="D19" s="86" t="s">
        <v>49</v>
      </c>
      <c r="E19" s="45">
        <v>43101</v>
      </c>
      <c r="F19" s="81">
        <v>43465</v>
      </c>
      <c r="G19" s="62" t="s">
        <v>33</v>
      </c>
      <c r="H19" s="15">
        <v>1</v>
      </c>
      <c r="I19" s="15" t="e">
        <f>+J19+(#REF!-#REF!)</f>
        <v>#REF!</v>
      </c>
      <c r="J19" s="15">
        <v>0.3</v>
      </c>
      <c r="K19" s="14">
        <v>0.37</v>
      </c>
      <c r="L19" s="12">
        <f t="shared" si="0"/>
        <v>1.2333333333333334</v>
      </c>
      <c r="M19" s="13">
        <f t="shared" si="1"/>
        <v>1</v>
      </c>
      <c r="N19" s="14">
        <f t="shared" si="2"/>
        <v>1</v>
      </c>
      <c r="O19" s="64" t="s">
        <v>62</v>
      </c>
      <c r="P19" s="46">
        <v>37000</v>
      </c>
      <c r="Q19" s="46">
        <v>29500</v>
      </c>
      <c r="R19" s="46">
        <v>0</v>
      </c>
      <c r="S19" s="15">
        <f t="shared" si="3"/>
        <v>0.79729729729729726</v>
      </c>
      <c r="T19" s="14" t="str">
        <f t="shared" si="4"/>
        <v xml:space="preserve"> -</v>
      </c>
    </row>
    <row r="20" spans="2:20" ht="30" x14ac:dyDescent="0.2">
      <c r="B20" s="93"/>
      <c r="C20" s="96"/>
      <c r="D20" s="87"/>
      <c r="E20" s="32">
        <v>43101</v>
      </c>
      <c r="F20" s="82">
        <v>43465</v>
      </c>
      <c r="G20" s="10" t="s">
        <v>34</v>
      </c>
      <c r="H20" s="33">
        <v>1</v>
      </c>
      <c r="I20" s="33">
        <f>+J20</f>
        <v>1</v>
      </c>
      <c r="J20" s="33">
        <v>1</v>
      </c>
      <c r="K20" s="78">
        <v>1</v>
      </c>
      <c r="L20" s="19">
        <f t="shared" si="0"/>
        <v>1</v>
      </c>
      <c r="M20" s="20">
        <f t="shared" si="1"/>
        <v>1</v>
      </c>
      <c r="N20" s="21">
        <f t="shared" si="2"/>
        <v>1</v>
      </c>
      <c r="O20" s="65" t="s">
        <v>63</v>
      </c>
      <c r="P20" s="33">
        <v>2677608</v>
      </c>
      <c r="Q20" s="33">
        <v>1980851</v>
      </c>
      <c r="R20" s="33">
        <v>0</v>
      </c>
      <c r="S20" s="22">
        <f t="shared" si="3"/>
        <v>0.73978379210100953</v>
      </c>
      <c r="T20" s="21" t="str">
        <f t="shared" si="4"/>
        <v xml:space="preserve"> -</v>
      </c>
    </row>
    <row r="21" spans="2:20" ht="45" x14ac:dyDescent="0.2">
      <c r="B21" s="93"/>
      <c r="C21" s="96"/>
      <c r="D21" s="87"/>
      <c r="E21" s="32">
        <v>43101</v>
      </c>
      <c r="F21" s="82">
        <v>43465</v>
      </c>
      <c r="G21" s="10" t="s">
        <v>35</v>
      </c>
      <c r="H21" s="22">
        <v>1</v>
      </c>
      <c r="I21" s="22" t="e">
        <f>+J21+(#REF!-#REF!)</f>
        <v>#REF!</v>
      </c>
      <c r="J21" s="22">
        <v>0.3</v>
      </c>
      <c r="K21" s="21">
        <v>0.3</v>
      </c>
      <c r="L21" s="19">
        <f t="shared" si="0"/>
        <v>1</v>
      </c>
      <c r="M21" s="20">
        <f t="shared" si="1"/>
        <v>1</v>
      </c>
      <c r="N21" s="21">
        <f t="shared" si="2"/>
        <v>1</v>
      </c>
      <c r="O21" s="65" t="s">
        <v>64</v>
      </c>
      <c r="P21" s="33">
        <v>1186676.557</v>
      </c>
      <c r="Q21" s="33">
        <v>483364</v>
      </c>
      <c r="R21" s="33">
        <v>0</v>
      </c>
      <c r="S21" s="22">
        <f t="shared" si="3"/>
        <v>0.40732581860551575</v>
      </c>
      <c r="T21" s="21" t="str">
        <f t="shared" si="4"/>
        <v xml:space="preserve"> -</v>
      </c>
    </row>
    <row r="22" spans="2:20" ht="60" x14ac:dyDescent="0.2">
      <c r="B22" s="93"/>
      <c r="C22" s="96"/>
      <c r="D22" s="87"/>
      <c r="E22" s="32">
        <v>43101</v>
      </c>
      <c r="F22" s="82">
        <v>43465</v>
      </c>
      <c r="G22" s="11" t="s">
        <v>36</v>
      </c>
      <c r="H22" s="33">
        <v>1</v>
      </c>
      <c r="I22" s="33">
        <f>+J22</f>
        <v>1</v>
      </c>
      <c r="J22" s="33">
        <v>1</v>
      </c>
      <c r="K22" s="78">
        <v>1</v>
      </c>
      <c r="L22" s="19">
        <f t="shared" si="0"/>
        <v>1</v>
      </c>
      <c r="M22" s="20">
        <f t="shared" si="1"/>
        <v>1</v>
      </c>
      <c r="N22" s="21">
        <f t="shared" si="2"/>
        <v>1</v>
      </c>
      <c r="O22" s="65" t="s">
        <v>64</v>
      </c>
      <c r="P22" s="33">
        <v>120697.5</v>
      </c>
      <c r="Q22" s="33">
        <v>100000</v>
      </c>
      <c r="R22" s="33">
        <v>0</v>
      </c>
      <c r="S22" s="22">
        <f t="shared" si="3"/>
        <v>0.8285175749290582</v>
      </c>
      <c r="T22" s="21" t="str">
        <f t="shared" si="4"/>
        <v xml:space="preserve"> -</v>
      </c>
    </row>
    <row r="23" spans="2:20" ht="30" x14ac:dyDescent="0.2">
      <c r="B23" s="93"/>
      <c r="C23" s="96"/>
      <c r="D23" s="87"/>
      <c r="E23" s="32">
        <v>43101</v>
      </c>
      <c r="F23" s="82">
        <v>43465</v>
      </c>
      <c r="G23" s="11" t="s">
        <v>37</v>
      </c>
      <c r="H23" s="22">
        <v>1</v>
      </c>
      <c r="I23" s="22">
        <f>+J23</f>
        <v>1</v>
      </c>
      <c r="J23" s="22">
        <v>1</v>
      </c>
      <c r="K23" s="21">
        <v>1</v>
      </c>
      <c r="L23" s="19">
        <f t="shared" si="0"/>
        <v>1</v>
      </c>
      <c r="M23" s="20">
        <f t="shared" si="1"/>
        <v>1</v>
      </c>
      <c r="N23" s="21">
        <f t="shared" si="2"/>
        <v>1</v>
      </c>
      <c r="O23" s="65" t="s">
        <v>65</v>
      </c>
      <c r="P23" s="33">
        <v>708769.56799999997</v>
      </c>
      <c r="Q23" s="33">
        <v>284464</v>
      </c>
      <c r="R23" s="33">
        <v>0</v>
      </c>
      <c r="S23" s="22">
        <f t="shared" si="3"/>
        <v>0.40134906017861083</v>
      </c>
      <c r="T23" s="21" t="str">
        <f t="shared" si="4"/>
        <v xml:space="preserve"> -</v>
      </c>
    </row>
    <row r="24" spans="2:20" ht="30" x14ac:dyDescent="0.2">
      <c r="B24" s="93"/>
      <c r="C24" s="96"/>
      <c r="D24" s="87"/>
      <c r="E24" s="32">
        <v>43101</v>
      </c>
      <c r="F24" s="82">
        <v>43465</v>
      </c>
      <c r="G24" s="11" t="s">
        <v>38</v>
      </c>
      <c r="H24" s="33">
        <v>14000</v>
      </c>
      <c r="I24" s="33" t="e">
        <f>+J24+(#REF!-#REF!)</f>
        <v>#REF!</v>
      </c>
      <c r="J24" s="33">
        <v>3500</v>
      </c>
      <c r="K24" s="78">
        <v>12356</v>
      </c>
      <c r="L24" s="19">
        <f t="shared" si="0"/>
        <v>3.5302857142857142</v>
      </c>
      <c r="M24" s="20">
        <f t="shared" si="1"/>
        <v>1</v>
      </c>
      <c r="N24" s="21">
        <f t="shared" si="2"/>
        <v>1</v>
      </c>
      <c r="O24" s="65" t="s">
        <v>65</v>
      </c>
      <c r="P24" s="33">
        <v>629798.33200000005</v>
      </c>
      <c r="Q24" s="33">
        <v>243233</v>
      </c>
      <c r="R24" s="33">
        <v>0</v>
      </c>
      <c r="S24" s="22">
        <f t="shared" si="3"/>
        <v>0.38620775515169192</v>
      </c>
      <c r="T24" s="21" t="str">
        <f t="shared" si="4"/>
        <v xml:space="preserve"> -</v>
      </c>
    </row>
    <row r="25" spans="2:20" ht="45" x14ac:dyDescent="0.2">
      <c r="B25" s="93"/>
      <c r="C25" s="96"/>
      <c r="D25" s="87"/>
      <c r="E25" s="32">
        <v>43101</v>
      </c>
      <c r="F25" s="82">
        <v>43465</v>
      </c>
      <c r="G25" s="11" t="s">
        <v>39</v>
      </c>
      <c r="H25" s="33">
        <v>1000</v>
      </c>
      <c r="I25" s="33" t="e">
        <f>+J25+(#REF!-#REF!)</f>
        <v>#REF!</v>
      </c>
      <c r="J25" s="33">
        <v>250</v>
      </c>
      <c r="K25" s="78">
        <v>391</v>
      </c>
      <c r="L25" s="19">
        <f t="shared" si="0"/>
        <v>1.5640000000000001</v>
      </c>
      <c r="M25" s="20">
        <f t="shared" si="1"/>
        <v>1</v>
      </c>
      <c r="N25" s="21">
        <f t="shared" si="2"/>
        <v>1</v>
      </c>
      <c r="O25" s="65" t="s">
        <v>65</v>
      </c>
      <c r="P25" s="33">
        <v>35000</v>
      </c>
      <c r="Q25" s="33">
        <v>35000</v>
      </c>
      <c r="R25" s="33">
        <v>0</v>
      </c>
      <c r="S25" s="22">
        <f t="shared" si="3"/>
        <v>1</v>
      </c>
      <c r="T25" s="21" t="str">
        <f t="shared" si="4"/>
        <v xml:space="preserve"> -</v>
      </c>
    </row>
    <row r="26" spans="2:20" ht="45" x14ac:dyDescent="0.2">
      <c r="B26" s="93"/>
      <c r="C26" s="96"/>
      <c r="D26" s="87"/>
      <c r="E26" s="32">
        <v>43101</v>
      </c>
      <c r="F26" s="82">
        <v>43465</v>
      </c>
      <c r="G26" s="11" t="s">
        <v>40</v>
      </c>
      <c r="H26" s="33">
        <v>1500</v>
      </c>
      <c r="I26" s="33" t="e">
        <f>+J26+(#REF!-#REF!)</f>
        <v>#REF!</v>
      </c>
      <c r="J26" s="33">
        <v>375</v>
      </c>
      <c r="K26" s="78">
        <v>986</v>
      </c>
      <c r="L26" s="19">
        <f t="shared" si="0"/>
        <v>2.6293333333333333</v>
      </c>
      <c r="M26" s="20">
        <f t="shared" si="1"/>
        <v>1</v>
      </c>
      <c r="N26" s="21">
        <f t="shared" si="2"/>
        <v>1</v>
      </c>
      <c r="O26" s="65" t="s">
        <v>65</v>
      </c>
      <c r="P26" s="33">
        <v>100000</v>
      </c>
      <c r="Q26" s="33">
        <v>100000</v>
      </c>
      <c r="R26" s="33">
        <v>0</v>
      </c>
      <c r="S26" s="22">
        <f t="shared" si="3"/>
        <v>1</v>
      </c>
      <c r="T26" s="21" t="str">
        <f t="shared" si="4"/>
        <v xml:space="preserve"> -</v>
      </c>
    </row>
    <row r="27" spans="2:20" ht="30" x14ac:dyDescent="0.2">
      <c r="B27" s="93"/>
      <c r="C27" s="96"/>
      <c r="D27" s="87"/>
      <c r="E27" s="32">
        <v>43101</v>
      </c>
      <c r="F27" s="82">
        <v>43465</v>
      </c>
      <c r="G27" s="10" t="s">
        <v>41</v>
      </c>
      <c r="H27" s="33">
        <v>1500</v>
      </c>
      <c r="I27" s="33" t="e">
        <f>+J27+(#REF!-#REF!)</f>
        <v>#REF!</v>
      </c>
      <c r="J27" s="33">
        <v>375</v>
      </c>
      <c r="K27" s="78">
        <v>494</v>
      </c>
      <c r="L27" s="19">
        <f t="shared" si="0"/>
        <v>1.3173333333333332</v>
      </c>
      <c r="M27" s="20">
        <f t="shared" si="1"/>
        <v>1</v>
      </c>
      <c r="N27" s="21">
        <f t="shared" si="2"/>
        <v>1</v>
      </c>
      <c r="O27" s="65" t="s">
        <v>65</v>
      </c>
      <c r="P27" s="33">
        <v>50000</v>
      </c>
      <c r="Q27" s="33">
        <v>50000</v>
      </c>
      <c r="R27" s="33">
        <v>0</v>
      </c>
      <c r="S27" s="22">
        <f t="shared" si="3"/>
        <v>1</v>
      </c>
      <c r="T27" s="21" t="str">
        <f t="shared" si="4"/>
        <v xml:space="preserve"> -</v>
      </c>
    </row>
    <row r="28" spans="2:20" ht="30" x14ac:dyDescent="0.2">
      <c r="B28" s="93"/>
      <c r="C28" s="96"/>
      <c r="D28" s="87"/>
      <c r="E28" s="32">
        <v>43101</v>
      </c>
      <c r="F28" s="82">
        <v>43465</v>
      </c>
      <c r="G28" s="10" t="s">
        <v>42</v>
      </c>
      <c r="H28" s="33">
        <v>1500</v>
      </c>
      <c r="I28" s="33" t="e">
        <f>+J28+(#REF!-#REF!)</f>
        <v>#REF!</v>
      </c>
      <c r="J28" s="33">
        <v>375</v>
      </c>
      <c r="K28" s="78">
        <v>492</v>
      </c>
      <c r="L28" s="19">
        <f t="shared" si="0"/>
        <v>1.3120000000000001</v>
      </c>
      <c r="M28" s="20">
        <f t="shared" si="1"/>
        <v>1</v>
      </c>
      <c r="N28" s="21">
        <f t="shared" si="2"/>
        <v>1</v>
      </c>
      <c r="O28" s="65" t="s">
        <v>59</v>
      </c>
      <c r="P28" s="33">
        <v>50000</v>
      </c>
      <c r="Q28" s="33">
        <v>50000</v>
      </c>
      <c r="R28" s="33">
        <v>0</v>
      </c>
      <c r="S28" s="22">
        <f t="shared" si="3"/>
        <v>1</v>
      </c>
      <c r="T28" s="21" t="str">
        <f t="shared" si="4"/>
        <v xml:space="preserve"> -</v>
      </c>
    </row>
    <row r="29" spans="2:20" ht="30" x14ac:dyDescent="0.2">
      <c r="B29" s="93"/>
      <c r="C29" s="96"/>
      <c r="D29" s="87"/>
      <c r="E29" s="32">
        <v>43101</v>
      </c>
      <c r="F29" s="82">
        <v>43465</v>
      </c>
      <c r="G29" s="10" t="s">
        <v>43</v>
      </c>
      <c r="H29" s="33">
        <v>2</v>
      </c>
      <c r="I29" s="33" t="e">
        <f>+J29+(#REF!-#REF!)</f>
        <v>#REF!</v>
      </c>
      <c r="J29" s="33">
        <v>1</v>
      </c>
      <c r="K29" s="78">
        <v>1</v>
      </c>
      <c r="L29" s="19">
        <f t="shared" si="0"/>
        <v>1</v>
      </c>
      <c r="M29" s="20">
        <f t="shared" si="1"/>
        <v>1</v>
      </c>
      <c r="N29" s="21">
        <f t="shared" si="2"/>
        <v>1</v>
      </c>
      <c r="O29" s="65" t="s">
        <v>62</v>
      </c>
      <c r="P29" s="33">
        <v>17000</v>
      </c>
      <c r="Q29" s="33">
        <v>17000</v>
      </c>
      <c r="R29" s="33">
        <v>0</v>
      </c>
      <c r="S29" s="22">
        <f t="shared" si="3"/>
        <v>1</v>
      </c>
      <c r="T29" s="21" t="str">
        <f t="shared" si="4"/>
        <v xml:space="preserve"> -</v>
      </c>
    </row>
    <row r="30" spans="2:20" ht="30" x14ac:dyDescent="0.2">
      <c r="B30" s="93"/>
      <c r="C30" s="96"/>
      <c r="D30" s="87"/>
      <c r="E30" s="32">
        <v>43101</v>
      </c>
      <c r="F30" s="82">
        <v>43465</v>
      </c>
      <c r="G30" s="10" t="s">
        <v>44</v>
      </c>
      <c r="H30" s="33">
        <v>480</v>
      </c>
      <c r="I30" s="33" t="e">
        <f>+J30+(#REF!-#REF!)</f>
        <v>#REF!</v>
      </c>
      <c r="J30" s="33">
        <v>120</v>
      </c>
      <c r="K30" s="78">
        <v>905</v>
      </c>
      <c r="L30" s="19">
        <f t="shared" si="0"/>
        <v>7.541666666666667</v>
      </c>
      <c r="M30" s="20">
        <f t="shared" si="1"/>
        <v>1</v>
      </c>
      <c r="N30" s="21">
        <f t="shared" si="2"/>
        <v>1</v>
      </c>
      <c r="O30" s="65" t="s">
        <v>59</v>
      </c>
      <c r="P30" s="33">
        <v>400000</v>
      </c>
      <c r="Q30" s="33">
        <v>400000</v>
      </c>
      <c r="R30" s="33">
        <v>0</v>
      </c>
      <c r="S30" s="22">
        <f t="shared" si="3"/>
        <v>1</v>
      </c>
      <c r="T30" s="21" t="str">
        <f t="shared" si="4"/>
        <v xml:space="preserve"> -</v>
      </c>
    </row>
    <row r="31" spans="2:20" ht="30" customHeight="1" x14ac:dyDescent="0.2">
      <c r="B31" s="93"/>
      <c r="C31" s="96"/>
      <c r="D31" s="87"/>
      <c r="E31" s="32">
        <v>43101</v>
      </c>
      <c r="F31" s="82">
        <v>43465</v>
      </c>
      <c r="G31" s="10" t="s">
        <v>45</v>
      </c>
      <c r="H31" s="33">
        <v>200</v>
      </c>
      <c r="I31" s="33" t="e">
        <f>+J31+(#REF!-#REF!)</f>
        <v>#REF!</v>
      </c>
      <c r="J31" s="33">
        <v>50</v>
      </c>
      <c r="K31" s="78">
        <v>257</v>
      </c>
      <c r="L31" s="19">
        <f t="shared" si="0"/>
        <v>5.14</v>
      </c>
      <c r="M31" s="20">
        <f t="shared" si="1"/>
        <v>1</v>
      </c>
      <c r="N31" s="21">
        <f t="shared" si="2"/>
        <v>1</v>
      </c>
      <c r="O31" s="65" t="s">
        <v>65</v>
      </c>
      <c r="P31" s="33">
        <v>100000</v>
      </c>
      <c r="Q31" s="33">
        <v>80000</v>
      </c>
      <c r="R31" s="33">
        <v>0</v>
      </c>
      <c r="S31" s="22">
        <f t="shared" si="3"/>
        <v>0.8</v>
      </c>
      <c r="T31" s="21" t="str">
        <f t="shared" si="4"/>
        <v xml:space="preserve"> -</v>
      </c>
    </row>
    <row r="32" spans="2:20" ht="45" x14ac:dyDescent="0.2">
      <c r="B32" s="93"/>
      <c r="C32" s="96"/>
      <c r="D32" s="87"/>
      <c r="E32" s="32">
        <v>43101</v>
      </c>
      <c r="F32" s="82">
        <v>43465</v>
      </c>
      <c r="G32" s="10" t="s">
        <v>46</v>
      </c>
      <c r="H32" s="33">
        <v>37</v>
      </c>
      <c r="I32" s="33" t="e">
        <f>+J32+(#REF!-#REF!)</f>
        <v>#REF!</v>
      </c>
      <c r="J32" s="33">
        <v>10</v>
      </c>
      <c r="K32" s="78">
        <v>0</v>
      </c>
      <c r="L32" s="19">
        <f t="shared" si="0"/>
        <v>0</v>
      </c>
      <c r="M32" s="20">
        <f t="shared" si="1"/>
        <v>1</v>
      </c>
      <c r="N32" s="21">
        <f t="shared" si="2"/>
        <v>0</v>
      </c>
      <c r="O32" s="65" t="s">
        <v>65</v>
      </c>
      <c r="P32" s="33">
        <v>48000</v>
      </c>
      <c r="Q32" s="33">
        <v>0</v>
      </c>
      <c r="R32" s="33">
        <v>0</v>
      </c>
      <c r="S32" s="22">
        <f t="shared" si="3"/>
        <v>0</v>
      </c>
      <c r="T32" s="21" t="str">
        <f t="shared" si="4"/>
        <v xml:space="preserve"> -</v>
      </c>
    </row>
    <row r="33" spans="2:20" ht="45.75" thickBot="1" x14ac:dyDescent="0.25">
      <c r="B33" s="94"/>
      <c r="C33" s="97"/>
      <c r="D33" s="88"/>
      <c r="E33" s="47">
        <v>43101</v>
      </c>
      <c r="F33" s="83">
        <v>43465</v>
      </c>
      <c r="G33" s="79" t="s">
        <v>47</v>
      </c>
      <c r="H33" s="48">
        <v>3</v>
      </c>
      <c r="I33" s="48">
        <f>+J33</f>
        <v>3</v>
      </c>
      <c r="J33" s="48">
        <v>3</v>
      </c>
      <c r="K33" s="80">
        <v>3</v>
      </c>
      <c r="L33" s="68">
        <f t="shared" si="0"/>
        <v>1</v>
      </c>
      <c r="M33" s="70">
        <f t="shared" si="1"/>
        <v>1</v>
      </c>
      <c r="N33" s="50">
        <f t="shared" si="2"/>
        <v>1</v>
      </c>
      <c r="O33" s="5" t="s">
        <v>66</v>
      </c>
      <c r="P33" s="48">
        <v>644634.29799999995</v>
      </c>
      <c r="Q33" s="48">
        <v>400564</v>
      </c>
      <c r="R33" s="48">
        <v>0</v>
      </c>
      <c r="S33" s="49">
        <f t="shared" si="3"/>
        <v>0.6213817683029953</v>
      </c>
      <c r="T33" s="50" t="str">
        <f t="shared" si="4"/>
        <v xml:space="preserve"> -</v>
      </c>
    </row>
    <row r="34" spans="2:20" ht="21" customHeight="1" thickBot="1" x14ac:dyDescent="0.25">
      <c r="M34" s="72">
        <f>+AVERAGE(M12,M14,M16:M33)</f>
        <v>1</v>
      </c>
      <c r="N34" s="73">
        <f>+AVERAGE(N12,N14,N16:N33)</f>
        <v>0.94736842105263153</v>
      </c>
      <c r="P34" s="74">
        <f>+SUM(P12,P14,P16:P33)</f>
        <v>8934009.2550000008</v>
      </c>
      <c r="Q34" s="75">
        <f>+SUM(Q12,Q14,Q16:Q33)</f>
        <v>5461738</v>
      </c>
      <c r="R34" s="75">
        <f>+SUM(R12,R14,R16:R33)</f>
        <v>0</v>
      </c>
      <c r="S34" s="76">
        <f t="shared" si="3"/>
        <v>0.61134232617268536</v>
      </c>
      <c r="T34" s="73" t="str">
        <f t="shared" si="4"/>
        <v xml:space="preserve"> -</v>
      </c>
    </row>
  </sheetData>
  <mergeCells count="23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  <mergeCell ref="M10:M11"/>
    <mergeCell ref="N10:N11"/>
    <mergeCell ref="B12:B14"/>
    <mergeCell ref="B16:B33"/>
    <mergeCell ref="C16:C33"/>
    <mergeCell ref="D16:D18"/>
    <mergeCell ref="D19:D33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2018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Luffi</cp:lastModifiedBy>
  <cp:lastPrinted>2010-09-21T16:46:22Z</cp:lastPrinted>
  <dcterms:created xsi:type="dcterms:W3CDTF">2008-07-08T21:30:46Z</dcterms:created>
  <dcterms:modified xsi:type="dcterms:W3CDTF">2019-03-19T14:55:29Z</dcterms:modified>
</cp:coreProperties>
</file>