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N14" i="10"/>
  <c r="L16" i="10"/>
  <c r="N16" i="10"/>
  <c r="L17" i="10"/>
  <c r="N17" i="10"/>
  <c r="L18" i="10"/>
  <c r="N18" i="10"/>
  <c r="L19" i="10"/>
  <c r="N19" i="10"/>
  <c r="L20" i="10"/>
  <c r="N20" i="10"/>
  <c r="L21" i="10"/>
  <c r="N21" i="10"/>
  <c r="L22" i="10"/>
  <c r="N22" i="10"/>
  <c r="L23" i="10"/>
  <c r="N23" i="10"/>
  <c r="L24" i="10"/>
  <c r="N24" i="10"/>
  <c r="L25" i="10"/>
  <c r="N25" i="10"/>
  <c r="L26" i="10"/>
  <c r="N26" i="10"/>
  <c r="L27" i="10"/>
  <c r="N27" i="10"/>
  <c r="L28" i="10"/>
  <c r="N28" i="10"/>
  <c r="N29" i="10"/>
  <c r="L30" i="10"/>
  <c r="N30" i="10"/>
  <c r="L31" i="10"/>
  <c r="N31" i="10"/>
  <c r="L32" i="10"/>
  <c r="N32" i="10"/>
  <c r="L33" i="10"/>
  <c r="N33" i="10"/>
  <c r="I20" i="10"/>
  <c r="I33" i="10"/>
  <c r="I23" i="10"/>
  <c r="I22" i="10"/>
  <c r="I17" i="10"/>
  <c r="I16" i="10"/>
  <c r="I12" i="10"/>
  <c r="I18" i="10"/>
  <c r="I19" i="10"/>
  <c r="I21" i="10"/>
  <c r="I24" i="10"/>
  <c r="I25" i="10"/>
  <c r="I26" i="10"/>
  <c r="I27" i="10"/>
  <c r="I28" i="10"/>
  <c r="I29" i="10"/>
  <c r="I30" i="10"/>
  <c r="I31" i="10"/>
  <c r="I32" i="10"/>
  <c r="I14" i="10"/>
  <c r="R34" i="10"/>
  <c r="T34" i="10"/>
  <c r="P34" i="10"/>
  <c r="Q34" i="10"/>
  <c r="S34" i="10"/>
  <c r="L14" i="10"/>
  <c r="N34" i="10"/>
  <c r="M12" i="10"/>
  <c r="M14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T33" i="10"/>
  <c r="S33" i="10"/>
  <c r="T32" i="10"/>
  <c r="S32" i="10"/>
  <c r="T31" i="10"/>
  <c r="S31" i="10"/>
  <c r="T30" i="10"/>
  <c r="S30" i="10"/>
  <c r="T29" i="10"/>
  <c r="S29" i="10"/>
  <c r="L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2" i="10"/>
  <c r="S12" i="10"/>
</calcChain>
</file>

<file path=xl/sharedStrings.xml><?xml version="1.0" encoding="utf-8"?>
<sst xmlns="http://schemas.openxmlformats.org/spreadsheetml/2006/main" count="77" uniqueCount="66">
  <si>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</si>
  <si>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</si>
  <si>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</si>
  <si>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</si>
  <si>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</si>
  <si>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</si>
  <si>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</si>
  <si>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</si>
  <si>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</si>
  <si>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</si>
  <si>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</si>
  <si>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</si>
  <si>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</si>
  <si>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</si>
  <si>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</si>
  <si>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</si>
  <si>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</si>
  <si>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</si>
  <si>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</si>
  <si>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</si>
  <si>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</si>
  <si>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</si>
  <si>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</si>
  <si>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</si>
  <si>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</si>
  <si>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</si>
  <si>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</si>
  <si>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DIRECCIÓN DE TRÁNSITO</t>
  </si>
  <si>
    <t>Número de planes de fortalecimiento institucional para la Dirección de tránsito de Bucaramanga formulados e implementados.</t>
  </si>
  <si>
    <t>Número de ajustes al Plan Local de Seguridad Vial realizados.</t>
  </si>
  <si>
    <t>Número de oficinas de la bicicleta creadas y matenidas.</t>
  </si>
  <si>
    <t>Número de planes piloto de sistema de bicicletas públicas implementados y puestos en marcha.</t>
  </si>
  <si>
    <t>Número de corredores peatonales incentivados.</t>
  </si>
  <si>
    <t>Porcentaje de avance en el diseño y en la implementación del centro de investigación del tránsito vehicular y peatonal.</t>
  </si>
  <si>
    <t>Número de estrategias de control vial formulados e implementados.</t>
  </si>
  <si>
    <t>Porcentaje de avance de la actualización de la red semafórica de la ciudad.</t>
  </si>
  <si>
    <t>Número de sistemas georeferenciados de información de la red semafórica y señales de tránsito implementados y mantenidos.</t>
  </si>
  <si>
    <t>Porcentaje de la señalización horizontal mantenida.</t>
  </si>
  <si>
    <t>Número de M2 de señalización horizontal nueva demarcada.</t>
  </si>
  <si>
    <t>Número de acciones de mantenimiento realizadas a la señalización vertical y/o elevada.</t>
  </si>
  <si>
    <t>Número de señales de tránsito verticales y/o elevadas repuestas y/o instaladas.</t>
  </si>
  <si>
    <t>Número de señales de tránsito verticales repuestas.</t>
  </si>
  <si>
    <t>Número de señales de tránsito verticales instaladas.</t>
  </si>
  <si>
    <t>Número de estudios del plan especial de parqueaderos elaborados.</t>
  </si>
  <si>
    <t>Número de operativos de control al transporte informal realizados.</t>
  </si>
  <si>
    <t>Número de cruces peatonales demarcadas.</t>
  </si>
  <si>
    <t>Número de zonas de estacionamiento transitorio implementadas y demarcadas.</t>
  </si>
  <si>
    <t>Número de programas integrales de cultura vial.</t>
  </si>
  <si>
    <t>PROMOCIÓN DE MODOS DE TRANSPORTE NO MOTORIZADOS</t>
  </si>
  <si>
    <t>MOVILIDAD Y SEGURIDAD VIAL</t>
  </si>
  <si>
    <t>UNA CIUDAD QUE HACE Y EJECUTA PLANES</t>
  </si>
  <si>
    <t>ADMINISTRACIÓN ARTICULADA Y COHERENTE</t>
  </si>
  <si>
    <t>GOBIERNO LEGAL Y EFECTIVO</t>
  </si>
  <si>
    <t>GOBERNANZA URBANA</t>
  </si>
  <si>
    <t>1 - GOBERNANZA DEMOCRÁTICA</t>
  </si>
  <si>
    <t>MOVILIDAD</t>
  </si>
  <si>
    <t>6 - INFRAESTRUCTURA Y CONECTIVIDAD</t>
  </si>
  <si>
    <t>O535060101 O535060102 O535060103 O535060104</t>
  </si>
  <si>
    <t xml:space="preserve"> -</t>
  </si>
  <si>
    <t>O535020101</t>
  </si>
  <si>
    <t>O535020101 O535020201</t>
  </si>
  <si>
    <t>O535130101</t>
  </si>
  <si>
    <t>O53507050101</t>
  </si>
  <si>
    <t>O53507050102</t>
  </si>
  <si>
    <t>O53507050103</t>
  </si>
  <si>
    <t>O53507050105
O535900301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</si>
</sst>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1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justify" vertical="center"/>
    </xf>
    <xf numFmtId="0" fontId="6" fillId="0" borderId="38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7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9" fontId="7" fillId="0" borderId="38" xfId="0" applyNumberFormat="1" applyFont="1" applyBorder="1" applyAlignment="1">
      <alignment horizontal="center" vertical="center"/>
    </xf>
    <xf numFmtId="9" fontId="7" fillId="0" borderId="48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9" fontId="8" fillId="2" borderId="41" xfId="0" applyNumberFormat="1" applyFont="1" applyFill="1" applyBorder="1" applyAlignment="1">
      <alignment horizontal="center" vertical="center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9" fontId="8" fillId="2" borderId="40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10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2057400</xdr:colOff>
      <xdr:row>1</xdr:row>
      <xdr:rowOff>88900</xdr:rowOff>
    </xdr:from>
    <xdr:to>
      <xdr:col>17</xdr:col>
      <xdr:colOff>165100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51600" y="279400"/>
          <a:ext cx="2298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8" t="s">
        <v>16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2:20" ht="20.100000000000001" customHeight="1" x14ac:dyDescent="0.2">
      <c r="B3" s="98" t="s">
        <v>19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2:20" ht="20.100000000000001" customHeight="1" x14ac:dyDescent="0.2">
      <c r="B4" s="98" t="s">
        <v>27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2019</v>
      </c>
      <c r="C8" s="9">
        <v>43555</v>
      </c>
      <c r="D8" s="99" t="s">
        <v>3</v>
      </c>
      <c r="E8" s="100"/>
      <c r="F8" s="100"/>
      <c r="G8" s="100"/>
      <c r="H8" s="100"/>
      <c r="I8" s="100"/>
      <c r="J8" s="100"/>
      <c r="K8" s="10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2" t="s">
        <v>17</v>
      </c>
      <c r="C9" s="105" t="s">
        <v>18</v>
      </c>
      <c r="D9" s="108" t="s">
        <v>0</v>
      </c>
      <c r="E9" s="111" t="s">
        <v>4</v>
      </c>
      <c r="F9" s="111"/>
      <c r="G9" s="111" t="s">
        <v>5</v>
      </c>
      <c r="H9" s="111"/>
      <c r="I9" s="111"/>
      <c r="J9" s="111"/>
      <c r="K9" s="113"/>
      <c r="L9" s="6"/>
      <c r="M9" s="108" t="s">
        <v>6</v>
      </c>
      <c r="N9" s="113"/>
      <c r="O9" s="122" t="s">
        <v>24</v>
      </c>
      <c r="P9" s="123"/>
      <c r="Q9" s="123"/>
      <c r="R9" s="123"/>
      <c r="S9" s="123"/>
      <c r="T9" s="124"/>
    </row>
    <row r="10" spans="2:20" ht="17.100000000000001" customHeight="1" x14ac:dyDescent="0.2">
      <c r="B10" s="103"/>
      <c r="C10" s="106"/>
      <c r="D10" s="109"/>
      <c r="E10" s="112"/>
      <c r="F10" s="112"/>
      <c r="G10" s="112" t="s">
        <v>7</v>
      </c>
      <c r="H10" s="84" t="s">
        <v>25</v>
      </c>
      <c r="I10" s="84" t="s">
        <v>26</v>
      </c>
      <c r="J10" s="116" t="s">
        <v>1</v>
      </c>
      <c r="K10" s="114" t="s">
        <v>8</v>
      </c>
      <c r="L10" s="7"/>
      <c r="M10" s="118" t="s">
        <v>9</v>
      </c>
      <c r="N10" s="120" t="s">
        <v>10</v>
      </c>
      <c r="O10" s="125"/>
      <c r="P10" s="126"/>
      <c r="Q10" s="126"/>
      <c r="R10" s="126"/>
      <c r="S10" s="126"/>
      <c r="T10" s="127"/>
    </row>
    <row r="11" spans="2:20" ht="37.5" customHeight="1" thickBot="1" x14ac:dyDescent="0.25">
      <c r="B11" s="104"/>
      <c r="C11" s="107"/>
      <c r="D11" s="110"/>
      <c r="E11" s="28" t="s">
        <v>11</v>
      </c>
      <c r="F11" s="28" t="s">
        <v>12</v>
      </c>
      <c r="G11" s="84"/>
      <c r="H11" s="85"/>
      <c r="I11" s="85"/>
      <c r="J11" s="117"/>
      <c r="K11" s="115"/>
      <c r="L11" s="16"/>
      <c r="M11" s="119"/>
      <c r="N11" s="121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0.75" thickBot="1" x14ac:dyDescent="0.25">
      <c r="B12" s="89" t="s">
        <v>54</v>
      </c>
      <c r="C12" s="58" t="s">
        <v>52</v>
      </c>
      <c r="D12" s="57" t="s">
        <v>51</v>
      </c>
      <c r="E12" s="51">
        <v>43466</v>
      </c>
      <c r="F12" s="51">
        <v>43830</v>
      </c>
      <c r="G12" s="52" t="s">
        <v>28</v>
      </c>
      <c r="H12" s="53">
        <v>1</v>
      </c>
      <c r="I12" s="53">
        <f>+J12</f>
        <v>1</v>
      </c>
      <c r="J12" s="53">
        <v>1</v>
      </c>
      <c r="K12" s="63">
        <v>1</v>
      </c>
      <c r="L12" s="66">
        <f>+K12/J12</f>
        <v>1</v>
      </c>
      <c r="M12" s="71">
        <f>DAYS360(E12,$C$8)/DAYS360(E12,F12)</f>
        <v>0.25</v>
      </c>
      <c r="N12" s="55">
        <f>IF(J12=0," -",IF(L12&gt;100%,100%,L12))</f>
        <v>1</v>
      </c>
      <c r="O12" s="56" t="s">
        <v>57</v>
      </c>
      <c r="P12" s="53">
        <v>1715000</v>
      </c>
      <c r="Q12" s="53">
        <v>288428</v>
      </c>
      <c r="R12" s="53">
        <v>0</v>
      </c>
      <c r="S12" s="54">
        <f>IF(P12=0," -",Q12/P12)</f>
        <v>0.1681795918367347</v>
      </c>
      <c r="T12" s="55" t="str">
        <f>IF(R12=0," -",IF(Q12=0,100%,R12/Q12))</f>
        <v xml:space="preserve"> -</v>
      </c>
    </row>
    <row r="13" spans="2:20" ht="12.95" customHeight="1" thickBot="1" x14ac:dyDescent="0.25">
      <c r="B13" s="90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5.75" thickBot="1" x14ac:dyDescent="0.25">
      <c r="B14" s="91"/>
      <c r="C14" s="58" t="s">
        <v>53</v>
      </c>
      <c r="D14" s="57" t="s">
        <v>50</v>
      </c>
      <c r="E14" s="51">
        <v>43466</v>
      </c>
      <c r="F14" s="51">
        <v>43830</v>
      </c>
      <c r="G14" s="52" t="s">
        <v>29</v>
      </c>
      <c r="H14" s="53">
        <v>1</v>
      </c>
      <c r="I14" s="53" t="e">
        <f>+J14+(#REF!-#REF!)</f>
        <v>#REF!</v>
      </c>
      <c r="J14" s="53">
        <v>0</v>
      </c>
      <c r="K14" s="63">
        <v>0</v>
      </c>
      <c r="L14" s="66" t="e">
        <f t="shared" ref="L14:L33" si="0">+K14/J14</f>
        <v>#DIV/0!</v>
      </c>
      <c r="M14" s="71">
        <f t="shared" ref="M14:M33" si="1">DAYS360(E14,$C$8)/DAYS360(E14,F14)</f>
        <v>0.25</v>
      </c>
      <c r="N14" s="55" t="str">
        <f t="shared" ref="N14:N33" si="2">IF(J14=0," -",IF(L14&gt;100%,100%,L14))</f>
        <v xml:space="preserve"> -</v>
      </c>
      <c r="O14" s="56" t="s">
        <v>58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2.95" customHeight="1" thickBot="1" x14ac:dyDescent="0.25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 x14ac:dyDescent="0.2">
      <c r="B16" s="92" t="s">
        <v>56</v>
      </c>
      <c r="C16" s="95" t="s">
        <v>55</v>
      </c>
      <c r="D16" s="86" t="s">
        <v>48</v>
      </c>
      <c r="E16" s="45">
        <v>43466</v>
      </c>
      <c r="F16" s="81">
        <v>43830</v>
      </c>
      <c r="G16" s="62" t="s">
        <v>30</v>
      </c>
      <c r="H16" s="46">
        <v>1</v>
      </c>
      <c r="I16" s="46">
        <f>+J16</f>
        <v>1</v>
      </c>
      <c r="J16" s="46">
        <v>1</v>
      </c>
      <c r="K16" s="77">
        <v>1</v>
      </c>
      <c r="L16" s="12">
        <f t="shared" si="0"/>
        <v>1</v>
      </c>
      <c r="M16" s="13">
        <f t="shared" si="1"/>
        <v>0.25</v>
      </c>
      <c r="N16" s="14">
        <f t="shared" si="2"/>
        <v>1</v>
      </c>
      <c r="O16" s="64" t="s">
        <v>59</v>
      </c>
      <c r="P16" s="46">
        <v>100000</v>
      </c>
      <c r="Q16" s="46">
        <v>28000</v>
      </c>
      <c r="R16" s="46">
        <v>0</v>
      </c>
      <c r="S16" s="15">
        <f t="shared" si="3"/>
        <v>0.28000000000000003</v>
      </c>
      <c r="T16" s="14" t="str">
        <f t="shared" si="4"/>
        <v xml:space="preserve"> -</v>
      </c>
    </row>
    <row r="17" spans="2:20" ht="45" x14ac:dyDescent="0.2">
      <c r="B17" s="93"/>
      <c r="C17" s="96"/>
      <c r="D17" s="87"/>
      <c r="E17" s="32">
        <v>43466</v>
      </c>
      <c r="F17" s="82">
        <v>43830</v>
      </c>
      <c r="G17" s="10" t="s">
        <v>31</v>
      </c>
      <c r="H17" s="33">
        <v>1</v>
      </c>
      <c r="I17" s="33">
        <f>+J17</f>
        <v>1</v>
      </c>
      <c r="J17" s="33">
        <v>1</v>
      </c>
      <c r="K17" s="78">
        <v>1</v>
      </c>
      <c r="L17" s="19">
        <f t="shared" si="0"/>
        <v>1</v>
      </c>
      <c r="M17" s="20">
        <f t="shared" si="1"/>
        <v>0.25</v>
      </c>
      <c r="N17" s="21">
        <f t="shared" si="2"/>
        <v>1</v>
      </c>
      <c r="O17" s="65" t="s">
        <v>60</v>
      </c>
      <c r="P17" s="33">
        <v>50000</v>
      </c>
      <c r="Q17" s="33">
        <v>22700</v>
      </c>
      <c r="R17" s="33">
        <v>0</v>
      </c>
      <c r="S17" s="22">
        <f t="shared" si="3"/>
        <v>0.45400000000000001</v>
      </c>
      <c r="T17" s="21" t="str">
        <f t="shared" si="4"/>
        <v xml:space="preserve"> -</v>
      </c>
    </row>
    <row r="18" spans="2:20" ht="30.75" thickBot="1" x14ac:dyDescent="0.25">
      <c r="B18" s="93"/>
      <c r="C18" s="96"/>
      <c r="D18" s="88"/>
      <c r="E18" s="47">
        <v>43466</v>
      </c>
      <c r="F18" s="83">
        <v>43830</v>
      </c>
      <c r="G18" s="79" t="s">
        <v>32</v>
      </c>
      <c r="H18" s="48">
        <v>5</v>
      </c>
      <c r="I18" s="48" t="e">
        <f>+J18+(#REF!-#REF!)</f>
        <v>#REF!</v>
      </c>
      <c r="J18" s="48">
        <v>2</v>
      </c>
      <c r="K18" s="80">
        <v>0</v>
      </c>
      <c r="L18" s="67">
        <f t="shared" si="0"/>
        <v>0</v>
      </c>
      <c r="M18" s="69">
        <f t="shared" si="1"/>
        <v>0.25</v>
      </c>
      <c r="N18" s="61">
        <f t="shared" si="2"/>
        <v>0</v>
      </c>
      <c r="O18" s="30" t="s">
        <v>59</v>
      </c>
      <c r="P18" s="59">
        <v>50000</v>
      </c>
      <c r="Q18" s="59">
        <v>16500</v>
      </c>
      <c r="R18" s="59">
        <v>0</v>
      </c>
      <c r="S18" s="60">
        <f t="shared" si="3"/>
        <v>0.33</v>
      </c>
      <c r="T18" s="61" t="str">
        <f t="shared" si="4"/>
        <v xml:space="preserve"> -</v>
      </c>
    </row>
    <row r="19" spans="2:20" ht="60" x14ac:dyDescent="0.2">
      <c r="B19" s="93"/>
      <c r="C19" s="96"/>
      <c r="D19" s="86" t="s">
        <v>49</v>
      </c>
      <c r="E19" s="45">
        <v>43466</v>
      </c>
      <c r="F19" s="81">
        <v>43830</v>
      </c>
      <c r="G19" s="62" t="s">
        <v>33</v>
      </c>
      <c r="H19" s="15">
        <v>1</v>
      </c>
      <c r="I19" s="15" t="e">
        <f>+J19+(#REF!-#REF!)</f>
        <v>#REF!</v>
      </c>
      <c r="J19" s="15">
        <v>0.3</v>
      </c>
      <c r="K19" s="14">
        <v>0.1</v>
      </c>
      <c r="L19" s="12">
        <f t="shared" si="0"/>
        <v>0.33333333333333337</v>
      </c>
      <c r="M19" s="13">
        <f t="shared" si="1"/>
        <v>0.25</v>
      </c>
      <c r="N19" s="14">
        <f t="shared" si="2"/>
        <v>0.33333333333333337</v>
      </c>
      <c r="O19" s="64" t="s">
        <v>61</v>
      </c>
      <c r="P19" s="46">
        <v>40000</v>
      </c>
      <c r="Q19" s="46">
        <v>25000</v>
      </c>
      <c r="R19" s="46">
        <v>0</v>
      </c>
      <c r="S19" s="15">
        <f t="shared" si="3"/>
        <v>0.625</v>
      </c>
      <c r="T19" s="14" t="str">
        <f t="shared" si="4"/>
        <v xml:space="preserve"> -</v>
      </c>
    </row>
    <row r="20" spans="2:20" ht="30" x14ac:dyDescent="0.2">
      <c r="B20" s="93"/>
      <c r="C20" s="96"/>
      <c r="D20" s="87"/>
      <c r="E20" s="32">
        <v>43466</v>
      </c>
      <c r="F20" s="82">
        <v>43830</v>
      </c>
      <c r="G20" s="10" t="s">
        <v>34</v>
      </c>
      <c r="H20" s="33">
        <v>1</v>
      </c>
      <c r="I20" s="33">
        <f>+J20</f>
        <v>1</v>
      </c>
      <c r="J20" s="33">
        <v>1</v>
      </c>
      <c r="K20" s="78">
        <v>1</v>
      </c>
      <c r="L20" s="19">
        <f t="shared" si="0"/>
        <v>1</v>
      </c>
      <c r="M20" s="20">
        <f t="shared" si="1"/>
        <v>0.25</v>
      </c>
      <c r="N20" s="21">
        <f t="shared" si="2"/>
        <v>1</v>
      </c>
      <c r="O20" s="65" t="s">
        <v>62</v>
      </c>
      <c r="P20" s="33">
        <v>2450864</v>
      </c>
      <c r="Q20" s="33">
        <v>941251</v>
      </c>
      <c r="R20" s="33">
        <v>0</v>
      </c>
      <c r="S20" s="22">
        <f t="shared" si="3"/>
        <v>0.38404864570208708</v>
      </c>
      <c r="T20" s="21" t="str">
        <f t="shared" si="4"/>
        <v xml:space="preserve"> -</v>
      </c>
    </row>
    <row r="21" spans="2:20" ht="45" x14ac:dyDescent="0.2">
      <c r="B21" s="93"/>
      <c r="C21" s="96"/>
      <c r="D21" s="87"/>
      <c r="E21" s="32">
        <v>43466</v>
      </c>
      <c r="F21" s="82">
        <v>43830</v>
      </c>
      <c r="G21" s="10" t="s">
        <v>35</v>
      </c>
      <c r="H21" s="22">
        <v>1</v>
      </c>
      <c r="I21" s="22" t="e">
        <f>+J21+(#REF!-#REF!)</f>
        <v>#REF!</v>
      </c>
      <c r="J21" s="22">
        <v>0.1</v>
      </c>
      <c r="K21" s="21">
        <v>0.03</v>
      </c>
      <c r="L21" s="19">
        <f t="shared" si="0"/>
        <v>0.3</v>
      </c>
      <c r="M21" s="20">
        <f t="shared" si="1"/>
        <v>0.25</v>
      </c>
      <c r="N21" s="21">
        <f t="shared" si="2"/>
        <v>0.3</v>
      </c>
      <c r="O21" s="65" t="s">
        <v>63</v>
      </c>
      <c r="P21" s="33">
        <v>950000</v>
      </c>
      <c r="Q21" s="33">
        <v>86800</v>
      </c>
      <c r="R21" s="33">
        <v>0</v>
      </c>
      <c r="S21" s="22">
        <f t="shared" si="3"/>
        <v>9.1368421052631585E-2</v>
      </c>
      <c r="T21" s="21" t="str">
        <f t="shared" si="4"/>
        <v xml:space="preserve"> -</v>
      </c>
    </row>
    <row r="22" spans="2:20" ht="60" x14ac:dyDescent="0.2">
      <c r="B22" s="93"/>
      <c r="C22" s="96"/>
      <c r="D22" s="87"/>
      <c r="E22" s="32">
        <v>43466</v>
      </c>
      <c r="F22" s="82">
        <v>43830</v>
      </c>
      <c r="G22" s="11" t="s">
        <v>36</v>
      </c>
      <c r="H22" s="33">
        <v>1</v>
      </c>
      <c r="I22" s="33">
        <f>+J22</f>
        <v>1</v>
      </c>
      <c r="J22" s="33">
        <v>1</v>
      </c>
      <c r="K22" s="78">
        <v>1</v>
      </c>
      <c r="L22" s="19">
        <f t="shared" si="0"/>
        <v>1</v>
      </c>
      <c r="M22" s="20">
        <f t="shared" si="1"/>
        <v>0.25</v>
      </c>
      <c r="N22" s="21">
        <f t="shared" si="2"/>
        <v>1</v>
      </c>
      <c r="O22" s="65" t="s">
        <v>63</v>
      </c>
      <c r="P22" s="33">
        <v>400000</v>
      </c>
      <c r="Q22" s="33">
        <v>52000</v>
      </c>
      <c r="R22" s="33">
        <v>0</v>
      </c>
      <c r="S22" s="22">
        <f t="shared" si="3"/>
        <v>0.13</v>
      </c>
      <c r="T22" s="21" t="str">
        <f t="shared" si="4"/>
        <v xml:space="preserve"> -</v>
      </c>
    </row>
    <row r="23" spans="2:20" ht="30" x14ac:dyDescent="0.2">
      <c r="B23" s="93"/>
      <c r="C23" s="96"/>
      <c r="D23" s="87"/>
      <c r="E23" s="32">
        <v>43466</v>
      </c>
      <c r="F23" s="82">
        <v>43830</v>
      </c>
      <c r="G23" s="11" t="s">
        <v>37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0.25</v>
      </c>
      <c r="N23" s="21">
        <f t="shared" si="2"/>
        <v>1</v>
      </c>
      <c r="O23" s="65" t="s">
        <v>64</v>
      </c>
      <c r="P23" s="33">
        <v>751426</v>
      </c>
      <c r="Q23" s="33">
        <v>49400</v>
      </c>
      <c r="R23" s="33">
        <v>0</v>
      </c>
      <c r="S23" s="22">
        <f t="shared" si="3"/>
        <v>6.5741669838413896E-2</v>
      </c>
      <c r="T23" s="21" t="str">
        <f t="shared" si="4"/>
        <v xml:space="preserve"> -</v>
      </c>
    </row>
    <row r="24" spans="2:20" ht="30" x14ac:dyDescent="0.2">
      <c r="B24" s="93"/>
      <c r="C24" s="96"/>
      <c r="D24" s="87"/>
      <c r="E24" s="32">
        <v>43466</v>
      </c>
      <c r="F24" s="82">
        <v>43830</v>
      </c>
      <c r="G24" s="11" t="s">
        <v>38</v>
      </c>
      <c r="H24" s="33">
        <v>14000</v>
      </c>
      <c r="I24" s="33" t="e">
        <f>+J24+(#REF!-#REF!)</f>
        <v>#REF!</v>
      </c>
      <c r="J24" s="33">
        <v>3500</v>
      </c>
      <c r="K24" s="78">
        <v>2852</v>
      </c>
      <c r="L24" s="19">
        <f t="shared" si="0"/>
        <v>0.81485714285714284</v>
      </c>
      <c r="M24" s="20">
        <f t="shared" si="1"/>
        <v>0.25</v>
      </c>
      <c r="N24" s="21">
        <f t="shared" si="2"/>
        <v>0.81485714285714284</v>
      </c>
      <c r="O24" s="65" t="s">
        <v>64</v>
      </c>
      <c r="P24" s="33">
        <v>650000</v>
      </c>
      <c r="Q24" s="33">
        <v>17400</v>
      </c>
      <c r="R24" s="33">
        <v>0</v>
      </c>
      <c r="S24" s="22">
        <f t="shared" si="3"/>
        <v>2.6769230769230771E-2</v>
      </c>
      <c r="T24" s="21" t="str">
        <f t="shared" si="4"/>
        <v xml:space="preserve"> -</v>
      </c>
    </row>
    <row r="25" spans="2:20" ht="45" x14ac:dyDescent="0.2">
      <c r="B25" s="93"/>
      <c r="C25" s="96"/>
      <c r="D25" s="87"/>
      <c r="E25" s="32">
        <v>43466</v>
      </c>
      <c r="F25" s="82">
        <v>43830</v>
      </c>
      <c r="G25" s="11" t="s">
        <v>39</v>
      </c>
      <c r="H25" s="33">
        <v>1000</v>
      </c>
      <c r="I25" s="33" t="e">
        <f>+J25+(#REF!-#REF!)</f>
        <v>#REF!</v>
      </c>
      <c r="J25" s="33">
        <v>250</v>
      </c>
      <c r="K25" s="78">
        <v>37</v>
      </c>
      <c r="L25" s="19">
        <f t="shared" si="0"/>
        <v>0.14799999999999999</v>
      </c>
      <c r="M25" s="20">
        <f t="shared" si="1"/>
        <v>0.25</v>
      </c>
      <c r="N25" s="21">
        <f t="shared" si="2"/>
        <v>0.14799999999999999</v>
      </c>
      <c r="O25" s="65" t="s">
        <v>64</v>
      </c>
      <c r="P25" s="33">
        <v>200000</v>
      </c>
      <c r="Q25" s="33">
        <v>17400</v>
      </c>
      <c r="R25" s="33">
        <v>0</v>
      </c>
      <c r="S25" s="22">
        <f t="shared" si="3"/>
        <v>8.6999999999999994E-2</v>
      </c>
      <c r="T25" s="21" t="str">
        <f t="shared" si="4"/>
        <v xml:space="preserve"> -</v>
      </c>
    </row>
    <row r="26" spans="2:20" ht="45" x14ac:dyDescent="0.2">
      <c r="B26" s="93"/>
      <c r="C26" s="96"/>
      <c r="D26" s="87"/>
      <c r="E26" s="32">
        <v>43466</v>
      </c>
      <c r="F26" s="82">
        <v>43830</v>
      </c>
      <c r="G26" s="11" t="s">
        <v>40</v>
      </c>
      <c r="H26" s="33">
        <v>1500</v>
      </c>
      <c r="I26" s="33" t="e">
        <f>+J26+(#REF!-#REF!)</f>
        <v>#REF!</v>
      </c>
      <c r="J26" s="33">
        <v>375</v>
      </c>
      <c r="K26" s="78">
        <v>61</v>
      </c>
      <c r="L26" s="19">
        <f t="shared" si="0"/>
        <v>0.16266666666666665</v>
      </c>
      <c r="M26" s="20">
        <f t="shared" si="1"/>
        <v>0.25</v>
      </c>
      <c r="N26" s="21">
        <f t="shared" si="2"/>
        <v>0.16266666666666665</v>
      </c>
      <c r="O26" s="65" t="s">
        <v>64</v>
      </c>
      <c r="P26" s="33">
        <v>100000</v>
      </c>
      <c r="Q26" s="33">
        <v>31200</v>
      </c>
      <c r="R26" s="33">
        <v>0</v>
      </c>
      <c r="S26" s="22">
        <f t="shared" si="3"/>
        <v>0.312</v>
      </c>
      <c r="T26" s="21" t="str">
        <f t="shared" si="4"/>
        <v xml:space="preserve"> -</v>
      </c>
    </row>
    <row r="27" spans="2:20" ht="30" x14ac:dyDescent="0.2">
      <c r="B27" s="93"/>
      <c r="C27" s="96"/>
      <c r="D27" s="87"/>
      <c r="E27" s="32">
        <v>43466</v>
      </c>
      <c r="F27" s="82">
        <v>43830</v>
      </c>
      <c r="G27" s="10" t="s">
        <v>41</v>
      </c>
      <c r="H27" s="33">
        <v>1500</v>
      </c>
      <c r="I27" s="33" t="e">
        <f>+J27+(#REF!-#REF!)</f>
        <v>#REF!</v>
      </c>
      <c r="J27" s="33">
        <v>375</v>
      </c>
      <c r="K27" s="78">
        <v>16</v>
      </c>
      <c r="L27" s="19">
        <f t="shared" si="0"/>
        <v>4.2666666666666665E-2</v>
      </c>
      <c r="M27" s="20">
        <f t="shared" si="1"/>
        <v>0.25</v>
      </c>
      <c r="N27" s="21">
        <f t="shared" si="2"/>
        <v>4.2666666666666665E-2</v>
      </c>
      <c r="O27" s="65" t="s">
        <v>64</v>
      </c>
      <c r="P27" s="33">
        <v>50000</v>
      </c>
      <c r="Q27" s="33">
        <v>31200</v>
      </c>
      <c r="R27" s="33">
        <v>0</v>
      </c>
      <c r="S27" s="22">
        <f t="shared" si="3"/>
        <v>0.624</v>
      </c>
      <c r="T27" s="21" t="str">
        <f t="shared" si="4"/>
        <v xml:space="preserve"> -</v>
      </c>
    </row>
    <row r="28" spans="2:20" ht="30" x14ac:dyDescent="0.2">
      <c r="B28" s="93"/>
      <c r="C28" s="96"/>
      <c r="D28" s="87"/>
      <c r="E28" s="32">
        <v>43466</v>
      </c>
      <c r="F28" s="82">
        <v>43830</v>
      </c>
      <c r="G28" s="10" t="s">
        <v>42</v>
      </c>
      <c r="H28" s="33">
        <v>1500</v>
      </c>
      <c r="I28" s="33" t="e">
        <f>+J28+(#REF!-#REF!)</f>
        <v>#REF!</v>
      </c>
      <c r="J28" s="33">
        <v>375</v>
      </c>
      <c r="K28" s="78">
        <v>45</v>
      </c>
      <c r="L28" s="19">
        <f t="shared" si="0"/>
        <v>0.12</v>
      </c>
      <c r="M28" s="20">
        <f t="shared" si="1"/>
        <v>0.25</v>
      </c>
      <c r="N28" s="21">
        <f t="shared" si="2"/>
        <v>0.12</v>
      </c>
      <c r="O28" s="65" t="s">
        <v>58</v>
      </c>
      <c r="P28" s="33">
        <v>50000</v>
      </c>
      <c r="Q28" s="33">
        <v>31200</v>
      </c>
      <c r="R28" s="33">
        <v>0</v>
      </c>
      <c r="S28" s="22">
        <f t="shared" si="3"/>
        <v>0.624</v>
      </c>
      <c r="T28" s="21" t="str">
        <f t="shared" si="4"/>
        <v xml:space="preserve"> -</v>
      </c>
    </row>
    <row r="29" spans="2:20" ht="30" x14ac:dyDescent="0.2">
      <c r="B29" s="93"/>
      <c r="C29" s="96"/>
      <c r="D29" s="87"/>
      <c r="E29" s="32">
        <v>43466</v>
      </c>
      <c r="F29" s="82">
        <v>43830</v>
      </c>
      <c r="G29" s="10" t="s">
        <v>43</v>
      </c>
      <c r="H29" s="33">
        <v>2</v>
      </c>
      <c r="I29" s="33" t="e">
        <f>+J29+(#REF!-#REF!)</f>
        <v>#REF!</v>
      </c>
      <c r="J29" s="33">
        <v>0</v>
      </c>
      <c r="K29" s="78">
        <v>0</v>
      </c>
      <c r="L29" s="19" t="e">
        <f t="shared" si="0"/>
        <v>#DIV/0!</v>
      </c>
      <c r="M29" s="20">
        <f t="shared" si="1"/>
        <v>0.25</v>
      </c>
      <c r="N29" s="21" t="str">
        <f t="shared" si="2"/>
        <v xml:space="preserve"> -</v>
      </c>
      <c r="O29" s="65" t="s">
        <v>61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 x14ac:dyDescent="0.2">
      <c r="B30" s="93"/>
      <c r="C30" s="96"/>
      <c r="D30" s="87"/>
      <c r="E30" s="32">
        <v>43466</v>
      </c>
      <c r="F30" s="82">
        <v>43830</v>
      </c>
      <c r="G30" s="10" t="s">
        <v>44</v>
      </c>
      <c r="H30" s="33">
        <v>480</v>
      </c>
      <c r="I30" s="33" t="e">
        <f>+J30+(#REF!-#REF!)</f>
        <v>#REF!</v>
      </c>
      <c r="J30" s="33">
        <v>120</v>
      </c>
      <c r="K30" s="78">
        <v>140</v>
      </c>
      <c r="L30" s="19">
        <f t="shared" si="0"/>
        <v>1.1666666666666667</v>
      </c>
      <c r="M30" s="20">
        <f t="shared" si="1"/>
        <v>0.25</v>
      </c>
      <c r="N30" s="21">
        <f t="shared" si="2"/>
        <v>1</v>
      </c>
      <c r="O30" s="65" t="s">
        <v>58</v>
      </c>
      <c r="P30" s="33">
        <v>450000</v>
      </c>
      <c r="Q30" s="33">
        <v>270000</v>
      </c>
      <c r="R30" s="33">
        <v>0</v>
      </c>
      <c r="S30" s="22">
        <f t="shared" si="3"/>
        <v>0.6</v>
      </c>
      <c r="T30" s="21" t="str">
        <f t="shared" si="4"/>
        <v xml:space="preserve"> -</v>
      </c>
    </row>
    <row r="31" spans="2:20" ht="30" customHeight="1" x14ac:dyDescent="0.2">
      <c r="B31" s="93"/>
      <c r="C31" s="96"/>
      <c r="D31" s="87"/>
      <c r="E31" s="32">
        <v>43466</v>
      </c>
      <c r="F31" s="82">
        <v>43830</v>
      </c>
      <c r="G31" s="10" t="s">
        <v>45</v>
      </c>
      <c r="H31" s="33">
        <v>200</v>
      </c>
      <c r="I31" s="33" t="e">
        <f>+J31+(#REF!-#REF!)</f>
        <v>#REF!</v>
      </c>
      <c r="J31" s="33">
        <v>50</v>
      </c>
      <c r="K31" s="78">
        <v>89</v>
      </c>
      <c r="L31" s="19">
        <f t="shared" si="0"/>
        <v>1.78</v>
      </c>
      <c r="M31" s="20">
        <f t="shared" si="1"/>
        <v>0.25</v>
      </c>
      <c r="N31" s="21">
        <f t="shared" si="2"/>
        <v>1</v>
      </c>
      <c r="O31" s="65" t="s">
        <v>64</v>
      </c>
      <c r="P31" s="33">
        <v>100000</v>
      </c>
      <c r="Q31" s="33">
        <v>33800</v>
      </c>
      <c r="R31" s="33">
        <v>0</v>
      </c>
      <c r="S31" s="22">
        <f t="shared" si="3"/>
        <v>0.33800000000000002</v>
      </c>
      <c r="T31" s="21" t="str">
        <f t="shared" si="4"/>
        <v xml:space="preserve"> -</v>
      </c>
    </row>
    <row r="32" spans="2:20" ht="45" x14ac:dyDescent="0.2">
      <c r="B32" s="93"/>
      <c r="C32" s="96"/>
      <c r="D32" s="87"/>
      <c r="E32" s="32">
        <v>43466</v>
      </c>
      <c r="F32" s="82">
        <v>43830</v>
      </c>
      <c r="G32" s="10" t="s">
        <v>46</v>
      </c>
      <c r="H32" s="33">
        <v>37</v>
      </c>
      <c r="I32" s="33" t="e">
        <f>+J32+(#REF!-#REF!)</f>
        <v>#REF!</v>
      </c>
      <c r="J32" s="33">
        <v>10</v>
      </c>
      <c r="K32" s="78">
        <v>0</v>
      </c>
      <c r="L32" s="19">
        <f t="shared" si="0"/>
        <v>0</v>
      </c>
      <c r="M32" s="20">
        <f t="shared" si="1"/>
        <v>0.25</v>
      </c>
      <c r="N32" s="21">
        <f t="shared" si="2"/>
        <v>0</v>
      </c>
      <c r="O32" s="65" t="s">
        <v>64</v>
      </c>
      <c r="P32" s="33">
        <v>50000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45.75" thickBot="1" x14ac:dyDescent="0.25">
      <c r="B33" s="94"/>
      <c r="C33" s="97"/>
      <c r="D33" s="88"/>
      <c r="E33" s="47">
        <v>43466</v>
      </c>
      <c r="F33" s="83">
        <v>43830</v>
      </c>
      <c r="G33" s="79" t="s">
        <v>47</v>
      </c>
      <c r="H33" s="48">
        <v>3</v>
      </c>
      <c r="I33" s="48">
        <f>+J33</f>
        <v>3</v>
      </c>
      <c r="J33" s="48">
        <v>3</v>
      </c>
      <c r="K33" s="80">
        <v>3</v>
      </c>
      <c r="L33" s="68">
        <f t="shared" si="0"/>
        <v>1</v>
      </c>
      <c r="M33" s="70">
        <f t="shared" si="1"/>
        <v>0.25</v>
      </c>
      <c r="N33" s="50">
        <f t="shared" si="2"/>
        <v>1</v>
      </c>
      <c r="O33" s="5" t="s">
        <v>65</v>
      </c>
      <c r="P33" s="48">
        <v>400000</v>
      </c>
      <c r="Q33" s="48">
        <v>175000</v>
      </c>
      <c r="R33" s="48">
        <v>0</v>
      </c>
      <c r="S33" s="49">
        <f t="shared" si="3"/>
        <v>0.4375</v>
      </c>
      <c r="T33" s="50" t="str">
        <f t="shared" si="4"/>
        <v xml:space="preserve"> -</v>
      </c>
    </row>
    <row r="34" spans="2:20" ht="21" customHeight="1" thickBot="1" x14ac:dyDescent="0.25">
      <c r="M34" s="72">
        <f>+AVERAGE(M12,M14,M16:M33)</f>
        <v>0.25</v>
      </c>
      <c r="N34" s="73">
        <f>+AVERAGE(N12,N14,N16:N33)</f>
        <v>0.60675132275132271</v>
      </c>
      <c r="P34" s="74">
        <f>+SUM(P12,P14,P16:P33)</f>
        <v>8557290</v>
      </c>
      <c r="Q34" s="75">
        <f>+SUM(Q12,Q14,Q16:Q33)</f>
        <v>2117279</v>
      </c>
      <c r="R34" s="75">
        <f>+SUM(R12,R14,R16:R33)</f>
        <v>0</v>
      </c>
      <c r="S34" s="76">
        <f t="shared" si="3"/>
        <v>0.24742400923656904</v>
      </c>
      <c r="T34" s="73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2019-04-09T15:49:26Z</dcterms:modified>
</cp:coreProperties>
</file>