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0" yWindow="0" windowWidth="38400" windowHeight="22500" activeTab="2"/>
  </bookViews>
  <sheets>
    <sheet name="2016" sheetId="7" r:id="rId1"/>
    <sheet name="2017" sheetId="8" r:id="rId2"/>
    <sheet name="2018" sheetId="9" r:id="rId3"/>
    <sheet name="2019" sheetId="10" r:id="rId4"/>
    <sheet name="2016 - 2019" sheetId="11" r:id="rId5"/>
    <sheet name="RESUMEN" sheetId="12" r:id="rId6"/>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S55" i="11" l="1"/>
  <c r="L12" i="10"/>
  <c r="N12" i="10"/>
  <c r="R12" i="11"/>
  <c r="L13" i="10"/>
  <c r="N13" i="10"/>
  <c r="R13" i="11"/>
  <c r="L14" i="10"/>
  <c r="N14" i="10"/>
  <c r="R14" i="11"/>
  <c r="L15" i="10"/>
  <c r="N15" i="10"/>
  <c r="R15" i="11"/>
  <c r="L16" i="10"/>
  <c r="N16" i="10"/>
  <c r="R16" i="11"/>
  <c r="L17" i="10"/>
  <c r="N17" i="10"/>
  <c r="R17" i="11"/>
  <c r="L18" i="10"/>
  <c r="N18" i="10"/>
  <c r="R18" i="11"/>
  <c r="L19" i="10"/>
  <c r="N19" i="10"/>
  <c r="R19" i="11"/>
  <c r="L20" i="10"/>
  <c r="N20" i="10"/>
  <c r="R20" i="11"/>
  <c r="L21" i="10"/>
  <c r="N21" i="10"/>
  <c r="R21" i="11"/>
  <c r="L22" i="10"/>
  <c r="N22" i="10"/>
  <c r="R22" i="11"/>
  <c r="L23" i="10"/>
  <c r="N23" i="10"/>
  <c r="R23" i="11"/>
  <c r="L24" i="10"/>
  <c r="N24" i="10"/>
  <c r="R24" i="11"/>
  <c r="L25" i="10"/>
  <c r="N25" i="10"/>
  <c r="R25" i="11"/>
  <c r="L26" i="10"/>
  <c r="N26" i="10"/>
  <c r="R26" i="11"/>
  <c r="L28" i="10"/>
  <c r="N28" i="10"/>
  <c r="R28" i="11"/>
  <c r="L30" i="10"/>
  <c r="N30" i="10"/>
  <c r="R30" i="11"/>
  <c r="L31" i="10"/>
  <c r="N31" i="10"/>
  <c r="R31" i="11"/>
  <c r="L32" i="10"/>
  <c r="N32" i="10"/>
  <c r="R32" i="11"/>
  <c r="L33" i="10"/>
  <c r="N33" i="10"/>
  <c r="R33" i="11"/>
  <c r="L34" i="10"/>
  <c r="N34" i="10"/>
  <c r="R34" i="11"/>
  <c r="L35" i="10"/>
  <c r="N35" i="10"/>
  <c r="R35" i="11"/>
  <c r="L36" i="10"/>
  <c r="N36" i="10"/>
  <c r="R36" i="11"/>
  <c r="L37" i="10"/>
  <c r="N37" i="10"/>
  <c r="R37" i="11"/>
  <c r="L38" i="10"/>
  <c r="N38" i="10"/>
  <c r="R38" i="11"/>
  <c r="L39" i="10"/>
  <c r="N39" i="10"/>
  <c r="R39" i="11"/>
  <c r="L40" i="10"/>
  <c r="N40" i="10"/>
  <c r="R40" i="11"/>
  <c r="L41" i="10"/>
  <c r="N41" i="10"/>
  <c r="R41" i="11"/>
  <c r="N42" i="10"/>
  <c r="R42" i="11"/>
  <c r="N44" i="10"/>
  <c r="R44" i="11"/>
  <c r="N45" i="10"/>
  <c r="R45" i="11"/>
  <c r="L46" i="10"/>
  <c r="N46" i="10"/>
  <c r="R46" i="11"/>
  <c r="L48" i="10"/>
  <c r="N48" i="10"/>
  <c r="R48" i="11"/>
  <c r="L49" i="10"/>
  <c r="N49" i="10"/>
  <c r="R49" i="11"/>
  <c r="N50" i="10"/>
  <c r="R50" i="11"/>
  <c r="N51" i="10"/>
  <c r="R51" i="11"/>
  <c r="L52" i="10"/>
  <c r="N52" i="10"/>
  <c r="R52" i="11"/>
  <c r="N53" i="10"/>
  <c r="R53" i="11"/>
  <c r="N54" i="10"/>
  <c r="R54" i="11"/>
  <c r="R55" i="11"/>
  <c r="L12" i="9"/>
  <c r="N12" i="9"/>
  <c r="Q12" i="11"/>
  <c r="L13" i="9"/>
  <c r="N13" i="9"/>
  <c r="Q13" i="11"/>
  <c r="L14" i="9"/>
  <c r="N14" i="9"/>
  <c r="Q14" i="11"/>
  <c r="L15" i="9"/>
  <c r="N15" i="9"/>
  <c r="Q15" i="11"/>
  <c r="L16" i="9"/>
  <c r="N16" i="9"/>
  <c r="Q16" i="11"/>
  <c r="L17" i="9"/>
  <c r="N17" i="9"/>
  <c r="Q17" i="11"/>
  <c r="L18" i="9"/>
  <c r="N18" i="9"/>
  <c r="Q18" i="11"/>
  <c r="L19" i="9"/>
  <c r="N19" i="9"/>
  <c r="Q19" i="11"/>
  <c r="L20" i="9"/>
  <c r="N20" i="9"/>
  <c r="Q20" i="11"/>
  <c r="L21" i="9"/>
  <c r="N21" i="9"/>
  <c r="Q21" i="11"/>
  <c r="L22" i="9"/>
  <c r="N22" i="9"/>
  <c r="Q22" i="11"/>
  <c r="L23" i="9"/>
  <c r="N23" i="9"/>
  <c r="Q23" i="11"/>
  <c r="L24" i="9"/>
  <c r="N24" i="9"/>
  <c r="Q24" i="11"/>
  <c r="L25" i="9"/>
  <c r="N25" i="9"/>
  <c r="Q25" i="11"/>
  <c r="L26" i="9"/>
  <c r="N26" i="9"/>
  <c r="Q26" i="11"/>
  <c r="L28" i="9"/>
  <c r="N28" i="9"/>
  <c r="Q28" i="11"/>
  <c r="L30" i="9"/>
  <c r="N30" i="9"/>
  <c r="Q30" i="11"/>
  <c r="L31" i="9"/>
  <c r="N31" i="9"/>
  <c r="Q31" i="11"/>
  <c r="L32" i="9"/>
  <c r="N32" i="9"/>
  <c r="Q32" i="11"/>
  <c r="L33" i="9"/>
  <c r="N33" i="9"/>
  <c r="Q33" i="11"/>
  <c r="L34" i="9"/>
  <c r="N34" i="9"/>
  <c r="Q34" i="11"/>
  <c r="L35" i="9"/>
  <c r="N35" i="9"/>
  <c r="Q35" i="11"/>
  <c r="L36" i="9"/>
  <c r="N36" i="9"/>
  <c r="Q36" i="11"/>
  <c r="L37" i="9"/>
  <c r="N37" i="9"/>
  <c r="Q37" i="11"/>
  <c r="L38" i="9"/>
  <c r="N38" i="9"/>
  <c r="Q38" i="11"/>
  <c r="L39" i="9"/>
  <c r="N39" i="9"/>
  <c r="Q39" i="11"/>
  <c r="L40" i="9"/>
  <c r="N40" i="9"/>
  <c r="Q40" i="11"/>
  <c r="L41" i="9"/>
  <c r="N41" i="9"/>
  <c r="Q41" i="11"/>
  <c r="N42" i="9"/>
  <c r="Q42" i="11"/>
  <c r="N44" i="9"/>
  <c r="Q44" i="11"/>
  <c r="N45" i="9"/>
  <c r="Q45" i="11"/>
  <c r="L46" i="9"/>
  <c r="N46" i="9"/>
  <c r="Q46" i="11"/>
  <c r="L48" i="9"/>
  <c r="N48" i="9"/>
  <c r="Q48" i="11"/>
  <c r="L49" i="9"/>
  <c r="N49" i="9"/>
  <c r="Q49" i="11"/>
  <c r="N50" i="9"/>
  <c r="Q50" i="11"/>
  <c r="N51" i="9"/>
  <c r="Q51" i="11"/>
  <c r="L52" i="9"/>
  <c r="N52" i="9"/>
  <c r="Q52" i="11"/>
  <c r="L53" i="9"/>
  <c r="N53" i="9"/>
  <c r="Q53" i="11"/>
  <c r="L54" i="9"/>
  <c r="N54" i="9"/>
  <c r="Q54" i="11"/>
  <c r="Q55" i="11"/>
  <c r="L12" i="8"/>
  <c r="N12" i="8"/>
  <c r="P12" i="11"/>
  <c r="L13" i="8"/>
  <c r="N13" i="8"/>
  <c r="P13" i="11"/>
  <c r="L14" i="8"/>
  <c r="N14" i="8"/>
  <c r="P14" i="11"/>
  <c r="L15" i="8"/>
  <c r="N15" i="8"/>
  <c r="P15" i="11"/>
  <c r="L16" i="8"/>
  <c r="N16" i="8"/>
  <c r="P16" i="11"/>
  <c r="L17" i="8"/>
  <c r="N17" i="8"/>
  <c r="P17" i="11"/>
  <c r="L18" i="8"/>
  <c r="N18" i="8"/>
  <c r="P18" i="11"/>
  <c r="L19" i="8"/>
  <c r="N19" i="8"/>
  <c r="P19" i="11"/>
  <c r="L20" i="8"/>
  <c r="N20" i="8"/>
  <c r="P20" i="11"/>
  <c r="L21" i="8"/>
  <c r="N21" i="8"/>
  <c r="P21" i="11"/>
  <c r="L22" i="8"/>
  <c r="N22" i="8"/>
  <c r="P22" i="11"/>
  <c r="L23" i="8"/>
  <c r="N23" i="8"/>
  <c r="P23" i="11"/>
  <c r="L24" i="8"/>
  <c r="N24" i="8"/>
  <c r="P24" i="11"/>
  <c r="L25" i="8"/>
  <c r="N25" i="8"/>
  <c r="P25" i="11"/>
  <c r="L26" i="8"/>
  <c r="N26" i="8"/>
  <c r="P26" i="11"/>
  <c r="L28" i="8"/>
  <c r="N28" i="8"/>
  <c r="P28" i="11"/>
  <c r="L30" i="8"/>
  <c r="N30" i="8"/>
  <c r="P30" i="11"/>
  <c r="L31" i="8"/>
  <c r="N31" i="8"/>
  <c r="P31" i="11"/>
  <c r="L32" i="8"/>
  <c r="N32" i="8"/>
  <c r="P32" i="11"/>
  <c r="L33" i="8"/>
  <c r="N33" i="8"/>
  <c r="P33" i="11"/>
  <c r="L34" i="8"/>
  <c r="N34" i="8"/>
  <c r="P34" i="11"/>
  <c r="L35" i="8"/>
  <c r="N35" i="8"/>
  <c r="P35" i="11"/>
  <c r="L36" i="8"/>
  <c r="N36" i="8"/>
  <c r="P36" i="11"/>
  <c r="L37" i="8"/>
  <c r="N37" i="8"/>
  <c r="P37" i="11"/>
  <c r="L38" i="8"/>
  <c r="N38" i="8"/>
  <c r="P38" i="11"/>
  <c r="N39" i="8"/>
  <c r="P39" i="11"/>
  <c r="L40" i="8"/>
  <c r="N40" i="8"/>
  <c r="P40" i="11"/>
  <c r="L41" i="8"/>
  <c r="N41" i="8"/>
  <c r="P41" i="11"/>
  <c r="N42" i="8"/>
  <c r="P42" i="11"/>
  <c r="L44" i="8"/>
  <c r="N44" i="8"/>
  <c r="P44" i="11"/>
  <c r="L45" i="8"/>
  <c r="N45" i="8"/>
  <c r="P45" i="11"/>
  <c r="L46" i="8"/>
  <c r="N46" i="8"/>
  <c r="P46" i="11"/>
  <c r="N48" i="8"/>
  <c r="P48" i="11"/>
  <c r="L49" i="8"/>
  <c r="N49" i="8"/>
  <c r="P49" i="11"/>
  <c r="L50" i="8"/>
  <c r="N50" i="8"/>
  <c r="P50" i="11"/>
  <c r="L51" i="8"/>
  <c r="N51" i="8"/>
  <c r="P51" i="11"/>
  <c r="L52" i="8"/>
  <c r="N52" i="8"/>
  <c r="P52" i="11"/>
  <c r="L53" i="8"/>
  <c r="N53" i="8"/>
  <c r="P53" i="11"/>
  <c r="N54" i="8"/>
  <c r="P54" i="11"/>
  <c r="P55" i="11"/>
  <c r="N12" i="7"/>
  <c r="O12" i="11"/>
  <c r="N13" i="7"/>
  <c r="O13" i="11"/>
  <c r="L14" i="7"/>
  <c r="N14" i="7"/>
  <c r="O14" i="11"/>
  <c r="L15" i="7"/>
  <c r="N15" i="7"/>
  <c r="O15" i="11"/>
  <c r="L16" i="7"/>
  <c r="N16" i="7"/>
  <c r="O16" i="11"/>
  <c r="L17" i="7"/>
  <c r="N17" i="7"/>
  <c r="O17" i="11"/>
  <c r="N18" i="7"/>
  <c r="O18" i="11"/>
  <c r="L19" i="7"/>
  <c r="N19" i="7"/>
  <c r="O19" i="11"/>
  <c r="L20" i="7"/>
  <c r="N20" i="7"/>
  <c r="O20" i="11"/>
  <c r="L21" i="7"/>
  <c r="N21" i="7"/>
  <c r="O21" i="11"/>
  <c r="L22" i="7"/>
  <c r="N22" i="7"/>
  <c r="O22" i="11"/>
  <c r="L23" i="7"/>
  <c r="N23" i="7"/>
  <c r="O23" i="11"/>
  <c r="L24" i="7"/>
  <c r="N24" i="7"/>
  <c r="O24" i="11"/>
  <c r="L25" i="7"/>
  <c r="N25" i="7"/>
  <c r="O25" i="11"/>
  <c r="L26" i="7"/>
  <c r="N26" i="7"/>
  <c r="O26" i="11"/>
  <c r="N28" i="7"/>
  <c r="O28" i="11"/>
  <c r="L30" i="7"/>
  <c r="N30" i="7"/>
  <c r="O30" i="11"/>
  <c r="L31" i="7"/>
  <c r="N31" i="7"/>
  <c r="O31" i="11"/>
  <c r="L32" i="7"/>
  <c r="N32" i="7"/>
  <c r="O32" i="11"/>
  <c r="L33" i="7"/>
  <c r="N33" i="7"/>
  <c r="O33" i="11"/>
  <c r="L34" i="7"/>
  <c r="N34" i="7"/>
  <c r="O34" i="11"/>
  <c r="L35" i="7"/>
  <c r="N35" i="7"/>
  <c r="O35" i="11"/>
  <c r="L36" i="7"/>
  <c r="N36" i="7"/>
  <c r="O36" i="11"/>
  <c r="L37" i="7"/>
  <c r="N37" i="7"/>
  <c r="O37" i="11"/>
  <c r="N38" i="7"/>
  <c r="O38" i="11"/>
  <c r="N39" i="7"/>
  <c r="O39" i="11"/>
  <c r="L40" i="7"/>
  <c r="N40" i="7"/>
  <c r="O40" i="11"/>
  <c r="N41" i="7"/>
  <c r="O41" i="11"/>
  <c r="L42" i="7"/>
  <c r="N42" i="7"/>
  <c r="O42" i="11"/>
  <c r="N44" i="7"/>
  <c r="O44" i="11"/>
  <c r="N45" i="7"/>
  <c r="O45" i="11"/>
  <c r="N46" i="7"/>
  <c r="O46" i="11"/>
  <c r="N48" i="7"/>
  <c r="O48" i="11"/>
  <c r="N49" i="7"/>
  <c r="O49" i="11"/>
  <c r="N50" i="7"/>
  <c r="O50" i="11"/>
  <c r="N51" i="7"/>
  <c r="O51" i="11"/>
  <c r="N52" i="7"/>
  <c r="O52" i="11"/>
  <c r="N53" i="7"/>
  <c r="O53" i="11"/>
  <c r="N54" i="7"/>
  <c r="O54" i="11"/>
  <c r="O55" i="11"/>
  <c r="C8" i="11"/>
  <c r="V12" i="11"/>
  <c r="V13" i="11"/>
  <c r="M10" i="12"/>
  <c r="V14" i="11"/>
  <c r="M11" i="12"/>
  <c r="V15" i="11"/>
  <c r="V16" i="11"/>
  <c r="V17" i="11"/>
  <c r="V18" i="11"/>
  <c r="V19" i="11"/>
  <c r="V20" i="11"/>
  <c r="V21" i="11"/>
  <c r="M12" i="12"/>
  <c r="V22" i="11"/>
  <c r="V23" i="11"/>
  <c r="M13" i="12"/>
  <c r="V24" i="11"/>
  <c r="V25" i="11"/>
  <c r="V26" i="11"/>
  <c r="M14" i="12"/>
  <c r="M9" i="12"/>
  <c r="V28" i="11"/>
  <c r="M16" i="12"/>
  <c r="M15" i="12"/>
  <c r="V30" i="11"/>
  <c r="V31" i="11"/>
  <c r="V32" i="11"/>
  <c r="V33" i="11"/>
  <c r="M18" i="12"/>
  <c r="V34" i="11"/>
  <c r="V35" i="11"/>
  <c r="V36" i="11"/>
  <c r="V37" i="11"/>
  <c r="M19" i="12"/>
  <c r="V38" i="11"/>
  <c r="V39" i="11"/>
  <c r="M20" i="12"/>
  <c r="V40" i="11"/>
  <c r="V41" i="11"/>
  <c r="V42" i="11"/>
  <c r="M21" i="12"/>
  <c r="M17" i="12"/>
  <c r="M8" i="12"/>
  <c r="W12" i="11"/>
  <c r="W13" i="11"/>
  <c r="N10" i="12"/>
  <c r="W14" i="11"/>
  <c r="N11" i="12"/>
  <c r="W15" i="11"/>
  <c r="W16" i="11"/>
  <c r="W17" i="11"/>
  <c r="W18" i="11"/>
  <c r="W19" i="11"/>
  <c r="W20" i="11"/>
  <c r="W21" i="11"/>
  <c r="N12" i="12"/>
  <c r="W22" i="11"/>
  <c r="W23" i="11"/>
  <c r="N13" i="12"/>
  <c r="W24" i="11"/>
  <c r="W25" i="11"/>
  <c r="W26" i="11"/>
  <c r="N14" i="12"/>
  <c r="N9" i="12"/>
  <c r="W28" i="11"/>
  <c r="N16" i="12"/>
  <c r="N15" i="12"/>
  <c r="W30" i="11"/>
  <c r="W31" i="11"/>
  <c r="W32" i="11"/>
  <c r="W33" i="11"/>
  <c r="N18" i="12"/>
  <c r="W34" i="11"/>
  <c r="W35" i="11"/>
  <c r="W36" i="11"/>
  <c r="W37" i="11"/>
  <c r="N19" i="12"/>
  <c r="W38" i="11"/>
  <c r="W39" i="11"/>
  <c r="N20" i="12"/>
  <c r="W40" i="11"/>
  <c r="W41" i="11"/>
  <c r="W42" i="11"/>
  <c r="N21" i="12"/>
  <c r="N17" i="12"/>
  <c r="N8" i="12"/>
  <c r="V44" i="11"/>
  <c r="V45" i="11"/>
  <c r="V46" i="11"/>
  <c r="M24" i="12"/>
  <c r="M23" i="12"/>
  <c r="M22" i="12"/>
  <c r="W44" i="11"/>
  <c r="W45" i="11"/>
  <c r="W46" i="11"/>
  <c r="N24" i="12"/>
  <c r="N23" i="12"/>
  <c r="N22" i="12"/>
  <c r="V48" i="11"/>
  <c r="V49" i="11"/>
  <c r="V50" i="11"/>
  <c r="V51" i="11"/>
  <c r="V52" i="11"/>
  <c r="V53" i="11"/>
  <c r="V54" i="11"/>
  <c r="M27" i="12"/>
  <c r="M26" i="12"/>
  <c r="M25" i="12"/>
  <c r="W48" i="11"/>
  <c r="W49" i="11"/>
  <c r="W50" i="11"/>
  <c r="W51" i="11"/>
  <c r="W52" i="11"/>
  <c r="W53" i="11"/>
  <c r="W54" i="11"/>
  <c r="N27" i="12"/>
  <c r="N26" i="12"/>
  <c r="N25" i="12"/>
  <c r="U48" i="11"/>
  <c r="U49" i="11"/>
  <c r="U50" i="11"/>
  <c r="U51" i="11"/>
  <c r="U52" i="11"/>
  <c r="U53" i="11"/>
  <c r="U54" i="11"/>
  <c r="L27" i="12"/>
  <c r="U44" i="11"/>
  <c r="U45" i="11"/>
  <c r="U46" i="11"/>
  <c r="L24" i="12"/>
  <c r="U40" i="11"/>
  <c r="U41" i="11"/>
  <c r="U42" i="11"/>
  <c r="L21" i="12"/>
  <c r="U38" i="11"/>
  <c r="U39" i="11"/>
  <c r="L20" i="12"/>
  <c r="U34" i="11"/>
  <c r="U35" i="11"/>
  <c r="U36" i="11"/>
  <c r="U37" i="11"/>
  <c r="L19" i="12"/>
  <c r="U30" i="11"/>
  <c r="U31" i="11"/>
  <c r="U32" i="11"/>
  <c r="U33" i="11"/>
  <c r="L18" i="12"/>
  <c r="U28" i="11"/>
  <c r="L16" i="12"/>
  <c r="U24" i="11"/>
  <c r="U25" i="11"/>
  <c r="U26" i="11"/>
  <c r="L14" i="12"/>
  <c r="U22" i="11"/>
  <c r="U23" i="11"/>
  <c r="L13" i="12"/>
  <c r="U15" i="11"/>
  <c r="U16" i="11"/>
  <c r="U17" i="11"/>
  <c r="U18" i="11"/>
  <c r="U19" i="11"/>
  <c r="U20" i="11"/>
  <c r="U21" i="11"/>
  <c r="L12" i="12"/>
  <c r="U14" i="11"/>
  <c r="L11" i="12"/>
  <c r="U12" i="11"/>
  <c r="U13" i="11"/>
  <c r="L10" i="12"/>
  <c r="J27" i="12"/>
  <c r="J26" i="12"/>
  <c r="J25" i="12"/>
  <c r="J24" i="12"/>
  <c r="J23" i="12"/>
  <c r="J22" i="12"/>
  <c r="J21" i="12"/>
  <c r="J20" i="12"/>
  <c r="J19" i="12"/>
  <c r="J18" i="12"/>
  <c r="J17" i="12"/>
  <c r="J16" i="12"/>
  <c r="J15" i="12"/>
  <c r="J14" i="12"/>
  <c r="J13" i="12"/>
  <c r="J12" i="12"/>
  <c r="J11" i="12"/>
  <c r="J10" i="12"/>
  <c r="J9" i="12"/>
  <c r="J8" i="12"/>
  <c r="H12" i="11"/>
  <c r="H13" i="11"/>
  <c r="H14" i="11"/>
  <c r="H15" i="11"/>
  <c r="H16" i="11"/>
  <c r="H17" i="11"/>
  <c r="H18" i="11"/>
  <c r="H19" i="11"/>
  <c r="H20" i="11"/>
  <c r="H21" i="11"/>
  <c r="H22" i="11"/>
  <c r="H23" i="11"/>
  <c r="H24" i="11"/>
  <c r="H25" i="11"/>
  <c r="H26" i="11"/>
  <c r="H28" i="11"/>
  <c r="H30" i="11"/>
  <c r="H31" i="11"/>
  <c r="H32" i="11"/>
  <c r="H33" i="11"/>
  <c r="H34" i="11"/>
  <c r="H35" i="11"/>
  <c r="H36" i="11"/>
  <c r="H37" i="11"/>
  <c r="H38" i="11"/>
  <c r="H39" i="11"/>
  <c r="H40" i="11"/>
  <c r="H41" i="11"/>
  <c r="H42" i="11"/>
  <c r="F8" i="12"/>
  <c r="I12" i="11"/>
  <c r="I13" i="11"/>
  <c r="I14" i="11"/>
  <c r="I15" i="11"/>
  <c r="I16" i="11"/>
  <c r="I17" i="11"/>
  <c r="I18" i="11"/>
  <c r="I19" i="11"/>
  <c r="I20" i="11"/>
  <c r="I21" i="11"/>
  <c r="I22" i="11"/>
  <c r="I23" i="11"/>
  <c r="I24" i="11"/>
  <c r="I25" i="11"/>
  <c r="I26" i="11"/>
  <c r="I28" i="11"/>
  <c r="I30" i="11"/>
  <c r="I31" i="11"/>
  <c r="I32" i="11"/>
  <c r="I33" i="11"/>
  <c r="I34" i="11"/>
  <c r="I35" i="11"/>
  <c r="I36" i="11"/>
  <c r="I37" i="11"/>
  <c r="I38" i="11"/>
  <c r="I39" i="11"/>
  <c r="I40" i="11"/>
  <c r="I41" i="11"/>
  <c r="I42" i="11"/>
  <c r="G8" i="12"/>
  <c r="J12" i="11"/>
  <c r="J13" i="11"/>
  <c r="J14" i="11"/>
  <c r="J15" i="11"/>
  <c r="J16" i="11"/>
  <c r="J17" i="11"/>
  <c r="J18" i="11"/>
  <c r="J19" i="11"/>
  <c r="J20" i="11"/>
  <c r="J21" i="11"/>
  <c r="J22" i="11"/>
  <c r="J23" i="11"/>
  <c r="J24" i="11"/>
  <c r="J25" i="11"/>
  <c r="J26" i="11"/>
  <c r="J28" i="11"/>
  <c r="J30" i="11"/>
  <c r="J31" i="11"/>
  <c r="J32" i="11"/>
  <c r="J33" i="11"/>
  <c r="J34" i="11"/>
  <c r="J35" i="11"/>
  <c r="J36" i="11"/>
  <c r="J37" i="11"/>
  <c r="J38" i="11"/>
  <c r="J39" i="11"/>
  <c r="J40" i="11"/>
  <c r="J41" i="11"/>
  <c r="J42" i="11"/>
  <c r="H8" i="12"/>
  <c r="F9" i="12"/>
  <c r="G9" i="12"/>
  <c r="H9" i="12"/>
  <c r="F10" i="12"/>
  <c r="G10" i="12"/>
  <c r="H10" i="12"/>
  <c r="F11" i="12"/>
  <c r="G11" i="12"/>
  <c r="H11" i="12"/>
  <c r="F12" i="12"/>
  <c r="G12" i="12"/>
  <c r="H12" i="12"/>
  <c r="F13" i="12"/>
  <c r="G13" i="12"/>
  <c r="H13" i="12"/>
  <c r="F14" i="12"/>
  <c r="G14" i="12"/>
  <c r="H14" i="12"/>
  <c r="F15" i="12"/>
  <c r="G15" i="12"/>
  <c r="H15" i="12"/>
  <c r="F16" i="12"/>
  <c r="G16" i="12"/>
  <c r="H16" i="12"/>
  <c r="F17" i="12"/>
  <c r="G17" i="12"/>
  <c r="H17" i="12"/>
  <c r="F18" i="12"/>
  <c r="G18" i="12"/>
  <c r="H18" i="12"/>
  <c r="F19" i="12"/>
  <c r="G19" i="12"/>
  <c r="H19" i="12"/>
  <c r="F20" i="12"/>
  <c r="G20" i="12"/>
  <c r="H20" i="12"/>
  <c r="F21" i="12"/>
  <c r="G21" i="12"/>
  <c r="H21" i="12"/>
  <c r="H44" i="11"/>
  <c r="H45" i="11"/>
  <c r="H46" i="11"/>
  <c r="F22" i="12"/>
  <c r="I44" i="11"/>
  <c r="I45" i="11"/>
  <c r="I46" i="11"/>
  <c r="G22" i="12"/>
  <c r="J44" i="11"/>
  <c r="J45" i="11"/>
  <c r="J46" i="11"/>
  <c r="H22" i="12"/>
  <c r="F23" i="12"/>
  <c r="G23" i="12"/>
  <c r="H23" i="12"/>
  <c r="F24" i="12"/>
  <c r="G24" i="12"/>
  <c r="H24" i="12"/>
  <c r="H48" i="11"/>
  <c r="H49" i="11"/>
  <c r="H50" i="11"/>
  <c r="H51" i="11"/>
  <c r="H52" i="11"/>
  <c r="H53" i="11"/>
  <c r="H54" i="11"/>
  <c r="F25" i="12"/>
  <c r="I48" i="11"/>
  <c r="I49" i="11"/>
  <c r="I50" i="11"/>
  <c r="I51" i="11"/>
  <c r="I52" i="11"/>
  <c r="I53" i="11"/>
  <c r="I54" i="11"/>
  <c r="G25" i="12"/>
  <c r="J48" i="11"/>
  <c r="J49" i="11"/>
  <c r="J50" i="11"/>
  <c r="J51" i="11"/>
  <c r="J52" i="11"/>
  <c r="J53" i="11"/>
  <c r="J54" i="11"/>
  <c r="H25" i="12"/>
  <c r="F26" i="12"/>
  <c r="G26" i="12"/>
  <c r="H26" i="12"/>
  <c r="F27" i="12"/>
  <c r="G27" i="12"/>
  <c r="H27" i="12"/>
  <c r="G48" i="11"/>
  <c r="G49" i="11"/>
  <c r="G50" i="11"/>
  <c r="G51" i="11"/>
  <c r="G52" i="11"/>
  <c r="G53" i="11"/>
  <c r="G54" i="11"/>
  <c r="E27" i="12"/>
  <c r="E26" i="12"/>
  <c r="E25" i="12"/>
  <c r="G44" i="11"/>
  <c r="G45" i="11"/>
  <c r="G46" i="11"/>
  <c r="E24" i="12"/>
  <c r="E23" i="12"/>
  <c r="E22" i="12"/>
  <c r="G40" i="11"/>
  <c r="G41" i="11"/>
  <c r="G42" i="11"/>
  <c r="E21" i="12"/>
  <c r="G38" i="11"/>
  <c r="G39" i="11"/>
  <c r="E20" i="12"/>
  <c r="G34" i="11"/>
  <c r="G35" i="11"/>
  <c r="G36" i="11"/>
  <c r="G37" i="11"/>
  <c r="E19" i="12"/>
  <c r="G30" i="11"/>
  <c r="G31" i="11"/>
  <c r="G32" i="11"/>
  <c r="G33" i="11"/>
  <c r="E18" i="12"/>
  <c r="E17" i="12"/>
  <c r="G28" i="11"/>
  <c r="E16" i="12"/>
  <c r="E15" i="12"/>
  <c r="G24" i="11"/>
  <c r="G25" i="11"/>
  <c r="G26" i="11"/>
  <c r="E14" i="12"/>
  <c r="G22" i="11"/>
  <c r="G23" i="11"/>
  <c r="E13" i="12"/>
  <c r="G15" i="11"/>
  <c r="G16" i="11"/>
  <c r="G17" i="11"/>
  <c r="G18" i="11"/>
  <c r="G19" i="11"/>
  <c r="G20" i="11"/>
  <c r="G21" i="11"/>
  <c r="E12" i="12"/>
  <c r="G14" i="11"/>
  <c r="E11" i="12"/>
  <c r="G12" i="11"/>
  <c r="G13" i="11"/>
  <c r="E10" i="12"/>
  <c r="E9" i="12"/>
  <c r="E8" i="12"/>
  <c r="J28" i="12"/>
  <c r="F28" i="12"/>
  <c r="G28" i="12"/>
  <c r="H28" i="12"/>
  <c r="E28" i="12"/>
  <c r="C31" i="12"/>
  <c r="C30" i="12"/>
  <c r="N28" i="12"/>
  <c r="P28" i="12"/>
  <c r="L9" i="12"/>
  <c r="L15" i="12"/>
  <c r="L17" i="12"/>
  <c r="L8" i="12"/>
  <c r="L23" i="12"/>
  <c r="L22" i="12"/>
  <c r="L26" i="12"/>
  <c r="L25" i="12"/>
  <c r="L28" i="12"/>
  <c r="M28" i="12"/>
  <c r="O28" i="12"/>
  <c r="K28" i="12"/>
  <c r="P27" i="12"/>
  <c r="O27" i="12"/>
  <c r="K27" i="12"/>
  <c r="P26" i="12"/>
  <c r="O26" i="12"/>
  <c r="K26" i="12"/>
  <c r="P25" i="12"/>
  <c r="O25" i="12"/>
  <c r="K25" i="12"/>
  <c r="P24" i="12"/>
  <c r="O24" i="12"/>
  <c r="K24" i="12"/>
  <c r="P23" i="12"/>
  <c r="O23" i="12"/>
  <c r="K23" i="12"/>
  <c r="P22" i="12"/>
  <c r="O22" i="12"/>
  <c r="K22" i="12"/>
  <c r="P21" i="12"/>
  <c r="O21" i="12"/>
  <c r="K21" i="12"/>
  <c r="P20" i="12"/>
  <c r="O20" i="12"/>
  <c r="K20" i="12"/>
  <c r="P19" i="12"/>
  <c r="O19" i="12"/>
  <c r="K19" i="12"/>
  <c r="P18" i="12"/>
  <c r="O18" i="12"/>
  <c r="K18" i="12"/>
  <c r="P17" i="12"/>
  <c r="O17" i="12"/>
  <c r="K17" i="12"/>
  <c r="P16" i="12"/>
  <c r="O16" i="12"/>
  <c r="K16" i="12"/>
  <c r="P15" i="12"/>
  <c r="O15" i="12"/>
  <c r="K15" i="12"/>
  <c r="P14" i="12"/>
  <c r="O14" i="12"/>
  <c r="K14" i="12"/>
  <c r="P13" i="12"/>
  <c r="O13" i="12"/>
  <c r="K13" i="12"/>
  <c r="P12" i="12"/>
  <c r="O12" i="12"/>
  <c r="K12" i="12"/>
  <c r="P11" i="12"/>
  <c r="O11" i="12"/>
  <c r="K11" i="12"/>
  <c r="P10" i="12"/>
  <c r="O10" i="12"/>
  <c r="K10" i="12"/>
  <c r="P9" i="12"/>
  <c r="O9" i="12"/>
  <c r="K9" i="12"/>
  <c r="P8" i="12"/>
  <c r="O8" i="12"/>
  <c r="K8" i="12"/>
  <c r="N55" i="10"/>
  <c r="N55" i="9"/>
  <c r="N55" i="8"/>
  <c r="N55" i="7"/>
  <c r="M55" i="10"/>
  <c r="M12" i="9"/>
  <c r="M13" i="9"/>
  <c r="M14" i="9"/>
  <c r="M15" i="9"/>
  <c r="M16" i="9"/>
  <c r="M17" i="9"/>
  <c r="M18" i="9"/>
  <c r="M19" i="9"/>
  <c r="M20" i="9"/>
  <c r="M21" i="9"/>
  <c r="M22" i="9"/>
  <c r="M23" i="9"/>
  <c r="M24" i="9"/>
  <c r="M25" i="9"/>
  <c r="M26" i="9"/>
  <c r="M28" i="9"/>
  <c r="M30" i="9"/>
  <c r="M31" i="9"/>
  <c r="M32" i="9"/>
  <c r="M33" i="9"/>
  <c r="M34" i="9"/>
  <c r="M35" i="9"/>
  <c r="M36" i="9"/>
  <c r="M37" i="9"/>
  <c r="M38" i="9"/>
  <c r="M39" i="9"/>
  <c r="M40" i="9"/>
  <c r="M41" i="9"/>
  <c r="M42" i="9"/>
  <c r="M44" i="9"/>
  <c r="M45" i="9"/>
  <c r="M46" i="9"/>
  <c r="M48" i="9"/>
  <c r="M49" i="9"/>
  <c r="M50" i="9"/>
  <c r="M51" i="9"/>
  <c r="M52" i="9"/>
  <c r="M53" i="9"/>
  <c r="M54" i="9"/>
  <c r="M55" i="9"/>
  <c r="M12" i="8"/>
  <c r="M13" i="8"/>
  <c r="M14" i="8"/>
  <c r="M15" i="8"/>
  <c r="M16" i="8"/>
  <c r="M17" i="8"/>
  <c r="M18" i="8"/>
  <c r="M19" i="8"/>
  <c r="M20" i="8"/>
  <c r="M21" i="8"/>
  <c r="M22" i="8"/>
  <c r="M23" i="8"/>
  <c r="M24" i="8"/>
  <c r="M25" i="8"/>
  <c r="M26" i="8"/>
  <c r="M28" i="8"/>
  <c r="M30" i="8"/>
  <c r="M31" i="8"/>
  <c r="M32" i="8"/>
  <c r="M33" i="8"/>
  <c r="M34" i="8"/>
  <c r="M35" i="8"/>
  <c r="M36" i="8"/>
  <c r="M37" i="8"/>
  <c r="M38" i="8"/>
  <c r="M39" i="8"/>
  <c r="M40" i="8"/>
  <c r="M41" i="8"/>
  <c r="M42" i="8"/>
  <c r="M44" i="8"/>
  <c r="M45" i="8"/>
  <c r="M46" i="8"/>
  <c r="M48" i="8"/>
  <c r="M49" i="8"/>
  <c r="M50" i="8"/>
  <c r="M51" i="8"/>
  <c r="M52" i="8"/>
  <c r="M53" i="8"/>
  <c r="M54" i="8"/>
  <c r="M55" i="8"/>
  <c r="M55" i="7"/>
  <c r="N12" i="11"/>
  <c r="N13" i="11"/>
  <c r="N14" i="11"/>
  <c r="N15" i="11"/>
  <c r="N16" i="11"/>
  <c r="N17" i="11"/>
  <c r="N18" i="11"/>
  <c r="N19" i="11"/>
  <c r="N20" i="11"/>
  <c r="N21" i="11"/>
  <c r="N22" i="11"/>
  <c r="N23" i="11"/>
  <c r="N24" i="11"/>
  <c r="N25" i="11"/>
  <c r="N26" i="11"/>
  <c r="N28" i="11"/>
  <c r="N30" i="11"/>
  <c r="N31" i="11"/>
  <c r="N32" i="11"/>
  <c r="N33" i="11"/>
  <c r="N34" i="11"/>
  <c r="N35" i="11"/>
  <c r="N36" i="11"/>
  <c r="N37" i="11"/>
  <c r="N38" i="11"/>
  <c r="N39" i="11"/>
  <c r="N40" i="11"/>
  <c r="N41" i="11"/>
  <c r="N42" i="11"/>
  <c r="N44" i="11"/>
  <c r="N45" i="11"/>
  <c r="N46" i="11"/>
  <c r="N48" i="11"/>
  <c r="N49" i="11"/>
  <c r="N50" i="11"/>
  <c r="N51" i="11"/>
  <c r="N52" i="11"/>
  <c r="N53" i="11"/>
  <c r="N54" i="11"/>
  <c r="M12" i="11"/>
  <c r="M13" i="11"/>
  <c r="M14" i="11"/>
  <c r="M15" i="11"/>
  <c r="M16" i="11"/>
  <c r="M17" i="11"/>
  <c r="M18" i="11"/>
  <c r="M19" i="11"/>
  <c r="M20" i="11"/>
  <c r="M21" i="11"/>
  <c r="M22" i="11"/>
  <c r="M23" i="11"/>
  <c r="M24" i="11"/>
  <c r="M25" i="11"/>
  <c r="M26" i="11"/>
  <c r="M28" i="11"/>
  <c r="M30" i="11"/>
  <c r="M31" i="11"/>
  <c r="M32" i="11"/>
  <c r="M33" i="11"/>
  <c r="M34" i="11"/>
  <c r="M35" i="11"/>
  <c r="M36" i="11"/>
  <c r="M37" i="11"/>
  <c r="M38" i="11"/>
  <c r="M39" i="11"/>
  <c r="M40" i="11"/>
  <c r="M41" i="11"/>
  <c r="M42" i="11"/>
  <c r="M44" i="11"/>
  <c r="M45" i="11"/>
  <c r="M46" i="11"/>
  <c r="M48" i="11"/>
  <c r="M49" i="11"/>
  <c r="M50" i="11"/>
  <c r="M51" i="11"/>
  <c r="M52" i="11"/>
  <c r="M53" i="11"/>
  <c r="M54" i="11"/>
  <c r="L12" i="11"/>
  <c r="L13" i="11"/>
  <c r="L14" i="11"/>
  <c r="L15" i="11"/>
  <c r="L16" i="11"/>
  <c r="L17" i="11"/>
  <c r="L18" i="11"/>
  <c r="L19" i="11"/>
  <c r="L20" i="11"/>
  <c r="L21" i="11"/>
  <c r="L22" i="11"/>
  <c r="L23" i="11"/>
  <c r="L24" i="11"/>
  <c r="L25" i="11"/>
  <c r="L26" i="11"/>
  <c r="L28" i="11"/>
  <c r="L30" i="11"/>
  <c r="L31" i="11"/>
  <c r="L32" i="11"/>
  <c r="L33" i="11"/>
  <c r="L34" i="11"/>
  <c r="L35" i="11"/>
  <c r="L36" i="11"/>
  <c r="L37" i="11"/>
  <c r="L38" i="11"/>
  <c r="L39" i="11"/>
  <c r="L40" i="11"/>
  <c r="L41" i="11"/>
  <c r="L42" i="11"/>
  <c r="L44" i="11"/>
  <c r="L45" i="11"/>
  <c r="L46" i="11"/>
  <c r="L48" i="11"/>
  <c r="L49" i="11"/>
  <c r="L50" i="11"/>
  <c r="L51" i="11"/>
  <c r="L52" i="11"/>
  <c r="L53" i="11"/>
  <c r="L54" i="11"/>
  <c r="K12" i="11"/>
  <c r="K13" i="11"/>
  <c r="K14" i="11"/>
  <c r="K15" i="11"/>
  <c r="K16" i="11"/>
  <c r="K17" i="11"/>
  <c r="K18" i="11"/>
  <c r="K19" i="11"/>
  <c r="K20" i="11"/>
  <c r="K21" i="11"/>
  <c r="K22" i="11"/>
  <c r="K23" i="11"/>
  <c r="K24" i="11"/>
  <c r="K25" i="11"/>
  <c r="K26" i="11"/>
  <c r="K28" i="11"/>
  <c r="K30" i="11"/>
  <c r="K31" i="11"/>
  <c r="K32" i="11"/>
  <c r="K33" i="11"/>
  <c r="K34" i="11"/>
  <c r="K35" i="11"/>
  <c r="K36" i="11"/>
  <c r="K37" i="11"/>
  <c r="K38" i="11"/>
  <c r="K39" i="11"/>
  <c r="K40" i="11"/>
  <c r="K41" i="11"/>
  <c r="K42" i="11"/>
  <c r="K44" i="11"/>
  <c r="K45" i="11"/>
  <c r="K46" i="11"/>
  <c r="K48" i="11"/>
  <c r="K49" i="11"/>
  <c r="K50" i="11"/>
  <c r="K51" i="11"/>
  <c r="K52" i="11"/>
  <c r="K53" i="11"/>
  <c r="K54" i="11"/>
  <c r="W55" i="11"/>
  <c r="Y55" i="11"/>
  <c r="U55" i="11"/>
  <c r="V55" i="11"/>
  <c r="X55" i="11"/>
  <c r="Y54" i="11"/>
  <c r="X54" i="11"/>
  <c r="Y53" i="11"/>
  <c r="X53" i="11"/>
  <c r="Y52" i="11"/>
  <c r="X52" i="11"/>
  <c r="Y51" i="11"/>
  <c r="X51" i="11"/>
  <c r="Y50" i="11"/>
  <c r="X50" i="11"/>
  <c r="Y49" i="11"/>
  <c r="X49" i="11"/>
  <c r="Y48" i="11"/>
  <c r="X48" i="11"/>
  <c r="Y46" i="11"/>
  <c r="X46" i="11"/>
  <c r="Y45" i="11"/>
  <c r="X45" i="11"/>
  <c r="Y44" i="11"/>
  <c r="X44" i="11"/>
  <c r="Y42" i="11"/>
  <c r="X42" i="11"/>
  <c r="Y41" i="11"/>
  <c r="X41" i="11"/>
  <c r="Y40" i="11"/>
  <c r="X40" i="11"/>
  <c r="Y39" i="11"/>
  <c r="X39" i="11"/>
  <c r="Y38" i="11"/>
  <c r="X38" i="11"/>
  <c r="Y37" i="11"/>
  <c r="X37" i="11"/>
  <c r="Y36" i="11"/>
  <c r="X36" i="11"/>
  <c r="Y35" i="11"/>
  <c r="X35" i="11"/>
  <c r="Y34" i="11"/>
  <c r="X34" i="11"/>
  <c r="Y33" i="11"/>
  <c r="X33" i="11"/>
  <c r="Y32" i="11"/>
  <c r="X32" i="11"/>
  <c r="Y31" i="11"/>
  <c r="X31" i="11"/>
  <c r="Y30" i="11"/>
  <c r="X30" i="11"/>
  <c r="Y28" i="11"/>
  <c r="X28" i="11"/>
  <c r="Y26" i="11"/>
  <c r="X26" i="11"/>
  <c r="Y25" i="11"/>
  <c r="X25" i="11"/>
  <c r="Y24" i="11"/>
  <c r="X24" i="11"/>
  <c r="Y23" i="11"/>
  <c r="X23" i="11"/>
  <c r="Y22" i="11"/>
  <c r="X22" i="11"/>
  <c r="Y21" i="11"/>
  <c r="X21" i="11"/>
  <c r="Y20" i="11"/>
  <c r="X20" i="11"/>
  <c r="Y19" i="11"/>
  <c r="X19" i="11"/>
  <c r="Y18" i="11"/>
  <c r="X18" i="11"/>
  <c r="Y17" i="11"/>
  <c r="X17" i="11"/>
  <c r="Y16" i="11"/>
  <c r="X16" i="11"/>
  <c r="Y15" i="11"/>
  <c r="X15" i="11"/>
  <c r="Y14" i="11"/>
  <c r="X14" i="11"/>
  <c r="Y13" i="11"/>
  <c r="X13" i="11"/>
  <c r="Y12" i="11"/>
  <c r="X12" i="11"/>
  <c r="R55" i="7"/>
  <c r="T55" i="7"/>
  <c r="P55" i="7"/>
  <c r="S55" i="7"/>
  <c r="Q55" i="7"/>
  <c r="R55" i="8"/>
  <c r="T55" i="8"/>
  <c r="P55" i="8"/>
  <c r="Q55" i="8"/>
  <c r="S55" i="8"/>
  <c r="R55" i="9"/>
  <c r="T55" i="9"/>
  <c r="P55" i="9"/>
  <c r="Q55" i="9"/>
  <c r="S55" i="9"/>
  <c r="Q55" i="10"/>
  <c r="R55" i="10"/>
  <c r="P55" i="10"/>
  <c r="L39" i="8"/>
  <c r="L48" i="8"/>
  <c r="L12" i="7"/>
  <c r="L13" i="7"/>
  <c r="L18" i="7"/>
  <c r="L28" i="7"/>
  <c r="L38" i="7"/>
  <c r="L39" i="7"/>
  <c r="L41" i="7"/>
  <c r="L52" i="7"/>
  <c r="L54" i="7"/>
  <c r="I48" i="10"/>
  <c r="I48" i="9"/>
  <c r="I48" i="8"/>
  <c r="I52" i="9"/>
  <c r="I41" i="9"/>
  <c r="I40" i="9"/>
  <c r="I31" i="9"/>
  <c r="I32" i="9"/>
  <c r="I33" i="9"/>
  <c r="I34" i="9"/>
  <c r="I35" i="9"/>
  <c r="I30" i="9"/>
  <c r="I13" i="9"/>
  <c r="I14" i="9"/>
  <c r="I15" i="9"/>
  <c r="I16" i="9"/>
  <c r="I17" i="9"/>
  <c r="I18" i="9"/>
  <c r="I19" i="9"/>
  <c r="I20" i="9"/>
  <c r="I21" i="9"/>
  <c r="I22" i="9"/>
  <c r="I23" i="9"/>
  <c r="I24" i="9"/>
  <c r="I25" i="9"/>
  <c r="I26" i="9"/>
  <c r="I12" i="9"/>
  <c r="I52" i="8"/>
  <c r="I41" i="8"/>
  <c r="I40" i="8"/>
  <c r="I31" i="8"/>
  <c r="I32" i="8"/>
  <c r="I33" i="8"/>
  <c r="I34" i="8"/>
  <c r="I35" i="8"/>
  <c r="I30" i="8"/>
  <c r="I13" i="8"/>
  <c r="I14" i="8"/>
  <c r="I15" i="8"/>
  <c r="I16" i="8"/>
  <c r="I17" i="8"/>
  <c r="I18" i="8"/>
  <c r="I19" i="8"/>
  <c r="I20" i="8"/>
  <c r="I21" i="8"/>
  <c r="I22" i="8"/>
  <c r="I23" i="8"/>
  <c r="I24" i="8"/>
  <c r="I25" i="8"/>
  <c r="I26" i="8"/>
  <c r="I12" i="8"/>
  <c r="I52" i="10"/>
  <c r="I41" i="10"/>
  <c r="I40" i="10"/>
  <c r="I35" i="10"/>
  <c r="I34" i="10"/>
  <c r="I33" i="10"/>
  <c r="I32" i="10"/>
  <c r="I31" i="10"/>
  <c r="I30" i="10"/>
  <c r="I26" i="10"/>
  <c r="I25" i="10"/>
  <c r="I24" i="10"/>
  <c r="I13" i="10"/>
  <c r="I14" i="10"/>
  <c r="I15" i="10"/>
  <c r="I16" i="10"/>
  <c r="I17" i="10"/>
  <c r="I18" i="10"/>
  <c r="I19" i="10"/>
  <c r="I20" i="10"/>
  <c r="I21" i="10"/>
  <c r="I22" i="10"/>
  <c r="I23" i="10"/>
  <c r="I12" i="10"/>
  <c r="I28" i="8"/>
  <c r="I28" i="9"/>
  <c r="I28" i="10"/>
  <c r="I36" i="8"/>
  <c r="I36" i="9"/>
  <c r="I36" i="10"/>
  <c r="I37" i="8"/>
  <c r="I37" i="9"/>
  <c r="I37" i="10"/>
  <c r="I38" i="8"/>
  <c r="I38" i="9"/>
  <c r="I38" i="10"/>
  <c r="I39" i="8"/>
  <c r="I39" i="9"/>
  <c r="I39" i="10"/>
  <c r="I42" i="8"/>
  <c r="I42" i="9"/>
  <c r="I42" i="10"/>
  <c r="I44" i="8"/>
  <c r="I44" i="9"/>
  <c r="I44" i="10"/>
  <c r="I45" i="8"/>
  <c r="I45" i="9"/>
  <c r="I45" i="10"/>
  <c r="I46" i="8"/>
  <c r="I46" i="9"/>
  <c r="I46" i="10"/>
  <c r="I49" i="8"/>
  <c r="I49" i="9"/>
  <c r="I49" i="10"/>
  <c r="I50" i="8"/>
  <c r="I50" i="9"/>
  <c r="I50" i="10"/>
  <c r="I51" i="8"/>
  <c r="I51" i="9"/>
  <c r="I51" i="10"/>
  <c r="I53" i="8"/>
  <c r="I53" i="9"/>
  <c r="I53" i="10"/>
  <c r="I54" i="8"/>
  <c r="I54" i="9"/>
  <c r="I54" i="10"/>
  <c r="T55" i="10"/>
  <c r="S55" i="10"/>
  <c r="M44" i="10"/>
  <c r="M45" i="10"/>
  <c r="M46" i="10"/>
  <c r="M48" i="10"/>
  <c r="M49" i="10"/>
  <c r="M50" i="10"/>
  <c r="M51" i="10"/>
  <c r="M52" i="10"/>
  <c r="M54" i="10"/>
  <c r="T54" i="10"/>
  <c r="S54" i="10"/>
  <c r="L54" i="10"/>
  <c r="T53" i="10"/>
  <c r="S53" i="10"/>
  <c r="M53" i="10"/>
  <c r="L53" i="10"/>
  <c r="T52" i="10"/>
  <c r="S52" i="10"/>
  <c r="T51" i="10"/>
  <c r="S51" i="10"/>
  <c r="L51" i="10"/>
  <c r="T50" i="10"/>
  <c r="S50" i="10"/>
  <c r="L50" i="10"/>
  <c r="T49" i="10"/>
  <c r="S49" i="10"/>
  <c r="T48" i="10"/>
  <c r="S48" i="10"/>
  <c r="T46" i="10"/>
  <c r="S46" i="10"/>
  <c r="T45" i="10"/>
  <c r="S45" i="10"/>
  <c r="L45" i="10"/>
  <c r="T44" i="10"/>
  <c r="S44" i="10"/>
  <c r="L44" i="10"/>
  <c r="T42" i="10"/>
  <c r="S42" i="10"/>
  <c r="M42" i="10"/>
  <c r="L42" i="10"/>
  <c r="T41" i="10"/>
  <c r="S41" i="10"/>
  <c r="M41" i="10"/>
  <c r="T40" i="10"/>
  <c r="S40" i="10"/>
  <c r="M40" i="10"/>
  <c r="T39" i="10"/>
  <c r="S39" i="10"/>
  <c r="M39" i="10"/>
  <c r="T38" i="10"/>
  <c r="S38" i="10"/>
  <c r="M38" i="10"/>
  <c r="T37" i="10"/>
  <c r="S37" i="10"/>
  <c r="M37" i="10"/>
  <c r="T36" i="10"/>
  <c r="S36" i="10"/>
  <c r="M36" i="10"/>
  <c r="T35" i="10"/>
  <c r="S35" i="10"/>
  <c r="M35" i="10"/>
  <c r="T34" i="10"/>
  <c r="S34" i="10"/>
  <c r="M34" i="10"/>
  <c r="T33" i="10"/>
  <c r="S33" i="10"/>
  <c r="M33" i="10"/>
  <c r="T32" i="10"/>
  <c r="S32" i="10"/>
  <c r="M32" i="10"/>
  <c r="T31" i="10"/>
  <c r="S31" i="10"/>
  <c r="M31" i="10"/>
  <c r="T30" i="10"/>
  <c r="S30" i="10"/>
  <c r="M30" i="10"/>
  <c r="T28" i="10"/>
  <c r="S28" i="10"/>
  <c r="M28" i="10"/>
  <c r="T26" i="10"/>
  <c r="S26" i="10"/>
  <c r="M26" i="10"/>
  <c r="T25" i="10"/>
  <c r="S25" i="10"/>
  <c r="M25" i="10"/>
  <c r="T24" i="10"/>
  <c r="S24" i="10"/>
  <c r="M24" i="10"/>
  <c r="T23" i="10"/>
  <c r="S23" i="10"/>
  <c r="M23" i="10"/>
  <c r="T22" i="10"/>
  <c r="S22" i="10"/>
  <c r="M22" i="10"/>
  <c r="T21" i="10"/>
  <c r="S21" i="10"/>
  <c r="M21" i="10"/>
  <c r="T20" i="10"/>
  <c r="S20" i="10"/>
  <c r="M20" i="10"/>
  <c r="T19" i="10"/>
  <c r="S19" i="10"/>
  <c r="M19" i="10"/>
  <c r="T18" i="10"/>
  <c r="S18" i="10"/>
  <c r="M18" i="10"/>
  <c r="T17" i="10"/>
  <c r="S17" i="10"/>
  <c r="M17" i="10"/>
  <c r="T16" i="10"/>
  <c r="S16" i="10"/>
  <c r="M16" i="10"/>
  <c r="T15" i="10"/>
  <c r="S15" i="10"/>
  <c r="M15" i="10"/>
  <c r="T14" i="10"/>
  <c r="S14" i="10"/>
  <c r="M14" i="10"/>
  <c r="T13" i="10"/>
  <c r="S13" i="10"/>
  <c r="M13" i="10"/>
  <c r="T12" i="10"/>
  <c r="S12" i="10"/>
  <c r="M12" i="10"/>
  <c r="T54" i="9"/>
  <c r="S54" i="9"/>
  <c r="T53" i="9"/>
  <c r="S53" i="9"/>
  <c r="T52" i="9"/>
  <c r="S52" i="9"/>
  <c r="T51" i="9"/>
  <c r="S51" i="9"/>
  <c r="L51" i="9"/>
  <c r="T50" i="9"/>
  <c r="S50" i="9"/>
  <c r="L50" i="9"/>
  <c r="T49" i="9"/>
  <c r="S49" i="9"/>
  <c r="T48" i="9"/>
  <c r="S48" i="9"/>
  <c r="T46" i="9"/>
  <c r="S46" i="9"/>
  <c r="T45" i="9"/>
  <c r="S45" i="9"/>
  <c r="L45" i="9"/>
  <c r="T44" i="9"/>
  <c r="S44" i="9"/>
  <c r="L44" i="9"/>
  <c r="T42" i="9"/>
  <c r="S42" i="9"/>
  <c r="L42" i="9"/>
  <c r="T41" i="9"/>
  <c r="S41" i="9"/>
  <c r="T40" i="9"/>
  <c r="S40" i="9"/>
  <c r="T39" i="9"/>
  <c r="S39" i="9"/>
  <c r="T38" i="9"/>
  <c r="S38" i="9"/>
  <c r="T37" i="9"/>
  <c r="S37" i="9"/>
  <c r="T36" i="9"/>
  <c r="S36" i="9"/>
  <c r="T35" i="9"/>
  <c r="S35" i="9"/>
  <c r="T34" i="9"/>
  <c r="S34" i="9"/>
  <c r="T33" i="9"/>
  <c r="S33" i="9"/>
  <c r="T32" i="9"/>
  <c r="S32" i="9"/>
  <c r="T31" i="9"/>
  <c r="S31" i="9"/>
  <c r="T30" i="9"/>
  <c r="S30" i="9"/>
  <c r="T28" i="9"/>
  <c r="S28" i="9"/>
  <c r="T26" i="9"/>
  <c r="S26" i="9"/>
  <c r="T25" i="9"/>
  <c r="S25" i="9"/>
  <c r="T24" i="9"/>
  <c r="S24" i="9"/>
  <c r="T23" i="9"/>
  <c r="S23" i="9"/>
  <c r="T22" i="9"/>
  <c r="S22" i="9"/>
  <c r="T21" i="9"/>
  <c r="S21" i="9"/>
  <c r="T20" i="9"/>
  <c r="S20" i="9"/>
  <c r="T19" i="9"/>
  <c r="S19" i="9"/>
  <c r="T18" i="9"/>
  <c r="S18" i="9"/>
  <c r="T17" i="9"/>
  <c r="S17" i="9"/>
  <c r="T16" i="9"/>
  <c r="S16" i="9"/>
  <c r="T15" i="9"/>
  <c r="S15" i="9"/>
  <c r="T14" i="9"/>
  <c r="S14" i="9"/>
  <c r="T13" i="9"/>
  <c r="S13" i="9"/>
  <c r="T12" i="9"/>
  <c r="S12" i="9"/>
  <c r="T54" i="8"/>
  <c r="S54" i="8"/>
  <c r="L54" i="8"/>
  <c r="T53" i="8"/>
  <c r="S53" i="8"/>
  <c r="T52" i="8"/>
  <c r="S52" i="8"/>
  <c r="T51" i="8"/>
  <c r="S51" i="8"/>
  <c r="T50" i="8"/>
  <c r="S50" i="8"/>
  <c r="T49" i="8"/>
  <c r="S49" i="8"/>
  <c r="T48" i="8"/>
  <c r="S48" i="8"/>
  <c r="T46" i="8"/>
  <c r="S46" i="8"/>
  <c r="T45" i="8"/>
  <c r="S45" i="8"/>
  <c r="T44" i="8"/>
  <c r="S44" i="8"/>
  <c r="T42" i="8"/>
  <c r="S42" i="8"/>
  <c r="L42" i="8"/>
  <c r="T41" i="8"/>
  <c r="S41" i="8"/>
  <c r="T40" i="8"/>
  <c r="S40" i="8"/>
  <c r="T39" i="8"/>
  <c r="S39" i="8"/>
  <c r="T38" i="8"/>
  <c r="S38" i="8"/>
  <c r="T37" i="8"/>
  <c r="S37" i="8"/>
  <c r="T36" i="8"/>
  <c r="S36" i="8"/>
  <c r="T35" i="8"/>
  <c r="S35" i="8"/>
  <c r="T34" i="8"/>
  <c r="S34" i="8"/>
  <c r="T33" i="8"/>
  <c r="S33" i="8"/>
  <c r="T32" i="8"/>
  <c r="S32" i="8"/>
  <c r="T31" i="8"/>
  <c r="S31" i="8"/>
  <c r="T30" i="8"/>
  <c r="S30" i="8"/>
  <c r="T28" i="8"/>
  <c r="S28" i="8"/>
  <c r="T26" i="8"/>
  <c r="S26" i="8"/>
  <c r="T25" i="8"/>
  <c r="S25" i="8"/>
  <c r="T24" i="8"/>
  <c r="S24" i="8"/>
  <c r="T23" i="8"/>
  <c r="S23" i="8"/>
  <c r="T22" i="8"/>
  <c r="S22" i="8"/>
  <c r="T21" i="8"/>
  <c r="S21" i="8"/>
  <c r="T20" i="8"/>
  <c r="S20" i="8"/>
  <c r="T19" i="8"/>
  <c r="S19" i="8"/>
  <c r="T18" i="8"/>
  <c r="S18" i="8"/>
  <c r="T17" i="8"/>
  <c r="S17" i="8"/>
  <c r="T16" i="8"/>
  <c r="S16" i="8"/>
  <c r="T15" i="8"/>
  <c r="S15" i="8"/>
  <c r="T14" i="8"/>
  <c r="S14" i="8"/>
  <c r="T13" i="8"/>
  <c r="S13" i="8"/>
  <c r="T12" i="8"/>
  <c r="S12" i="8"/>
  <c r="T13" i="7"/>
  <c r="T14" i="7"/>
  <c r="T15" i="7"/>
  <c r="T16" i="7"/>
  <c r="T17" i="7"/>
  <c r="T18" i="7"/>
  <c r="T19" i="7"/>
  <c r="T20" i="7"/>
  <c r="T21" i="7"/>
  <c r="T22" i="7"/>
  <c r="T23" i="7"/>
  <c r="T24" i="7"/>
  <c r="T25" i="7"/>
  <c r="T26" i="7"/>
  <c r="T28" i="7"/>
  <c r="T30" i="7"/>
  <c r="T31" i="7"/>
  <c r="T32" i="7"/>
  <c r="T33" i="7"/>
  <c r="T34" i="7"/>
  <c r="T35" i="7"/>
  <c r="T36" i="7"/>
  <c r="T37" i="7"/>
  <c r="T38" i="7"/>
  <c r="T39" i="7"/>
  <c r="T40" i="7"/>
  <c r="T41" i="7"/>
  <c r="T42" i="7"/>
  <c r="T44" i="7"/>
  <c r="T45" i="7"/>
  <c r="T46" i="7"/>
  <c r="T48" i="7"/>
  <c r="T49" i="7"/>
  <c r="T50" i="7"/>
  <c r="T51" i="7"/>
  <c r="T52" i="7"/>
  <c r="T53" i="7"/>
  <c r="T54" i="7"/>
  <c r="S13" i="7"/>
  <c r="S14" i="7"/>
  <c r="S15" i="7"/>
  <c r="S16" i="7"/>
  <c r="S17" i="7"/>
  <c r="S18" i="7"/>
  <c r="S19" i="7"/>
  <c r="S20" i="7"/>
  <c r="S21" i="7"/>
  <c r="S22" i="7"/>
  <c r="S23" i="7"/>
  <c r="S24" i="7"/>
  <c r="S25" i="7"/>
  <c r="S26" i="7"/>
  <c r="S28" i="7"/>
  <c r="S30" i="7"/>
  <c r="S31" i="7"/>
  <c r="S32" i="7"/>
  <c r="S33" i="7"/>
  <c r="S34" i="7"/>
  <c r="S35" i="7"/>
  <c r="S36" i="7"/>
  <c r="S37" i="7"/>
  <c r="S38" i="7"/>
  <c r="S39" i="7"/>
  <c r="S40" i="7"/>
  <c r="S41" i="7"/>
  <c r="S42" i="7"/>
  <c r="S44" i="7"/>
  <c r="S45" i="7"/>
  <c r="S46" i="7"/>
  <c r="S48" i="7"/>
  <c r="S49" i="7"/>
  <c r="S50" i="7"/>
  <c r="S51" i="7"/>
  <c r="S52" i="7"/>
  <c r="S53" i="7"/>
  <c r="S54" i="7"/>
  <c r="M13" i="7"/>
  <c r="M14" i="7"/>
  <c r="M15" i="7"/>
  <c r="M16" i="7"/>
  <c r="M17" i="7"/>
  <c r="M18" i="7"/>
  <c r="M19" i="7"/>
  <c r="M20" i="7"/>
  <c r="M21" i="7"/>
  <c r="M22" i="7"/>
  <c r="M23" i="7"/>
  <c r="M24" i="7"/>
  <c r="M25" i="7"/>
  <c r="M26" i="7"/>
  <c r="M28" i="7"/>
  <c r="M30" i="7"/>
  <c r="M31" i="7"/>
  <c r="M32" i="7"/>
  <c r="M33" i="7"/>
  <c r="M34" i="7"/>
  <c r="M35" i="7"/>
  <c r="M36" i="7"/>
  <c r="M37" i="7"/>
  <c r="M38" i="7"/>
  <c r="M39" i="7"/>
  <c r="M40" i="7"/>
  <c r="M41" i="7"/>
  <c r="M42" i="7"/>
  <c r="L44" i="7"/>
  <c r="M44" i="7"/>
  <c r="L45" i="7"/>
  <c r="M45" i="7"/>
  <c r="L46" i="7"/>
  <c r="M46" i="7"/>
  <c r="L48" i="7"/>
  <c r="M48" i="7"/>
  <c r="L49" i="7"/>
  <c r="M49" i="7"/>
  <c r="L50" i="7"/>
  <c r="M50" i="7"/>
  <c r="L51" i="7"/>
  <c r="M51" i="7"/>
  <c r="M52" i="7"/>
  <c r="L53" i="7"/>
  <c r="M53" i="7"/>
  <c r="M54" i="7"/>
  <c r="T12" i="7"/>
  <c r="S12" i="7"/>
  <c r="M12" i="7"/>
</calcChain>
</file>

<file path=xl/sharedStrings.xml><?xml version="1.0" encoding="utf-8"?>
<sst xmlns="http://schemas.openxmlformats.org/spreadsheetml/2006/main" count="653" uniqueCount="146">
  <si>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</si>
  <si>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</si>
  <si>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</si>
  <si>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</si>
  <si>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</si>
  <si>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</si>
  <si>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</si>
  <si>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</si>
  <si>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</si>
  <si>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</si>
  <si>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</si>
  <si>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</si>
  <si>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</si>
  <si>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</si>
  <si>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</si>
  <si>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</si>
  <si>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</si>
  <si>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</si>
  <si>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</si>
  <si>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PLAN DE DESARROLLO 2016 - 2019 "EL GOBIERNO DE LAS CIUDADANAS Y LOS CIUDADANOS"</t>
  </si>
  <si>
    <t>Recursos Programados</t>
  </si>
  <si>
    <t>Recursos Ejecutados</t>
  </si>
  <si>
    <t>Recursos Gestionados</t>
  </si>
  <si>
    <t>Rubro Pptal</t>
  </si>
  <si>
    <t>RECURSOS FINANCIEROS (Miles de pesos)</t>
  </si>
  <si>
    <t>META CUATRIENIO</t>
  </si>
  <si>
    <t>META REAL</t>
  </si>
  <si>
    <t>PLAN DE ACCIÓN - OFICINA DE SISTEMAS</t>
  </si>
  <si>
    <t>Número de secciones implementadas y mantenidas en la página web institucional para informar sobre los debates, las relaciones y los acuerdos con el Concejo e interactuar con la ciudadanía.</t>
  </si>
  <si>
    <t>Número de secciones implementadas y mantenidas en la página web institucional para que la ciudadanía pueda compartir textos, imágenes, audios y videos sobre condiciones y problemas de la ciudad o propuestas de política.</t>
  </si>
  <si>
    <t>Número de plataformas de interacción, registro de información y visibilización en línea implementadas y mantenidas para Juntas de Acción Comunal, Juntas Administradoras Locales y comités de desarrollo y control social.</t>
  </si>
  <si>
    <t>Número de secciones mantenidas en línea y actualizada sobre los planes anti-corrupción y su cumplimiento.</t>
  </si>
  <si>
    <t>Número de secciones implementadas y mantenidas en línea y actualizada de los planes de compras y adquisiciones y su ejecución.</t>
  </si>
  <si>
    <t>Número de secciones mantenidas en línea y actualizada sobre el Plan de Desarrollo y su ejecución.</t>
  </si>
  <si>
    <t>Número de secciones implementadas y mantenidas en línea y actualizada para que la ciudadanía pueda seguir la ejecución y los costos de las obras de infraestructura.</t>
  </si>
  <si>
    <t>Número de secciones implementadas y mantenidas en línea y actualizada sobre los contratos de prestación de servicios celebrados por la Administración Central.</t>
  </si>
  <si>
    <t>Número de secciones implementadas y mantenidas en línea y actualizada sobre la ejecución de los proyectos estratégicos.</t>
  </si>
  <si>
    <t>Número de secciones implementadas y mantenidas en línea y actualizada sobre los gastos de funcionamiento de la Administración Central.</t>
  </si>
  <si>
    <t>Número de secciones implementadas y mantenidas en línea y actualizada dentro de la página web institucional para consultar todos los procesos de contratación pública.</t>
  </si>
  <si>
    <t>Número de secciones mantenidas en línea dentro de la página web institucional con información actualizada sobre decretos y resolución de la Administración así como de proyectos de acuerdo y acuerdos municipales.</t>
  </si>
  <si>
    <t>Porcentaje de información publicados y mantenidos en línea sobre la estructura orgánica, las funciones y los deberes de las dependencias así como los medios de contacto y/o servicios de estas.</t>
  </si>
  <si>
    <t>Número de directorios de servidores públicos publicados y mantenidos en línea.</t>
  </si>
  <si>
    <t>Número de directorios de manuales de funciones de la Administración Central publicados y mantenidos en línea.</t>
  </si>
  <si>
    <t>Porcentaje de avance en la formulación e implementación del plan de adquisición de equipos tecnológicos.</t>
  </si>
  <si>
    <t>Porcentaje de avance de la implementación del componente TIC servicios.</t>
  </si>
  <si>
    <t>Porcentaje de avance de la implementación del componente TIC gobierno abierto.</t>
  </si>
  <si>
    <t>Porcentaje de avance de la implementación del componente TIC gestión.</t>
  </si>
  <si>
    <t>Porcentaje de avance de la implementación del componente seguridad de la información y protección de datos.</t>
  </si>
  <si>
    <t>Número de puntos VIVE DIGITAL adecuados y mantenidos en funcionamiento.</t>
  </si>
  <si>
    <t>Número de VIVE LABS mantenidos en funcionamiento.</t>
  </si>
  <si>
    <t>Número de ciudadanos capacitados en los puntos  VIVE DIGITAL y VIVE LAB.</t>
  </si>
  <si>
    <t>Número de ciudadanos atendidos en los puntos  VIVE DIGITAL y VIVE LAB.</t>
  </si>
  <si>
    <t>Número de sistemas de información creados y/o documentados pertenecientes al Core de la Alcaldía.</t>
  </si>
  <si>
    <t>Porcentaje de avance en la implementación del ambiente de desarrollo y prueba para los sistemas de información de la Alcaldía.</t>
  </si>
  <si>
    <t>Número de grupos de contenidos de información pública en el portal web mantenidos.</t>
  </si>
  <si>
    <t>Número de planes de implementación de Gobierno en Línea formulados e implementados de los institutos descentralizados y las Instituciones Educativas Oficiales.</t>
  </si>
  <si>
    <t>Número de portales web rediseñadas.</t>
  </si>
  <si>
    <t>Número de plataformas tecnológicas implementadas para la comercialización.</t>
  </si>
  <si>
    <t>Número de paquetes tecnológicos de agroindustria adquiridos para optimizar cadenas productivas.</t>
  </si>
  <si>
    <t>Número de corregimientos con infraestructura necesaria instalada para llevar conectividad (internet) a la zona rural.</t>
  </si>
  <si>
    <t>Número de redes de plataforma de carpooling (carro compartido) implementados y mantenidos.</t>
  </si>
  <si>
    <t>Número de soluciones Big Data, Open Data y/o ciudades inteligentes diseñadas e implementadas.</t>
  </si>
  <si>
    <t>Número de modelos de teletrabajo desarrollados para la Alcaldía y/o para los Institutos Descentralizados.</t>
  </si>
  <si>
    <t>Número de modelos de seguridad ciudadana desarrolladas en pro de áreas libres de delincuencia.</t>
  </si>
  <si>
    <t>Número de estrategias de herranientas de Telemedicina y Teleconsulta en el ISABU implementadas y mantenidas.</t>
  </si>
  <si>
    <t>Número de zonas urbanas Wi-Fi habilitadas.</t>
  </si>
  <si>
    <t>Número de políticas nacionales implementadas sobre el sistema de ciudades.</t>
  </si>
  <si>
    <t>CIUDADANÍA EMPODERADA Y DEBATE PÚBLICO</t>
  </si>
  <si>
    <t>INSTITUCIONES DEMOCRÁTICAS DE BASE  FORTALECIDAS E INCLUYENTES</t>
  </si>
  <si>
    <t>RENDICIÓN DE CUENTAS PERMANENTE E INTERACTIVA</t>
  </si>
  <si>
    <t>GOBIERNO TRANSPARENTE</t>
  </si>
  <si>
    <t>GOBIERNO COMPRENSIBLE Y ACCESIBLE</t>
  </si>
  <si>
    <t>ADMINISTRACIÓN ARTICULADA Y COHERENTE</t>
  </si>
  <si>
    <t>CIUDAD MODELO EN GOBIERNO EN LÍNEA</t>
  </si>
  <si>
    <t>VIVE DIGITAL PARA LAS CIUDADANAS Y CIUDADANOS</t>
  </si>
  <si>
    <t>GESTIÓN Y MEJORAMIENTO DE LOS SISTEMAS DE INFORMACIÓN</t>
  </si>
  <si>
    <t>TECNOLOGÍA PARA LA INTERACCIÓN CIUDADANA</t>
  </si>
  <si>
    <t>NUESTRO PROYECTO AGROPECUARIO</t>
  </si>
  <si>
    <t>BUCARAMANGA CIUDAD INTELIGENTE QUE APRENDE</t>
  </si>
  <si>
    <t>INFRAESTRUCTURA TECNOLÓGICA</t>
  </si>
  <si>
    <t>6 - INFRAESTRUCTURA Y CONECTIVIDAD</t>
  </si>
  <si>
    <t>RURALIDAD CON EQUIDAD</t>
  </si>
  <si>
    <t>3 - SOSTENIBILIDAD AMBIENTAL</t>
  </si>
  <si>
    <t>GOBIERNO PARTICIPATIVO Y ABIERTO</t>
  </si>
  <si>
    <t>GOBIERNO LEGAL Y EFECTIVO</t>
  </si>
  <si>
    <t>GOBIERNO MUNICIPAL EN LÍNEA</t>
  </si>
  <si>
    <t>1 - GOBERNANZA DEMOCRÁTICA</t>
  </si>
  <si>
    <t>2016 - 2019</t>
  </si>
  <si>
    <t>RECURSOS FINANCIEROS 2016 - 2017 (Miles de pesos)</t>
  </si>
  <si>
    <t>AVANCE EN CUMPLIMIENTO</t>
  </si>
  <si>
    <t>RESUMEN CUMPLIMIENTO OFICINA DE SISTEMAS 2016 - 2019</t>
  </si>
  <si>
    <t>CUMPLIMIENTO POR AÑO</t>
  </si>
  <si>
    <t>RECURSOS DEL PLAN DE DESARROLLO (Cifras en Miles de Pesos)</t>
  </si>
  <si>
    <t>2016 - 2017</t>
  </si>
  <si>
    <t>RECURSOS PROGRAMADOS</t>
  </si>
  <si>
    <t>RECURSOS EJECUTADOS</t>
  </si>
  <si>
    <t>RECURSOS GESTIONADOS</t>
  </si>
  <si>
    <t>PORCENTAJE EJECUCIÓN</t>
  </si>
  <si>
    <t>NIVEL DE GESTIÓN</t>
  </si>
  <si>
    <t>LÍNEA ESTRATÉGICA 1: GOBERNANZA DEMOCRÁTICA</t>
  </si>
  <si>
    <t>1.1</t>
  </si>
  <si>
    <t>1.1.3</t>
  </si>
  <si>
    <t>Ciudadanía Empoderada y Debate Público</t>
  </si>
  <si>
    <t>1.1.4</t>
  </si>
  <si>
    <t>Instituciones Democráticas de Base Fortalecidas e Incluyentes</t>
  </si>
  <si>
    <t>1.1.5</t>
  </si>
  <si>
    <t>Rendición de Cuentas Permanente e Interactiva</t>
  </si>
  <si>
    <t>1.1.7</t>
  </si>
  <si>
    <t>Gobierno Transparente</t>
  </si>
  <si>
    <t>1.1.8</t>
  </si>
  <si>
    <t>Gobierno Comprensible y Accesible</t>
  </si>
  <si>
    <t>1.2</t>
  </si>
  <si>
    <t>1.2.3</t>
  </si>
  <si>
    <t>Administración Articulada y Coherente</t>
  </si>
  <si>
    <t>1.3</t>
  </si>
  <si>
    <t>1.3.1</t>
  </si>
  <si>
    <t>Ciudad Modelo en Gobierno en Línea</t>
  </si>
  <si>
    <t>1.3.2</t>
  </si>
  <si>
    <t>Vive Digital para las Ciudadanas y Ciudadanos</t>
  </si>
  <si>
    <t>1.3.3</t>
  </si>
  <si>
    <t>Gestión y Mejoramiento de los Sistemas de Información</t>
  </si>
  <si>
    <t>1.3.4</t>
  </si>
  <si>
    <t>Tecnología para la Interacción Ciudadana</t>
  </si>
  <si>
    <t>LÍNEA ESTRATÉGICA 3: SOSTENIBILIDAD AMBIENTAL</t>
  </si>
  <si>
    <t>3.4</t>
  </si>
  <si>
    <t>3.4.2</t>
  </si>
  <si>
    <t>Nuestro Proyecto Agropecuario</t>
  </si>
  <si>
    <t>LÍNEA ESTRATÉGICA 6: INFRAESTRUCTURA Y CONECTIVIDAD</t>
  </si>
  <si>
    <t>6.3</t>
  </si>
  <si>
    <t>6.3.1</t>
  </si>
  <si>
    <t>Bucaramanga Ciudad Inteligente que Aprende</t>
  </si>
  <si>
    <t>PLAN DE DESARROLLO 2016 - 2019</t>
  </si>
  <si>
    <t>META A SEPTIEMBRE 2017: 34%</t>
  </si>
  <si>
    <t>INTEGRACIÓN DE LOS PLANES INSTITUCIONALES Y ESTRATÉGICOS AL LOS PLANES DE ACCIÓN DEL MUNICIPIO DE BUCARAMANGA</t>
  </si>
  <si>
    <t>IDENTIFICACIÓN</t>
  </si>
  <si>
    <t>DIMENSIÓN MIPG</t>
  </si>
  <si>
    <t>Plan Estratégico de Tecnologías de la Información y las Comunicaciones</t>
  </si>
  <si>
    <t>GOBERNANZA DEMOCRÁTICA</t>
  </si>
  <si>
    <t>GESTIÓN CON VALORES PARA EL RESULTADO</t>
  </si>
  <si>
    <t>OBJETIVO: Garantizar que los recursos invertidos en tecnologías de la información esten alineados con los objetivos estratégicos de la entidad, para generar valorr como proceso estratégico transversal en sus dos frentes, el interno (apoyar la consecución de una administración eficiente transparente y participativa y el externo (generar más oportunidades a los ciudadanos con el uso de estas tecnologías).</t>
  </si>
  <si>
    <t>Plan de Tratamiento de Riesgos de Seguridad y Privacidad de la Información</t>
  </si>
  <si>
    <t>OBJETIVO: Mitigar los riesgos de incidentes informáticos (brechas de seguridad, ataques cibernéticos, perdida de información) para garantizar la integridad, disponibilidad y calidad de la información de la alcaldía de Bucaramanga, de acuerdo con los lineamientos del marco de arquitectura TI, mediante el establecimiento de los respectivos controles.</t>
  </si>
  <si>
    <t>Plan de Seguridad y Privacidad de la Información</t>
  </si>
  <si>
    <t>OBJETIVO: Establecer los principios de Gobierno y Gestión de la Seguridad y Privacidad de la Información del municipio de Bucaramanga para proteger la información, los sistemas de información y los datos de las partes interesadas que interactuan con la entidad.</t>
  </si>
  <si>
    <t xml:space="preserve"> -</t>
  </si>
  <si>
    <t>META A SEPTIEMBRE 2018: 60%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</si>
</sst>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
  </numFmts>
  <fonts count="24" x14ac:knownFonts="1">
    <font>
      <sz val="11"/>
      <color theme="1"/>
      <name val="Arial"/>
      <family val="2"/>
    </font>
    <font>
      <b/>
      <sz val="12"/>
      <color indexed="8"/>
      <name val="Arial"/>
      <family val="2"/>
    </font>
    <font>
      <b/>
      <sz val="12"/>
      <name val="Arial"/>
    </font>
    <font>
      <sz val="12"/>
      <name val="Arial"/>
    </font>
    <font>
      <b/>
      <sz val="14"/>
      <color indexed="8"/>
      <name val="Arial"/>
    </font>
    <font>
      <sz val="12"/>
      <color indexed="8"/>
      <name val="Arial"/>
    </font>
    <font>
      <sz val="12"/>
      <color theme="1"/>
      <name val="Arial"/>
    </font>
    <font>
      <sz val="12"/>
      <color rgb="FFFF0000"/>
      <name val="Arial"/>
    </font>
    <font>
      <b/>
      <sz val="14"/>
      <color theme="1"/>
      <name val="Arial"/>
    </font>
    <font>
      <u/>
      <sz val="11"/>
      <color theme="10"/>
      <name val="Arial"/>
      <family val="2"/>
    </font>
    <font>
      <u/>
      <sz val="11"/>
      <color theme="11"/>
      <name val="Arial"/>
      <family val="2"/>
    </font>
    <font>
      <b/>
      <sz val="14"/>
      <name val="Arial"/>
    </font>
    <font>
      <b/>
      <sz val="14"/>
      <color rgb="FF000000"/>
      <name val="Arial"/>
    </font>
    <font>
      <b/>
      <sz val="16"/>
      <color theme="1"/>
      <name val="Arial"/>
    </font>
    <font>
      <b/>
      <sz val="12"/>
      <color theme="1"/>
      <name val="Arial"/>
      <family val="2"/>
    </font>
    <font>
      <b/>
      <sz val="12"/>
      <color theme="0"/>
      <name val="Arial"/>
      <family val="2"/>
    </font>
    <font>
      <b/>
      <sz val="14"/>
      <color theme="0"/>
      <name val="Arial"/>
    </font>
    <font>
      <b/>
      <sz val="18"/>
      <color theme="0"/>
      <name val="Arial"/>
    </font>
    <font>
      <sz val="12"/>
      <color theme="0"/>
      <name val="Arial"/>
    </font>
    <font>
      <i/>
      <sz val="12"/>
      <color theme="1"/>
      <name val="Arial"/>
      <family val="2"/>
    </font>
    <font>
      <i/>
      <sz val="14"/>
      <color theme="1"/>
      <name val="Arial"/>
    </font>
    <font>
      <sz val="16"/>
      <color theme="1"/>
      <name val="Arial"/>
    </font>
    <font>
      <sz val="14"/>
      <color theme="1"/>
      <name val="Arial"/>
    </font>
    <font>
      <b/>
      <sz val="18"/>
      <color theme="1"/>
      <name val="Arial"/>
    </font>
  </fonts>
  <fills count="12">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0070C0"/>
        <bgColor indexed="64"/>
      </patternFill>
    </fill>
    <fill>
      <patternFill patternType="solid">
        <fgColor theme="0" tint="-0.14999847407452621"/>
        <bgColor indexed="64"/>
      </patternFill>
    </fill>
    <fill>
      <patternFill patternType="solid">
        <fgColor rgb="FFFFFF00"/>
        <bgColor rgb="FF000000"/>
      </patternFill>
    </fill>
    <fill>
      <patternFill patternType="solid">
        <fgColor theme="0" tint="-0.34998626667073579"/>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rgb="FF008000"/>
        <bgColor indexed="64"/>
      </patternFill>
    </fill>
    <fill>
      <patternFill patternType="solid">
        <fgColor rgb="FFFF0000"/>
        <bgColor indexed="64"/>
      </patternFill>
    </fill>
  </fills>
  <borders count="76">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right style="thin">
        <color auto="1"/>
      </right>
      <top style="thin">
        <color auto="1"/>
      </top>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top/>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style="medium">
        <color auto="1"/>
      </bottom>
      <diagonal/>
    </border>
    <border>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diagonal/>
    </border>
    <border>
      <left style="medium">
        <color auto="1"/>
      </left>
      <right/>
      <top style="thin">
        <color auto="1"/>
      </top>
      <bottom/>
      <diagonal/>
    </border>
    <border>
      <left/>
      <right style="medium">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bottom style="thin">
        <color auto="1"/>
      </bottom>
      <diagonal/>
    </border>
    <border>
      <left/>
      <right/>
      <top/>
      <bottom style="medium">
        <color auto="1"/>
      </bottom>
      <diagonal/>
    </border>
  </borders>
  <cellStyleXfs count="233">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376">
    <xf numFmtId="0" fontId="0" fillId="0" borderId="0" xfId="0"/>
    <xf numFmtId="0" fontId="6"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0" fontId="6" fillId="3" borderId="0" xfId="0" applyFont="1" applyFill="1" applyBorder="1" applyAlignment="1">
      <alignment horizontal="justify" vertical="center" wrapText="1"/>
    </xf>
    <xf numFmtId="0" fontId="3" fillId="0" borderId="5" xfId="0" applyFont="1" applyFill="1" applyBorder="1" applyAlignment="1">
      <alignment horizontal="justify" vertical="center" wrapText="1"/>
    </xf>
    <xf numFmtId="0" fontId="3" fillId="0" borderId="37"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5" fillId="0" borderId="3" xfId="0" applyFont="1" applyFill="1" applyBorder="1" applyAlignment="1">
      <alignment horizontal="justify" vertical="center" wrapText="1"/>
    </xf>
    <xf numFmtId="3" fontId="6" fillId="3" borderId="38" xfId="0" applyNumberFormat="1" applyFont="1" applyFill="1" applyBorder="1" applyAlignment="1">
      <alignment horizontal="center" vertical="center"/>
    </xf>
    <xf numFmtId="9" fontId="6" fillId="3" borderId="39" xfId="0" applyNumberFormat="1" applyFont="1" applyFill="1" applyBorder="1" applyAlignment="1">
      <alignment horizontal="center" vertical="center"/>
    </xf>
    <xf numFmtId="3" fontId="6" fillId="4" borderId="38" xfId="0" applyNumberFormat="1" applyFont="1" applyFill="1" applyBorder="1" applyAlignment="1">
      <alignment horizontal="center" vertical="center" wrapText="1"/>
    </xf>
    <xf numFmtId="164" fontId="3" fillId="0" borderId="18" xfId="0" applyNumberFormat="1" applyFont="1" applyBorder="1" applyAlignment="1" applyProtection="1">
      <alignment horizontal="center" vertical="center"/>
    </xf>
    <xf numFmtId="9" fontId="6" fillId="4" borderId="39" xfId="0" applyNumberFormat="1" applyFont="1" applyFill="1" applyBorder="1" applyAlignment="1">
      <alignment horizontal="center" vertical="center"/>
    </xf>
    <xf numFmtId="9" fontId="7" fillId="0" borderId="42"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9" fontId="7" fillId="0" borderId="43"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45" xfId="0" applyFont="1" applyBorder="1" applyAlignment="1">
      <alignment horizontal="center" vertical="center" wrapText="1"/>
    </xf>
    <xf numFmtId="0" fontId="6" fillId="0" borderId="32" xfId="0" applyFont="1" applyBorder="1" applyAlignment="1">
      <alignment horizontal="center" vertical="center" wrapText="1"/>
    </xf>
    <xf numFmtId="9" fontId="6" fillId="0" borderId="5"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44"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 xfId="0" applyFont="1" applyBorder="1" applyAlignment="1">
      <alignment horizontal="center" vertical="center" wrapText="1"/>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9" fontId="6" fillId="3" borderId="24" xfId="0" applyNumberFormat="1"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0" xfId="0" applyFont="1" applyFill="1" applyBorder="1" applyAlignment="1">
      <alignment horizontal="justify" vertical="center" wrapText="1"/>
    </xf>
    <xf numFmtId="164" fontId="6" fillId="4" borderId="0" xfId="0" applyNumberFormat="1" applyFont="1" applyFill="1" applyBorder="1" applyAlignment="1">
      <alignment horizontal="center" vertical="center"/>
    </xf>
    <xf numFmtId="3" fontId="6" fillId="4" borderId="0" xfId="0" applyNumberFormat="1" applyFont="1" applyFill="1" applyBorder="1" applyAlignment="1">
      <alignment horizontal="center" vertical="center" wrapText="1"/>
    </xf>
    <xf numFmtId="9" fontId="6" fillId="4" borderId="0" xfId="0" applyNumberFormat="1" applyFont="1" applyFill="1" applyBorder="1" applyAlignment="1">
      <alignment horizontal="center" vertical="center"/>
    </xf>
    <xf numFmtId="0" fontId="6" fillId="4" borderId="0" xfId="0" applyFont="1" applyFill="1" applyBorder="1" applyAlignment="1">
      <alignment horizontal="center" vertical="center"/>
    </xf>
    <xf numFmtId="3" fontId="6" fillId="4" borderId="0" xfId="0" applyNumberFormat="1" applyFont="1" applyFill="1" applyBorder="1" applyAlignment="1">
      <alignment horizontal="center" vertical="center"/>
    </xf>
    <xf numFmtId="9" fontId="6" fillId="4" borderId="24" xfId="0" applyNumberFormat="1" applyFont="1" applyFill="1" applyBorder="1" applyAlignment="1">
      <alignment horizontal="center" vertical="center"/>
    </xf>
    <xf numFmtId="9" fontId="8" fillId="2" borderId="48" xfId="0" applyNumberFormat="1" applyFont="1" applyFill="1" applyBorder="1" applyAlignment="1">
      <alignment horizontal="center" vertical="center"/>
    </xf>
    <xf numFmtId="9" fontId="8" fillId="2" borderId="33" xfId="0" applyNumberFormat="1" applyFont="1" applyFill="1" applyBorder="1" applyAlignment="1">
      <alignment horizontal="center" vertical="center"/>
    </xf>
    <xf numFmtId="164" fontId="6" fillId="0" borderId="5" xfId="0" applyNumberFormat="1" applyFont="1" applyBorder="1" applyAlignment="1">
      <alignment horizontal="center" vertical="center"/>
    </xf>
    <xf numFmtId="3"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164"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10" xfId="0" applyNumberFormat="1" applyFont="1" applyBorder="1" applyAlignment="1">
      <alignment horizontal="center" vertical="center"/>
    </xf>
    <xf numFmtId="164" fontId="6" fillId="0" borderId="41" xfId="0" applyNumberFormat="1" applyFont="1" applyBorder="1" applyAlignment="1">
      <alignment horizontal="center" vertical="center"/>
    </xf>
    <xf numFmtId="0" fontId="3" fillId="0" borderId="41" xfId="0" applyFont="1" applyFill="1" applyBorder="1" applyAlignment="1">
      <alignment horizontal="justify" vertical="center" wrapText="1"/>
    </xf>
    <xf numFmtId="9" fontId="6" fillId="0" borderId="41" xfId="0" applyNumberFormat="1" applyFont="1" applyBorder="1" applyAlignment="1">
      <alignment horizontal="center" vertical="center"/>
    </xf>
    <xf numFmtId="3" fontId="6" fillId="0" borderId="41" xfId="0" applyNumberFormat="1" applyFont="1" applyBorder="1" applyAlignment="1">
      <alignment horizontal="center" vertical="center"/>
    </xf>
    <xf numFmtId="9" fontId="6" fillId="0" borderId="40" xfId="0" applyNumberFormat="1" applyFont="1" applyBorder="1" applyAlignment="1">
      <alignment horizontal="center" vertical="center"/>
    </xf>
    <xf numFmtId="0" fontId="3" fillId="0" borderId="3" xfId="0" applyFont="1" applyFill="1" applyBorder="1" applyAlignment="1">
      <alignment horizontal="justify" vertical="center" wrapText="1"/>
    </xf>
    <xf numFmtId="0" fontId="6" fillId="4" borderId="48" xfId="0" applyFont="1" applyFill="1" applyBorder="1" applyAlignment="1">
      <alignment horizontal="center" vertical="center" wrapText="1"/>
    </xf>
    <xf numFmtId="0" fontId="6" fillId="0" borderId="53" xfId="0" applyFont="1" applyBorder="1" applyAlignment="1">
      <alignment horizontal="justify" vertical="center" wrapText="1"/>
    </xf>
    <xf numFmtId="0" fontId="6" fillId="0" borderId="49" xfId="0" applyFont="1" applyBorder="1" applyAlignment="1">
      <alignment horizontal="center" vertical="center" wrapText="1"/>
    </xf>
    <xf numFmtId="3" fontId="6" fillId="0" borderId="55" xfId="0" applyNumberFormat="1" applyFont="1" applyBorder="1" applyAlignment="1">
      <alignment horizontal="center" vertical="center"/>
    </xf>
    <xf numFmtId="3" fontId="6" fillId="0" borderId="56" xfId="0" applyNumberFormat="1" applyFont="1" applyBorder="1" applyAlignment="1">
      <alignment horizontal="center" vertical="center"/>
    </xf>
    <xf numFmtId="9" fontId="6" fillId="0" borderId="56" xfId="0" applyNumberFormat="1" applyFont="1" applyBorder="1" applyAlignment="1">
      <alignment horizontal="center" vertical="center"/>
    </xf>
    <xf numFmtId="3" fontId="6" fillId="0" borderId="13" xfId="0" applyNumberFormat="1" applyFont="1" applyBorder="1" applyAlignment="1">
      <alignment horizontal="center" vertical="center"/>
    </xf>
    <xf numFmtId="9" fontId="6" fillId="0" borderId="57" xfId="0" applyNumberFormat="1" applyFont="1" applyBorder="1" applyAlignment="1">
      <alignment horizontal="center" vertical="center"/>
    </xf>
    <xf numFmtId="9" fontId="6" fillId="0" borderId="55" xfId="0" applyNumberFormat="1" applyFont="1" applyBorder="1" applyAlignment="1">
      <alignment horizontal="center" vertical="center"/>
    </xf>
    <xf numFmtId="9" fontId="7" fillId="0" borderId="54" xfId="0" applyNumberFormat="1" applyFont="1" applyBorder="1" applyAlignment="1">
      <alignment horizontal="center" vertical="center"/>
    </xf>
    <xf numFmtId="9" fontId="7" fillId="0" borderId="49" xfId="0" applyNumberFormat="1"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50" xfId="0" applyFont="1" applyBorder="1" applyAlignment="1">
      <alignment horizontal="center" vertical="center"/>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3" fontId="6" fillId="0" borderId="45" xfId="0" applyNumberFormat="1" applyFont="1" applyBorder="1" applyAlignment="1">
      <alignment horizontal="center" vertical="center"/>
    </xf>
    <xf numFmtId="9" fontId="7" fillId="0" borderId="58" xfId="0" applyNumberFormat="1" applyFont="1" applyBorder="1" applyAlignment="1">
      <alignment horizontal="center" vertical="center"/>
    </xf>
    <xf numFmtId="9" fontId="6" fillId="0" borderId="45" xfId="0" applyNumberFormat="1" applyFont="1" applyBorder="1" applyAlignment="1">
      <alignment horizontal="center" vertical="center"/>
    </xf>
    <xf numFmtId="0" fontId="6" fillId="0" borderId="44" xfId="0" applyFont="1" applyBorder="1" applyAlignment="1">
      <alignment horizontal="center" vertical="center"/>
    </xf>
    <xf numFmtId="9" fontId="6" fillId="0" borderId="1" xfId="0" applyNumberFormat="1" applyFont="1" applyBorder="1" applyAlignment="1">
      <alignment horizontal="center" vertical="center"/>
    </xf>
    <xf numFmtId="9" fontId="6" fillId="0" borderId="32" xfId="0" applyNumberFormat="1" applyFont="1" applyBorder="1" applyAlignment="1">
      <alignment horizontal="center" vertical="center"/>
    </xf>
    <xf numFmtId="0" fontId="6" fillId="0" borderId="59" xfId="0" applyFont="1" applyBorder="1" applyAlignment="1">
      <alignment horizontal="justify" vertical="center" wrapText="1"/>
    </xf>
    <xf numFmtId="164"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3" fontId="6" fillId="0" borderId="60" xfId="0" applyNumberFormat="1" applyFont="1" applyBorder="1" applyAlignment="1">
      <alignment horizontal="center" vertical="center"/>
    </xf>
    <xf numFmtId="9" fontId="7" fillId="0" borderId="31" xfId="0" applyNumberFormat="1" applyFont="1" applyBorder="1" applyAlignment="1">
      <alignment horizontal="center" vertical="center"/>
    </xf>
    <xf numFmtId="0" fontId="6" fillId="0" borderId="26" xfId="0" applyFont="1" applyBorder="1" applyAlignment="1">
      <alignment horizontal="center" vertical="center"/>
    </xf>
    <xf numFmtId="9" fontId="6" fillId="0" borderId="20" xfId="0" applyNumberFormat="1" applyFont="1" applyBorder="1" applyAlignment="1">
      <alignment horizontal="center" vertical="center"/>
    </xf>
    <xf numFmtId="9" fontId="6" fillId="0" borderId="46" xfId="0" applyNumberFormat="1" applyFont="1" applyBorder="1" applyAlignment="1">
      <alignment horizontal="center" vertical="center"/>
    </xf>
    <xf numFmtId="164" fontId="6" fillId="0" borderId="37" xfId="0" applyNumberFormat="1" applyFont="1" applyBorder="1" applyAlignment="1">
      <alignment horizontal="center" vertical="center"/>
    </xf>
    <xf numFmtId="3" fontId="6" fillId="0" borderId="37" xfId="0" applyNumberFormat="1" applyFont="1" applyBorder="1" applyAlignment="1">
      <alignment horizontal="center" vertical="center"/>
    </xf>
    <xf numFmtId="3" fontId="6" fillId="0" borderId="22" xfId="0" applyNumberFormat="1" applyFont="1" applyBorder="1" applyAlignment="1">
      <alignment horizontal="center" vertical="center"/>
    </xf>
    <xf numFmtId="9" fontId="7" fillId="0" borderId="61" xfId="0" applyNumberFormat="1" applyFont="1" applyBorder="1" applyAlignment="1">
      <alignment horizontal="center" vertical="center"/>
    </xf>
    <xf numFmtId="0" fontId="6" fillId="0" borderId="62" xfId="0" applyFont="1" applyBorder="1" applyAlignment="1">
      <alignment horizontal="center" vertical="center"/>
    </xf>
    <xf numFmtId="9" fontId="6" fillId="0" borderId="37" xfId="0" applyNumberFormat="1" applyFont="1" applyBorder="1" applyAlignment="1">
      <alignment horizontal="center" vertical="center"/>
    </xf>
    <xf numFmtId="9" fontId="6" fillId="0" borderId="63" xfId="0" applyNumberFormat="1" applyFont="1" applyBorder="1" applyAlignment="1">
      <alignment horizontal="center" vertical="center"/>
    </xf>
    <xf numFmtId="3" fontId="6" fillId="4" borderId="64" xfId="0" applyNumberFormat="1" applyFont="1" applyFill="1" applyBorder="1" applyAlignment="1">
      <alignment horizontal="center" vertical="center" wrapText="1"/>
    </xf>
    <xf numFmtId="3" fontId="6" fillId="3" borderId="64" xfId="0" applyNumberFormat="1" applyFont="1" applyFill="1" applyBorder="1" applyAlignment="1">
      <alignment horizontal="center" vertical="center"/>
    </xf>
    <xf numFmtId="9" fontId="6" fillId="0" borderId="34" xfId="0" applyNumberFormat="1" applyFont="1" applyBorder="1" applyAlignment="1">
      <alignment horizontal="center" vertical="center"/>
    </xf>
    <xf numFmtId="0" fontId="3" fillId="0" borderId="20" xfId="0" applyFont="1" applyFill="1" applyBorder="1" applyAlignment="1">
      <alignment horizontal="justify" vertical="center" wrapText="1"/>
    </xf>
    <xf numFmtId="9" fontId="6" fillId="0" borderId="6" xfId="0" applyNumberFormat="1" applyFont="1" applyBorder="1" applyAlignment="1">
      <alignment horizontal="center" vertical="center"/>
    </xf>
    <xf numFmtId="9" fontId="6" fillId="0" borderId="26" xfId="0" applyNumberFormat="1" applyFont="1" applyBorder="1" applyAlignment="1">
      <alignment horizontal="center" vertical="center"/>
    </xf>
    <xf numFmtId="9" fontId="6" fillId="0" borderId="62" xfId="0" applyNumberFormat="1" applyFont="1" applyBorder="1" applyAlignment="1">
      <alignment horizontal="center" vertical="center"/>
    </xf>
    <xf numFmtId="9" fontId="6" fillId="0" borderId="44" xfId="0" applyNumberFormat="1" applyFont="1" applyBorder="1" applyAlignment="1">
      <alignment horizontal="center" vertical="center"/>
    </xf>
    <xf numFmtId="9" fontId="6" fillId="0" borderId="50" xfId="0" applyNumberFormat="1" applyFont="1" applyBorder="1" applyAlignment="1">
      <alignment horizontal="center" vertical="center"/>
    </xf>
    <xf numFmtId="165" fontId="6" fillId="0" borderId="55" xfId="0" applyNumberFormat="1" applyFont="1" applyBorder="1" applyAlignment="1">
      <alignment horizontal="center" vertical="center"/>
    </xf>
    <xf numFmtId="165" fontId="6" fillId="0" borderId="13" xfId="0" applyNumberFormat="1" applyFont="1" applyBorder="1" applyAlignment="1">
      <alignment horizontal="center" vertical="center"/>
    </xf>
    <xf numFmtId="3" fontId="8" fillId="2" borderId="50" xfId="0" applyNumberFormat="1" applyFont="1" applyFill="1" applyBorder="1" applyAlignment="1">
      <alignment horizontal="center" vertical="center"/>
    </xf>
    <xf numFmtId="3" fontId="8" fillId="2" borderId="41" xfId="0" applyNumberFormat="1" applyFont="1" applyFill="1" applyBorder="1" applyAlignment="1">
      <alignment horizontal="center" vertical="center"/>
    </xf>
    <xf numFmtId="9" fontId="8" fillId="2" borderId="41" xfId="0" applyNumberFormat="1" applyFont="1" applyFill="1" applyBorder="1" applyAlignment="1">
      <alignment horizontal="center" vertical="center"/>
    </xf>
    <xf numFmtId="9" fontId="8" fillId="2" borderId="40" xfId="0" applyNumberFormat="1" applyFont="1" applyFill="1" applyBorder="1" applyAlignment="1">
      <alignment horizontal="center" vertical="center"/>
    </xf>
    <xf numFmtId="0" fontId="2" fillId="0" borderId="3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3" fillId="0" borderId="44" xfId="0" applyFont="1" applyBorder="1" applyAlignment="1">
      <alignment horizontal="center" vertical="center" wrapText="1"/>
    </xf>
    <xf numFmtId="0" fontId="2" fillId="0" borderId="34" xfId="0" applyFont="1" applyBorder="1" applyAlignment="1">
      <alignment horizontal="center" vertical="center" wrapText="1"/>
    </xf>
    <xf numFmtId="9" fontId="6" fillId="5" borderId="2" xfId="0" applyNumberFormat="1" applyFont="1" applyFill="1" applyBorder="1" applyAlignment="1">
      <alignment horizontal="center" vertical="center"/>
    </xf>
    <xf numFmtId="9" fontId="6" fillId="5" borderId="6" xfId="0" applyNumberFormat="1" applyFont="1" applyFill="1" applyBorder="1" applyAlignment="1">
      <alignment horizontal="center" vertical="center"/>
    </xf>
    <xf numFmtId="9" fontId="6" fillId="5" borderId="26" xfId="0" applyNumberFormat="1" applyFont="1" applyFill="1" applyBorder="1" applyAlignment="1">
      <alignment horizontal="center" vertical="center"/>
    </xf>
    <xf numFmtId="9" fontId="6" fillId="5" borderId="4" xfId="0" applyNumberFormat="1" applyFont="1" applyFill="1" applyBorder="1" applyAlignment="1">
      <alignment horizontal="center" vertical="center"/>
    </xf>
    <xf numFmtId="9" fontId="6" fillId="5" borderId="62" xfId="0" applyNumberFormat="1" applyFont="1" applyFill="1" applyBorder="1" applyAlignment="1">
      <alignment horizontal="center" vertical="center"/>
    </xf>
    <xf numFmtId="9" fontId="6" fillId="5" borderId="44" xfId="0" applyNumberFormat="1" applyFont="1" applyFill="1" applyBorder="1" applyAlignment="1">
      <alignment horizontal="center" vertical="center"/>
    </xf>
    <xf numFmtId="9" fontId="6" fillId="5" borderId="50" xfId="0" applyNumberFormat="1" applyFont="1" applyFill="1" applyBorder="1" applyAlignment="1">
      <alignment horizontal="center" vertical="center"/>
    </xf>
    <xf numFmtId="9" fontId="6" fillId="5" borderId="15" xfId="0" applyNumberFormat="1" applyFont="1" applyFill="1" applyBorder="1" applyAlignment="1">
      <alignment horizontal="center" vertical="center"/>
    </xf>
    <xf numFmtId="9" fontId="6" fillId="5" borderId="64" xfId="0" applyNumberFormat="1" applyFont="1" applyFill="1" applyBorder="1" applyAlignment="1">
      <alignment horizontal="center" vertical="center"/>
    </xf>
    <xf numFmtId="9" fontId="6" fillId="5" borderId="0" xfId="0" applyNumberFormat="1" applyFont="1" applyFill="1" applyBorder="1" applyAlignment="1">
      <alignment horizontal="center" vertical="center"/>
    </xf>
    <xf numFmtId="9" fontId="6" fillId="5" borderId="65" xfId="0" applyNumberFormat="1" applyFont="1" applyFill="1" applyBorder="1" applyAlignment="1">
      <alignment horizontal="center" vertical="center"/>
    </xf>
    <xf numFmtId="9" fontId="6" fillId="5" borderId="66" xfId="0" applyNumberFormat="1" applyFont="1" applyFill="1" applyBorder="1" applyAlignment="1">
      <alignment horizontal="center" vertical="center"/>
    </xf>
    <xf numFmtId="9" fontId="6" fillId="5" borderId="16" xfId="0" applyNumberFormat="1" applyFont="1" applyFill="1" applyBorder="1" applyAlignment="1">
      <alignment horizontal="center" vertical="center"/>
    </xf>
    <xf numFmtId="9" fontId="6" fillId="5" borderId="38" xfId="0" applyNumberFormat="1" applyFont="1" applyFill="1" applyBorder="1" applyAlignment="1">
      <alignment horizontal="center" vertical="center"/>
    </xf>
    <xf numFmtId="9" fontId="6" fillId="5" borderId="3" xfId="0" applyNumberFormat="1" applyFont="1" applyFill="1" applyBorder="1" applyAlignment="1">
      <alignment horizontal="center" vertical="center"/>
    </xf>
    <xf numFmtId="9" fontId="6" fillId="5" borderId="5" xfId="0" applyNumberFormat="1" applyFont="1" applyFill="1" applyBorder="1" applyAlignment="1">
      <alignment horizontal="center" vertical="center"/>
    </xf>
    <xf numFmtId="9" fontId="6" fillId="5" borderId="7" xfId="0" applyNumberFormat="1" applyFont="1" applyFill="1" applyBorder="1" applyAlignment="1">
      <alignment horizontal="center" vertical="center"/>
    </xf>
    <xf numFmtId="9" fontId="6" fillId="5" borderId="1" xfId="0" applyNumberFormat="1" applyFont="1" applyFill="1" applyBorder="1" applyAlignment="1">
      <alignment horizontal="center" vertical="center"/>
    </xf>
    <xf numFmtId="9" fontId="6" fillId="5" borderId="37" xfId="0" applyNumberFormat="1" applyFont="1" applyFill="1" applyBorder="1" applyAlignment="1">
      <alignment horizontal="center" vertical="center"/>
    </xf>
    <xf numFmtId="9" fontId="6" fillId="5" borderId="41" xfId="0" applyNumberFormat="1" applyFont="1" applyFill="1" applyBorder="1" applyAlignment="1">
      <alignment horizontal="center" vertical="center"/>
    </xf>
    <xf numFmtId="9" fontId="6" fillId="5" borderId="20" xfId="0" applyNumberFormat="1" applyFont="1" applyFill="1" applyBorder="1" applyAlignment="1">
      <alignment horizontal="center" vertical="center"/>
    </xf>
    <xf numFmtId="0" fontId="2" fillId="0" borderId="45"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8" xfId="0" applyFont="1" applyBorder="1" applyAlignment="1">
      <alignment horizontal="center" vertical="center" wrapText="1"/>
    </xf>
    <xf numFmtId="0" fontId="2" fillId="0" borderId="46" xfId="0" applyFont="1" applyFill="1" applyBorder="1" applyAlignment="1">
      <alignment horizontal="center" vertical="center"/>
    </xf>
    <xf numFmtId="3" fontId="6" fillId="0" borderId="28" xfId="0" applyNumberFormat="1" applyFont="1" applyBorder="1" applyAlignment="1">
      <alignment horizontal="center" vertical="center"/>
    </xf>
    <xf numFmtId="3" fontId="6" fillId="0" borderId="8" xfId="0" applyNumberFormat="1" applyFont="1" applyBorder="1" applyAlignment="1">
      <alignment horizontal="center" vertical="center"/>
    </xf>
    <xf numFmtId="3" fontId="6" fillId="0" borderId="30" xfId="0" applyNumberFormat="1" applyFont="1" applyBorder="1" applyAlignment="1">
      <alignment horizontal="center" vertical="center"/>
    </xf>
    <xf numFmtId="3" fontId="6" fillId="0" borderId="10" xfId="0" applyNumberFormat="1" applyFont="1" applyBorder="1" applyAlignment="1">
      <alignment horizontal="center" vertical="center"/>
    </xf>
    <xf numFmtId="3" fontId="6" fillId="0" borderId="36" xfId="0" applyNumberFormat="1" applyFont="1" applyBorder="1" applyAlignment="1">
      <alignment horizontal="center" vertical="center"/>
    </xf>
    <xf numFmtId="3" fontId="6" fillId="0" borderId="46" xfId="0" applyNumberFormat="1" applyFont="1" applyBorder="1" applyAlignment="1">
      <alignment horizontal="center" vertical="center"/>
    </xf>
    <xf numFmtId="3" fontId="6" fillId="0" borderId="29" xfId="0" applyNumberFormat="1" applyFont="1" applyBorder="1" applyAlignment="1">
      <alignment horizontal="center" vertical="center"/>
    </xf>
    <xf numFmtId="3" fontId="6" fillId="0" borderId="9" xfId="0" applyNumberFormat="1" applyFont="1" applyBorder="1" applyAlignment="1">
      <alignment horizontal="center" vertical="center"/>
    </xf>
    <xf numFmtId="3" fontId="6" fillId="0" borderId="74" xfId="0" applyNumberFormat="1" applyFont="1" applyBorder="1" applyAlignment="1">
      <alignment horizontal="center" vertical="center"/>
    </xf>
    <xf numFmtId="3" fontId="6" fillId="0" borderId="63" xfId="0" applyNumberFormat="1" applyFont="1" applyBorder="1" applyAlignment="1">
      <alignment horizontal="center" vertical="center"/>
    </xf>
    <xf numFmtId="3" fontId="6" fillId="0" borderId="70" xfId="0" applyNumberFormat="1" applyFont="1" applyBorder="1" applyAlignment="1">
      <alignment horizontal="center" vertical="center"/>
    </xf>
    <xf numFmtId="3" fontId="6" fillId="0" borderId="32" xfId="0" applyNumberFormat="1" applyFont="1" applyBorder="1" applyAlignment="1">
      <alignment horizontal="center" vertical="center"/>
    </xf>
    <xf numFmtId="9" fontId="6" fillId="0" borderId="28" xfId="0" applyNumberFormat="1" applyFont="1" applyBorder="1" applyAlignment="1">
      <alignment horizontal="center" vertical="center"/>
    </xf>
    <xf numFmtId="9" fontId="6" fillId="0" borderId="67" xfId="0" applyNumberFormat="1" applyFont="1" applyBorder="1" applyAlignment="1">
      <alignment horizontal="center" vertical="center"/>
    </xf>
    <xf numFmtId="9" fontId="6" fillId="0" borderId="29" xfId="0" applyNumberFormat="1" applyFont="1" applyBorder="1" applyAlignment="1">
      <alignment horizontal="center" vertical="center"/>
    </xf>
    <xf numFmtId="9" fontId="6" fillId="0" borderId="70" xfId="0" applyNumberFormat="1" applyFont="1" applyBorder="1" applyAlignment="1">
      <alignment horizontal="center" vertical="center"/>
    </xf>
    <xf numFmtId="165" fontId="6" fillId="0" borderId="60" xfId="0" applyNumberFormat="1" applyFont="1" applyBorder="1" applyAlignment="1">
      <alignment horizontal="center" vertical="center"/>
    </xf>
    <xf numFmtId="165" fontId="6" fillId="0" borderId="28" xfId="0" applyNumberFormat="1" applyFont="1" applyBorder="1" applyAlignment="1">
      <alignment horizontal="center" vertical="center"/>
    </xf>
    <xf numFmtId="165" fontId="6" fillId="0" borderId="30" xfId="0" applyNumberFormat="1" applyFont="1" applyBorder="1" applyAlignment="1">
      <alignment horizontal="center" vertical="center"/>
    </xf>
    <xf numFmtId="165" fontId="6" fillId="0" borderId="56" xfId="0" applyNumberFormat="1" applyFont="1" applyBorder="1" applyAlignment="1">
      <alignment horizontal="center" vertical="center"/>
    </xf>
    <xf numFmtId="9" fontId="6" fillId="4" borderId="64" xfId="0" applyNumberFormat="1" applyFont="1" applyFill="1" applyBorder="1" applyAlignment="1">
      <alignment horizontal="center" vertical="center"/>
    </xf>
    <xf numFmtId="0" fontId="6" fillId="4" borderId="64" xfId="0" applyFont="1" applyFill="1" applyBorder="1" applyAlignment="1">
      <alignment horizontal="center" vertical="center"/>
    </xf>
    <xf numFmtId="9" fontId="6" fillId="3" borderId="64" xfId="0" applyNumberFormat="1" applyFont="1" applyFill="1" applyBorder="1" applyAlignment="1">
      <alignment horizontal="center" vertical="center"/>
    </xf>
    <xf numFmtId="0" fontId="6" fillId="0" borderId="7" xfId="0" applyFont="1" applyBorder="1" applyAlignment="1">
      <alignment horizontal="center" vertical="center" wrapText="1"/>
    </xf>
    <xf numFmtId="9" fontId="8" fillId="5" borderId="8" xfId="0" applyNumberFormat="1" applyFont="1" applyFill="1" applyBorder="1" applyAlignment="1">
      <alignment horizontal="center" vertical="center"/>
    </xf>
    <xf numFmtId="9" fontId="8" fillId="5" borderId="10" xfId="0" applyNumberFormat="1" applyFont="1" applyFill="1" applyBorder="1" applyAlignment="1">
      <alignment horizontal="center" vertical="center"/>
    </xf>
    <xf numFmtId="9" fontId="8" fillId="5" borderId="46" xfId="0" applyNumberFormat="1" applyFont="1" applyFill="1" applyBorder="1" applyAlignment="1">
      <alignment horizontal="center" vertical="center"/>
    </xf>
    <xf numFmtId="9" fontId="8" fillId="5" borderId="9" xfId="0" applyNumberFormat="1" applyFont="1" applyFill="1" applyBorder="1" applyAlignment="1">
      <alignment horizontal="center" vertical="center"/>
    </xf>
    <xf numFmtId="9" fontId="8" fillId="5" borderId="63" xfId="0" applyNumberFormat="1" applyFont="1" applyFill="1" applyBorder="1" applyAlignment="1">
      <alignment horizontal="center" vertical="center"/>
    </xf>
    <xf numFmtId="9" fontId="8" fillId="5" borderId="32" xfId="0" applyNumberFormat="1" applyFont="1" applyFill="1" applyBorder="1" applyAlignment="1">
      <alignment horizontal="center" vertical="center"/>
    </xf>
    <xf numFmtId="9" fontId="8" fillId="3" borderId="0" xfId="0" applyNumberFormat="1" applyFont="1" applyFill="1" applyBorder="1" applyAlignment="1">
      <alignment horizontal="center" vertical="center"/>
    </xf>
    <xf numFmtId="9" fontId="8" fillId="5" borderId="40" xfId="0" applyNumberFormat="1" applyFont="1" applyFill="1" applyBorder="1" applyAlignment="1">
      <alignment horizontal="center" vertical="center"/>
    </xf>
    <xf numFmtId="9" fontId="8" fillId="4" borderId="0" xfId="0" applyNumberFormat="1" applyFont="1" applyFill="1" applyBorder="1" applyAlignment="1">
      <alignment horizontal="center" vertical="center"/>
    </xf>
    <xf numFmtId="9" fontId="12" fillId="6" borderId="41" xfId="0" applyNumberFormat="1" applyFont="1" applyFill="1" applyBorder="1" applyAlignment="1">
      <alignment horizontal="center" vertical="center"/>
    </xf>
    <xf numFmtId="9" fontId="12" fillId="6" borderId="50" xfId="0" applyNumberFormat="1" applyFont="1" applyFill="1" applyBorder="1" applyAlignment="1">
      <alignment horizontal="center" vertical="center"/>
    </xf>
    <xf numFmtId="9" fontId="12" fillId="6" borderId="40" xfId="0" applyNumberFormat="1" applyFont="1" applyFill="1" applyBorder="1" applyAlignment="1">
      <alignment horizontal="center" vertical="center"/>
    </xf>
    <xf numFmtId="0" fontId="14" fillId="0" borderId="0" xfId="0" applyFont="1" applyBorder="1" applyAlignment="1">
      <alignment horizontal="center" vertical="center"/>
    </xf>
    <xf numFmtId="0" fontId="1" fillId="0" borderId="25" xfId="0" applyFont="1" applyBorder="1" applyAlignment="1" applyProtection="1">
      <alignment horizontal="center" vertical="center"/>
      <protection locked="0"/>
    </xf>
    <xf numFmtId="0" fontId="1" fillId="0" borderId="69"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2" fillId="0" borderId="59"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 fillId="0" borderId="46" xfId="0" applyFont="1" applyFill="1" applyBorder="1" applyAlignment="1" applyProtection="1">
      <alignment horizontal="center" vertical="center" wrapText="1"/>
      <protection locked="0"/>
    </xf>
    <xf numFmtId="0" fontId="14" fillId="0" borderId="0" xfId="0" applyFont="1" applyAlignment="1">
      <alignment horizontal="center" vertical="center"/>
    </xf>
    <xf numFmtId="9" fontId="15" fillId="8" borderId="41" xfId="0" applyNumberFormat="1" applyFont="1" applyFill="1" applyBorder="1" applyAlignment="1">
      <alignment horizontal="center" vertical="center"/>
    </xf>
    <xf numFmtId="9" fontId="15" fillId="8" borderId="67" xfId="0" applyNumberFormat="1" applyFont="1" applyFill="1" applyBorder="1" applyAlignment="1">
      <alignment horizontal="center" vertical="center"/>
    </xf>
    <xf numFmtId="9" fontId="16" fillId="8" borderId="67" xfId="0" applyNumberFormat="1" applyFont="1" applyFill="1" applyBorder="1" applyAlignment="1">
      <alignment horizontal="center" vertical="center"/>
    </xf>
    <xf numFmtId="9" fontId="17" fillId="8" borderId="38" xfId="0" applyNumberFormat="1" applyFont="1" applyFill="1" applyBorder="1" applyAlignment="1">
      <alignment horizontal="center" vertical="center"/>
    </xf>
    <xf numFmtId="3" fontId="15" fillId="8" borderId="50" xfId="0" applyNumberFormat="1" applyFont="1" applyFill="1" applyBorder="1" applyAlignment="1">
      <alignment horizontal="center" vertical="center"/>
    </xf>
    <xf numFmtId="3" fontId="15" fillId="8" borderId="41" xfId="0" applyNumberFormat="1" applyFont="1" applyFill="1" applyBorder="1" applyAlignment="1">
      <alignment horizontal="center" vertical="center"/>
    </xf>
    <xf numFmtId="9" fontId="18" fillId="8" borderId="57" xfId="0" applyNumberFormat="1" applyFont="1" applyFill="1" applyBorder="1" applyAlignment="1" applyProtection="1">
      <alignment horizontal="center" vertical="center"/>
    </xf>
    <xf numFmtId="9" fontId="18" fillId="8" borderId="40" xfId="0" applyNumberFormat="1" applyFont="1" applyFill="1" applyBorder="1" applyAlignment="1" applyProtection="1">
      <alignment horizontal="center" vertical="center"/>
    </xf>
    <xf numFmtId="0" fontId="19" fillId="0" borderId="0" xfId="0" applyFont="1" applyAlignment="1">
      <alignment horizontal="center" vertical="center"/>
    </xf>
    <xf numFmtId="9" fontId="19" fillId="9" borderId="37" xfId="0" applyNumberFormat="1" applyFont="1" applyFill="1" applyBorder="1" applyAlignment="1">
      <alignment horizontal="center" vertical="center"/>
    </xf>
    <xf numFmtId="9" fontId="19" fillId="9" borderId="42" xfId="0" applyNumberFormat="1" applyFont="1" applyFill="1" applyBorder="1" applyAlignment="1">
      <alignment horizontal="center" vertical="center"/>
    </xf>
    <xf numFmtId="9" fontId="20" fillId="9" borderId="74" xfId="0" applyNumberFormat="1" applyFont="1" applyFill="1" applyBorder="1" applyAlignment="1">
      <alignment horizontal="center" vertical="center"/>
    </xf>
    <xf numFmtId="9" fontId="21" fillId="9" borderId="66" xfId="0" applyNumberFormat="1" applyFont="1" applyFill="1" applyBorder="1" applyAlignment="1">
      <alignment horizontal="center" vertical="center"/>
    </xf>
    <xf numFmtId="3" fontId="6" fillId="9" borderId="62" xfId="0" applyNumberFormat="1" applyFont="1" applyFill="1" applyBorder="1" applyAlignment="1">
      <alignment horizontal="center" vertical="center"/>
    </xf>
    <xf numFmtId="3" fontId="6" fillId="9" borderId="37" xfId="0" applyNumberFormat="1" applyFont="1" applyFill="1" applyBorder="1" applyAlignment="1">
      <alignment horizontal="center" vertical="center"/>
    </xf>
    <xf numFmtId="9" fontId="5" fillId="9" borderId="22" xfId="0" applyNumberFormat="1" applyFont="1" applyFill="1" applyBorder="1" applyAlignment="1" applyProtection="1">
      <alignment horizontal="center" vertical="center"/>
    </xf>
    <xf numFmtId="9" fontId="5" fillId="9" borderId="63" xfId="0" applyNumberFormat="1" applyFont="1" applyFill="1" applyBorder="1" applyAlignment="1" applyProtection="1">
      <alignment horizontal="center" vertical="center"/>
    </xf>
    <xf numFmtId="0" fontId="6" fillId="0" borderId="0" xfId="0" applyFont="1" applyAlignment="1">
      <alignment horizontal="center" vertical="center"/>
    </xf>
    <xf numFmtId="9" fontId="6" fillId="0" borderId="5" xfId="0" applyNumberFormat="1" applyFont="1" applyBorder="1" applyAlignment="1">
      <alignment horizontal="center" vertical="center" wrapText="1"/>
    </xf>
    <xf numFmtId="9" fontId="6" fillId="0" borderId="43" xfId="0" applyNumberFormat="1" applyFont="1" applyBorder="1" applyAlignment="1">
      <alignment horizontal="center" vertical="center"/>
    </xf>
    <xf numFmtId="9" fontId="22" fillId="0" borderId="29" xfId="0" applyNumberFormat="1" applyFont="1" applyBorder="1" applyAlignment="1">
      <alignment horizontal="center" vertical="center" wrapText="1"/>
    </xf>
    <xf numFmtId="9" fontId="21" fillId="0" borderId="65" xfId="0" applyNumberFormat="1" applyFont="1" applyBorder="1" applyAlignment="1">
      <alignment horizontal="center" vertical="center" wrapText="1"/>
    </xf>
    <xf numFmtId="3" fontId="6" fillId="0" borderId="4" xfId="0" applyNumberFormat="1" applyFont="1" applyBorder="1" applyAlignment="1">
      <alignment horizontal="center" vertical="center"/>
    </xf>
    <xf numFmtId="9" fontId="5" fillId="0" borderId="56" xfId="0" applyNumberFormat="1" applyFont="1" applyBorder="1" applyAlignment="1" applyProtection="1">
      <alignment horizontal="center" vertical="center"/>
    </xf>
    <xf numFmtId="9" fontId="5" fillId="0" borderId="9" xfId="0" applyNumberFormat="1" applyFont="1" applyBorder="1" applyAlignment="1" applyProtection="1">
      <alignment horizontal="center" vertical="center"/>
    </xf>
    <xf numFmtId="9" fontId="19" fillId="9" borderId="5" xfId="0" applyNumberFormat="1" applyFont="1" applyFill="1" applyBorder="1" applyAlignment="1">
      <alignment horizontal="center" vertical="center" wrapText="1"/>
    </xf>
    <xf numFmtId="9" fontId="19" fillId="9" borderId="43" xfId="0" applyNumberFormat="1" applyFont="1" applyFill="1" applyBorder="1" applyAlignment="1">
      <alignment horizontal="center" vertical="center" wrapText="1"/>
    </xf>
    <xf numFmtId="9" fontId="20" fillId="9" borderId="29" xfId="0" applyNumberFormat="1" applyFont="1" applyFill="1" applyBorder="1" applyAlignment="1">
      <alignment horizontal="center" vertical="center" wrapText="1"/>
    </xf>
    <xf numFmtId="9" fontId="21" fillId="9" borderId="65" xfId="0" applyNumberFormat="1" applyFont="1" applyFill="1" applyBorder="1" applyAlignment="1">
      <alignment horizontal="center" vertical="center" wrapText="1"/>
    </xf>
    <xf numFmtId="3" fontId="6" fillId="9" borderId="4" xfId="0" applyNumberFormat="1" applyFont="1" applyFill="1" applyBorder="1" applyAlignment="1">
      <alignment horizontal="center" vertical="center"/>
    </xf>
    <xf numFmtId="3" fontId="6" fillId="9" borderId="5" xfId="0" applyNumberFormat="1" applyFont="1" applyFill="1" applyBorder="1" applyAlignment="1">
      <alignment horizontal="center" vertical="center"/>
    </xf>
    <xf numFmtId="9" fontId="5" fillId="9" borderId="56" xfId="0" applyNumberFormat="1" applyFont="1" applyFill="1" applyBorder="1" applyAlignment="1" applyProtection="1">
      <alignment horizontal="center" vertical="center"/>
    </xf>
    <xf numFmtId="9" fontId="5" fillId="9" borderId="9" xfId="0" applyNumberFormat="1" applyFont="1" applyFill="1" applyBorder="1" applyAlignment="1" applyProtection="1">
      <alignment horizontal="center" vertical="center"/>
    </xf>
    <xf numFmtId="9" fontId="15" fillId="10" borderId="41" xfId="0" applyNumberFormat="1" applyFont="1" applyFill="1" applyBorder="1" applyAlignment="1">
      <alignment horizontal="center" vertical="center" wrapText="1"/>
    </xf>
    <xf numFmtId="9" fontId="15" fillId="10" borderId="67" xfId="0" applyNumberFormat="1" applyFont="1" applyFill="1" applyBorder="1" applyAlignment="1">
      <alignment horizontal="center" vertical="center" wrapText="1"/>
    </xf>
    <xf numFmtId="9" fontId="16" fillId="10" borderId="67" xfId="0" applyNumberFormat="1" applyFont="1" applyFill="1" applyBorder="1" applyAlignment="1">
      <alignment horizontal="center" vertical="center" wrapText="1"/>
    </xf>
    <xf numFmtId="9" fontId="17" fillId="10" borderId="38" xfId="0" applyNumberFormat="1" applyFont="1" applyFill="1" applyBorder="1" applyAlignment="1">
      <alignment horizontal="center" vertical="center" wrapText="1"/>
    </xf>
    <xf numFmtId="3" fontId="15" fillId="10" borderId="50" xfId="0" applyNumberFormat="1" applyFont="1" applyFill="1" applyBorder="1" applyAlignment="1">
      <alignment horizontal="center" vertical="center"/>
    </xf>
    <xf numFmtId="3" fontId="15" fillId="10" borderId="41" xfId="0" applyNumberFormat="1" applyFont="1" applyFill="1" applyBorder="1" applyAlignment="1">
      <alignment horizontal="center" vertical="center"/>
    </xf>
    <xf numFmtId="9" fontId="15" fillId="10" borderId="57" xfId="0" applyNumberFormat="1" applyFont="1" applyFill="1" applyBorder="1" applyAlignment="1" applyProtection="1">
      <alignment horizontal="center" vertical="center"/>
    </xf>
    <xf numFmtId="9" fontId="15" fillId="10" borderId="40" xfId="0" applyNumberFormat="1" applyFont="1" applyFill="1" applyBorder="1" applyAlignment="1" applyProtection="1">
      <alignment horizontal="center" vertical="center"/>
    </xf>
    <xf numFmtId="9" fontId="6" fillId="0" borderId="1" xfId="0" applyNumberFormat="1" applyFont="1" applyBorder="1" applyAlignment="1">
      <alignment horizontal="center" vertical="center" wrapText="1"/>
    </xf>
    <xf numFmtId="9" fontId="6" fillId="0" borderId="54" xfId="0" applyNumberFormat="1" applyFont="1" applyBorder="1" applyAlignment="1">
      <alignment horizontal="center" vertical="center"/>
    </xf>
    <xf numFmtId="9" fontId="22" fillId="0" borderId="70" xfId="0" applyNumberFormat="1" applyFont="1" applyBorder="1" applyAlignment="1">
      <alignment horizontal="center" vertical="center" wrapText="1"/>
    </xf>
    <xf numFmtId="9" fontId="21" fillId="0" borderId="16" xfId="0" applyNumberFormat="1" applyFont="1" applyBorder="1" applyAlignment="1">
      <alignment horizontal="center" vertical="center" wrapText="1"/>
    </xf>
    <xf numFmtId="3" fontId="6" fillId="0" borderId="44" xfId="0" applyNumberFormat="1" applyFont="1" applyBorder="1" applyAlignment="1">
      <alignment horizontal="center" vertical="center"/>
    </xf>
    <xf numFmtId="9" fontId="5" fillId="0" borderId="45" xfId="0" applyNumberFormat="1" applyFont="1" applyBorder="1" applyAlignment="1" applyProtection="1">
      <alignment horizontal="center" vertical="center"/>
    </xf>
    <xf numFmtId="9" fontId="5" fillId="0" borderId="32" xfId="0" applyNumberFormat="1" applyFont="1" applyBorder="1" applyAlignment="1" applyProtection="1">
      <alignment horizontal="center" vertical="center"/>
    </xf>
    <xf numFmtId="9" fontId="15" fillId="11" borderId="41" xfId="0" applyNumberFormat="1" applyFont="1" applyFill="1" applyBorder="1" applyAlignment="1">
      <alignment horizontal="center" vertical="center" wrapText="1"/>
    </xf>
    <xf numFmtId="9" fontId="15" fillId="11" borderId="67" xfId="0" applyNumberFormat="1" applyFont="1" applyFill="1" applyBorder="1" applyAlignment="1">
      <alignment horizontal="center" vertical="center" wrapText="1"/>
    </xf>
    <xf numFmtId="9" fontId="16" fillId="11" borderId="67" xfId="0" applyNumberFormat="1" applyFont="1" applyFill="1" applyBorder="1" applyAlignment="1">
      <alignment horizontal="center" vertical="center" wrapText="1"/>
    </xf>
    <xf numFmtId="9" fontId="17" fillId="11" borderId="38" xfId="0" applyNumberFormat="1" applyFont="1" applyFill="1" applyBorder="1" applyAlignment="1">
      <alignment horizontal="center" vertical="center" wrapText="1"/>
    </xf>
    <xf numFmtId="3" fontId="15" fillId="11" borderId="50" xfId="0" applyNumberFormat="1" applyFont="1" applyFill="1" applyBorder="1" applyAlignment="1">
      <alignment horizontal="center" vertical="center"/>
    </xf>
    <xf numFmtId="3" fontId="15" fillId="11" borderId="41" xfId="0" applyNumberFormat="1" applyFont="1" applyFill="1" applyBorder="1" applyAlignment="1">
      <alignment horizontal="center" vertical="center"/>
    </xf>
    <xf numFmtId="9" fontId="15" fillId="11" borderId="57" xfId="0" applyNumberFormat="1" applyFont="1" applyFill="1" applyBorder="1" applyAlignment="1" applyProtection="1">
      <alignment horizontal="center" vertical="center"/>
    </xf>
    <xf numFmtId="9" fontId="15" fillId="11" borderId="40" xfId="0" applyNumberFormat="1" applyFont="1" applyFill="1" applyBorder="1" applyAlignment="1" applyProtection="1">
      <alignment horizontal="center" vertical="center"/>
    </xf>
    <xf numFmtId="3" fontId="6" fillId="0" borderId="6" xfId="0" applyNumberFormat="1" applyFont="1" applyBorder="1" applyAlignment="1">
      <alignment horizontal="center" vertical="center"/>
    </xf>
    <xf numFmtId="9" fontId="5" fillId="0" borderId="13" xfId="0" applyNumberFormat="1" applyFont="1" applyBorder="1" applyAlignment="1" applyProtection="1">
      <alignment horizontal="center" vertical="center"/>
    </xf>
    <xf numFmtId="9" fontId="5" fillId="0" borderId="10" xfId="0" applyNumberFormat="1" applyFont="1" applyBorder="1" applyAlignment="1" applyProtection="1">
      <alignment horizontal="center" vertical="center"/>
    </xf>
    <xf numFmtId="9" fontId="8" fillId="2" borderId="41" xfId="0" applyNumberFormat="1" applyFont="1" applyFill="1" applyBorder="1" applyAlignment="1">
      <alignment horizontal="center" vertical="center" wrapText="1"/>
    </xf>
    <xf numFmtId="9" fontId="8" fillId="2" borderId="67" xfId="0" applyNumberFormat="1" applyFont="1" applyFill="1" applyBorder="1" applyAlignment="1">
      <alignment horizontal="center" vertical="center" wrapText="1"/>
    </xf>
    <xf numFmtId="9" fontId="23" fillId="2" borderId="38" xfId="0" applyNumberFormat="1" applyFont="1" applyFill="1" applyBorder="1" applyAlignment="1">
      <alignment horizontal="center" vertical="center" wrapText="1"/>
    </xf>
    <xf numFmtId="9" fontId="4" fillId="2" borderId="41" xfId="0" applyNumberFormat="1" applyFont="1" applyFill="1" applyBorder="1" applyAlignment="1" applyProtection="1">
      <alignment horizontal="center" vertical="center"/>
    </xf>
    <xf numFmtId="9" fontId="4" fillId="2" borderId="40" xfId="0" applyNumberFormat="1" applyFont="1" applyFill="1" applyBorder="1" applyAlignment="1" applyProtection="1">
      <alignment horizontal="center" vertical="center"/>
    </xf>
    <xf numFmtId="0" fontId="8" fillId="0" borderId="0" xfId="0" applyFont="1"/>
    <xf numFmtId="0" fontId="22" fillId="0" borderId="0" xfId="0" applyFont="1"/>
    <xf numFmtId="0" fontId="8" fillId="0" borderId="0" xfId="0" applyFont="1" applyAlignment="1">
      <alignment vertical="center"/>
    </xf>
    <xf numFmtId="164" fontId="22" fillId="0" borderId="0" xfId="0" applyNumberFormat="1" applyFont="1" applyAlignment="1">
      <alignment horizontal="left"/>
    </xf>
    <xf numFmtId="4" fontId="6" fillId="0" borderId="13" xfId="0" applyNumberFormat="1" applyFont="1" applyBorder="1" applyAlignment="1">
      <alignment horizontal="center" vertical="center"/>
    </xf>
    <xf numFmtId="0" fontId="8" fillId="0" borderId="41" xfId="0" applyFont="1" applyBorder="1" applyAlignment="1">
      <alignment horizontal="center" vertical="center"/>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1" fillId="0" borderId="35"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1" fillId="0" borderId="36" xfId="0" applyFont="1" applyBorder="1" applyAlignment="1">
      <alignment horizontal="center" vertical="center"/>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47" xfId="0" applyFont="1" applyBorder="1" applyAlignment="1">
      <alignment horizontal="justify" vertical="center" wrapText="1"/>
    </xf>
    <xf numFmtId="0" fontId="4" fillId="0" borderId="0" xfId="0" applyFont="1" applyAlignment="1">
      <alignment horizontal="center" vertical="center" wrapText="1"/>
    </xf>
    <xf numFmtId="0" fontId="2" fillId="0" borderId="25"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4" xfId="0" applyFont="1" applyBorder="1" applyAlignment="1">
      <alignment horizontal="center" vertical="center" wrapText="1"/>
    </xf>
    <xf numFmtId="0" fontId="6" fillId="0" borderId="51" xfId="0" applyFont="1" applyBorder="1" applyAlignment="1">
      <alignment horizontal="justify" vertical="center" wrapText="1"/>
    </xf>
    <xf numFmtId="0" fontId="6" fillId="0" borderId="52"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1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54" xfId="0" applyFont="1" applyBorder="1" applyAlignment="1">
      <alignment horizontal="center" vertical="center" wrapText="1"/>
    </xf>
    <xf numFmtId="0" fontId="2" fillId="0" borderId="34" xfId="0" applyFont="1" applyBorder="1" applyAlignment="1">
      <alignment horizontal="center" vertical="center" wrapText="1"/>
    </xf>
    <xf numFmtId="0" fontId="13" fillId="0" borderId="6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8" fillId="0" borderId="50" xfId="0" applyFont="1" applyBorder="1" applyAlignment="1">
      <alignment horizontal="center" vertical="center"/>
    </xf>
    <xf numFmtId="0" fontId="8" fillId="0" borderId="41" xfId="0" applyFont="1" applyBorder="1" applyAlignment="1">
      <alignment horizontal="center" vertical="center"/>
    </xf>
    <xf numFmtId="0" fontId="8" fillId="0" borderId="40" xfId="0" applyFont="1" applyBorder="1" applyAlignment="1">
      <alignment horizontal="center" vertical="center"/>
    </xf>
    <xf numFmtId="0" fontId="6" fillId="0" borderId="62" xfId="0" applyFont="1" applyBorder="1" applyAlignment="1">
      <alignment horizontal="justify" vertical="center" wrapText="1"/>
    </xf>
    <xf numFmtId="0" fontId="6" fillId="0" borderId="37" xfId="0" applyFont="1" applyBorder="1" applyAlignment="1">
      <alignment horizontal="justify" vertical="center" wrapText="1"/>
    </xf>
    <xf numFmtId="0" fontId="6" fillId="0" borderId="3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justify" vertical="center" wrapText="1"/>
    </xf>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2" fillId="0" borderId="69" xfId="0" applyFont="1" applyBorder="1" applyAlignment="1" applyProtection="1">
      <alignment horizontal="center" vertical="center" wrapText="1"/>
    </xf>
    <xf numFmtId="0" fontId="2" fillId="0" borderId="55" xfId="0" applyFont="1" applyBorder="1" applyAlignment="1">
      <alignment horizontal="center" vertical="center" wrapText="1"/>
    </xf>
    <xf numFmtId="0" fontId="2" fillId="5" borderId="28"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7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45"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5" borderId="73" xfId="0" applyFont="1" applyFill="1" applyBorder="1" applyAlignment="1">
      <alignment horizontal="center" vertical="center" wrapText="1"/>
    </xf>
    <xf numFmtId="0" fontId="6" fillId="0" borderId="29" xfId="0" applyFont="1" applyBorder="1" applyAlignment="1">
      <alignment horizontal="justify" vertical="center"/>
    </xf>
    <xf numFmtId="0" fontId="6" fillId="0" borderId="52" xfId="0" applyFont="1" applyBorder="1" applyAlignment="1">
      <alignment horizontal="justify" vertical="center"/>
    </xf>
    <xf numFmtId="0" fontId="2" fillId="7" borderId="35" xfId="0" applyFont="1" applyFill="1" applyBorder="1" applyAlignment="1" applyProtection="1">
      <alignment horizontal="center" vertical="center" wrapText="1"/>
      <protection locked="0"/>
    </xf>
    <xf numFmtId="0" fontId="2" fillId="7" borderId="21" xfId="0" applyFont="1" applyFill="1" applyBorder="1" applyAlignment="1" applyProtection="1">
      <alignment horizontal="center" vertical="center" wrapText="1"/>
      <protection locked="0"/>
    </xf>
    <xf numFmtId="0" fontId="2" fillId="7" borderId="48" xfId="0" applyFont="1" applyFill="1" applyBorder="1" applyAlignment="1" applyProtection="1">
      <alignment horizontal="center" vertical="center" wrapText="1"/>
      <protection locked="0"/>
    </xf>
    <xf numFmtId="0" fontId="2" fillId="7" borderId="75" xfId="0" applyFont="1" applyFill="1" applyBorder="1" applyAlignment="1" applyProtection="1">
      <alignment horizontal="center" vertical="center" wrapText="1"/>
      <protection locked="0"/>
    </xf>
    <xf numFmtId="0" fontId="1" fillId="7" borderId="35" xfId="0" applyFont="1" applyFill="1" applyBorder="1" applyAlignment="1" applyProtection="1">
      <alignment horizontal="center" vertical="center" wrapText="1"/>
      <protection locked="0"/>
    </xf>
    <xf numFmtId="0" fontId="1" fillId="7" borderId="12" xfId="0" applyFont="1" applyFill="1" applyBorder="1" applyAlignment="1" applyProtection="1">
      <alignment horizontal="center" vertical="center" wrapText="1"/>
      <protection locked="0"/>
    </xf>
    <xf numFmtId="0" fontId="1" fillId="7" borderId="48" xfId="0" applyFont="1" applyFill="1" applyBorder="1" applyAlignment="1" applyProtection="1">
      <alignment horizontal="center" vertical="center" wrapText="1"/>
      <protection locked="0"/>
    </xf>
    <xf numFmtId="0" fontId="1" fillId="7" borderId="18" xfId="0" applyFont="1" applyFill="1" applyBorder="1" applyAlignment="1" applyProtection="1">
      <alignment horizontal="center" vertical="center" wrapText="1"/>
      <protection locked="0"/>
    </xf>
    <xf numFmtId="0" fontId="1" fillId="0" borderId="5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4" fillId="0" borderId="75" xfId="0" applyFont="1" applyBorder="1" applyAlignment="1">
      <alignment horizontal="center" vertical="center"/>
    </xf>
    <xf numFmtId="0" fontId="14" fillId="0" borderId="18" xfId="0" applyFont="1" applyBorder="1" applyAlignment="1">
      <alignment horizontal="center" vertical="center"/>
    </xf>
    <xf numFmtId="0" fontId="1" fillId="0" borderId="35"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5" fillId="8" borderId="67" xfId="0" applyFont="1" applyFill="1" applyBorder="1" applyAlignment="1">
      <alignment horizontal="justify" vertical="center"/>
    </xf>
    <xf numFmtId="0" fontId="15" fillId="8" borderId="53" xfId="0" applyFont="1" applyFill="1" applyBorder="1" applyAlignment="1">
      <alignment horizontal="justify" vertical="center"/>
    </xf>
    <xf numFmtId="0" fontId="19" fillId="9" borderId="28" xfId="0" applyFont="1" applyFill="1" applyBorder="1" applyAlignment="1">
      <alignment horizontal="justify" vertical="center"/>
    </xf>
    <xf numFmtId="0" fontId="19" fillId="9" borderId="51" xfId="0" applyFont="1" applyFill="1" applyBorder="1" applyAlignment="1">
      <alignment horizontal="justify" vertical="center"/>
    </xf>
    <xf numFmtId="0" fontId="19" fillId="9" borderId="29" xfId="0" applyFont="1" applyFill="1" applyBorder="1" applyAlignment="1">
      <alignment horizontal="justify" vertical="center"/>
    </xf>
    <xf numFmtId="0" fontId="19" fillId="9" borderId="52" xfId="0" applyFont="1" applyFill="1" applyBorder="1" applyAlignment="1">
      <alignment horizontal="justify" vertical="center"/>
    </xf>
    <xf numFmtId="0" fontId="15" fillId="10" borderId="67" xfId="0" applyFont="1" applyFill="1" applyBorder="1" applyAlignment="1">
      <alignment horizontal="justify" vertical="center"/>
    </xf>
    <xf numFmtId="0" fontId="15" fillId="10" borderId="53" xfId="0" applyFont="1" applyFill="1" applyBorder="1" applyAlignment="1">
      <alignment horizontal="justify" vertical="center"/>
    </xf>
    <xf numFmtId="0" fontId="6" fillId="0" borderId="30" xfId="0" applyFont="1" applyBorder="1" applyAlignment="1">
      <alignment horizontal="justify" vertical="center"/>
    </xf>
    <xf numFmtId="0" fontId="6" fillId="0" borderId="14" xfId="0" applyFont="1" applyBorder="1" applyAlignment="1">
      <alignment horizontal="justify" vertical="center"/>
    </xf>
    <xf numFmtId="0" fontId="15" fillId="11" borderId="67" xfId="0" applyFont="1" applyFill="1" applyBorder="1" applyAlignment="1">
      <alignment horizontal="justify" vertical="center"/>
    </xf>
    <xf numFmtId="0" fontId="15" fillId="11" borderId="53" xfId="0" applyFont="1" applyFill="1" applyBorder="1" applyAlignment="1">
      <alignment horizontal="justify" vertical="center"/>
    </xf>
    <xf numFmtId="0" fontId="8" fillId="2" borderId="67" xfId="0" applyFont="1" applyFill="1" applyBorder="1" applyAlignment="1">
      <alignment horizontal="justify" vertical="center"/>
    </xf>
    <xf numFmtId="0" fontId="8" fillId="2" borderId="53" xfId="0" applyFont="1" applyFill="1" applyBorder="1" applyAlignment="1">
      <alignment horizontal="justify" vertical="center"/>
    </xf>
  </cellXfs>
  <cellStyles count="23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427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427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317500</xdr:colOff>
      <xdr:row>1</xdr:row>
      <xdr:rowOff>76200</xdr:rowOff>
    </xdr:from>
    <xdr:to>
      <xdr:col>4</xdr:col>
      <xdr:colOff>1701800</xdr:colOff>
      <xdr:row>6</xdr:row>
      <xdr:rowOff>101600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0100" y="2667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1968500</xdr:colOff>
      <xdr:row>0</xdr:row>
      <xdr:rowOff>165100</xdr:rowOff>
    </xdr:from>
    <xdr:to>
      <xdr:col>22</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627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1447800</xdr:colOff>
      <xdr:row>3</xdr:row>
      <xdr:rowOff>50800</xdr:rowOff>
    </xdr:from>
    <xdr:to>
      <xdr:col>2</xdr:col>
      <xdr:colOff>2451100</xdr:colOff>
      <xdr:row>6</xdr:row>
      <xdr:rowOff>292100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23900"/>
          <a:ext cx="10033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2882899</xdr:colOff>
      <xdr:row>3</xdr:row>
      <xdr:rowOff>63500</xdr:rowOff>
    </xdr:from>
    <xdr:to>
      <xdr:col>3</xdr:col>
      <xdr:colOff>1206499</xdr:colOff>
      <xdr:row>6</xdr:row>
      <xdr:rowOff>304800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73499" y="736600"/>
          <a:ext cx="23495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5"/>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78" t="s">
        <v>16</v>
      </c>
      <c r="C2" s="278"/>
      <c r="D2" s="278"/>
      <c r="E2" s="278"/>
      <c r="F2" s="278"/>
      <c r="G2" s="278"/>
      <c r="H2" s="278"/>
      <c r="I2" s="278"/>
      <c r="J2" s="278"/>
      <c r="K2" s="278"/>
      <c r="L2" s="278"/>
      <c r="M2" s="278"/>
      <c r="N2" s="278"/>
      <c r="O2" s="278"/>
      <c r="P2" s="278"/>
      <c r="Q2" s="278"/>
      <c r="R2" s="278"/>
      <c r="S2" s="278"/>
      <c r="T2" s="278"/>
    </row>
    <row r="3" spans="2:20" ht="20" customHeight="1">
      <c r="B3" s="278" t="s">
        <v>19</v>
      </c>
      <c r="C3" s="278"/>
      <c r="D3" s="278"/>
      <c r="E3" s="278"/>
      <c r="F3" s="278"/>
      <c r="G3" s="278"/>
      <c r="H3" s="278"/>
      <c r="I3" s="278"/>
      <c r="J3" s="278"/>
      <c r="K3" s="278"/>
      <c r="L3" s="278"/>
      <c r="M3" s="278"/>
      <c r="N3" s="278"/>
      <c r="O3" s="278"/>
      <c r="P3" s="278"/>
      <c r="Q3" s="278"/>
      <c r="R3" s="278"/>
      <c r="S3" s="278"/>
      <c r="T3" s="278"/>
    </row>
    <row r="4" spans="2:20" ht="20" customHeight="1">
      <c r="B4" s="278" t="s">
        <v>27</v>
      </c>
      <c r="C4" s="278"/>
      <c r="D4" s="278"/>
      <c r="E4" s="278"/>
      <c r="F4" s="278"/>
      <c r="G4" s="278"/>
      <c r="H4" s="278"/>
      <c r="I4" s="278"/>
      <c r="J4" s="278"/>
      <c r="K4" s="278"/>
      <c r="L4" s="278"/>
      <c r="M4" s="278"/>
      <c r="N4" s="278"/>
      <c r="O4" s="278"/>
      <c r="P4" s="278"/>
      <c r="Q4" s="278"/>
      <c r="R4" s="278"/>
      <c r="S4" s="278"/>
      <c r="T4" s="278"/>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2016</v>
      </c>
      <c r="C8" s="19">
        <v>42735</v>
      </c>
      <c r="D8" s="279" t="s">
        <v>3</v>
      </c>
      <c r="E8" s="280"/>
      <c r="F8" s="280"/>
      <c r="G8" s="280"/>
      <c r="H8" s="280"/>
      <c r="I8" s="280"/>
      <c r="J8" s="280"/>
      <c r="K8" s="281"/>
      <c r="L8" s="4"/>
      <c r="M8" s="4"/>
      <c r="N8" s="4"/>
      <c r="O8" s="4"/>
      <c r="P8" s="4"/>
      <c r="Q8" s="4"/>
      <c r="R8" s="4"/>
      <c r="S8" s="4"/>
      <c r="T8" s="4"/>
    </row>
    <row r="9" spans="2:20" ht="30" customHeight="1">
      <c r="B9" s="282" t="s">
        <v>17</v>
      </c>
      <c r="C9" s="285" t="s">
        <v>18</v>
      </c>
      <c r="D9" s="287" t="s">
        <v>0</v>
      </c>
      <c r="E9" s="290" t="s">
        <v>4</v>
      </c>
      <c r="F9" s="290"/>
      <c r="G9" s="290" t="s">
        <v>5</v>
      </c>
      <c r="H9" s="290"/>
      <c r="I9" s="290"/>
      <c r="J9" s="290"/>
      <c r="K9" s="292"/>
      <c r="L9" s="5"/>
      <c r="M9" s="287" t="s">
        <v>6</v>
      </c>
      <c r="N9" s="292"/>
      <c r="O9" s="267" t="s">
        <v>24</v>
      </c>
      <c r="P9" s="268"/>
      <c r="Q9" s="268"/>
      <c r="R9" s="268"/>
      <c r="S9" s="268"/>
      <c r="T9" s="269"/>
    </row>
    <row r="10" spans="2:20" ht="17" customHeight="1">
      <c r="B10" s="283"/>
      <c r="C10" s="286"/>
      <c r="D10" s="288"/>
      <c r="E10" s="291"/>
      <c r="F10" s="291"/>
      <c r="G10" s="291" t="s">
        <v>7</v>
      </c>
      <c r="H10" s="295" t="s">
        <v>25</v>
      </c>
      <c r="I10" s="295" t="s">
        <v>26</v>
      </c>
      <c r="J10" s="296" t="s">
        <v>1</v>
      </c>
      <c r="K10" s="293" t="s">
        <v>8</v>
      </c>
      <c r="L10" s="6"/>
      <c r="M10" s="299" t="s">
        <v>9</v>
      </c>
      <c r="N10" s="265" t="s">
        <v>10</v>
      </c>
      <c r="O10" s="270"/>
      <c r="P10" s="271"/>
      <c r="Q10" s="271"/>
      <c r="R10" s="271"/>
      <c r="S10" s="271"/>
      <c r="T10" s="272"/>
    </row>
    <row r="11" spans="2:20" ht="37.5" customHeight="1" thickBot="1">
      <c r="B11" s="284"/>
      <c r="C11" s="286"/>
      <c r="D11" s="289"/>
      <c r="E11" s="32" t="s">
        <v>11</v>
      </c>
      <c r="F11" s="32" t="s">
        <v>12</v>
      </c>
      <c r="G11" s="295"/>
      <c r="H11" s="298"/>
      <c r="I11" s="298"/>
      <c r="J11" s="297"/>
      <c r="K11" s="294"/>
      <c r="L11" s="25"/>
      <c r="M11" s="300"/>
      <c r="N11" s="266"/>
      <c r="O11" s="33" t="s">
        <v>23</v>
      </c>
      <c r="P11" s="34" t="s">
        <v>20</v>
      </c>
      <c r="Q11" s="35" t="s">
        <v>21</v>
      </c>
      <c r="R11" s="29" t="s">
        <v>22</v>
      </c>
      <c r="S11" s="29" t="s">
        <v>14</v>
      </c>
      <c r="T11" s="30" t="s">
        <v>15</v>
      </c>
    </row>
    <row r="12" spans="2:20" ht="75">
      <c r="B12" s="304" t="s">
        <v>86</v>
      </c>
      <c r="C12" s="307" t="s">
        <v>83</v>
      </c>
      <c r="D12" s="273" t="s">
        <v>67</v>
      </c>
      <c r="E12" s="54">
        <v>42370</v>
      </c>
      <c r="F12" s="54">
        <v>42735</v>
      </c>
      <c r="G12" s="65" t="s">
        <v>28</v>
      </c>
      <c r="H12" s="55">
        <v>1</v>
      </c>
      <c r="I12" s="55">
        <v>0</v>
      </c>
      <c r="J12" s="55">
        <v>0</v>
      </c>
      <c r="K12" s="113">
        <v>0.33</v>
      </c>
      <c r="L12" s="21" t="e">
        <f>+K12/J12</f>
        <v>#DIV/0!</v>
      </c>
      <c r="M12" s="22">
        <f>DAYS360(E12,$C$8)/DAYS360(E12,F12)</f>
        <v>1</v>
      </c>
      <c r="N12" s="23" t="str">
        <f>IF(J12=0," -",IF(L12&gt;100%,100%,L12))</f>
        <v xml:space="preserve"> -</v>
      </c>
      <c r="O12" s="77" t="s">
        <v>144</v>
      </c>
      <c r="P12" s="55">
        <v>0</v>
      </c>
      <c r="Q12" s="55">
        <v>0</v>
      </c>
      <c r="R12" s="55">
        <v>0</v>
      </c>
      <c r="S12" s="24" t="str">
        <f>IF(P12=0," -",Q12/P12)</f>
        <v xml:space="preserve"> -</v>
      </c>
      <c r="T12" s="23" t="str">
        <f>IF(R12=0," -",IF(Q12=0,100%,R12/Q12))</f>
        <v xml:space="preserve"> -</v>
      </c>
    </row>
    <row r="13" spans="2:20" ht="91" thickBot="1">
      <c r="B13" s="305"/>
      <c r="C13" s="308"/>
      <c r="D13" s="275"/>
      <c r="E13" s="56">
        <v>42370</v>
      </c>
      <c r="F13" s="56">
        <v>42735</v>
      </c>
      <c r="G13" s="12" t="s">
        <v>29</v>
      </c>
      <c r="H13" s="57">
        <v>1</v>
      </c>
      <c r="I13" s="57">
        <v>0</v>
      </c>
      <c r="J13" s="57">
        <v>0</v>
      </c>
      <c r="K13" s="114">
        <v>0.5</v>
      </c>
      <c r="L13" s="75" t="e">
        <f t="shared" ref="L13:L54" si="0">+K13/J13</f>
        <v>#DIV/0!</v>
      </c>
      <c r="M13" s="108">
        <f t="shared" ref="M13:M54" si="1">DAYS360(E13,$C$8)/DAYS360(E13,F13)</f>
        <v>1</v>
      </c>
      <c r="N13" s="59" t="str">
        <f t="shared" ref="N13:N54" si="2">IF(J13=0," -",IF(L13&gt;100%,100%,L13))</f>
        <v xml:space="preserve"> -</v>
      </c>
      <c r="O13" s="79" t="s">
        <v>144</v>
      </c>
      <c r="P13" s="57">
        <v>0</v>
      </c>
      <c r="Q13" s="57">
        <v>0</v>
      </c>
      <c r="R13" s="57">
        <v>0</v>
      </c>
      <c r="S13" s="58" t="str">
        <f t="shared" ref="S13:S55" si="3">IF(P13=0," -",Q13/P13)</f>
        <v xml:space="preserve"> -</v>
      </c>
      <c r="T13" s="59" t="str">
        <f t="shared" ref="T13:T55" si="4">IF(R13=0," -",IF(Q13=0,100%,R13/Q13))</f>
        <v xml:space="preserve"> -</v>
      </c>
    </row>
    <row r="14" spans="2:20" ht="91" thickBot="1">
      <c r="B14" s="305"/>
      <c r="C14" s="308"/>
      <c r="D14" s="89" t="s">
        <v>68</v>
      </c>
      <c r="E14" s="90">
        <v>42370</v>
      </c>
      <c r="F14" s="90">
        <v>42735</v>
      </c>
      <c r="G14" s="107" t="s">
        <v>30</v>
      </c>
      <c r="H14" s="91">
        <v>1</v>
      </c>
      <c r="I14" s="91">
        <v>1</v>
      </c>
      <c r="J14" s="91">
        <v>1</v>
      </c>
      <c r="K14" s="92">
        <v>1</v>
      </c>
      <c r="L14" s="93">
        <f t="shared" si="0"/>
        <v>1</v>
      </c>
      <c r="M14" s="109">
        <f t="shared" si="1"/>
        <v>1</v>
      </c>
      <c r="N14" s="96">
        <f t="shared" si="2"/>
        <v>1</v>
      </c>
      <c r="O14" s="94" t="s">
        <v>144</v>
      </c>
      <c r="P14" s="91">
        <v>0</v>
      </c>
      <c r="Q14" s="91">
        <v>0</v>
      </c>
      <c r="R14" s="91">
        <v>0</v>
      </c>
      <c r="S14" s="95" t="str">
        <f t="shared" si="3"/>
        <v xml:space="preserve"> -</v>
      </c>
      <c r="T14" s="96" t="str">
        <f t="shared" si="4"/>
        <v xml:space="preserve"> -</v>
      </c>
    </row>
    <row r="15" spans="2:20" ht="45">
      <c r="B15" s="305"/>
      <c r="C15" s="308"/>
      <c r="D15" s="273" t="s">
        <v>69</v>
      </c>
      <c r="E15" s="54">
        <v>42370</v>
      </c>
      <c r="F15" s="54">
        <v>42735</v>
      </c>
      <c r="G15" s="65" t="s">
        <v>31</v>
      </c>
      <c r="H15" s="55">
        <v>1</v>
      </c>
      <c r="I15" s="55">
        <v>1</v>
      </c>
      <c r="J15" s="55">
        <v>1</v>
      </c>
      <c r="K15" s="69">
        <v>1</v>
      </c>
      <c r="L15" s="21">
        <f t="shared" si="0"/>
        <v>1</v>
      </c>
      <c r="M15" s="22">
        <f t="shared" si="1"/>
        <v>1</v>
      </c>
      <c r="N15" s="23">
        <f t="shared" si="2"/>
        <v>1</v>
      </c>
      <c r="O15" s="77" t="s">
        <v>144</v>
      </c>
      <c r="P15" s="55">
        <v>0</v>
      </c>
      <c r="Q15" s="55">
        <v>0</v>
      </c>
      <c r="R15" s="55">
        <v>0</v>
      </c>
      <c r="S15" s="24" t="str">
        <f t="shared" si="3"/>
        <v xml:space="preserve"> -</v>
      </c>
      <c r="T15" s="23" t="str">
        <f t="shared" si="4"/>
        <v xml:space="preserve"> -</v>
      </c>
    </row>
    <row r="16" spans="2:20" ht="60">
      <c r="B16" s="305"/>
      <c r="C16" s="308"/>
      <c r="D16" s="274"/>
      <c r="E16" s="52">
        <v>42370</v>
      </c>
      <c r="F16" s="52">
        <v>42735</v>
      </c>
      <c r="G16" s="9" t="s">
        <v>32</v>
      </c>
      <c r="H16" s="53">
        <v>1</v>
      </c>
      <c r="I16" s="53">
        <v>1</v>
      </c>
      <c r="J16" s="53">
        <v>1</v>
      </c>
      <c r="K16" s="70">
        <v>1</v>
      </c>
      <c r="L16" s="26">
        <f t="shared" si="0"/>
        <v>1</v>
      </c>
      <c r="M16" s="27">
        <f t="shared" si="1"/>
        <v>1</v>
      </c>
      <c r="N16" s="28">
        <f t="shared" si="2"/>
        <v>1</v>
      </c>
      <c r="O16" s="78" t="s">
        <v>144</v>
      </c>
      <c r="P16" s="53">
        <v>0</v>
      </c>
      <c r="Q16" s="53">
        <v>0</v>
      </c>
      <c r="R16" s="53">
        <v>0</v>
      </c>
      <c r="S16" s="31" t="str">
        <f t="shared" si="3"/>
        <v xml:space="preserve"> -</v>
      </c>
      <c r="T16" s="28" t="str">
        <f t="shared" si="4"/>
        <v xml:space="preserve"> -</v>
      </c>
    </row>
    <row r="17" spans="2:20" ht="45">
      <c r="B17" s="305"/>
      <c r="C17" s="308"/>
      <c r="D17" s="274"/>
      <c r="E17" s="52">
        <v>42370</v>
      </c>
      <c r="F17" s="52">
        <v>42735</v>
      </c>
      <c r="G17" s="9" t="s">
        <v>33</v>
      </c>
      <c r="H17" s="53">
        <v>1</v>
      </c>
      <c r="I17" s="53">
        <v>1</v>
      </c>
      <c r="J17" s="53">
        <v>1</v>
      </c>
      <c r="K17" s="70">
        <v>1</v>
      </c>
      <c r="L17" s="26">
        <f t="shared" si="0"/>
        <v>1</v>
      </c>
      <c r="M17" s="27">
        <f t="shared" si="1"/>
        <v>1</v>
      </c>
      <c r="N17" s="28">
        <f t="shared" si="2"/>
        <v>1</v>
      </c>
      <c r="O17" s="78" t="s">
        <v>144</v>
      </c>
      <c r="P17" s="53">
        <v>0</v>
      </c>
      <c r="Q17" s="53">
        <v>0</v>
      </c>
      <c r="R17" s="53">
        <v>0</v>
      </c>
      <c r="S17" s="31" t="str">
        <f t="shared" si="3"/>
        <v xml:space="preserve"> -</v>
      </c>
      <c r="T17" s="28" t="str">
        <f t="shared" si="4"/>
        <v xml:space="preserve"> -</v>
      </c>
    </row>
    <row r="18" spans="2:20" ht="60">
      <c r="B18" s="305"/>
      <c r="C18" s="308"/>
      <c r="D18" s="274"/>
      <c r="E18" s="52">
        <v>42370</v>
      </c>
      <c r="F18" s="52">
        <v>42735</v>
      </c>
      <c r="G18" s="9" t="s">
        <v>34</v>
      </c>
      <c r="H18" s="53">
        <v>1</v>
      </c>
      <c r="I18" s="53">
        <v>0</v>
      </c>
      <c r="J18" s="53">
        <v>0</v>
      </c>
      <c r="K18" s="70">
        <v>0</v>
      </c>
      <c r="L18" s="26" t="e">
        <f t="shared" si="0"/>
        <v>#DIV/0!</v>
      </c>
      <c r="M18" s="27">
        <f t="shared" si="1"/>
        <v>1</v>
      </c>
      <c r="N18" s="28" t="str">
        <f t="shared" si="2"/>
        <v xml:space="preserve"> -</v>
      </c>
      <c r="O18" s="78" t="s">
        <v>144</v>
      </c>
      <c r="P18" s="53">
        <v>0</v>
      </c>
      <c r="Q18" s="53">
        <v>0</v>
      </c>
      <c r="R18" s="53">
        <v>0</v>
      </c>
      <c r="S18" s="31" t="str">
        <f t="shared" si="3"/>
        <v xml:space="preserve"> -</v>
      </c>
      <c r="T18" s="28" t="str">
        <f t="shared" si="4"/>
        <v xml:space="preserve"> -</v>
      </c>
    </row>
    <row r="19" spans="2:20" ht="60">
      <c r="B19" s="305"/>
      <c r="C19" s="308"/>
      <c r="D19" s="274"/>
      <c r="E19" s="52">
        <v>42370</v>
      </c>
      <c r="F19" s="52">
        <v>42735</v>
      </c>
      <c r="G19" s="9" t="s">
        <v>35</v>
      </c>
      <c r="H19" s="53">
        <v>1</v>
      </c>
      <c r="I19" s="53">
        <v>1</v>
      </c>
      <c r="J19" s="53">
        <v>1</v>
      </c>
      <c r="K19" s="70">
        <v>1</v>
      </c>
      <c r="L19" s="26">
        <f t="shared" si="0"/>
        <v>1</v>
      </c>
      <c r="M19" s="27">
        <f t="shared" si="1"/>
        <v>1</v>
      </c>
      <c r="N19" s="28">
        <f t="shared" si="2"/>
        <v>1</v>
      </c>
      <c r="O19" s="78" t="s">
        <v>144</v>
      </c>
      <c r="P19" s="53">
        <v>0</v>
      </c>
      <c r="Q19" s="53">
        <v>0</v>
      </c>
      <c r="R19" s="53">
        <v>0</v>
      </c>
      <c r="S19" s="31" t="str">
        <f t="shared" si="3"/>
        <v xml:space="preserve"> -</v>
      </c>
      <c r="T19" s="28" t="str">
        <f t="shared" si="4"/>
        <v xml:space="preserve"> -</v>
      </c>
    </row>
    <row r="20" spans="2:20" ht="45">
      <c r="B20" s="305"/>
      <c r="C20" s="308"/>
      <c r="D20" s="274"/>
      <c r="E20" s="52">
        <v>42370</v>
      </c>
      <c r="F20" s="52">
        <v>42735</v>
      </c>
      <c r="G20" s="9" t="s">
        <v>36</v>
      </c>
      <c r="H20" s="53">
        <v>1</v>
      </c>
      <c r="I20" s="53">
        <v>1</v>
      </c>
      <c r="J20" s="53">
        <v>1</v>
      </c>
      <c r="K20" s="70">
        <v>1</v>
      </c>
      <c r="L20" s="26">
        <f t="shared" si="0"/>
        <v>1</v>
      </c>
      <c r="M20" s="27">
        <f t="shared" si="1"/>
        <v>1</v>
      </c>
      <c r="N20" s="28">
        <f t="shared" si="2"/>
        <v>1</v>
      </c>
      <c r="O20" s="78" t="s">
        <v>144</v>
      </c>
      <c r="P20" s="53">
        <v>0</v>
      </c>
      <c r="Q20" s="53">
        <v>0</v>
      </c>
      <c r="R20" s="53">
        <v>0</v>
      </c>
      <c r="S20" s="31" t="str">
        <f t="shared" si="3"/>
        <v xml:space="preserve"> -</v>
      </c>
      <c r="T20" s="28" t="str">
        <f t="shared" si="4"/>
        <v xml:space="preserve"> -</v>
      </c>
    </row>
    <row r="21" spans="2:20" ht="61" thickBot="1">
      <c r="B21" s="305"/>
      <c r="C21" s="308"/>
      <c r="D21" s="275"/>
      <c r="E21" s="56">
        <v>42370</v>
      </c>
      <c r="F21" s="56">
        <v>42735</v>
      </c>
      <c r="G21" s="12" t="s">
        <v>37</v>
      </c>
      <c r="H21" s="57">
        <v>1</v>
      </c>
      <c r="I21" s="57">
        <v>1</v>
      </c>
      <c r="J21" s="57">
        <v>1</v>
      </c>
      <c r="K21" s="72">
        <v>1</v>
      </c>
      <c r="L21" s="75">
        <f t="shared" si="0"/>
        <v>1</v>
      </c>
      <c r="M21" s="108">
        <f t="shared" si="1"/>
        <v>1</v>
      </c>
      <c r="N21" s="59">
        <f t="shared" si="2"/>
        <v>1</v>
      </c>
      <c r="O21" s="79" t="s">
        <v>144</v>
      </c>
      <c r="P21" s="57">
        <v>0</v>
      </c>
      <c r="Q21" s="57">
        <v>0</v>
      </c>
      <c r="R21" s="57">
        <v>0</v>
      </c>
      <c r="S21" s="58" t="str">
        <f t="shared" si="3"/>
        <v xml:space="preserve"> -</v>
      </c>
      <c r="T21" s="59" t="str">
        <f t="shared" si="4"/>
        <v xml:space="preserve"> -</v>
      </c>
    </row>
    <row r="22" spans="2:20" ht="60">
      <c r="B22" s="305"/>
      <c r="C22" s="308"/>
      <c r="D22" s="276" t="s">
        <v>70</v>
      </c>
      <c r="E22" s="97">
        <v>42370</v>
      </c>
      <c r="F22" s="97">
        <v>42735</v>
      </c>
      <c r="G22" s="10" t="s">
        <v>38</v>
      </c>
      <c r="H22" s="98">
        <v>1</v>
      </c>
      <c r="I22" s="98">
        <v>1</v>
      </c>
      <c r="J22" s="98">
        <v>1</v>
      </c>
      <c r="K22" s="99">
        <v>1</v>
      </c>
      <c r="L22" s="100">
        <f t="shared" si="0"/>
        <v>1</v>
      </c>
      <c r="M22" s="110">
        <f t="shared" si="1"/>
        <v>1</v>
      </c>
      <c r="N22" s="103">
        <f t="shared" si="2"/>
        <v>1</v>
      </c>
      <c r="O22" s="101" t="s">
        <v>144</v>
      </c>
      <c r="P22" s="98">
        <v>0</v>
      </c>
      <c r="Q22" s="98">
        <v>0</v>
      </c>
      <c r="R22" s="98">
        <v>0</v>
      </c>
      <c r="S22" s="102" t="str">
        <f t="shared" si="3"/>
        <v xml:space="preserve"> -</v>
      </c>
      <c r="T22" s="103" t="str">
        <f t="shared" si="4"/>
        <v xml:space="preserve"> -</v>
      </c>
    </row>
    <row r="23" spans="2:20" ht="91" thickBot="1">
      <c r="B23" s="305"/>
      <c r="C23" s="308"/>
      <c r="D23" s="277"/>
      <c r="E23" s="81">
        <v>42370</v>
      </c>
      <c r="F23" s="81">
        <v>42735</v>
      </c>
      <c r="G23" s="11" t="s">
        <v>39</v>
      </c>
      <c r="H23" s="82">
        <v>1</v>
      </c>
      <c r="I23" s="82">
        <v>1</v>
      </c>
      <c r="J23" s="82">
        <v>1</v>
      </c>
      <c r="K23" s="83">
        <v>1</v>
      </c>
      <c r="L23" s="84">
        <f t="shared" si="0"/>
        <v>1</v>
      </c>
      <c r="M23" s="111">
        <f t="shared" si="1"/>
        <v>1</v>
      </c>
      <c r="N23" s="88">
        <f t="shared" si="2"/>
        <v>1</v>
      </c>
      <c r="O23" s="86" t="s">
        <v>144</v>
      </c>
      <c r="P23" s="82">
        <v>0</v>
      </c>
      <c r="Q23" s="82">
        <v>0</v>
      </c>
      <c r="R23" s="82">
        <v>0</v>
      </c>
      <c r="S23" s="87" t="str">
        <f t="shared" si="3"/>
        <v xml:space="preserve"> -</v>
      </c>
      <c r="T23" s="88" t="str">
        <f t="shared" si="4"/>
        <v xml:space="preserve"> -</v>
      </c>
    </row>
    <row r="24" spans="2:20" ht="75">
      <c r="B24" s="305"/>
      <c r="C24" s="308"/>
      <c r="D24" s="273" t="s">
        <v>71</v>
      </c>
      <c r="E24" s="54">
        <v>42370</v>
      </c>
      <c r="F24" s="54">
        <v>42735</v>
      </c>
      <c r="G24" s="65" t="s">
        <v>40</v>
      </c>
      <c r="H24" s="24">
        <v>1</v>
      </c>
      <c r="I24" s="24">
        <v>1</v>
      </c>
      <c r="J24" s="24">
        <v>1</v>
      </c>
      <c r="K24" s="74">
        <v>1</v>
      </c>
      <c r="L24" s="21">
        <f t="shared" si="0"/>
        <v>1</v>
      </c>
      <c r="M24" s="22">
        <f t="shared" si="1"/>
        <v>1</v>
      </c>
      <c r="N24" s="23">
        <f t="shared" si="2"/>
        <v>1</v>
      </c>
      <c r="O24" s="77" t="s">
        <v>144</v>
      </c>
      <c r="P24" s="55">
        <v>0</v>
      </c>
      <c r="Q24" s="55">
        <v>0</v>
      </c>
      <c r="R24" s="55">
        <v>0</v>
      </c>
      <c r="S24" s="24" t="str">
        <f t="shared" si="3"/>
        <v xml:space="preserve"> -</v>
      </c>
      <c r="T24" s="23" t="str">
        <f t="shared" si="4"/>
        <v xml:space="preserve"> -</v>
      </c>
    </row>
    <row r="25" spans="2:20" ht="30">
      <c r="B25" s="305"/>
      <c r="C25" s="308"/>
      <c r="D25" s="274"/>
      <c r="E25" s="52">
        <v>42370</v>
      </c>
      <c r="F25" s="52">
        <v>42735</v>
      </c>
      <c r="G25" s="9" t="s">
        <v>41</v>
      </c>
      <c r="H25" s="53">
        <v>1</v>
      </c>
      <c r="I25" s="53">
        <v>1</v>
      </c>
      <c r="J25" s="53">
        <v>1</v>
      </c>
      <c r="K25" s="70">
        <v>1</v>
      </c>
      <c r="L25" s="26">
        <f t="shared" si="0"/>
        <v>1</v>
      </c>
      <c r="M25" s="27">
        <f t="shared" si="1"/>
        <v>1</v>
      </c>
      <c r="N25" s="28">
        <f t="shared" si="2"/>
        <v>1</v>
      </c>
      <c r="O25" s="78" t="s">
        <v>144</v>
      </c>
      <c r="P25" s="53">
        <v>0</v>
      </c>
      <c r="Q25" s="53">
        <v>0</v>
      </c>
      <c r="R25" s="53">
        <v>0</v>
      </c>
      <c r="S25" s="31" t="str">
        <f t="shared" si="3"/>
        <v xml:space="preserve"> -</v>
      </c>
      <c r="T25" s="28" t="str">
        <f t="shared" si="4"/>
        <v xml:space="preserve"> -</v>
      </c>
    </row>
    <row r="26" spans="2:20" ht="46" thickBot="1">
      <c r="B26" s="305"/>
      <c r="C26" s="309"/>
      <c r="D26" s="275"/>
      <c r="E26" s="56">
        <v>42370</v>
      </c>
      <c r="F26" s="56">
        <v>42735</v>
      </c>
      <c r="G26" s="12" t="s">
        <v>42</v>
      </c>
      <c r="H26" s="57">
        <v>1</v>
      </c>
      <c r="I26" s="57">
        <v>1</v>
      </c>
      <c r="J26" s="57">
        <v>1</v>
      </c>
      <c r="K26" s="72">
        <v>1</v>
      </c>
      <c r="L26" s="75">
        <f t="shared" si="0"/>
        <v>1</v>
      </c>
      <c r="M26" s="108">
        <f t="shared" si="1"/>
        <v>1</v>
      </c>
      <c r="N26" s="59">
        <f t="shared" si="2"/>
        <v>1</v>
      </c>
      <c r="O26" s="79" t="s">
        <v>144</v>
      </c>
      <c r="P26" s="57">
        <v>0</v>
      </c>
      <c r="Q26" s="57">
        <v>0</v>
      </c>
      <c r="R26" s="57">
        <v>0</v>
      </c>
      <c r="S26" s="58" t="str">
        <f t="shared" si="3"/>
        <v xml:space="preserve"> -</v>
      </c>
      <c r="T26" s="59" t="str">
        <f t="shared" si="4"/>
        <v xml:space="preserve"> -</v>
      </c>
    </row>
    <row r="27" spans="2:20" ht="13" customHeight="1" thickBot="1">
      <c r="B27" s="305"/>
      <c r="C27" s="38"/>
      <c r="D27" s="8"/>
      <c r="E27" s="39"/>
      <c r="F27" s="39"/>
      <c r="G27" s="36"/>
      <c r="H27" s="37"/>
      <c r="I27" s="37"/>
      <c r="J27" s="37"/>
      <c r="K27" s="37"/>
      <c r="L27" s="40"/>
      <c r="M27" s="40"/>
      <c r="N27" s="40"/>
      <c r="O27" s="36"/>
      <c r="P27" s="37"/>
      <c r="Q27" s="37"/>
      <c r="R27" s="37"/>
      <c r="S27" s="41"/>
      <c r="T27" s="41"/>
    </row>
    <row r="28" spans="2:20" ht="46" thickBot="1">
      <c r="B28" s="305"/>
      <c r="C28" s="68" t="s">
        <v>84</v>
      </c>
      <c r="D28" s="67" t="s">
        <v>72</v>
      </c>
      <c r="E28" s="60">
        <v>42370</v>
      </c>
      <c r="F28" s="60">
        <v>42735</v>
      </c>
      <c r="G28" s="61" t="s">
        <v>43</v>
      </c>
      <c r="H28" s="62">
        <v>1</v>
      </c>
      <c r="I28" s="62">
        <v>0</v>
      </c>
      <c r="J28" s="62">
        <v>0</v>
      </c>
      <c r="K28" s="73">
        <v>0.5</v>
      </c>
      <c r="L28" s="76" t="e">
        <f t="shared" si="0"/>
        <v>#DIV/0!</v>
      </c>
      <c r="M28" s="112">
        <f t="shared" si="1"/>
        <v>1</v>
      </c>
      <c r="N28" s="64" t="str">
        <f t="shared" si="2"/>
        <v xml:space="preserve"> -</v>
      </c>
      <c r="O28" s="80">
        <v>2210237</v>
      </c>
      <c r="P28" s="63">
        <v>0</v>
      </c>
      <c r="Q28" s="63">
        <v>0</v>
      </c>
      <c r="R28" s="63">
        <v>0</v>
      </c>
      <c r="S28" s="62" t="str">
        <f t="shared" si="3"/>
        <v xml:space="preserve"> -</v>
      </c>
      <c r="T28" s="64" t="str">
        <f t="shared" si="4"/>
        <v xml:space="preserve"> -</v>
      </c>
    </row>
    <row r="29" spans="2:20" ht="13" customHeight="1" thickBot="1">
      <c r="B29" s="305"/>
      <c r="C29" s="38"/>
      <c r="D29" s="8"/>
      <c r="E29" s="39"/>
      <c r="F29" s="39"/>
      <c r="G29" s="36"/>
      <c r="H29" s="37"/>
      <c r="I29" s="37"/>
      <c r="J29" s="37"/>
      <c r="K29" s="37"/>
      <c r="L29" s="40"/>
      <c r="M29" s="40"/>
      <c r="N29" s="40"/>
      <c r="O29" s="36"/>
      <c r="P29" s="37"/>
      <c r="Q29" s="37"/>
      <c r="R29" s="37"/>
      <c r="S29" s="41"/>
      <c r="T29" s="41"/>
    </row>
    <row r="30" spans="2:20" ht="30">
      <c r="B30" s="305"/>
      <c r="C30" s="307" t="s">
        <v>85</v>
      </c>
      <c r="D30" s="301" t="s">
        <v>73</v>
      </c>
      <c r="E30" s="54">
        <v>42370</v>
      </c>
      <c r="F30" s="54">
        <v>42735</v>
      </c>
      <c r="G30" s="65" t="s">
        <v>44</v>
      </c>
      <c r="H30" s="24">
        <v>1</v>
      </c>
      <c r="I30" s="24">
        <v>0.3</v>
      </c>
      <c r="J30" s="24">
        <v>0.3</v>
      </c>
      <c r="K30" s="74">
        <v>0.31</v>
      </c>
      <c r="L30" s="21">
        <f t="shared" si="0"/>
        <v>1.0333333333333334</v>
      </c>
      <c r="M30" s="22">
        <f t="shared" si="1"/>
        <v>1</v>
      </c>
      <c r="N30" s="23">
        <f t="shared" si="2"/>
        <v>1</v>
      </c>
      <c r="O30" s="77">
        <v>2210237</v>
      </c>
      <c r="P30" s="55">
        <v>0</v>
      </c>
      <c r="Q30" s="55">
        <v>0</v>
      </c>
      <c r="R30" s="55">
        <v>0</v>
      </c>
      <c r="S30" s="24" t="str">
        <f t="shared" si="3"/>
        <v xml:space="preserve"> -</v>
      </c>
      <c r="T30" s="23" t="str">
        <f t="shared" si="4"/>
        <v xml:space="preserve"> -</v>
      </c>
    </row>
    <row r="31" spans="2:20" ht="30">
      <c r="B31" s="305"/>
      <c r="C31" s="308"/>
      <c r="D31" s="302"/>
      <c r="E31" s="52">
        <v>42370</v>
      </c>
      <c r="F31" s="52">
        <v>42735</v>
      </c>
      <c r="G31" s="9" t="s">
        <v>45</v>
      </c>
      <c r="H31" s="31">
        <v>1</v>
      </c>
      <c r="I31" s="31">
        <v>0.3</v>
      </c>
      <c r="J31" s="31">
        <v>0.3</v>
      </c>
      <c r="K31" s="71">
        <v>0.28999999999999998</v>
      </c>
      <c r="L31" s="26">
        <f t="shared" si="0"/>
        <v>0.96666666666666667</v>
      </c>
      <c r="M31" s="27">
        <f t="shared" si="1"/>
        <v>1</v>
      </c>
      <c r="N31" s="28">
        <f t="shared" si="2"/>
        <v>0.96666666666666667</v>
      </c>
      <c r="O31" s="78">
        <v>2210237</v>
      </c>
      <c r="P31" s="53">
        <v>0</v>
      </c>
      <c r="Q31" s="53">
        <v>0</v>
      </c>
      <c r="R31" s="53">
        <v>0</v>
      </c>
      <c r="S31" s="31" t="str">
        <f t="shared" si="3"/>
        <v xml:space="preserve"> -</v>
      </c>
      <c r="T31" s="28" t="str">
        <f t="shared" si="4"/>
        <v xml:space="preserve"> -</v>
      </c>
    </row>
    <row r="32" spans="2:20" ht="30">
      <c r="B32" s="305"/>
      <c r="C32" s="308"/>
      <c r="D32" s="302"/>
      <c r="E32" s="52">
        <v>42370</v>
      </c>
      <c r="F32" s="52">
        <v>42735</v>
      </c>
      <c r="G32" s="9" t="s">
        <v>46</v>
      </c>
      <c r="H32" s="31">
        <v>1</v>
      </c>
      <c r="I32" s="31">
        <v>0.3</v>
      </c>
      <c r="J32" s="31">
        <v>0.3</v>
      </c>
      <c r="K32" s="71">
        <v>0.37</v>
      </c>
      <c r="L32" s="26">
        <f t="shared" si="0"/>
        <v>1.2333333333333334</v>
      </c>
      <c r="M32" s="27">
        <f t="shared" si="1"/>
        <v>1</v>
      </c>
      <c r="N32" s="28">
        <f t="shared" si="2"/>
        <v>1</v>
      </c>
      <c r="O32" s="78">
        <v>2210237</v>
      </c>
      <c r="P32" s="53">
        <v>0</v>
      </c>
      <c r="Q32" s="53">
        <v>0</v>
      </c>
      <c r="R32" s="53">
        <v>0</v>
      </c>
      <c r="S32" s="31" t="str">
        <f t="shared" si="3"/>
        <v xml:space="preserve"> -</v>
      </c>
      <c r="T32" s="28" t="str">
        <f t="shared" si="4"/>
        <v xml:space="preserve"> -</v>
      </c>
    </row>
    <row r="33" spans="2:20" ht="46" thickBot="1">
      <c r="B33" s="305"/>
      <c r="C33" s="308"/>
      <c r="D33" s="277"/>
      <c r="E33" s="81">
        <v>42370</v>
      </c>
      <c r="F33" s="81">
        <v>42735</v>
      </c>
      <c r="G33" s="11" t="s">
        <v>47</v>
      </c>
      <c r="H33" s="87">
        <v>1</v>
      </c>
      <c r="I33" s="87">
        <v>0.3</v>
      </c>
      <c r="J33" s="87">
        <v>0.3</v>
      </c>
      <c r="K33" s="85">
        <v>0.3</v>
      </c>
      <c r="L33" s="84">
        <f t="shared" si="0"/>
        <v>1</v>
      </c>
      <c r="M33" s="111">
        <f t="shared" si="1"/>
        <v>1</v>
      </c>
      <c r="N33" s="88">
        <f t="shared" si="2"/>
        <v>1</v>
      </c>
      <c r="O33" s="86">
        <v>2210237</v>
      </c>
      <c r="P33" s="82">
        <v>0</v>
      </c>
      <c r="Q33" s="82">
        <v>0</v>
      </c>
      <c r="R33" s="82">
        <v>0</v>
      </c>
      <c r="S33" s="87" t="str">
        <f t="shared" si="3"/>
        <v xml:space="preserve"> -</v>
      </c>
      <c r="T33" s="88" t="str">
        <f t="shared" si="4"/>
        <v xml:space="preserve"> -</v>
      </c>
    </row>
    <row r="34" spans="2:20" ht="30">
      <c r="B34" s="305"/>
      <c r="C34" s="308"/>
      <c r="D34" s="273" t="s">
        <v>74</v>
      </c>
      <c r="E34" s="54">
        <v>42370</v>
      </c>
      <c r="F34" s="54">
        <v>42735</v>
      </c>
      <c r="G34" s="65" t="s">
        <v>48</v>
      </c>
      <c r="H34" s="55">
        <v>8</v>
      </c>
      <c r="I34" s="55">
        <v>8</v>
      </c>
      <c r="J34" s="55">
        <v>8</v>
      </c>
      <c r="K34" s="69">
        <v>8</v>
      </c>
      <c r="L34" s="21">
        <f t="shared" si="0"/>
        <v>1</v>
      </c>
      <c r="M34" s="22">
        <f t="shared" si="1"/>
        <v>1</v>
      </c>
      <c r="N34" s="23">
        <f t="shared" si="2"/>
        <v>1</v>
      </c>
      <c r="O34" s="77" t="s">
        <v>144</v>
      </c>
      <c r="P34" s="55">
        <v>0</v>
      </c>
      <c r="Q34" s="55">
        <v>0</v>
      </c>
      <c r="R34" s="55">
        <v>0</v>
      </c>
      <c r="S34" s="24" t="str">
        <f t="shared" si="3"/>
        <v xml:space="preserve"> -</v>
      </c>
      <c r="T34" s="23" t="str">
        <f t="shared" si="4"/>
        <v xml:space="preserve"> -</v>
      </c>
    </row>
    <row r="35" spans="2:20" ht="30">
      <c r="B35" s="305"/>
      <c r="C35" s="308"/>
      <c r="D35" s="274"/>
      <c r="E35" s="52">
        <v>42370</v>
      </c>
      <c r="F35" s="52">
        <v>42735</v>
      </c>
      <c r="G35" s="9" t="s">
        <v>49</v>
      </c>
      <c r="H35" s="53">
        <v>1</v>
      </c>
      <c r="I35" s="53">
        <v>1</v>
      </c>
      <c r="J35" s="53">
        <v>1</v>
      </c>
      <c r="K35" s="70">
        <v>1</v>
      </c>
      <c r="L35" s="26">
        <f t="shared" si="0"/>
        <v>1</v>
      </c>
      <c r="M35" s="27">
        <f t="shared" si="1"/>
        <v>1</v>
      </c>
      <c r="N35" s="28">
        <f t="shared" si="2"/>
        <v>1</v>
      </c>
      <c r="O35" s="78" t="s">
        <v>144</v>
      </c>
      <c r="P35" s="53">
        <v>0</v>
      </c>
      <c r="Q35" s="53">
        <v>0</v>
      </c>
      <c r="R35" s="53">
        <v>0</v>
      </c>
      <c r="S35" s="31" t="str">
        <f t="shared" si="3"/>
        <v xml:space="preserve"> -</v>
      </c>
      <c r="T35" s="28" t="str">
        <f t="shared" si="4"/>
        <v xml:space="preserve"> -</v>
      </c>
    </row>
    <row r="36" spans="2:20" ht="30">
      <c r="B36" s="305"/>
      <c r="C36" s="308"/>
      <c r="D36" s="274"/>
      <c r="E36" s="52">
        <v>42370</v>
      </c>
      <c r="F36" s="52">
        <v>42735</v>
      </c>
      <c r="G36" s="9" t="s">
        <v>50</v>
      </c>
      <c r="H36" s="53">
        <v>5000</v>
      </c>
      <c r="I36" s="53">
        <v>250</v>
      </c>
      <c r="J36" s="53">
        <v>250</v>
      </c>
      <c r="K36" s="70">
        <v>702</v>
      </c>
      <c r="L36" s="26">
        <f t="shared" si="0"/>
        <v>2.8079999999999998</v>
      </c>
      <c r="M36" s="27">
        <f t="shared" si="1"/>
        <v>1</v>
      </c>
      <c r="N36" s="28">
        <f t="shared" si="2"/>
        <v>1</v>
      </c>
      <c r="O36" s="78" t="s">
        <v>144</v>
      </c>
      <c r="P36" s="53">
        <v>0</v>
      </c>
      <c r="Q36" s="53">
        <v>0</v>
      </c>
      <c r="R36" s="53">
        <v>0</v>
      </c>
      <c r="S36" s="31" t="str">
        <f t="shared" si="3"/>
        <v xml:space="preserve"> -</v>
      </c>
      <c r="T36" s="28" t="str">
        <f t="shared" si="4"/>
        <v xml:space="preserve"> -</v>
      </c>
    </row>
    <row r="37" spans="2:20" ht="31" thickBot="1">
      <c r="B37" s="305"/>
      <c r="C37" s="308"/>
      <c r="D37" s="275"/>
      <c r="E37" s="56">
        <v>42370</v>
      </c>
      <c r="F37" s="56">
        <v>42735</v>
      </c>
      <c r="G37" s="12" t="s">
        <v>51</v>
      </c>
      <c r="H37" s="57">
        <v>30000</v>
      </c>
      <c r="I37" s="57">
        <v>3750</v>
      </c>
      <c r="J37" s="57">
        <v>3750</v>
      </c>
      <c r="K37" s="72">
        <v>29973</v>
      </c>
      <c r="L37" s="75">
        <f t="shared" si="0"/>
        <v>7.9927999999999999</v>
      </c>
      <c r="M37" s="108">
        <f t="shared" si="1"/>
        <v>1</v>
      </c>
      <c r="N37" s="59">
        <f t="shared" si="2"/>
        <v>1</v>
      </c>
      <c r="O37" s="79" t="s">
        <v>144</v>
      </c>
      <c r="P37" s="57">
        <v>0</v>
      </c>
      <c r="Q37" s="57">
        <v>0</v>
      </c>
      <c r="R37" s="57">
        <v>0</v>
      </c>
      <c r="S37" s="58" t="str">
        <f t="shared" si="3"/>
        <v xml:space="preserve"> -</v>
      </c>
      <c r="T37" s="59" t="str">
        <f t="shared" si="4"/>
        <v xml:space="preserve"> -</v>
      </c>
    </row>
    <row r="38" spans="2:20" ht="45">
      <c r="B38" s="305"/>
      <c r="C38" s="308"/>
      <c r="D38" s="276" t="s">
        <v>75</v>
      </c>
      <c r="E38" s="97">
        <v>42370</v>
      </c>
      <c r="F38" s="97">
        <v>42735</v>
      </c>
      <c r="G38" s="10" t="s">
        <v>52</v>
      </c>
      <c r="H38" s="98">
        <v>4</v>
      </c>
      <c r="I38" s="98">
        <v>0</v>
      </c>
      <c r="J38" s="98">
        <v>0</v>
      </c>
      <c r="K38" s="99">
        <v>0.3</v>
      </c>
      <c r="L38" s="100" t="e">
        <f t="shared" si="0"/>
        <v>#DIV/0!</v>
      </c>
      <c r="M38" s="110">
        <f t="shared" si="1"/>
        <v>1</v>
      </c>
      <c r="N38" s="103" t="str">
        <f t="shared" si="2"/>
        <v xml:space="preserve"> -</v>
      </c>
      <c r="O38" s="101">
        <v>0</v>
      </c>
      <c r="P38" s="98">
        <v>0</v>
      </c>
      <c r="Q38" s="98">
        <v>0</v>
      </c>
      <c r="R38" s="98">
        <v>0</v>
      </c>
      <c r="S38" s="102" t="str">
        <f t="shared" si="3"/>
        <v xml:space="preserve"> -</v>
      </c>
      <c r="T38" s="103" t="str">
        <f t="shared" si="4"/>
        <v xml:space="preserve"> -</v>
      </c>
    </row>
    <row r="39" spans="2:20" ht="46" thickBot="1">
      <c r="B39" s="305"/>
      <c r="C39" s="308"/>
      <c r="D39" s="277"/>
      <c r="E39" s="81">
        <v>42370</v>
      </c>
      <c r="F39" s="81">
        <v>42735</v>
      </c>
      <c r="G39" s="11" t="s">
        <v>53</v>
      </c>
      <c r="H39" s="87">
        <v>1</v>
      </c>
      <c r="I39" s="87">
        <v>0</v>
      </c>
      <c r="J39" s="87">
        <v>0</v>
      </c>
      <c r="K39" s="85">
        <v>0</v>
      </c>
      <c r="L39" s="84" t="e">
        <f t="shared" si="0"/>
        <v>#DIV/0!</v>
      </c>
      <c r="M39" s="111">
        <f t="shared" si="1"/>
        <v>1</v>
      </c>
      <c r="N39" s="88" t="str">
        <f t="shared" si="2"/>
        <v xml:space="preserve"> -</v>
      </c>
      <c r="O39" s="86">
        <v>0</v>
      </c>
      <c r="P39" s="82">
        <v>0</v>
      </c>
      <c r="Q39" s="82">
        <v>0</v>
      </c>
      <c r="R39" s="82">
        <v>0</v>
      </c>
      <c r="S39" s="87" t="str">
        <f t="shared" si="3"/>
        <v xml:space="preserve"> -</v>
      </c>
      <c r="T39" s="88" t="str">
        <f t="shared" si="4"/>
        <v xml:space="preserve"> -</v>
      </c>
    </row>
    <row r="40" spans="2:20" ht="45">
      <c r="B40" s="305"/>
      <c r="C40" s="308"/>
      <c r="D40" s="273" t="s">
        <v>76</v>
      </c>
      <c r="E40" s="54">
        <v>42370</v>
      </c>
      <c r="F40" s="54">
        <v>42735</v>
      </c>
      <c r="G40" s="65" t="s">
        <v>54</v>
      </c>
      <c r="H40" s="55">
        <v>10</v>
      </c>
      <c r="I40" s="55">
        <v>10</v>
      </c>
      <c r="J40" s="55">
        <v>10</v>
      </c>
      <c r="K40" s="69">
        <v>10</v>
      </c>
      <c r="L40" s="21">
        <f t="shared" si="0"/>
        <v>1</v>
      </c>
      <c r="M40" s="22">
        <f t="shared" si="1"/>
        <v>1</v>
      </c>
      <c r="N40" s="23">
        <f t="shared" si="2"/>
        <v>1</v>
      </c>
      <c r="O40" s="77">
        <v>0</v>
      </c>
      <c r="P40" s="55">
        <v>0</v>
      </c>
      <c r="Q40" s="55">
        <v>0</v>
      </c>
      <c r="R40" s="55">
        <v>0</v>
      </c>
      <c r="S40" s="24" t="str">
        <f t="shared" si="3"/>
        <v xml:space="preserve"> -</v>
      </c>
      <c r="T40" s="23" t="str">
        <f t="shared" si="4"/>
        <v xml:space="preserve"> -</v>
      </c>
    </row>
    <row r="41" spans="2:20" ht="75">
      <c r="B41" s="305"/>
      <c r="C41" s="308"/>
      <c r="D41" s="274"/>
      <c r="E41" s="52">
        <v>42370</v>
      </c>
      <c r="F41" s="52">
        <v>42735</v>
      </c>
      <c r="G41" s="9" t="s">
        <v>55</v>
      </c>
      <c r="H41" s="53">
        <v>2</v>
      </c>
      <c r="I41" s="53">
        <v>0</v>
      </c>
      <c r="J41" s="53">
        <v>0</v>
      </c>
      <c r="K41" s="70">
        <v>0</v>
      </c>
      <c r="L41" s="26" t="e">
        <f t="shared" si="0"/>
        <v>#DIV/0!</v>
      </c>
      <c r="M41" s="27">
        <f t="shared" si="1"/>
        <v>1</v>
      </c>
      <c r="N41" s="28" t="str">
        <f t="shared" si="2"/>
        <v xml:space="preserve"> -</v>
      </c>
      <c r="O41" s="78">
        <v>0</v>
      </c>
      <c r="P41" s="53">
        <v>0</v>
      </c>
      <c r="Q41" s="53">
        <v>0</v>
      </c>
      <c r="R41" s="53">
        <v>0</v>
      </c>
      <c r="S41" s="31" t="str">
        <f t="shared" si="3"/>
        <v xml:space="preserve"> -</v>
      </c>
      <c r="T41" s="28" t="str">
        <f t="shared" si="4"/>
        <v xml:space="preserve"> -</v>
      </c>
    </row>
    <row r="42" spans="2:20" ht="30" customHeight="1" thickBot="1">
      <c r="B42" s="306"/>
      <c r="C42" s="309"/>
      <c r="D42" s="275"/>
      <c r="E42" s="56">
        <v>42370</v>
      </c>
      <c r="F42" s="56">
        <v>42735</v>
      </c>
      <c r="G42" s="12" t="s">
        <v>56</v>
      </c>
      <c r="H42" s="57">
        <v>1</v>
      </c>
      <c r="I42" s="57">
        <v>1</v>
      </c>
      <c r="J42" s="57">
        <v>1</v>
      </c>
      <c r="K42" s="72">
        <v>1</v>
      </c>
      <c r="L42" s="75">
        <f t="shared" si="0"/>
        <v>1</v>
      </c>
      <c r="M42" s="108">
        <f t="shared" si="1"/>
        <v>1</v>
      </c>
      <c r="N42" s="59">
        <f t="shared" si="2"/>
        <v>1</v>
      </c>
      <c r="O42" s="79" t="s">
        <v>144</v>
      </c>
      <c r="P42" s="57">
        <v>0</v>
      </c>
      <c r="Q42" s="57">
        <v>0</v>
      </c>
      <c r="R42" s="57">
        <v>0</v>
      </c>
      <c r="S42" s="58" t="str">
        <f t="shared" si="3"/>
        <v xml:space="preserve"> -</v>
      </c>
      <c r="T42" s="59" t="str">
        <f t="shared" si="4"/>
        <v xml:space="preserve"> -</v>
      </c>
    </row>
    <row r="43" spans="2:20" ht="13" customHeight="1" thickBot="1">
      <c r="B43" s="66"/>
      <c r="C43" s="42"/>
      <c r="D43" s="43"/>
      <c r="E43" s="44"/>
      <c r="F43" s="44"/>
      <c r="G43" s="42"/>
      <c r="H43" s="45"/>
      <c r="I43" s="45"/>
      <c r="J43" s="45"/>
      <c r="K43" s="45"/>
      <c r="L43" s="46"/>
      <c r="M43" s="46"/>
      <c r="N43" s="46"/>
      <c r="O43" s="47"/>
      <c r="P43" s="48"/>
      <c r="Q43" s="48"/>
      <c r="R43" s="48"/>
      <c r="S43" s="49"/>
      <c r="T43" s="49"/>
    </row>
    <row r="44" spans="2:20" ht="30">
      <c r="B44" s="304" t="s">
        <v>82</v>
      </c>
      <c r="C44" s="307" t="s">
        <v>81</v>
      </c>
      <c r="D44" s="301" t="s">
        <v>77</v>
      </c>
      <c r="E44" s="54">
        <v>42370</v>
      </c>
      <c r="F44" s="54">
        <v>42735</v>
      </c>
      <c r="G44" s="65" t="s">
        <v>57</v>
      </c>
      <c r="H44" s="55">
        <v>1</v>
      </c>
      <c r="I44" s="55">
        <v>0</v>
      </c>
      <c r="J44" s="55">
        <v>0</v>
      </c>
      <c r="K44" s="69">
        <v>0</v>
      </c>
      <c r="L44" s="21" t="e">
        <f t="shared" si="0"/>
        <v>#DIV/0!</v>
      </c>
      <c r="M44" s="22">
        <f t="shared" si="1"/>
        <v>1</v>
      </c>
      <c r="N44" s="23" t="str">
        <f t="shared" si="2"/>
        <v xml:space="preserve"> -</v>
      </c>
      <c r="O44" s="77" t="s">
        <v>144</v>
      </c>
      <c r="P44" s="55">
        <v>0</v>
      </c>
      <c r="Q44" s="55">
        <v>0</v>
      </c>
      <c r="R44" s="55">
        <v>0</v>
      </c>
      <c r="S44" s="24" t="str">
        <f t="shared" si="3"/>
        <v xml:space="preserve"> -</v>
      </c>
      <c r="T44" s="23" t="str">
        <f t="shared" si="4"/>
        <v xml:space="preserve"> -</v>
      </c>
    </row>
    <row r="45" spans="2:20" ht="45">
      <c r="B45" s="305"/>
      <c r="C45" s="308"/>
      <c r="D45" s="302"/>
      <c r="E45" s="52">
        <v>42370</v>
      </c>
      <c r="F45" s="52">
        <v>42735</v>
      </c>
      <c r="G45" s="13" t="s">
        <v>58</v>
      </c>
      <c r="H45" s="53">
        <v>1</v>
      </c>
      <c r="I45" s="53">
        <v>0</v>
      </c>
      <c r="J45" s="53">
        <v>0</v>
      </c>
      <c r="K45" s="70">
        <v>0</v>
      </c>
      <c r="L45" s="26" t="e">
        <f t="shared" si="0"/>
        <v>#DIV/0!</v>
      </c>
      <c r="M45" s="27">
        <f t="shared" si="1"/>
        <v>1</v>
      </c>
      <c r="N45" s="28" t="str">
        <f t="shared" si="2"/>
        <v xml:space="preserve"> -</v>
      </c>
      <c r="O45" s="78">
        <v>0</v>
      </c>
      <c r="P45" s="53">
        <v>0</v>
      </c>
      <c r="Q45" s="53">
        <v>0</v>
      </c>
      <c r="R45" s="53">
        <v>0</v>
      </c>
      <c r="S45" s="31" t="str">
        <f t="shared" si="3"/>
        <v xml:space="preserve"> -</v>
      </c>
      <c r="T45" s="28" t="str">
        <f t="shared" si="4"/>
        <v xml:space="preserve"> -</v>
      </c>
    </row>
    <row r="46" spans="2:20" ht="46" thickBot="1">
      <c r="B46" s="306"/>
      <c r="C46" s="309"/>
      <c r="D46" s="303"/>
      <c r="E46" s="56">
        <v>42370</v>
      </c>
      <c r="F46" s="56">
        <v>42735</v>
      </c>
      <c r="G46" s="14" t="s">
        <v>59</v>
      </c>
      <c r="H46" s="57">
        <v>3</v>
      </c>
      <c r="I46" s="57">
        <v>0</v>
      </c>
      <c r="J46" s="57">
        <v>0</v>
      </c>
      <c r="K46" s="72">
        <v>0</v>
      </c>
      <c r="L46" s="75" t="e">
        <f t="shared" si="0"/>
        <v>#DIV/0!</v>
      </c>
      <c r="M46" s="108">
        <f t="shared" si="1"/>
        <v>1</v>
      </c>
      <c r="N46" s="59" t="str">
        <f t="shared" si="2"/>
        <v xml:space="preserve"> -</v>
      </c>
      <c r="O46" s="79">
        <v>0</v>
      </c>
      <c r="P46" s="57">
        <v>0</v>
      </c>
      <c r="Q46" s="57">
        <v>0</v>
      </c>
      <c r="R46" s="57">
        <v>0</v>
      </c>
      <c r="S46" s="58" t="str">
        <f t="shared" si="3"/>
        <v xml:space="preserve"> -</v>
      </c>
      <c r="T46" s="59" t="str">
        <f t="shared" si="4"/>
        <v xml:space="preserve"> -</v>
      </c>
    </row>
    <row r="47" spans="2:20" ht="13" customHeight="1" thickBot="1">
      <c r="B47" s="66"/>
      <c r="C47" s="42"/>
      <c r="D47" s="43"/>
      <c r="E47" s="44"/>
      <c r="F47" s="44"/>
      <c r="G47" s="42"/>
      <c r="H47" s="45"/>
      <c r="I47" s="45"/>
      <c r="J47" s="45"/>
      <c r="K47" s="45"/>
      <c r="L47" s="46"/>
      <c r="M47" s="46"/>
      <c r="N47" s="46"/>
      <c r="O47" s="47"/>
      <c r="P47" s="48"/>
      <c r="Q47" s="48"/>
      <c r="R47" s="48"/>
      <c r="S47" s="49"/>
      <c r="T47" s="49"/>
    </row>
    <row r="48" spans="2:20" ht="45">
      <c r="B48" s="304" t="s">
        <v>80</v>
      </c>
      <c r="C48" s="307" t="s">
        <v>79</v>
      </c>
      <c r="D48" s="301" t="s">
        <v>78</v>
      </c>
      <c r="E48" s="54">
        <v>42370</v>
      </c>
      <c r="F48" s="54">
        <v>42735</v>
      </c>
      <c r="G48" s="15" t="s">
        <v>60</v>
      </c>
      <c r="H48" s="55">
        <v>1</v>
      </c>
      <c r="I48" s="55">
        <v>0</v>
      </c>
      <c r="J48" s="55">
        <v>0</v>
      </c>
      <c r="K48" s="69">
        <v>0</v>
      </c>
      <c r="L48" s="21" t="e">
        <f t="shared" si="0"/>
        <v>#DIV/0!</v>
      </c>
      <c r="M48" s="22">
        <f t="shared" si="1"/>
        <v>1</v>
      </c>
      <c r="N48" s="23" t="str">
        <f t="shared" si="2"/>
        <v xml:space="preserve"> -</v>
      </c>
      <c r="O48" s="77">
        <v>0</v>
      </c>
      <c r="P48" s="55">
        <v>0</v>
      </c>
      <c r="Q48" s="55">
        <v>0</v>
      </c>
      <c r="R48" s="55">
        <v>0</v>
      </c>
      <c r="S48" s="24" t="str">
        <f t="shared" si="3"/>
        <v xml:space="preserve"> -</v>
      </c>
      <c r="T48" s="23" t="str">
        <f t="shared" si="4"/>
        <v xml:space="preserve"> -</v>
      </c>
    </row>
    <row r="49" spans="2:20" ht="45">
      <c r="B49" s="305"/>
      <c r="C49" s="308"/>
      <c r="D49" s="302"/>
      <c r="E49" s="52">
        <v>42370</v>
      </c>
      <c r="F49" s="52">
        <v>42735</v>
      </c>
      <c r="G49" s="13" t="s">
        <v>61</v>
      </c>
      <c r="H49" s="53">
        <v>4</v>
      </c>
      <c r="I49" s="53">
        <v>0</v>
      </c>
      <c r="J49" s="53">
        <v>0</v>
      </c>
      <c r="K49" s="70">
        <v>0</v>
      </c>
      <c r="L49" s="26" t="e">
        <f t="shared" si="0"/>
        <v>#DIV/0!</v>
      </c>
      <c r="M49" s="27">
        <f t="shared" si="1"/>
        <v>1</v>
      </c>
      <c r="N49" s="28" t="str">
        <f t="shared" si="2"/>
        <v xml:space="preserve"> -</v>
      </c>
      <c r="O49" s="78">
        <v>0</v>
      </c>
      <c r="P49" s="53">
        <v>0</v>
      </c>
      <c r="Q49" s="53">
        <v>0</v>
      </c>
      <c r="R49" s="53">
        <v>0</v>
      </c>
      <c r="S49" s="31" t="str">
        <f t="shared" si="3"/>
        <v xml:space="preserve"> -</v>
      </c>
      <c r="T49" s="28" t="str">
        <f t="shared" si="4"/>
        <v xml:space="preserve"> -</v>
      </c>
    </row>
    <row r="50" spans="2:20" ht="45">
      <c r="B50" s="305"/>
      <c r="C50" s="308"/>
      <c r="D50" s="302"/>
      <c r="E50" s="52">
        <v>42370</v>
      </c>
      <c r="F50" s="52">
        <v>42735</v>
      </c>
      <c r="G50" s="13" t="s">
        <v>62</v>
      </c>
      <c r="H50" s="53">
        <v>1</v>
      </c>
      <c r="I50" s="53">
        <v>0</v>
      </c>
      <c r="J50" s="53">
        <v>0</v>
      </c>
      <c r="K50" s="70">
        <v>0</v>
      </c>
      <c r="L50" s="26" t="e">
        <f t="shared" si="0"/>
        <v>#DIV/0!</v>
      </c>
      <c r="M50" s="27">
        <f t="shared" si="1"/>
        <v>1</v>
      </c>
      <c r="N50" s="28" t="str">
        <f t="shared" si="2"/>
        <v xml:space="preserve"> -</v>
      </c>
      <c r="O50" s="78">
        <v>0</v>
      </c>
      <c r="P50" s="53">
        <v>0</v>
      </c>
      <c r="Q50" s="53">
        <v>0</v>
      </c>
      <c r="R50" s="53">
        <v>0</v>
      </c>
      <c r="S50" s="31" t="str">
        <f t="shared" si="3"/>
        <v xml:space="preserve"> -</v>
      </c>
      <c r="T50" s="28" t="str">
        <f t="shared" si="4"/>
        <v xml:space="preserve"> -</v>
      </c>
    </row>
    <row r="51" spans="2:20" ht="45">
      <c r="B51" s="305"/>
      <c r="C51" s="308"/>
      <c r="D51" s="302"/>
      <c r="E51" s="52">
        <v>42370</v>
      </c>
      <c r="F51" s="52">
        <v>42735</v>
      </c>
      <c r="G51" s="13" t="s">
        <v>63</v>
      </c>
      <c r="H51" s="53">
        <v>1</v>
      </c>
      <c r="I51" s="53">
        <v>0</v>
      </c>
      <c r="J51" s="53">
        <v>0</v>
      </c>
      <c r="K51" s="70">
        <v>0</v>
      </c>
      <c r="L51" s="26" t="e">
        <f t="shared" si="0"/>
        <v>#DIV/0!</v>
      </c>
      <c r="M51" s="27">
        <f t="shared" si="1"/>
        <v>1</v>
      </c>
      <c r="N51" s="28" t="str">
        <f t="shared" si="2"/>
        <v xml:space="preserve"> -</v>
      </c>
      <c r="O51" s="78">
        <v>0</v>
      </c>
      <c r="P51" s="53">
        <v>0</v>
      </c>
      <c r="Q51" s="53">
        <v>0</v>
      </c>
      <c r="R51" s="53">
        <v>0</v>
      </c>
      <c r="S51" s="31" t="str">
        <f t="shared" si="3"/>
        <v xml:space="preserve"> -</v>
      </c>
      <c r="T51" s="28" t="str">
        <f t="shared" si="4"/>
        <v xml:space="preserve"> -</v>
      </c>
    </row>
    <row r="52" spans="2:20" ht="45">
      <c r="B52" s="305"/>
      <c r="C52" s="308"/>
      <c r="D52" s="302"/>
      <c r="E52" s="52">
        <v>42370</v>
      </c>
      <c r="F52" s="52">
        <v>42735</v>
      </c>
      <c r="G52" s="9" t="s">
        <v>64</v>
      </c>
      <c r="H52" s="53">
        <v>1</v>
      </c>
      <c r="I52" s="53">
        <v>0</v>
      </c>
      <c r="J52" s="53">
        <v>0</v>
      </c>
      <c r="K52" s="70">
        <v>0</v>
      </c>
      <c r="L52" s="26" t="e">
        <f t="shared" si="0"/>
        <v>#DIV/0!</v>
      </c>
      <c r="M52" s="27">
        <f t="shared" si="1"/>
        <v>1</v>
      </c>
      <c r="N52" s="28" t="str">
        <f t="shared" si="2"/>
        <v xml:space="preserve"> -</v>
      </c>
      <c r="O52" s="78" t="s">
        <v>144</v>
      </c>
      <c r="P52" s="53">
        <v>0</v>
      </c>
      <c r="Q52" s="53">
        <v>0</v>
      </c>
      <c r="R52" s="53">
        <v>0</v>
      </c>
      <c r="S52" s="31" t="str">
        <f t="shared" si="3"/>
        <v xml:space="preserve"> -</v>
      </c>
      <c r="T52" s="28" t="str">
        <f t="shared" si="4"/>
        <v xml:space="preserve"> -</v>
      </c>
    </row>
    <row r="53" spans="2:20" ht="30" customHeight="1">
      <c r="B53" s="305"/>
      <c r="C53" s="308"/>
      <c r="D53" s="302"/>
      <c r="E53" s="52">
        <v>42370</v>
      </c>
      <c r="F53" s="52">
        <v>42735</v>
      </c>
      <c r="G53" s="9" t="s">
        <v>65</v>
      </c>
      <c r="H53" s="53">
        <v>50</v>
      </c>
      <c r="I53" s="53">
        <v>0</v>
      </c>
      <c r="J53" s="53">
        <v>0</v>
      </c>
      <c r="K53" s="70">
        <v>0</v>
      </c>
      <c r="L53" s="26" t="e">
        <f t="shared" si="0"/>
        <v>#DIV/0!</v>
      </c>
      <c r="M53" s="27">
        <f t="shared" si="1"/>
        <v>1</v>
      </c>
      <c r="N53" s="28" t="str">
        <f t="shared" si="2"/>
        <v xml:space="preserve"> -</v>
      </c>
      <c r="O53" s="78">
        <v>0</v>
      </c>
      <c r="P53" s="53">
        <v>0</v>
      </c>
      <c r="Q53" s="53">
        <v>0</v>
      </c>
      <c r="R53" s="53">
        <v>0</v>
      </c>
      <c r="S53" s="31" t="str">
        <f t="shared" si="3"/>
        <v xml:space="preserve"> -</v>
      </c>
      <c r="T53" s="28" t="str">
        <f t="shared" si="4"/>
        <v xml:space="preserve"> -</v>
      </c>
    </row>
    <row r="54" spans="2:20" ht="31" thickBot="1">
      <c r="B54" s="306"/>
      <c r="C54" s="309"/>
      <c r="D54" s="303"/>
      <c r="E54" s="56">
        <v>42370</v>
      </c>
      <c r="F54" s="56">
        <v>42735</v>
      </c>
      <c r="G54" s="12" t="s">
        <v>66</v>
      </c>
      <c r="H54" s="57">
        <v>1</v>
      </c>
      <c r="I54" s="57">
        <v>0</v>
      </c>
      <c r="J54" s="57">
        <v>0</v>
      </c>
      <c r="K54" s="72">
        <v>0</v>
      </c>
      <c r="L54" s="75" t="e">
        <f t="shared" si="0"/>
        <v>#DIV/0!</v>
      </c>
      <c r="M54" s="108">
        <f t="shared" si="1"/>
        <v>1</v>
      </c>
      <c r="N54" s="59" t="str">
        <f t="shared" si="2"/>
        <v xml:space="preserve"> -</v>
      </c>
      <c r="O54" s="79" t="s">
        <v>144</v>
      </c>
      <c r="P54" s="57">
        <v>0</v>
      </c>
      <c r="Q54" s="57">
        <v>0</v>
      </c>
      <c r="R54" s="57">
        <v>0</v>
      </c>
      <c r="S54" s="58" t="str">
        <f t="shared" si="3"/>
        <v xml:space="preserve"> -</v>
      </c>
      <c r="T54" s="59" t="str">
        <f t="shared" si="4"/>
        <v xml:space="preserve"> -</v>
      </c>
    </row>
    <row r="55" spans="2:20" ht="21" customHeight="1" thickBot="1">
      <c r="M55" s="50">
        <f>+AVERAGE(M12:M26,M28,M30:M42,M44:M46,M48:M54)</f>
        <v>1</v>
      </c>
      <c r="N55" s="51">
        <f>+AVERAGE(N12:N26,N28,N30:N42,N44:N46,N48:N54)</f>
        <v>0.99848484848484853</v>
      </c>
      <c r="P55" s="115">
        <f>+SUM(P12:P26,P28,P30:P42,P44:P46,P48:P54)</f>
        <v>0</v>
      </c>
      <c r="Q55" s="116">
        <f t="shared" ref="Q55:R55" si="5">+SUM(Q12:Q26,Q28,Q30:Q42,Q44:Q46,Q48:Q54)</f>
        <v>0</v>
      </c>
      <c r="R55" s="116">
        <f t="shared" si="5"/>
        <v>0</v>
      </c>
      <c r="S55" s="117" t="str">
        <f t="shared" si="3"/>
        <v xml:space="preserve"> -</v>
      </c>
      <c r="T55" s="118" t="str">
        <f t="shared" si="4"/>
        <v xml:space="preserve"> -</v>
      </c>
    </row>
  </sheetData>
  <mergeCells count="35">
    <mergeCell ref="C12:C26"/>
    <mergeCell ref="B12:B42"/>
    <mergeCell ref="C30:C42"/>
    <mergeCell ref="D34:D37"/>
    <mergeCell ref="D38:D39"/>
    <mergeCell ref="D40:D42"/>
    <mergeCell ref="D12:D13"/>
    <mergeCell ref="D24:D26"/>
    <mergeCell ref="D30:D33"/>
    <mergeCell ref="D48:D54"/>
    <mergeCell ref="B48:B54"/>
    <mergeCell ref="C48:C54"/>
    <mergeCell ref="B44:B46"/>
    <mergeCell ref="C44:C46"/>
    <mergeCell ref="J10:J11"/>
    <mergeCell ref="H10:H11"/>
    <mergeCell ref="I10:I11"/>
    <mergeCell ref="M10:M11"/>
    <mergeCell ref="D44:D46"/>
    <mergeCell ref="N10:N11"/>
    <mergeCell ref="O9:T10"/>
    <mergeCell ref="D15:D21"/>
    <mergeCell ref="D22:D23"/>
    <mergeCell ref="B2:T2"/>
    <mergeCell ref="B3:T3"/>
    <mergeCell ref="B4:T4"/>
    <mergeCell ref="D8:K8"/>
    <mergeCell ref="B9:B11"/>
    <mergeCell ref="C9:C11"/>
    <mergeCell ref="D9:D11"/>
    <mergeCell ref="E9:F10"/>
    <mergeCell ref="G9:K9"/>
    <mergeCell ref="K10:K11"/>
    <mergeCell ref="M9:N9"/>
    <mergeCell ref="G10:G11"/>
  </mergeCells>
  <phoneticPr fontId="0" type="noConversion"/>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5"/>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78" t="s">
        <v>16</v>
      </c>
      <c r="C2" s="278"/>
      <c r="D2" s="278"/>
      <c r="E2" s="278"/>
      <c r="F2" s="278"/>
      <c r="G2" s="278"/>
      <c r="H2" s="278"/>
      <c r="I2" s="278"/>
      <c r="J2" s="278"/>
      <c r="K2" s="278"/>
      <c r="L2" s="278"/>
      <c r="M2" s="278"/>
      <c r="N2" s="278"/>
      <c r="O2" s="278"/>
      <c r="P2" s="278"/>
      <c r="Q2" s="278"/>
      <c r="R2" s="278"/>
      <c r="S2" s="278"/>
      <c r="T2" s="278"/>
    </row>
    <row r="3" spans="2:20" ht="20" customHeight="1">
      <c r="B3" s="278" t="s">
        <v>19</v>
      </c>
      <c r="C3" s="278"/>
      <c r="D3" s="278"/>
      <c r="E3" s="278"/>
      <c r="F3" s="278"/>
      <c r="G3" s="278"/>
      <c r="H3" s="278"/>
      <c r="I3" s="278"/>
      <c r="J3" s="278"/>
      <c r="K3" s="278"/>
      <c r="L3" s="278"/>
      <c r="M3" s="278"/>
      <c r="N3" s="278"/>
      <c r="O3" s="278"/>
      <c r="P3" s="278"/>
      <c r="Q3" s="278"/>
      <c r="R3" s="278"/>
      <c r="S3" s="278"/>
      <c r="T3" s="278"/>
    </row>
    <row r="4" spans="2:20" ht="20" customHeight="1">
      <c r="B4" s="278" t="s">
        <v>27</v>
      </c>
      <c r="C4" s="278"/>
      <c r="D4" s="278"/>
      <c r="E4" s="278"/>
      <c r="F4" s="278"/>
      <c r="G4" s="278"/>
      <c r="H4" s="278"/>
      <c r="I4" s="278"/>
      <c r="J4" s="278"/>
      <c r="K4" s="278"/>
      <c r="L4" s="278"/>
      <c r="M4" s="278"/>
      <c r="N4" s="278"/>
      <c r="O4" s="278"/>
      <c r="P4" s="278"/>
      <c r="Q4" s="278"/>
      <c r="R4" s="278"/>
      <c r="S4" s="278"/>
      <c r="T4" s="278"/>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2017</v>
      </c>
      <c r="C8" s="19">
        <v>43100</v>
      </c>
      <c r="D8" s="279" t="s">
        <v>3</v>
      </c>
      <c r="E8" s="280"/>
      <c r="F8" s="280"/>
      <c r="G8" s="280"/>
      <c r="H8" s="280"/>
      <c r="I8" s="280"/>
      <c r="J8" s="280"/>
      <c r="K8" s="281"/>
      <c r="L8" s="4"/>
      <c r="M8" s="4"/>
      <c r="N8" s="4"/>
      <c r="O8" s="4"/>
      <c r="P8" s="4"/>
      <c r="Q8" s="4"/>
      <c r="R8" s="4"/>
      <c r="S8" s="4"/>
      <c r="T8" s="4"/>
    </row>
    <row r="9" spans="2:20" ht="30" customHeight="1">
      <c r="B9" s="282" t="s">
        <v>17</v>
      </c>
      <c r="C9" s="285" t="s">
        <v>18</v>
      </c>
      <c r="D9" s="287" t="s">
        <v>0</v>
      </c>
      <c r="E9" s="290" t="s">
        <v>4</v>
      </c>
      <c r="F9" s="290"/>
      <c r="G9" s="290" t="s">
        <v>5</v>
      </c>
      <c r="H9" s="290"/>
      <c r="I9" s="290"/>
      <c r="J9" s="290"/>
      <c r="K9" s="292"/>
      <c r="L9" s="5"/>
      <c r="M9" s="287" t="s">
        <v>6</v>
      </c>
      <c r="N9" s="292"/>
      <c r="O9" s="267" t="s">
        <v>24</v>
      </c>
      <c r="P9" s="268"/>
      <c r="Q9" s="268"/>
      <c r="R9" s="268"/>
      <c r="S9" s="268"/>
      <c r="T9" s="269"/>
    </row>
    <row r="10" spans="2:20" ht="17" customHeight="1">
      <c r="B10" s="283"/>
      <c r="C10" s="286"/>
      <c r="D10" s="288"/>
      <c r="E10" s="291"/>
      <c r="F10" s="291"/>
      <c r="G10" s="291" t="s">
        <v>7</v>
      </c>
      <c r="H10" s="295" t="s">
        <v>25</v>
      </c>
      <c r="I10" s="295" t="s">
        <v>26</v>
      </c>
      <c r="J10" s="296" t="s">
        <v>1</v>
      </c>
      <c r="K10" s="293" t="s">
        <v>8</v>
      </c>
      <c r="L10" s="6"/>
      <c r="M10" s="299" t="s">
        <v>9</v>
      </c>
      <c r="N10" s="265" t="s">
        <v>10</v>
      </c>
      <c r="O10" s="270"/>
      <c r="P10" s="271"/>
      <c r="Q10" s="271"/>
      <c r="R10" s="271"/>
      <c r="S10" s="271"/>
      <c r="T10" s="272"/>
    </row>
    <row r="11" spans="2:20" ht="37.5" customHeight="1" thickBot="1">
      <c r="B11" s="284"/>
      <c r="C11" s="286"/>
      <c r="D11" s="289"/>
      <c r="E11" s="32" t="s">
        <v>11</v>
      </c>
      <c r="F11" s="32" t="s">
        <v>12</v>
      </c>
      <c r="G11" s="295"/>
      <c r="H11" s="298"/>
      <c r="I11" s="310"/>
      <c r="J11" s="297"/>
      <c r="K11" s="294"/>
      <c r="L11" s="25"/>
      <c r="M11" s="300"/>
      <c r="N11" s="266"/>
      <c r="O11" s="33" t="s">
        <v>23</v>
      </c>
      <c r="P11" s="34" t="s">
        <v>20</v>
      </c>
      <c r="Q11" s="35" t="s">
        <v>21</v>
      </c>
      <c r="R11" s="29" t="s">
        <v>22</v>
      </c>
      <c r="S11" s="29" t="s">
        <v>14</v>
      </c>
      <c r="T11" s="30" t="s">
        <v>15</v>
      </c>
    </row>
    <row r="12" spans="2:20" ht="75">
      <c r="B12" s="304" t="s">
        <v>86</v>
      </c>
      <c r="C12" s="307" t="s">
        <v>83</v>
      </c>
      <c r="D12" s="273" t="s">
        <v>67</v>
      </c>
      <c r="E12" s="54">
        <v>42736</v>
      </c>
      <c r="F12" s="54">
        <v>43100</v>
      </c>
      <c r="G12" s="65" t="s">
        <v>28</v>
      </c>
      <c r="H12" s="55">
        <v>1</v>
      </c>
      <c r="I12" s="98">
        <f>+J12</f>
        <v>1</v>
      </c>
      <c r="J12" s="55">
        <v>1</v>
      </c>
      <c r="K12" s="69">
        <v>1</v>
      </c>
      <c r="L12" s="21">
        <f>+K12/J12</f>
        <v>1</v>
      </c>
      <c r="M12" s="22">
        <f>DAYS360(E12,$C$8)/DAYS360(E12,F12)</f>
        <v>1</v>
      </c>
      <c r="N12" s="23">
        <f>IF(J12=0," -",IF(L12&gt;100%,100%,L12))</f>
        <v>1</v>
      </c>
      <c r="O12" s="77" t="s">
        <v>144</v>
      </c>
      <c r="P12" s="55">
        <v>0</v>
      </c>
      <c r="Q12" s="55">
        <v>0</v>
      </c>
      <c r="R12" s="55">
        <v>0</v>
      </c>
      <c r="S12" s="24" t="str">
        <f>IF(P12=0," -",Q12/P12)</f>
        <v xml:space="preserve"> -</v>
      </c>
      <c r="T12" s="23" t="str">
        <f>IF(R12=0," -",IF(Q12=0,100%,R12/Q12))</f>
        <v xml:space="preserve"> -</v>
      </c>
    </row>
    <row r="13" spans="2:20" ht="91" thickBot="1">
      <c r="B13" s="305"/>
      <c r="C13" s="308"/>
      <c r="D13" s="275"/>
      <c r="E13" s="56">
        <v>42736</v>
      </c>
      <c r="F13" s="56">
        <v>43100</v>
      </c>
      <c r="G13" s="12" t="s">
        <v>29</v>
      </c>
      <c r="H13" s="57">
        <v>1</v>
      </c>
      <c r="I13" s="57">
        <f t="shared" ref="I13:I26" si="0">+J13</f>
        <v>1</v>
      </c>
      <c r="J13" s="57">
        <v>1</v>
      </c>
      <c r="K13" s="72">
        <v>1</v>
      </c>
      <c r="L13" s="75">
        <f t="shared" ref="L13:L54" si="1">+K13/J13</f>
        <v>1</v>
      </c>
      <c r="M13" s="108">
        <f t="shared" ref="M13:M54" si="2">DAYS360(E13,$C$8)/DAYS360(E13,F13)</f>
        <v>1</v>
      </c>
      <c r="N13" s="59">
        <f t="shared" ref="N13:N54" si="3">IF(J13=0," -",IF(L13&gt;100%,100%,L13))</f>
        <v>1</v>
      </c>
      <c r="O13" s="79" t="s">
        <v>144</v>
      </c>
      <c r="P13" s="57">
        <v>0</v>
      </c>
      <c r="Q13" s="57">
        <v>0</v>
      </c>
      <c r="R13" s="57">
        <v>0</v>
      </c>
      <c r="S13" s="58" t="str">
        <f t="shared" ref="S13:S55" si="4">IF(P13=0," -",Q13/P13)</f>
        <v xml:space="preserve"> -</v>
      </c>
      <c r="T13" s="59" t="str">
        <f t="shared" ref="T13:T55" si="5">IF(R13=0," -",IF(Q13=0,100%,R13/Q13))</f>
        <v xml:space="preserve"> -</v>
      </c>
    </row>
    <row r="14" spans="2:20" ht="91" thickBot="1">
      <c r="B14" s="305"/>
      <c r="C14" s="308"/>
      <c r="D14" s="89" t="s">
        <v>68</v>
      </c>
      <c r="E14" s="90">
        <v>42736</v>
      </c>
      <c r="F14" s="90">
        <v>43100</v>
      </c>
      <c r="G14" s="107" t="s">
        <v>30</v>
      </c>
      <c r="H14" s="91">
        <v>1</v>
      </c>
      <c r="I14" s="57">
        <f t="shared" si="0"/>
        <v>1</v>
      </c>
      <c r="J14" s="91">
        <v>1</v>
      </c>
      <c r="K14" s="92">
        <v>1</v>
      </c>
      <c r="L14" s="93">
        <f t="shared" si="1"/>
        <v>1</v>
      </c>
      <c r="M14" s="109">
        <f t="shared" si="2"/>
        <v>1</v>
      </c>
      <c r="N14" s="96">
        <f t="shared" si="3"/>
        <v>1</v>
      </c>
      <c r="O14" s="94" t="s">
        <v>144</v>
      </c>
      <c r="P14" s="91">
        <v>0</v>
      </c>
      <c r="Q14" s="91">
        <v>0</v>
      </c>
      <c r="R14" s="91">
        <v>0</v>
      </c>
      <c r="S14" s="95" t="str">
        <f t="shared" si="4"/>
        <v xml:space="preserve"> -</v>
      </c>
      <c r="T14" s="96" t="str">
        <f t="shared" si="5"/>
        <v xml:space="preserve"> -</v>
      </c>
    </row>
    <row r="15" spans="2:20" ht="45">
      <c r="B15" s="305"/>
      <c r="C15" s="308"/>
      <c r="D15" s="273" t="s">
        <v>69</v>
      </c>
      <c r="E15" s="54">
        <v>42736</v>
      </c>
      <c r="F15" s="54">
        <v>43100</v>
      </c>
      <c r="G15" s="65" t="s">
        <v>31</v>
      </c>
      <c r="H15" s="55">
        <v>1</v>
      </c>
      <c r="I15" s="98">
        <f t="shared" si="0"/>
        <v>1</v>
      </c>
      <c r="J15" s="55">
        <v>1</v>
      </c>
      <c r="K15" s="69">
        <v>1</v>
      </c>
      <c r="L15" s="21">
        <f t="shared" si="1"/>
        <v>1</v>
      </c>
      <c r="M15" s="22">
        <f t="shared" si="2"/>
        <v>1</v>
      </c>
      <c r="N15" s="23">
        <f t="shared" si="3"/>
        <v>1</v>
      </c>
      <c r="O15" s="77" t="s">
        <v>144</v>
      </c>
      <c r="P15" s="55">
        <v>0</v>
      </c>
      <c r="Q15" s="55">
        <v>0</v>
      </c>
      <c r="R15" s="55">
        <v>0</v>
      </c>
      <c r="S15" s="24" t="str">
        <f t="shared" si="4"/>
        <v xml:space="preserve"> -</v>
      </c>
      <c r="T15" s="23" t="str">
        <f t="shared" si="5"/>
        <v xml:space="preserve"> -</v>
      </c>
    </row>
    <row r="16" spans="2:20" ht="60">
      <c r="B16" s="305"/>
      <c r="C16" s="308"/>
      <c r="D16" s="274"/>
      <c r="E16" s="52">
        <v>42736</v>
      </c>
      <c r="F16" s="52">
        <v>43100</v>
      </c>
      <c r="G16" s="9" t="s">
        <v>32</v>
      </c>
      <c r="H16" s="53">
        <v>1</v>
      </c>
      <c r="I16" s="53">
        <f t="shared" si="0"/>
        <v>1</v>
      </c>
      <c r="J16" s="53">
        <v>1</v>
      </c>
      <c r="K16" s="70">
        <v>1</v>
      </c>
      <c r="L16" s="26">
        <f t="shared" si="1"/>
        <v>1</v>
      </c>
      <c r="M16" s="27">
        <f t="shared" si="2"/>
        <v>1</v>
      </c>
      <c r="N16" s="28">
        <f t="shared" si="3"/>
        <v>1</v>
      </c>
      <c r="O16" s="78" t="s">
        <v>144</v>
      </c>
      <c r="P16" s="53">
        <v>0</v>
      </c>
      <c r="Q16" s="53">
        <v>0</v>
      </c>
      <c r="R16" s="53">
        <v>0</v>
      </c>
      <c r="S16" s="31" t="str">
        <f t="shared" si="4"/>
        <v xml:space="preserve"> -</v>
      </c>
      <c r="T16" s="28" t="str">
        <f t="shared" si="5"/>
        <v xml:space="preserve"> -</v>
      </c>
    </row>
    <row r="17" spans="2:20" ht="45">
      <c r="B17" s="305"/>
      <c r="C17" s="308"/>
      <c r="D17" s="274"/>
      <c r="E17" s="52">
        <v>42736</v>
      </c>
      <c r="F17" s="52">
        <v>43100</v>
      </c>
      <c r="G17" s="9" t="s">
        <v>33</v>
      </c>
      <c r="H17" s="53">
        <v>1</v>
      </c>
      <c r="I17" s="53">
        <f t="shared" si="0"/>
        <v>1</v>
      </c>
      <c r="J17" s="53">
        <v>1</v>
      </c>
      <c r="K17" s="70">
        <v>1</v>
      </c>
      <c r="L17" s="26">
        <f t="shared" si="1"/>
        <v>1</v>
      </c>
      <c r="M17" s="27">
        <f t="shared" si="2"/>
        <v>1</v>
      </c>
      <c r="N17" s="28">
        <f t="shared" si="3"/>
        <v>1</v>
      </c>
      <c r="O17" s="78" t="s">
        <v>144</v>
      </c>
      <c r="P17" s="53">
        <v>0</v>
      </c>
      <c r="Q17" s="53">
        <v>0</v>
      </c>
      <c r="R17" s="53">
        <v>0</v>
      </c>
      <c r="S17" s="31" t="str">
        <f t="shared" si="4"/>
        <v xml:space="preserve"> -</v>
      </c>
      <c r="T17" s="28" t="str">
        <f t="shared" si="5"/>
        <v xml:space="preserve"> -</v>
      </c>
    </row>
    <row r="18" spans="2:20" ht="60">
      <c r="B18" s="305"/>
      <c r="C18" s="308"/>
      <c r="D18" s="274"/>
      <c r="E18" s="52">
        <v>42736</v>
      </c>
      <c r="F18" s="52">
        <v>43100</v>
      </c>
      <c r="G18" s="9" t="s">
        <v>34</v>
      </c>
      <c r="H18" s="53">
        <v>1</v>
      </c>
      <c r="I18" s="53">
        <f t="shared" si="0"/>
        <v>1</v>
      </c>
      <c r="J18" s="53">
        <v>1</v>
      </c>
      <c r="K18" s="70">
        <v>1</v>
      </c>
      <c r="L18" s="26">
        <f t="shared" si="1"/>
        <v>1</v>
      </c>
      <c r="M18" s="27">
        <f t="shared" si="2"/>
        <v>1</v>
      </c>
      <c r="N18" s="28">
        <f t="shared" si="3"/>
        <v>1</v>
      </c>
      <c r="O18" s="78" t="s">
        <v>144</v>
      </c>
      <c r="P18" s="53">
        <v>0</v>
      </c>
      <c r="Q18" s="53">
        <v>0</v>
      </c>
      <c r="R18" s="53">
        <v>0</v>
      </c>
      <c r="S18" s="31" t="str">
        <f t="shared" si="4"/>
        <v xml:space="preserve"> -</v>
      </c>
      <c r="T18" s="28" t="str">
        <f t="shared" si="5"/>
        <v xml:space="preserve"> -</v>
      </c>
    </row>
    <row r="19" spans="2:20" ht="60">
      <c r="B19" s="305"/>
      <c r="C19" s="308"/>
      <c r="D19" s="274"/>
      <c r="E19" s="52">
        <v>42736</v>
      </c>
      <c r="F19" s="52">
        <v>43100</v>
      </c>
      <c r="G19" s="9" t="s">
        <v>35</v>
      </c>
      <c r="H19" s="53">
        <v>1</v>
      </c>
      <c r="I19" s="53">
        <f t="shared" si="0"/>
        <v>1</v>
      </c>
      <c r="J19" s="53">
        <v>1</v>
      </c>
      <c r="K19" s="70">
        <v>1</v>
      </c>
      <c r="L19" s="26">
        <f t="shared" si="1"/>
        <v>1</v>
      </c>
      <c r="M19" s="27">
        <f t="shared" si="2"/>
        <v>1</v>
      </c>
      <c r="N19" s="28">
        <f t="shared" si="3"/>
        <v>1</v>
      </c>
      <c r="O19" s="78" t="s">
        <v>144</v>
      </c>
      <c r="P19" s="53">
        <v>0</v>
      </c>
      <c r="Q19" s="53">
        <v>0</v>
      </c>
      <c r="R19" s="53">
        <v>0</v>
      </c>
      <c r="S19" s="31" t="str">
        <f t="shared" si="4"/>
        <v xml:space="preserve"> -</v>
      </c>
      <c r="T19" s="28" t="str">
        <f t="shared" si="5"/>
        <v xml:space="preserve"> -</v>
      </c>
    </row>
    <row r="20" spans="2:20" ht="45">
      <c r="B20" s="305"/>
      <c r="C20" s="308"/>
      <c r="D20" s="274"/>
      <c r="E20" s="52">
        <v>42736</v>
      </c>
      <c r="F20" s="52">
        <v>43100</v>
      </c>
      <c r="G20" s="9" t="s">
        <v>36</v>
      </c>
      <c r="H20" s="53">
        <v>1</v>
      </c>
      <c r="I20" s="53">
        <f t="shared" si="0"/>
        <v>1</v>
      </c>
      <c r="J20" s="53">
        <v>1</v>
      </c>
      <c r="K20" s="70">
        <v>1</v>
      </c>
      <c r="L20" s="26">
        <f t="shared" si="1"/>
        <v>1</v>
      </c>
      <c r="M20" s="27">
        <f t="shared" si="2"/>
        <v>1</v>
      </c>
      <c r="N20" s="28">
        <f t="shared" si="3"/>
        <v>1</v>
      </c>
      <c r="O20" s="78" t="s">
        <v>144</v>
      </c>
      <c r="P20" s="53">
        <v>0</v>
      </c>
      <c r="Q20" s="53">
        <v>0</v>
      </c>
      <c r="R20" s="53">
        <v>0</v>
      </c>
      <c r="S20" s="31" t="str">
        <f t="shared" si="4"/>
        <v xml:space="preserve"> -</v>
      </c>
      <c r="T20" s="28" t="str">
        <f t="shared" si="5"/>
        <v xml:space="preserve"> -</v>
      </c>
    </row>
    <row r="21" spans="2:20" ht="61" thickBot="1">
      <c r="B21" s="305"/>
      <c r="C21" s="308"/>
      <c r="D21" s="275"/>
      <c r="E21" s="56">
        <v>42736</v>
      </c>
      <c r="F21" s="56">
        <v>43100</v>
      </c>
      <c r="G21" s="12" t="s">
        <v>37</v>
      </c>
      <c r="H21" s="57">
        <v>1</v>
      </c>
      <c r="I21" s="57">
        <f t="shared" si="0"/>
        <v>1</v>
      </c>
      <c r="J21" s="57">
        <v>1</v>
      </c>
      <c r="K21" s="72">
        <v>1</v>
      </c>
      <c r="L21" s="75">
        <f t="shared" si="1"/>
        <v>1</v>
      </c>
      <c r="M21" s="108">
        <f t="shared" si="2"/>
        <v>1</v>
      </c>
      <c r="N21" s="59">
        <f t="shared" si="3"/>
        <v>1</v>
      </c>
      <c r="O21" s="79" t="s">
        <v>144</v>
      </c>
      <c r="P21" s="57">
        <v>0</v>
      </c>
      <c r="Q21" s="57">
        <v>0</v>
      </c>
      <c r="R21" s="57">
        <v>0</v>
      </c>
      <c r="S21" s="58" t="str">
        <f t="shared" si="4"/>
        <v xml:space="preserve"> -</v>
      </c>
      <c r="T21" s="59" t="str">
        <f t="shared" si="5"/>
        <v xml:space="preserve"> -</v>
      </c>
    </row>
    <row r="22" spans="2:20" ht="60">
      <c r="B22" s="305"/>
      <c r="C22" s="308"/>
      <c r="D22" s="276" t="s">
        <v>70</v>
      </c>
      <c r="E22" s="97">
        <v>42736</v>
      </c>
      <c r="F22" s="97">
        <v>43100</v>
      </c>
      <c r="G22" s="10" t="s">
        <v>38</v>
      </c>
      <c r="H22" s="98">
        <v>1</v>
      </c>
      <c r="I22" s="98">
        <f t="shared" si="0"/>
        <v>1</v>
      </c>
      <c r="J22" s="98">
        <v>1</v>
      </c>
      <c r="K22" s="99">
        <v>1</v>
      </c>
      <c r="L22" s="100">
        <f t="shared" si="1"/>
        <v>1</v>
      </c>
      <c r="M22" s="110">
        <f t="shared" si="2"/>
        <v>1</v>
      </c>
      <c r="N22" s="103">
        <f t="shared" si="3"/>
        <v>1</v>
      </c>
      <c r="O22" s="101" t="s">
        <v>144</v>
      </c>
      <c r="P22" s="98">
        <v>0</v>
      </c>
      <c r="Q22" s="98">
        <v>0</v>
      </c>
      <c r="R22" s="98">
        <v>0</v>
      </c>
      <c r="S22" s="102" t="str">
        <f t="shared" si="4"/>
        <v xml:space="preserve"> -</v>
      </c>
      <c r="T22" s="103" t="str">
        <f t="shared" si="5"/>
        <v xml:space="preserve"> -</v>
      </c>
    </row>
    <row r="23" spans="2:20" ht="91" thickBot="1">
      <c r="B23" s="305"/>
      <c r="C23" s="308"/>
      <c r="D23" s="277"/>
      <c r="E23" s="81">
        <v>42736</v>
      </c>
      <c r="F23" s="81">
        <v>43100</v>
      </c>
      <c r="G23" s="11" t="s">
        <v>39</v>
      </c>
      <c r="H23" s="82">
        <v>1</v>
      </c>
      <c r="I23" s="57">
        <f t="shared" si="0"/>
        <v>1</v>
      </c>
      <c r="J23" s="82">
        <v>1</v>
      </c>
      <c r="K23" s="83">
        <v>1</v>
      </c>
      <c r="L23" s="84">
        <f t="shared" si="1"/>
        <v>1</v>
      </c>
      <c r="M23" s="111">
        <f t="shared" si="2"/>
        <v>1</v>
      </c>
      <c r="N23" s="88">
        <f t="shared" si="3"/>
        <v>1</v>
      </c>
      <c r="O23" s="86" t="s">
        <v>144</v>
      </c>
      <c r="P23" s="82">
        <v>0</v>
      </c>
      <c r="Q23" s="82">
        <v>0</v>
      </c>
      <c r="R23" s="82">
        <v>0</v>
      </c>
      <c r="S23" s="87" t="str">
        <f t="shared" si="4"/>
        <v xml:space="preserve"> -</v>
      </c>
      <c r="T23" s="88" t="str">
        <f t="shared" si="5"/>
        <v xml:space="preserve"> -</v>
      </c>
    </row>
    <row r="24" spans="2:20" ht="75">
      <c r="B24" s="305"/>
      <c r="C24" s="308"/>
      <c r="D24" s="273" t="s">
        <v>71</v>
      </c>
      <c r="E24" s="54">
        <v>42736</v>
      </c>
      <c r="F24" s="54">
        <v>43100</v>
      </c>
      <c r="G24" s="65" t="s">
        <v>40</v>
      </c>
      <c r="H24" s="24">
        <v>1</v>
      </c>
      <c r="I24" s="102">
        <f t="shared" si="0"/>
        <v>1</v>
      </c>
      <c r="J24" s="24">
        <v>1</v>
      </c>
      <c r="K24" s="74">
        <v>0.8</v>
      </c>
      <c r="L24" s="21">
        <f t="shared" si="1"/>
        <v>0.8</v>
      </c>
      <c r="M24" s="22">
        <f t="shared" si="2"/>
        <v>1</v>
      </c>
      <c r="N24" s="23">
        <f t="shared" si="3"/>
        <v>0.8</v>
      </c>
      <c r="O24" s="77" t="s">
        <v>144</v>
      </c>
      <c r="P24" s="55">
        <v>0</v>
      </c>
      <c r="Q24" s="55">
        <v>0</v>
      </c>
      <c r="R24" s="55">
        <v>0</v>
      </c>
      <c r="S24" s="24" t="str">
        <f t="shared" si="4"/>
        <v xml:space="preserve"> -</v>
      </c>
      <c r="T24" s="23" t="str">
        <f t="shared" si="5"/>
        <v xml:space="preserve"> -</v>
      </c>
    </row>
    <row r="25" spans="2:20" ht="30">
      <c r="B25" s="305"/>
      <c r="C25" s="308"/>
      <c r="D25" s="274"/>
      <c r="E25" s="52">
        <v>42736</v>
      </c>
      <c r="F25" s="52">
        <v>43100</v>
      </c>
      <c r="G25" s="9" t="s">
        <v>41</v>
      </c>
      <c r="H25" s="53">
        <v>1</v>
      </c>
      <c r="I25" s="53">
        <f t="shared" si="0"/>
        <v>1</v>
      </c>
      <c r="J25" s="53">
        <v>1</v>
      </c>
      <c r="K25" s="170">
        <v>0.5</v>
      </c>
      <c r="L25" s="26">
        <f t="shared" si="1"/>
        <v>0.5</v>
      </c>
      <c r="M25" s="27">
        <f t="shared" si="2"/>
        <v>1</v>
      </c>
      <c r="N25" s="28">
        <f t="shared" si="3"/>
        <v>0.5</v>
      </c>
      <c r="O25" s="78" t="s">
        <v>144</v>
      </c>
      <c r="P25" s="53">
        <v>0</v>
      </c>
      <c r="Q25" s="53">
        <v>0</v>
      </c>
      <c r="R25" s="53">
        <v>0</v>
      </c>
      <c r="S25" s="31" t="str">
        <f t="shared" si="4"/>
        <v xml:space="preserve"> -</v>
      </c>
      <c r="T25" s="28" t="str">
        <f t="shared" si="5"/>
        <v xml:space="preserve"> -</v>
      </c>
    </row>
    <row r="26" spans="2:20" ht="46" thickBot="1">
      <c r="B26" s="305"/>
      <c r="C26" s="309"/>
      <c r="D26" s="275"/>
      <c r="E26" s="56">
        <v>42736</v>
      </c>
      <c r="F26" s="56">
        <v>43100</v>
      </c>
      <c r="G26" s="12" t="s">
        <v>42</v>
      </c>
      <c r="H26" s="57">
        <v>1</v>
      </c>
      <c r="I26" s="57">
        <f t="shared" si="0"/>
        <v>1</v>
      </c>
      <c r="J26" s="57">
        <v>1</v>
      </c>
      <c r="K26" s="72">
        <v>1</v>
      </c>
      <c r="L26" s="75">
        <f t="shared" si="1"/>
        <v>1</v>
      </c>
      <c r="M26" s="108">
        <f t="shared" si="2"/>
        <v>1</v>
      </c>
      <c r="N26" s="59">
        <f t="shared" si="3"/>
        <v>1</v>
      </c>
      <c r="O26" s="79" t="s">
        <v>144</v>
      </c>
      <c r="P26" s="57">
        <v>0</v>
      </c>
      <c r="Q26" s="57">
        <v>0</v>
      </c>
      <c r="R26" s="57">
        <v>0</v>
      </c>
      <c r="S26" s="58" t="str">
        <f t="shared" si="4"/>
        <v xml:space="preserve"> -</v>
      </c>
      <c r="T26" s="59" t="str">
        <f t="shared" si="5"/>
        <v xml:space="preserve"> -</v>
      </c>
    </row>
    <row r="27" spans="2:20" ht="13" customHeight="1" thickBot="1">
      <c r="B27" s="305"/>
      <c r="C27" s="38"/>
      <c r="D27" s="8"/>
      <c r="E27" s="39"/>
      <c r="F27" s="39"/>
      <c r="G27" s="36"/>
      <c r="H27" s="37"/>
      <c r="I27" s="16"/>
      <c r="J27" s="37"/>
      <c r="K27" s="37"/>
      <c r="L27" s="40"/>
      <c r="M27" s="40"/>
      <c r="N27" s="40"/>
      <c r="O27" s="36"/>
      <c r="P27" s="37"/>
      <c r="Q27" s="37"/>
      <c r="R27" s="37"/>
      <c r="S27" s="40"/>
      <c r="T27" s="17"/>
    </row>
    <row r="28" spans="2:20" ht="46" thickBot="1">
      <c r="B28" s="305"/>
      <c r="C28" s="68" t="s">
        <v>84</v>
      </c>
      <c r="D28" s="67" t="s">
        <v>72</v>
      </c>
      <c r="E28" s="60">
        <v>42736</v>
      </c>
      <c r="F28" s="60">
        <v>43100</v>
      </c>
      <c r="G28" s="61" t="s">
        <v>43</v>
      </c>
      <c r="H28" s="62">
        <v>1</v>
      </c>
      <c r="I28" s="106">
        <f>+J28+('2016'!I28-'2016'!K28)</f>
        <v>-0.3</v>
      </c>
      <c r="J28" s="62">
        <v>0.2</v>
      </c>
      <c r="K28" s="73">
        <v>0.2</v>
      </c>
      <c r="L28" s="76">
        <f t="shared" si="1"/>
        <v>1</v>
      </c>
      <c r="M28" s="112">
        <f t="shared" si="2"/>
        <v>1</v>
      </c>
      <c r="N28" s="64">
        <f t="shared" si="3"/>
        <v>1</v>
      </c>
      <c r="O28" s="80">
        <v>2210237</v>
      </c>
      <c r="P28" s="63">
        <v>2952569</v>
      </c>
      <c r="Q28" s="63">
        <v>1683843</v>
      </c>
      <c r="R28" s="63">
        <v>0</v>
      </c>
      <c r="S28" s="62">
        <f t="shared" si="4"/>
        <v>0.57029759507737166</v>
      </c>
      <c r="T28" s="64" t="str">
        <f t="shared" si="5"/>
        <v xml:space="preserve"> -</v>
      </c>
    </row>
    <row r="29" spans="2:20" ht="13" customHeight="1" thickBot="1">
      <c r="B29" s="305"/>
      <c r="C29" s="38"/>
      <c r="D29" s="8"/>
      <c r="E29" s="39"/>
      <c r="F29" s="39"/>
      <c r="G29" s="36"/>
      <c r="H29" s="37"/>
      <c r="I29" s="16"/>
      <c r="J29" s="37"/>
      <c r="K29" s="37"/>
      <c r="L29" s="40"/>
      <c r="M29" s="40"/>
      <c r="N29" s="40"/>
      <c r="O29" s="36"/>
      <c r="P29" s="37"/>
      <c r="Q29" s="37"/>
      <c r="R29" s="37"/>
      <c r="S29" s="40"/>
      <c r="T29" s="17"/>
    </row>
    <row r="30" spans="2:20" ht="30">
      <c r="B30" s="305"/>
      <c r="C30" s="307" t="s">
        <v>85</v>
      </c>
      <c r="D30" s="301" t="s">
        <v>73</v>
      </c>
      <c r="E30" s="54">
        <v>42736</v>
      </c>
      <c r="F30" s="54">
        <v>43100</v>
      </c>
      <c r="G30" s="65" t="s">
        <v>44</v>
      </c>
      <c r="H30" s="24">
        <v>1</v>
      </c>
      <c r="I30" s="102">
        <f>+J30</f>
        <v>0.2</v>
      </c>
      <c r="J30" s="24">
        <v>0.2</v>
      </c>
      <c r="K30" s="74">
        <v>0.13</v>
      </c>
      <c r="L30" s="21">
        <f t="shared" si="1"/>
        <v>0.65</v>
      </c>
      <c r="M30" s="22">
        <f t="shared" si="2"/>
        <v>1</v>
      </c>
      <c r="N30" s="23">
        <f t="shared" si="3"/>
        <v>0.65</v>
      </c>
      <c r="O30" s="77">
        <v>2210237</v>
      </c>
      <c r="P30" s="55">
        <v>65000</v>
      </c>
      <c r="Q30" s="55">
        <v>0</v>
      </c>
      <c r="R30" s="55">
        <v>0</v>
      </c>
      <c r="S30" s="24">
        <f t="shared" si="4"/>
        <v>0</v>
      </c>
      <c r="T30" s="23" t="str">
        <f t="shared" si="5"/>
        <v xml:space="preserve"> -</v>
      </c>
    </row>
    <row r="31" spans="2:20" ht="30">
      <c r="B31" s="305"/>
      <c r="C31" s="308"/>
      <c r="D31" s="302"/>
      <c r="E31" s="52">
        <v>42736</v>
      </c>
      <c r="F31" s="52">
        <v>43100</v>
      </c>
      <c r="G31" s="9" t="s">
        <v>45</v>
      </c>
      <c r="H31" s="31">
        <v>1</v>
      </c>
      <c r="I31" s="31">
        <f t="shared" ref="I31:I35" si="6">+J31</f>
        <v>0.2</v>
      </c>
      <c r="J31" s="31">
        <v>0.2</v>
      </c>
      <c r="K31" s="71">
        <v>0</v>
      </c>
      <c r="L31" s="26">
        <f t="shared" si="1"/>
        <v>0</v>
      </c>
      <c r="M31" s="27">
        <f t="shared" si="2"/>
        <v>1</v>
      </c>
      <c r="N31" s="28">
        <f t="shared" si="3"/>
        <v>0</v>
      </c>
      <c r="O31" s="78">
        <v>2210237</v>
      </c>
      <c r="P31" s="53">
        <v>35000</v>
      </c>
      <c r="Q31" s="53">
        <v>0</v>
      </c>
      <c r="R31" s="53">
        <v>0</v>
      </c>
      <c r="S31" s="31">
        <f t="shared" si="4"/>
        <v>0</v>
      </c>
      <c r="T31" s="28" t="str">
        <f t="shared" si="5"/>
        <v xml:space="preserve"> -</v>
      </c>
    </row>
    <row r="32" spans="2:20" ht="30">
      <c r="B32" s="305"/>
      <c r="C32" s="308"/>
      <c r="D32" s="302"/>
      <c r="E32" s="52">
        <v>42736</v>
      </c>
      <c r="F32" s="52">
        <v>43100</v>
      </c>
      <c r="G32" s="9" t="s">
        <v>46</v>
      </c>
      <c r="H32" s="31">
        <v>1</v>
      </c>
      <c r="I32" s="31">
        <f t="shared" si="6"/>
        <v>0.2</v>
      </c>
      <c r="J32" s="31">
        <v>0.2</v>
      </c>
      <c r="K32" s="71">
        <v>0.13</v>
      </c>
      <c r="L32" s="26">
        <f t="shared" si="1"/>
        <v>0.65</v>
      </c>
      <c r="M32" s="27">
        <f t="shared" si="2"/>
        <v>1</v>
      </c>
      <c r="N32" s="28">
        <f t="shared" si="3"/>
        <v>0.65</v>
      </c>
      <c r="O32" s="78">
        <v>2210237</v>
      </c>
      <c r="P32" s="53">
        <v>0</v>
      </c>
      <c r="Q32" s="53">
        <v>0</v>
      </c>
      <c r="R32" s="53">
        <v>0</v>
      </c>
      <c r="S32" s="31" t="str">
        <f t="shared" si="4"/>
        <v xml:space="preserve"> -</v>
      </c>
      <c r="T32" s="28" t="str">
        <f t="shared" si="5"/>
        <v xml:space="preserve"> -</v>
      </c>
    </row>
    <row r="33" spans="2:20" ht="46" thickBot="1">
      <c r="B33" s="305"/>
      <c r="C33" s="308"/>
      <c r="D33" s="277"/>
      <c r="E33" s="81">
        <v>42736</v>
      </c>
      <c r="F33" s="81">
        <v>43100</v>
      </c>
      <c r="G33" s="11" t="s">
        <v>47</v>
      </c>
      <c r="H33" s="87">
        <v>1</v>
      </c>
      <c r="I33" s="58">
        <f t="shared" si="6"/>
        <v>0.2</v>
      </c>
      <c r="J33" s="87">
        <v>0.2</v>
      </c>
      <c r="K33" s="85">
        <v>0.55000000000000004</v>
      </c>
      <c r="L33" s="84">
        <f t="shared" si="1"/>
        <v>2.75</v>
      </c>
      <c r="M33" s="111">
        <f t="shared" si="2"/>
        <v>1</v>
      </c>
      <c r="N33" s="88">
        <f t="shared" si="3"/>
        <v>1</v>
      </c>
      <c r="O33" s="86">
        <v>2210237</v>
      </c>
      <c r="P33" s="82">
        <v>0</v>
      </c>
      <c r="Q33" s="82">
        <v>0</v>
      </c>
      <c r="R33" s="82">
        <v>0</v>
      </c>
      <c r="S33" s="87" t="str">
        <f t="shared" si="4"/>
        <v xml:space="preserve"> -</v>
      </c>
      <c r="T33" s="88" t="str">
        <f t="shared" si="5"/>
        <v xml:space="preserve"> -</v>
      </c>
    </row>
    <row r="34" spans="2:20" ht="30">
      <c r="B34" s="305"/>
      <c r="C34" s="308"/>
      <c r="D34" s="273" t="s">
        <v>74</v>
      </c>
      <c r="E34" s="54">
        <v>42736</v>
      </c>
      <c r="F34" s="54">
        <v>43100</v>
      </c>
      <c r="G34" s="65" t="s">
        <v>48</v>
      </c>
      <c r="H34" s="55">
        <v>8</v>
      </c>
      <c r="I34" s="98">
        <f t="shared" si="6"/>
        <v>8</v>
      </c>
      <c r="J34" s="55">
        <v>8</v>
      </c>
      <c r="K34" s="69">
        <v>8</v>
      </c>
      <c r="L34" s="21">
        <f t="shared" si="1"/>
        <v>1</v>
      </c>
      <c r="M34" s="22">
        <f t="shared" si="2"/>
        <v>1</v>
      </c>
      <c r="N34" s="23">
        <f t="shared" si="3"/>
        <v>1</v>
      </c>
      <c r="O34" s="77" t="s">
        <v>144</v>
      </c>
      <c r="P34" s="55">
        <v>0</v>
      </c>
      <c r="Q34" s="55">
        <v>0</v>
      </c>
      <c r="R34" s="55">
        <v>0</v>
      </c>
      <c r="S34" s="24" t="str">
        <f t="shared" si="4"/>
        <v xml:space="preserve"> -</v>
      </c>
      <c r="T34" s="23" t="str">
        <f t="shared" si="5"/>
        <v xml:space="preserve"> -</v>
      </c>
    </row>
    <row r="35" spans="2:20" ht="30">
      <c r="B35" s="305"/>
      <c r="C35" s="308"/>
      <c r="D35" s="274"/>
      <c r="E35" s="52">
        <v>42736</v>
      </c>
      <c r="F35" s="52">
        <v>43100</v>
      </c>
      <c r="G35" s="9" t="s">
        <v>49</v>
      </c>
      <c r="H35" s="53">
        <v>1</v>
      </c>
      <c r="I35" s="53">
        <f t="shared" si="6"/>
        <v>1</v>
      </c>
      <c r="J35" s="53">
        <v>1</v>
      </c>
      <c r="K35" s="70">
        <v>1</v>
      </c>
      <c r="L35" s="26">
        <f t="shared" si="1"/>
        <v>1</v>
      </c>
      <c r="M35" s="27">
        <f t="shared" si="2"/>
        <v>1</v>
      </c>
      <c r="N35" s="28">
        <f t="shared" si="3"/>
        <v>1</v>
      </c>
      <c r="O35" s="78" t="s">
        <v>144</v>
      </c>
      <c r="P35" s="53">
        <v>0</v>
      </c>
      <c r="Q35" s="53">
        <v>0</v>
      </c>
      <c r="R35" s="53">
        <v>0</v>
      </c>
      <c r="S35" s="31" t="str">
        <f t="shared" si="4"/>
        <v xml:space="preserve"> -</v>
      </c>
      <c r="T35" s="28" t="str">
        <f t="shared" si="5"/>
        <v xml:space="preserve"> -</v>
      </c>
    </row>
    <row r="36" spans="2:20" ht="30">
      <c r="B36" s="305"/>
      <c r="C36" s="308"/>
      <c r="D36" s="274"/>
      <c r="E36" s="52">
        <v>42736</v>
      </c>
      <c r="F36" s="52">
        <v>43100</v>
      </c>
      <c r="G36" s="9" t="s">
        <v>50</v>
      </c>
      <c r="H36" s="53">
        <v>5000</v>
      </c>
      <c r="I36" s="53">
        <f>+J36+('2016'!I36-'2016'!K36)</f>
        <v>1098</v>
      </c>
      <c r="J36" s="53">
        <v>1550</v>
      </c>
      <c r="K36" s="70">
        <v>8618</v>
      </c>
      <c r="L36" s="26">
        <f t="shared" si="1"/>
        <v>5.56</v>
      </c>
      <c r="M36" s="27">
        <f t="shared" si="2"/>
        <v>1</v>
      </c>
      <c r="N36" s="28">
        <f t="shared" si="3"/>
        <v>1</v>
      </c>
      <c r="O36" s="78" t="s">
        <v>144</v>
      </c>
      <c r="P36" s="53">
        <v>0</v>
      </c>
      <c r="Q36" s="53">
        <v>0</v>
      </c>
      <c r="R36" s="53">
        <v>0</v>
      </c>
      <c r="S36" s="31" t="str">
        <f t="shared" si="4"/>
        <v xml:space="preserve"> -</v>
      </c>
      <c r="T36" s="28" t="str">
        <f t="shared" si="5"/>
        <v xml:space="preserve"> -</v>
      </c>
    </row>
    <row r="37" spans="2:20" ht="31" thickBot="1">
      <c r="B37" s="305"/>
      <c r="C37" s="308"/>
      <c r="D37" s="275"/>
      <c r="E37" s="56">
        <v>42736</v>
      </c>
      <c r="F37" s="56">
        <v>43100</v>
      </c>
      <c r="G37" s="12" t="s">
        <v>51</v>
      </c>
      <c r="H37" s="57">
        <v>30000</v>
      </c>
      <c r="I37" s="57">
        <f>+J37+('2016'!I37-'2016'!K37)</f>
        <v>-17473</v>
      </c>
      <c r="J37" s="57">
        <v>8750</v>
      </c>
      <c r="K37" s="72">
        <v>90155</v>
      </c>
      <c r="L37" s="75">
        <f t="shared" si="1"/>
        <v>10.303428571428572</v>
      </c>
      <c r="M37" s="108">
        <f t="shared" si="2"/>
        <v>1</v>
      </c>
      <c r="N37" s="59">
        <f t="shared" si="3"/>
        <v>1</v>
      </c>
      <c r="O37" s="79" t="s">
        <v>144</v>
      </c>
      <c r="P37" s="57">
        <v>0</v>
      </c>
      <c r="Q37" s="57">
        <v>0</v>
      </c>
      <c r="R37" s="57">
        <v>0</v>
      </c>
      <c r="S37" s="58" t="str">
        <f t="shared" si="4"/>
        <v xml:space="preserve"> -</v>
      </c>
      <c r="T37" s="59" t="str">
        <f t="shared" si="5"/>
        <v xml:space="preserve"> -</v>
      </c>
    </row>
    <row r="38" spans="2:20" ht="45">
      <c r="B38" s="305"/>
      <c r="C38" s="308"/>
      <c r="D38" s="276" t="s">
        <v>75</v>
      </c>
      <c r="E38" s="97">
        <v>42736</v>
      </c>
      <c r="F38" s="97">
        <v>43100</v>
      </c>
      <c r="G38" s="10" t="s">
        <v>52</v>
      </c>
      <c r="H38" s="98">
        <v>4</v>
      </c>
      <c r="I38" s="98">
        <f>+J38+('2016'!I38-'2016'!K38)</f>
        <v>1.7</v>
      </c>
      <c r="J38" s="98">
        <v>2</v>
      </c>
      <c r="K38" s="99">
        <v>0.8</v>
      </c>
      <c r="L38" s="100">
        <f t="shared" si="1"/>
        <v>0.4</v>
      </c>
      <c r="M38" s="110">
        <f t="shared" si="2"/>
        <v>1</v>
      </c>
      <c r="N38" s="103">
        <f t="shared" si="3"/>
        <v>0.4</v>
      </c>
      <c r="O38" s="101">
        <v>0</v>
      </c>
      <c r="P38" s="98">
        <v>0</v>
      </c>
      <c r="Q38" s="98">
        <v>0</v>
      </c>
      <c r="R38" s="98">
        <v>0</v>
      </c>
      <c r="S38" s="102" t="str">
        <f t="shared" si="4"/>
        <v xml:space="preserve"> -</v>
      </c>
      <c r="T38" s="103" t="str">
        <f t="shared" si="5"/>
        <v xml:space="preserve"> -</v>
      </c>
    </row>
    <row r="39" spans="2:20" ht="46" thickBot="1">
      <c r="B39" s="305"/>
      <c r="C39" s="308"/>
      <c r="D39" s="277"/>
      <c r="E39" s="81">
        <v>42736</v>
      </c>
      <c r="F39" s="81">
        <v>43100</v>
      </c>
      <c r="G39" s="11" t="s">
        <v>53</v>
      </c>
      <c r="H39" s="87">
        <v>1</v>
      </c>
      <c r="I39" s="58">
        <f>+J39+('2016'!I39-'2016'!K39)</f>
        <v>0</v>
      </c>
      <c r="J39" s="87">
        <v>0</v>
      </c>
      <c r="K39" s="85">
        <v>0</v>
      </c>
      <c r="L39" s="84" t="e">
        <f t="shared" si="1"/>
        <v>#DIV/0!</v>
      </c>
      <c r="M39" s="111">
        <f t="shared" si="2"/>
        <v>1</v>
      </c>
      <c r="N39" s="88" t="str">
        <f t="shared" si="3"/>
        <v xml:space="preserve"> -</v>
      </c>
      <c r="O39" s="86">
        <v>0</v>
      </c>
      <c r="P39" s="82">
        <v>0</v>
      </c>
      <c r="Q39" s="82">
        <v>0</v>
      </c>
      <c r="R39" s="82">
        <v>0</v>
      </c>
      <c r="S39" s="87" t="str">
        <f t="shared" si="4"/>
        <v xml:space="preserve"> -</v>
      </c>
      <c r="T39" s="88" t="str">
        <f t="shared" si="5"/>
        <v xml:space="preserve"> -</v>
      </c>
    </row>
    <row r="40" spans="2:20" ht="45">
      <c r="B40" s="305"/>
      <c r="C40" s="308"/>
      <c r="D40" s="273" t="s">
        <v>76</v>
      </c>
      <c r="E40" s="54">
        <v>42736</v>
      </c>
      <c r="F40" s="54">
        <v>43100</v>
      </c>
      <c r="G40" s="65" t="s">
        <v>54</v>
      </c>
      <c r="H40" s="55">
        <v>10</v>
      </c>
      <c r="I40" s="98">
        <f>+J40</f>
        <v>10</v>
      </c>
      <c r="J40" s="55">
        <v>10</v>
      </c>
      <c r="K40" s="69">
        <v>10</v>
      </c>
      <c r="L40" s="21">
        <f t="shared" si="1"/>
        <v>1</v>
      </c>
      <c r="M40" s="22">
        <f t="shared" si="2"/>
        <v>1</v>
      </c>
      <c r="N40" s="23">
        <f t="shared" si="3"/>
        <v>1</v>
      </c>
      <c r="O40" s="77">
        <v>0</v>
      </c>
      <c r="P40" s="55">
        <v>0</v>
      </c>
      <c r="Q40" s="55">
        <v>0</v>
      </c>
      <c r="R40" s="55">
        <v>0</v>
      </c>
      <c r="S40" s="24" t="str">
        <f t="shared" si="4"/>
        <v xml:space="preserve"> -</v>
      </c>
      <c r="T40" s="23" t="str">
        <f t="shared" si="5"/>
        <v xml:space="preserve"> -</v>
      </c>
    </row>
    <row r="41" spans="2:20" ht="75">
      <c r="B41" s="305"/>
      <c r="C41" s="308"/>
      <c r="D41" s="274"/>
      <c r="E41" s="52">
        <v>42736</v>
      </c>
      <c r="F41" s="52">
        <v>43100</v>
      </c>
      <c r="G41" s="9" t="s">
        <v>55</v>
      </c>
      <c r="H41" s="53">
        <v>2</v>
      </c>
      <c r="I41" s="53">
        <f>+J41</f>
        <v>2</v>
      </c>
      <c r="J41" s="53">
        <v>2</v>
      </c>
      <c r="K41" s="70">
        <v>0.96</v>
      </c>
      <c r="L41" s="26">
        <f t="shared" si="1"/>
        <v>0.48</v>
      </c>
      <c r="M41" s="27">
        <f t="shared" si="2"/>
        <v>1</v>
      </c>
      <c r="N41" s="28">
        <f t="shared" si="3"/>
        <v>0.48</v>
      </c>
      <c r="O41" s="78">
        <v>0</v>
      </c>
      <c r="P41" s="53">
        <v>0</v>
      </c>
      <c r="Q41" s="53">
        <v>0</v>
      </c>
      <c r="R41" s="53">
        <v>0</v>
      </c>
      <c r="S41" s="31" t="str">
        <f t="shared" si="4"/>
        <v xml:space="preserve"> -</v>
      </c>
      <c r="T41" s="28" t="str">
        <f t="shared" si="5"/>
        <v xml:space="preserve"> -</v>
      </c>
    </row>
    <row r="42" spans="2:20" ht="30" customHeight="1" thickBot="1">
      <c r="B42" s="306"/>
      <c r="C42" s="309"/>
      <c r="D42" s="275"/>
      <c r="E42" s="56">
        <v>42736</v>
      </c>
      <c r="F42" s="56">
        <v>43100</v>
      </c>
      <c r="G42" s="12" t="s">
        <v>56</v>
      </c>
      <c r="H42" s="57">
        <v>1</v>
      </c>
      <c r="I42" s="57">
        <f>+J42+('2016'!I42-'2016'!K42)</f>
        <v>0</v>
      </c>
      <c r="J42" s="57">
        <v>0</v>
      </c>
      <c r="K42" s="72">
        <v>0</v>
      </c>
      <c r="L42" s="75" t="e">
        <f t="shared" si="1"/>
        <v>#DIV/0!</v>
      </c>
      <c r="M42" s="108">
        <f t="shared" si="2"/>
        <v>1</v>
      </c>
      <c r="N42" s="59" t="str">
        <f t="shared" si="3"/>
        <v xml:space="preserve"> -</v>
      </c>
      <c r="O42" s="79" t="s">
        <v>144</v>
      </c>
      <c r="P42" s="57">
        <v>0</v>
      </c>
      <c r="Q42" s="57">
        <v>0</v>
      </c>
      <c r="R42" s="57">
        <v>0</v>
      </c>
      <c r="S42" s="58" t="str">
        <f t="shared" si="4"/>
        <v xml:space="preserve"> -</v>
      </c>
      <c r="T42" s="59" t="str">
        <f t="shared" si="5"/>
        <v xml:space="preserve"> -</v>
      </c>
    </row>
    <row r="43" spans="2:20" ht="13" customHeight="1" thickBot="1">
      <c r="B43" s="66"/>
      <c r="C43" s="42"/>
      <c r="D43" s="43"/>
      <c r="E43" s="44"/>
      <c r="F43" s="44"/>
      <c r="G43" s="42"/>
      <c r="H43" s="45"/>
      <c r="I43" s="18"/>
      <c r="J43" s="45"/>
      <c r="K43" s="45"/>
      <c r="L43" s="46"/>
      <c r="M43" s="46"/>
      <c r="N43" s="46"/>
      <c r="O43" s="47"/>
      <c r="P43" s="48"/>
      <c r="Q43" s="48"/>
      <c r="R43" s="48"/>
      <c r="S43" s="46"/>
      <c r="T43" s="20"/>
    </row>
    <row r="44" spans="2:20" ht="30">
      <c r="B44" s="304" t="s">
        <v>82</v>
      </c>
      <c r="C44" s="307" t="s">
        <v>81</v>
      </c>
      <c r="D44" s="301" t="s">
        <v>77</v>
      </c>
      <c r="E44" s="54">
        <v>42736</v>
      </c>
      <c r="F44" s="54">
        <v>43100</v>
      </c>
      <c r="G44" s="65" t="s">
        <v>57</v>
      </c>
      <c r="H44" s="55">
        <v>1</v>
      </c>
      <c r="I44" s="98">
        <f>+J44+('2016'!I44-'2016'!K44)</f>
        <v>1</v>
      </c>
      <c r="J44" s="55">
        <v>1</v>
      </c>
      <c r="K44" s="69">
        <v>0</v>
      </c>
      <c r="L44" s="21">
        <f t="shared" si="1"/>
        <v>0</v>
      </c>
      <c r="M44" s="22">
        <f t="shared" si="2"/>
        <v>1</v>
      </c>
      <c r="N44" s="23">
        <f t="shared" si="3"/>
        <v>0</v>
      </c>
      <c r="O44" s="77" t="s">
        <v>144</v>
      </c>
      <c r="P44" s="55">
        <v>0</v>
      </c>
      <c r="Q44" s="55">
        <v>0</v>
      </c>
      <c r="R44" s="55">
        <v>0</v>
      </c>
      <c r="S44" s="24" t="str">
        <f t="shared" si="4"/>
        <v xml:space="preserve"> -</v>
      </c>
      <c r="T44" s="23" t="str">
        <f t="shared" si="5"/>
        <v xml:space="preserve"> -</v>
      </c>
    </row>
    <row r="45" spans="2:20" ht="45">
      <c r="B45" s="305"/>
      <c r="C45" s="308"/>
      <c r="D45" s="302"/>
      <c r="E45" s="52">
        <v>42736</v>
      </c>
      <c r="F45" s="52">
        <v>43100</v>
      </c>
      <c r="G45" s="13" t="s">
        <v>58</v>
      </c>
      <c r="H45" s="53">
        <v>1</v>
      </c>
      <c r="I45" s="53">
        <f>+J45+('2016'!I45-'2016'!K45)</f>
        <v>1</v>
      </c>
      <c r="J45" s="53">
        <v>1</v>
      </c>
      <c r="K45" s="170">
        <v>0.8</v>
      </c>
      <c r="L45" s="26">
        <f t="shared" si="1"/>
        <v>0.8</v>
      </c>
      <c r="M45" s="27">
        <f t="shared" si="2"/>
        <v>1</v>
      </c>
      <c r="N45" s="28">
        <f t="shared" si="3"/>
        <v>0.8</v>
      </c>
      <c r="O45" s="78">
        <v>0</v>
      </c>
      <c r="P45" s="53">
        <v>0</v>
      </c>
      <c r="Q45" s="53">
        <v>0</v>
      </c>
      <c r="R45" s="53">
        <v>0</v>
      </c>
      <c r="S45" s="31" t="str">
        <f t="shared" si="4"/>
        <v xml:space="preserve"> -</v>
      </c>
      <c r="T45" s="28" t="str">
        <f t="shared" si="5"/>
        <v xml:space="preserve"> -</v>
      </c>
    </row>
    <row r="46" spans="2:20" ht="46" thickBot="1">
      <c r="B46" s="306"/>
      <c r="C46" s="309"/>
      <c r="D46" s="303"/>
      <c r="E46" s="56">
        <v>42736</v>
      </c>
      <c r="F46" s="56">
        <v>43100</v>
      </c>
      <c r="G46" s="14" t="s">
        <v>59</v>
      </c>
      <c r="H46" s="57">
        <v>3</v>
      </c>
      <c r="I46" s="57">
        <f>+J46+('2016'!I46-'2016'!K46)</f>
        <v>1</v>
      </c>
      <c r="J46" s="57">
        <v>1</v>
      </c>
      <c r="K46" s="72">
        <v>0</v>
      </c>
      <c r="L46" s="75">
        <f t="shared" si="1"/>
        <v>0</v>
      </c>
      <c r="M46" s="108">
        <f t="shared" si="2"/>
        <v>1</v>
      </c>
      <c r="N46" s="59">
        <f t="shared" si="3"/>
        <v>0</v>
      </c>
      <c r="O46" s="79">
        <v>0</v>
      </c>
      <c r="P46" s="57">
        <v>0</v>
      </c>
      <c r="Q46" s="57">
        <v>0</v>
      </c>
      <c r="R46" s="57">
        <v>0</v>
      </c>
      <c r="S46" s="58" t="str">
        <f t="shared" si="4"/>
        <v xml:space="preserve"> -</v>
      </c>
      <c r="T46" s="59" t="str">
        <f t="shared" si="5"/>
        <v xml:space="preserve"> -</v>
      </c>
    </row>
    <row r="47" spans="2:20" ht="13" customHeight="1" thickBot="1">
      <c r="B47" s="66"/>
      <c r="C47" s="42"/>
      <c r="D47" s="43"/>
      <c r="E47" s="44"/>
      <c r="F47" s="44"/>
      <c r="G47" s="42"/>
      <c r="H47" s="45"/>
      <c r="I47" s="18"/>
      <c r="J47" s="45"/>
      <c r="K47" s="45"/>
      <c r="L47" s="46"/>
      <c r="M47" s="46"/>
      <c r="N47" s="46"/>
      <c r="O47" s="47"/>
      <c r="P47" s="48"/>
      <c r="Q47" s="48"/>
      <c r="R47" s="48"/>
      <c r="S47" s="46"/>
      <c r="T47" s="20"/>
    </row>
    <row r="48" spans="2:20" ht="45">
      <c r="B48" s="304" t="s">
        <v>80</v>
      </c>
      <c r="C48" s="307" t="s">
        <v>79</v>
      </c>
      <c r="D48" s="301" t="s">
        <v>78</v>
      </c>
      <c r="E48" s="54">
        <v>42736</v>
      </c>
      <c r="F48" s="54">
        <v>43100</v>
      </c>
      <c r="G48" s="15" t="s">
        <v>60</v>
      </c>
      <c r="H48" s="55">
        <v>1</v>
      </c>
      <c r="I48" s="98">
        <f>+J48</f>
        <v>0</v>
      </c>
      <c r="J48" s="55">
        <v>0</v>
      </c>
      <c r="K48" s="69">
        <v>0.05</v>
      </c>
      <c r="L48" s="21" t="e">
        <f t="shared" si="1"/>
        <v>#DIV/0!</v>
      </c>
      <c r="M48" s="22">
        <f t="shared" si="2"/>
        <v>1</v>
      </c>
      <c r="N48" s="23" t="str">
        <f t="shared" si="3"/>
        <v xml:space="preserve"> -</v>
      </c>
      <c r="O48" s="77">
        <v>0</v>
      </c>
      <c r="P48" s="55">
        <v>0</v>
      </c>
      <c r="Q48" s="55">
        <v>0</v>
      </c>
      <c r="R48" s="55">
        <v>0</v>
      </c>
      <c r="S48" s="24" t="str">
        <f t="shared" si="4"/>
        <v xml:space="preserve"> -</v>
      </c>
      <c r="T48" s="23" t="str">
        <f t="shared" si="5"/>
        <v xml:space="preserve"> -</v>
      </c>
    </row>
    <row r="49" spans="2:20" ht="45">
      <c r="B49" s="305"/>
      <c r="C49" s="308"/>
      <c r="D49" s="302"/>
      <c r="E49" s="52">
        <v>42736</v>
      </c>
      <c r="F49" s="52">
        <v>43100</v>
      </c>
      <c r="G49" s="13" t="s">
        <v>61</v>
      </c>
      <c r="H49" s="53">
        <v>4</v>
      </c>
      <c r="I49" s="53">
        <f>+J49+('2016'!I49-'2016'!K49)</f>
        <v>1</v>
      </c>
      <c r="J49" s="53">
        <v>1</v>
      </c>
      <c r="K49" s="170">
        <v>0.6</v>
      </c>
      <c r="L49" s="26">
        <f t="shared" si="1"/>
        <v>0.6</v>
      </c>
      <c r="M49" s="27">
        <f t="shared" si="2"/>
        <v>1</v>
      </c>
      <c r="N49" s="28">
        <f t="shared" si="3"/>
        <v>0.6</v>
      </c>
      <c r="O49" s="78">
        <v>0</v>
      </c>
      <c r="P49" s="53">
        <v>0</v>
      </c>
      <c r="Q49" s="53">
        <v>0</v>
      </c>
      <c r="R49" s="53">
        <v>0</v>
      </c>
      <c r="S49" s="31" t="str">
        <f t="shared" si="4"/>
        <v xml:space="preserve"> -</v>
      </c>
      <c r="T49" s="28" t="str">
        <f t="shared" si="5"/>
        <v xml:space="preserve"> -</v>
      </c>
    </row>
    <row r="50" spans="2:20" ht="45">
      <c r="B50" s="305"/>
      <c r="C50" s="308"/>
      <c r="D50" s="302"/>
      <c r="E50" s="52">
        <v>42736</v>
      </c>
      <c r="F50" s="52">
        <v>43100</v>
      </c>
      <c r="G50" s="13" t="s">
        <v>62</v>
      </c>
      <c r="H50" s="53">
        <v>1</v>
      </c>
      <c r="I50" s="53">
        <f>+J50+('2016'!I50-'2016'!K50)</f>
        <v>1</v>
      </c>
      <c r="J50" s="53">
        <v>1</v>
      </c>
      <c r="K50" s="70">
        <v>0</v>
      </c>
      <c r="L50" s="26">
        <f t="shared" si="1"/>
        <v>0</v>
      </c>
      <c r="M50" s="27">
        <f t="shared" si="2"/>
        <v>1</v>
      </c>
      <c r="N50" s="28">
        <f t="shared" si="3"/>
        <v>0</v>
      </c>
      <c r="O50" s="78">
        <v>0</v>
      </c>
      <c r="P50" s="53">
        <v>0</v>
      </c>
      <c r="Q50" s="53">
        <v>0</v>
      </c>
      <c r="R50" s="53">
        <v>0</v>
      </c>
      <c r="S50" s="31" t="str">
        <f t="shared" si="4"/>
        <v xml:space="preserve"> -</v>
      </c>
      <c r="T50" s="28" t="str">
        <f t="shared" si="5"/>
        <v xml:space="preserve"> -</v>
      </c>
    </row>
    <row r="51" spans="2:20" ht="45">
      <c r="B51" s="305"/>
      <c r="C51" s="308"/>
      <c r="D51" s="302"/>
      <c r="E51" s="52">
        <v>42736</v>
      </c>
      <c r="F51" s="52">
        <v>43100</v>
      </c>
      <c r="G51" s="13" t="s">
        <v>63</v>
      </c>
      <c r="H51" s="53">
        <v>1</v>
      </c>
      <c r="I51" s="53">
        <f>+J51+('2016'!I51-'2016'!K51)</f>
        <v>1</v>
      </c>
      <c r="J51" s="53">
        <v>1</v>
      </c>
      <c r="K51" s="70">
        <v>1</v>
      </c>
      <c r="L51" s="26">
        <f t="shared" si="1"/>
        <v>1</v>
      </c>
      <c r="M51" s="27">
        <f t="shared" si="2"/>
        <v>1</v>
      </c>
      <c r="N51" s="28">
        <f t="shared" si="3"/>
        <v>1</v>
      </c>
      <c r="O51" s="78">
        <v>0</v>
      </c>
      <c r="P51" s="53">
        <v>0</v>
      </c>
      <c r="Q51" s="53">
        <v>0</v>
      </c>
      <c r="R51" s="53">
        <v>0</v>
      </c>
      <c r="S51" s="31" t="str">
        <f t="shared" si="4"/>
        <v xml:space="preserve"> -</v>
      </c>
      <c r="T51" s="28" t="str">
        <f t="shared" si="5"/>
        <v xml:space="preserve"> -</v>
      </c>
    </row>
    <row r="52" spans="2:20" ht="45">
      <c r="B52" s="305"/>
      <c r="C52" s="308"/>
      <c r="D52" s="302"/>
      <c r="E52" s="52">
        <v>42736</v>
      </c>
      <c r="F52" s="52">
        <v>43100</v>
      </c>
      <c r="G52" s="9" t="s">
        <v>64</v>
      </c>
      <c r="H52" s="53">
        <v>1</v>
      </c>
      <c r="I52" s="53">
        <f>+J52</f>
        <v>1</v>
      </c>
      <c r="J52" s="53">
        <v>1</v>
      </c>
      <c r="K52" s="70">
        <v>0</v>
      </c>
      <c r="L52" s="26">
        <f t="shared" si="1"/>
        <v>0</v>
      </c>
      <c r="M52" s="27">
        <f t="shared" si="2"/>
        <v>1</v>
      </c>
      <c r="N52" s="28">
        <f t="shared" si="3"/>
        <v>0</v>
      </c>
      <c r="O52" s="78" t="s">
        <v>144</v>
      </c>
      <c r="P52" s="53">
        <v>0</v>
      </c>
      <c r="Q52" s="53">
        <v>0</v>
      </c>
      <c r="R52" s="53">
        <v>0</v>
      </c>
      <c r="S52" s="31" t="str">
        <f t="shared" si="4"/>
        <v xml:space="preserve"> -</v>
      </c>
      <c r="T52" s="28" t="str">
        <f t="shared" si="5"/>
        <v xml:space="preserve"> -</v>
      </c>
    </row>
    <row r="53" spans="2:20" ht="30" customHeight="1">
      <c r="B53" s="305"/>
      <c r="C53" s="308"/>
      <c r="D53" s="302"/>
      <c r="E53" s="52">
        <v>42736</v>
      </c>
      <c r="F53" s="52">
        <v>43100</v>
      </c>
      <c r="G53" s="9" t="s">
        <v>65</v>
      </c>
      <c r="H53" s="53">
        <v>50</v>
      </c>
      <c r="I53" s="53">
        <f>+J53+('2016'!I53-'2016'!K53)</f>
        <v>25</v>
      </c>
      <c r="J53" s="53">
        <v>25</v>
      </c>
      <c r="K53" s="70">
        <v>20</v>
      </c>
      <c r="L53" s="26">
        <f t="shared" si="1"/>
        <v>0.8</v>
      </c>
      <c r="M53" s="27">
        <f t="shared" si="2"/>
        <v>1</v>
      </c>
      <c r="N53" s="28">
        <f t="shared" si="3"/>
        <v>0.8</v>
      </c>
      <c r="O53" s="78">
        <v>0</v>
      </c>
      <c r="P53" s="53">
        <v>0</v>
      </c>
      <c r="Q53" s="53">
        <v>0</v>
      </c>
      <c r="R53" s="53">
        <v>0</v>
      </c>
      <c r="S53" s="31" t="str">
        <f t="shared" si="4"/>
        <v xml:space="preserve"> -</v>
      </c>
      <c r="T53" s="28" t="str">
        <f t="shared" si="5"/>
        <v xml:space="preserve"> -</v>
      </c>
    </row>
    <row r="54" spans="2:20" ht="31" thickBot="1">
      <c r="B54" s="306"/>
      <c r="C54" s="309"/>
      <c r="D54" s="303"/>
      <c r="E54" s="56">
        <v>42736</v>
      </c>
      <c r="F54" s="56">
        <v>43100</v>
      </c>
      <c r="G54" s="12" t="s">
        <v>66</v>
      </c>
      <c r="H54" s="57">
        <v>1</v>
      </c>
      <c r="I54" s="57">
        <f>+J54+('2016'!I54-'2016'!K54)</f>
        <v>0</v>
      </c>
      <c r="J54" s="57">
        <v>0</v>
      </c>
      <c r="K54" s="263">
        <v>0.25</v>
      </c>
      <c r="L54" s="75" t="e">
        <f t="shared" si="1"/>
        <v>#DIV/0!</v>
      </c>
      <c r="M54" s="108">
        <f t="shared" si="2"/>
        <v>1</v>
      </c>
      <c r="N54" s="59" t="str">
        <f t="shared" si="3"/>
        <v xml:space="preserve"> -</v>
      </c>
      <c r="O54" s="79" t="s">
        <v>144</v>
      </c>
      <c r="P54" s="57">
        <v>0</v>
      </c>
      <c r="Q54" s="57">
        <v>0</v>
      </c>
      <c r="R54" s="57">
        <v>0</v>
      </c>
      <c r="S54" s="58" t="str">
        <f t="shared" si="4"/>
        <v xml:space="preserve"> -</v>
      </c>
      <c r="T54" s="59" t="str">
        <f t="shared" si="5"/>
        <v xml:space="preserve"> -</v>
      </c>
    </row>
    <row r="55" spans="2:20" ht="21" customHeight="1" thickBot="1">
      <c r="M55" s="50">
        <f>+AVERAGE(M12:M26,M28,M30:M42,M44:M46,M48:M54)</f>
        <v>1</v>
      </c>
      <c r="N55" s="51">
        <f>+AVERAGE(N12:N26,N28,N30:N42,N44:N46,N48:N54)</f>
        <v>0.76228571428571434</v>
      </c>
      <c r="P55" s="115">
        <f>+SUM(P12:P26,P28,P30:P42,P44:P46,P48:P54)</f>
        <v>3052569</v>
      </c>
      <c r="Q55" s="116">
        <f t="shared" ref="Q55:R55" si="7">+SUM(Q12:Q26,Q28,Q30:Q42,Q44:Q46,Q48:Q54)</f>
        <v>1683843</v>
      </c>
      <c r="R55" s="116">
        <f t="shared" si="7"/>
        <v>0</v>
      </c>
      <c r="S55" s="117">
        <f t="shared" si="4"/>
        <v>0.5516150494878248</v>
      </c>
      <c r="T55" s="118" t="str">
        <f t="shared" si="5"/>
        <v xml:space="preserve"> -</v>
      </c>
    </row>
  </sheetData>
  <mergeCells count="35">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 ref="D38:D39"/>
    <mergeCell ref="O9:T10"/>
    <mergeCell ref="G10:G11"/>
    <mergeCell ref="H10:H11"/>
    <mergeCell ref="I10:I11"/>
    <mergeCell ref="J10:J11"/>
    <mergeCell ref="K10:K11"/>
    <mergeCell ref="M10:M11"/>
    <mergeCell ref="N10:N11"/>
    <mergeCell ref="B2:T2"/>
    <mergeCell ref="B3:T3"/>
    <mergeCell ref="B4:T4"/>
    <mergeCell ref="D8:K8"/>
    <mergeCell ref="B9:B11"/>
    <mergeCell ref="C9:C11"/>
    <mergeCell ref="D9:D11"/>
    <mergeCell ref="E9:F10"/>
    <mergeCell ref="G9:K9"/>
    <mergeCell ref="M9:N9"/>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6"/>
  <sheetViews>
    <sheetView tabSelected="1"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78" t="s">
        <v>16</v>
      </c>
      <c r="C2" s="278"/>
      <c r="D2" s="278"/>
      <c r="E2" s="278"/>
      <c r="F2" s="278"/>
      <c r="G2" s="278"/>
      <c r="H2" s="278"/>
      <c r="I2" s="278"/>
      <c r="J2" s="278"/>
      <c r="K2" s="278"/>
      <c r="L2" s="278"/>
      <c r="M2" s="278"/>
      <c r="N2" s="278"/>
      <c r="O2" s="278"/>
      <c r="P2" s="278"/>
      <c r="Q2" s="278"/>
      <c r="R2" s="278"/>
      <c r="S2" s="278"/>
      <c r="T2" s="278"/>
    </row>
    <row r="3" spans="2:20" ht="20" customHeight="1">
      <c r="B3" s="278" t="s">
        <v>19</v>
      </c>
      <c r="C3" s="278"/>
      <c r="D3" s="278"/>
      <c r="E3" s="278"/>
      <c r="F3" s="278"/>
      <c r="G3" s="278"/>
      <c r="H3" s="278"/>
      <c r="I3" s="278"/>
      <c r="J3" s="278"/>
      <c r="K3" s="278"/>
      <c r="L3" s="278"/>
      <c r="M3" s="278"/>
      <c r="N3" s="278"/>
      <c r="O3" s="278"/>
      <c r="P3" s="278"/>
      <c r="Q3" s="278"/>
      <c r="R3" s="278"/>
      <c r="S3" s="278"/>
      <c r="T3" s="278"/>
    </row>
    <row r="4" spans="2:20" ht="20" customHeight="1">
      <c r="B4" s="278" t="s">
        <v>27</v>
      </c>
      <c r="C4" s="278"/>
      <c r="D4" s="278"/>
      <c r="E4" s="278"/>
      <c r="F4" s="278"/>
      <c r="G4" s="278"/>
      <c r="H4" s="278"/>
      <c r="I4" s="278"/>
      <c r="J4" s="278"/>
      <c r="K4" s="278"/>
      <c r="L4" s="278"/>
      <c r="M4" s="278"/>
      <c r="N4" s="278"/>
      <c r="O4" s="278"/>
      <c r="P4" s="278"/>
      <c r="Q4" s="278"/>
      <c r="R4" s="278"/>
      <c r="S4" s="278"/>
      <c r="T4" s="278"/>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2018</v>
      </c>
      <c r="C8" s="19">
        <v>43373</v>
      </c>
      <c r="D8" s="279" t="s">
        <v>3</v>
      </c>
      <c r="E8" s="280"/>
      <c r="F8" s="280"/>
      <c r="G8" s="280"/>
      <c r="H8" s="280"/>
      <c r="I8" s="280"/>
      <c r="J8" s="280"/>
      <c r="K8" s="281"/>
      <c r="L8" s="4"/>
      <c r="M8" s="4"/>
      <c r="N8" s="4"/>
      <c r="O8" s="4"/>
      <c r="P8" s="4"/>
      <c r="Q8" s="4"/>
      <c r="R8" s="4"/>
      <c r="S8" s="4"/>
      <c r="T8" s="4"/>
    </row>
    <row r="9" spans="2:20" ht="30" customHeight="1">
      <c r="B9" s="282" t="s">
        <v>17</v>
      </c>
      <c r="C9" s="285" t="s">
        <v>18</v>
      </c>
      <c r="D9" s="287" t="s">
        <v>0</v>
      </c>
      <c r="E9" s="290" t="s">
        <v>4</v>
      </c>
      <c r="F9" s="290"/>
      <c r="G9" s="290" t="s">
        <v>5</v>
      </c>
      <c r="H9" s="290"/>
      <c r="I9" s="290"/>
      <c r="J9" s="290"/>
      <c r="K9" s="292"/>
      <c r="L9" s="5"/>
      <c r="M9" s="287" t="s">
        <v>6</v>
      </c>
      <c r="N9" s="292"/>
      <c r="O9" s="267" t="s">
        <v>24</v>
      </c>
      <c r="P9" s="268"/>
      <c r="Q9" s="268"/>
      <c r="R9" s="268"/>
      <c r="S9" s="268"/>
      <c r="T9" s="269"/>
    </row>
    <row r="10" spans="2:20" ht="17" customHeight="1">
      <c r="B10" s="283"/>
      <c r="C10" s="286"/>
      <c r="D10" s="288"/>
      <c r="E10" s="291"/>
      <c r="F10" s="291"/>
      <c r="G10" s="291" t="s">
        <v>7</v>
      </c>
      <c r="H10" s="295" t="s">
        <v>25</v>
      </c>
      <c r="I10" s="295" t="s">
        <v>26</v>
      </c>
      <c r="J10" s="296" t="s">
        <v>1</v>
      </c>
      <c r="K10" s="293" t="s">
        <v>8</v>
      </c>
      <c r="L10" s="6"/>
      <c r="M10" s="299" t="s">
        <v>9</v>
      </c>
      <c r="N10" s="265" t="s">
        <v>10</v>
      </c>
      <c r="O10" s="270"/>
      <c r="P10" s="271"/>
      <c r="Q10" s="271"/>
      <c r="R10" s="271"/>
      <c r="S10" s="271"/>
      <c r="T10" s="272"/>
    </row>
    <row r="11" spans="2:20" ht="37.5" customHeight="1" thickBot="1">
      <c r="B11" s="284"/>
      <c r="C11" s="286"/>
      <c r="D11" s="289"/>
      <c r="E11" s="32" t="s">
        <v>11</v>
      </c>
      <c r="F11" s="32" t="s">
        <v>12</v>
      </c>
      <c r="G11" s="295"/>
      <c r="H11" s="298"/>
      <c r="I11" s="310"/>
      <c r="J11" s="297"/>
      <c r="K11" s="294"/>
      <c r="L11" s="25"/>
      <c r="M11" s="300"/>
      <c r="N11" s="266"/>
      <c r="O11" s="33" t="s">
        <v>23</v>
      </c>
      <c r="P11" s="34" t="s">
        <v>20</v>
      </c>
      <c r="Q11" s="35" t="s">
        <v>21</v>
      </c>
      <c r="R11" s="29" t="s">
        <v>22</v>
      </c>
      <c r="S11" s="29" t="s">
        <v>14</v>
      </c>
      <c r="T11" s="30" t="s">
        <v>15</v>
      </c>
    </row>
    <row r="12" spans="2:20" ht="75">
      <c r="B12" s="304" t="s">
        <v>86</v>
      </c>
      <c r="C12" s="307" t="s">
        <v>83</v>
      </c>
      <c r="D12" s="273" t="s">
        <v>67</v>
      </c>
      <c r="E12" s="54">
        <v>43101</v>
      </c>
      <c r="F12" s="54">
        <v>43465</v>
      </c>
      <c r="G12" s="65" t="s">
        <v>28</v>
      </c>
      <c r="H12" s="55">
        <v>1</v>
      </c>
      <c r="I12" s="98">
        <f>+J12</f>
        <v>1</v>
      </c>
      <c r="J12" s="55">
        <v>1</v>
      </c>
      <c r="K12" s="69">
        <v>1</v>
      </c>
      <c r="L12" s="21">
        <f>+K12/J12</f>
        <v>1</v>
      </c>
      <c r="M12" s="22">
        <f>DAYS360(E12,$C$8)/DAYS360(E12,F12)</f>
        <v>0.74722222222222223</v>
      </c>
      <c r="N12" s="23">
        <f>IF(J12=0," -",IF(L12&gt;100%,100%,L12))</f>
        <v>1</v>
      </c>
      <c r="O12" s="77" t="s">
        <v>144</v>
      </c>
      <c r="P12" s="55">
        <v>0</v>
      </c>
      <c r="Q12" s="55">
        <v>0</v>
      </c>
      <c r="R12" s="55">
        <v>0</v>
      </c>
      <c r="S12" s="24" t="str">
        <f>IF(P12=0," -",Q12/P12)</f>
        <v xml:space="preserve"> -</v>
      </c>
      <c r="T12" s="23" t="str">
        <f>IF(R12=0," -",IF(Q12=0,100%,R12/Q12))</f>
        <v xml:space="preserve"> -</v>
      </c>
    </row>
    <row r="13" spans="2:20" ht="91" thickBot="1">
      <c r="B13" s="305"/>
      <c r="C13" s="308"/>
      <c r="D13" s="275"/>
      <c r="E13" s="56">
        <v>43101</v>
      </c>
      <c r="F13" s="56">
        <v>43465</v>
      </c>
      <c r="G13" s="12" t="s">
        <v>29</v>
      </c>
      <c r="H13" s="57">
        <v>1</v>
      </c>
      <c r="I13" s="57">
        <f t="shared" ref="I13:I26" si="0">+J13</f>
        <v>1</v>
      </c>
      <c r="J13" s="57">
        <v>1</v>
      </c>
      <c r="K13" s="72">
        <v>1</v>
      </c>
      <c r="L13" s="75">
        <f t="shared" ref="L13:L54" si="1">+K13/J13</f>
        <v>1</v>
      </c>
      <c r="M13" s="108">
        <f t="shared" ref="M13:M54" si="2">DAYS360(E13,$C$8)/DAYS360(E13,F13)</f>
        <v>0.74722222222222223</v>
      </c>
      <c r="N13" s="59">
        <f t="shared" ref="N13:N54" si="3">IF(J13=0," -",IF(L13&gt;100%,100%,L13))</f>
        <v>1</v>
      </c>
      <c r="O13" s="79" t="s">
        <v>144</v>
      </c>
      <c r="P13" s="57">
        <v>0</v>
      </c>
      <c r="Q13" s="57">
        <v>0</v>
      </c>
      <c r="R13" s="57">
        <v>0</v>
      </c>
      <c r="S13" s="58" t="str">
        <f t="shared" ref="S13:S55" si="4">IF(P13=0," -",Q13/P13)</f>
        <v xml:space="preserve"> -</v>
      </c>
      <c r="T13" s="59" t="str">
        <f t="shared" ref="T13:T55" si="5">IF(R13=0," -",IF(Q13=0,100%,R13/Q13))</f>
        <v xml:space="preserve"> -</v>
      </c>
    </row>
    <row r="14" spans="2:20" ht="91" thickBot="1">
      <c r="B14" s="305"/>
      <c r="C14" s="308"/>
      <c r="D14" s="89" t="s">
        <v>68</v>
      </c>
      <c r="E14" s="90">
        <v>43101</v>
      </c>
      <c r="F14" s="90">
        <v>43465</v>
      </c>
      <c r="G14" s="107" t="s">
        <v>30</v>
      </c>
      <c r="H14" s="91">
        <v>1</v>
      </c>
      <c r="I14" s="57">
        <f t="shared" si="0"/>
        <v>1</v>
      </c>
      <c r="J14" s="91">
        <v>1</v>
      </c>
      <c r="K14" s="92">
        <v>1</v>
      </c>
      <c r="L14" s="93">
        <f t="shared" si="1"/>
        <v>1</v>
      </c>
      <c r="M14" s="109">
        <f t="shared" si="2"/>
        <v>0.74722222222222223</v>
      </c>
      <c r="N14" s="96">
        <f t="shared" si="3"/>
        <v>1</v>
      </c>
      <c r="O14" s="94" t="s">
        <v>144</v>
      </c>
      <c r="P14" s="91">
        <v>0</v>
      </c>
      <c r="Q14" s="91">
        <v>0</v>
      </c>
      <c r="R14" s="91">
        <v>0</v>
      </c>
      <c r="S14" s="95" t="str">
        <f t="shared" si="4"/>
        <v xml:space="preserve"> -</v>
      </c>
      <c r="T14" s="96" t="str">
        <f t="shared" si="5"/>
        <v xml:space="preserve"> -</v>
      </c>
    </row>
    <row r="15" spans="2:20" ht="45">
      <c r="B15" s="305"/>
      <c r="C15" s="308"/>
      <c r="D15" s="273" t="s">
        <v>69</v>
      </c>
      <c r="E15" s="54">
        <v>43101</v>
      </c>
      <c r="F15" s="54">
        <v>43465</v>
      </c>
      <c r="G15" s="65" t="s">
        <v>31</v>
      </c>
      <c r="H15" s="55">
        <v>1</v>
      </c>
      <c r="I15" s="98">
        <f t="shared" si="0"/>
        <v>1</v>
      </c>
      <c r="J15" s="55">
        <v>1</v>
      </c>
      <c r="K15" s="69">
        <v>1</v>
      </c>
      <c r="L15" s="21">
        <f t="shared" si="1"/>
        <v>1</v>
      </c>
      <c r="M15" s="22">
        <f t="shared" si="2"/>
        <v>0.74722222222222223</v>
      </c>
      <c r="N15" s="23">
        <f t="shared" si="3"/>
        <v>1</v>
      </c>
      <c r="O15" s="77" t="s">
        <v>144</v>
      </c>
      <c r="P15" s="55">
        <v>0</v>
      </c>
      <c r="Q15" s="55">
        <v>0</v>
      </c>
      <c r="R15" s="55">
        <v>0</v>
      </c>
      <c r="S15" s="24" t="str">
        <f t="shared" si="4"/>
        <v xml:space="preserve"> -</v>
      </c>
      <c r="T15" s="23" t="str">
        <f t="shared" si="5"/>
        <v xml:space="preserve"> -</v>
      </c>
    </row>
    <row r="16" spans="2:20" ht="60">
      <c r="B16" s="305"/>
      <c r="C16" s="308"/>
      <c r="D16" s="274"/>
      <c r="E16" s="52">
        <v>43101</v>
      </c>
      <c r="F16" s="52">
        <v>43465</v>
      </c>
      <c r="G16" s="9" t="s">
        <v>32</v>
      </c>
      <c r="H16" s="53">
        <v>1</v>
      </c>
      <c r="I16" s="53">
        <f t="shared" si="0"/>
        <v>1</v>
      </c>
      <c r="J16" s="53">
        <v>1</v>
      </c>
      <c r="K16" s="70">
        <v>1</v>
      </c>
      <c r="L16" s="26">
        <f t="shared" si="1"/>
        <v>1</v>
      </c>
      <c r="M16" s="27">
        <f t="shared" si="2"/>
        <v>0.74722222222222223</v>
      </c>
      <c r="N16" s="28">
        <f t="shared" si="3"/>
        <v>1</v>
      </c>
      <c r="O16" s="78" t="s">
        <v>144</v>
      </c>
      <c r="P16" s="53">
        <v>0</v>
      </c>
      <c r="Q16" s="53">
        <v>0</v>
      </c>
      <c r="R16" s="53">
        <v>0</v>
      </c>
      <c r="S16" s="31" t="str">
        <f t="shared" si="4"/>
        <v xml:space="preserve"> -</v>
      </c>
      <c r="T16" s="28" t="str">
        <f t="shared" si="5"/>
        <v xml:space="preserve"> -</v>
      </c>
    </row>
    <row r="17" spans="2:20" ht="45">
      <c r="B17" s="305"/>
      <c r="C17" s="308"/>
      <c r="D17" s="274"/>
      <c r="E17" s="52">
        <v>43101</v>
      </c>
      <c r="F17" s="52">
        <v>43465</v>
      </c>
      <c r="G17" s="9" t="s">
        <v>33</v>
      </c>
      <c r="H17" s="53">
        <v>1</v>
      </c>
      <c r="I17" s="53">
        <f t="shared" si="0"/>
        <v>1</v>
      </c>
      <c r="J17" s="53">
        <v>1</v>
      </c>
      <c r="K17" s="70">
        <v>1</v>
      </c>
      <c r="L17" s="26">
        <f t="shared" si="1"/>
        <v>1</v>
      </c>
      <c r="M17" s="27">
        <f t="shared" si="2"/>
        <v>0.74722222222222223</v>
      </c>
      <c r="N17" s="28">
        <f t="shared" si="3"/>
        <v>1</v>
      </c>
      <c r="O17" s="78" t="s">
        <v>144</v>
      </c>
      <c r="P17" s="53">
        <v>0</v>
      </c>
      <c r="Q17" s="53">
        <v>0</v>
      </c>
      <c r="R17" s="53">
        <v>0</v>
      </c>
      <c r="S17" s="31" t="str">
        <f t="shared" si="4"/>
        <v xml:space="preserve"> -</v>
      </c>
      <c r="T17" s="28" t="str">
        <f t="shared" si="5"/>
        <v xml:space="preserve"> -</v>
      </c>
    </row>
    <row r="18" spans="2:20" ht="60">
      <c r="B18" s="305"/>
      <c r="C18" s="308"/>
      <c r="D18" s="274"/>
      <c r="E18" s="52">
        <v>43101</v>
      </c>
      <c r="F18" s="52">
        <v>43465</v>
      </c>
      <c r="G18" s="9" t="s">
        <v>34</v>
      </c>
      <c r="H18" s="53">
        <v>1</v>
      </c>
      <c r="I18" s="53">
        <f t="shared" si="0"/>
        <v>1</v>
      </c>
      <c r="J18" s="53">
        <v>1</v>
      </c>
      <c r="K18" s="70">
        <v>1</v>
      </c>
      <c r="L18" s="26">
        <f t="shared" si="1"/>
        <v>1</v>
      </c>
      <c r="M18" s="27">
        <f t="shared" si="2"/>
        <v>0.74722222222222223</v>
      </c>
      <c r="N18" s="28">
        <f t="shared" si="3"/>
        <v>1</v>
      </c>
      <c r="O18" s="78" t="s">
        <v>144</v>
      </c>
      <c r="P18" s="53">
        <v>0</v>
      </c>
      <c r="Q18" s="53">
        <v>0</v>
      </c>
      <c r="R18" s="53">
        <v>0</v>
      </c>
      <c r="S18" s="31" t="str">
        <f t="shared" si="4"/>
        <v xml:space="preserve"> -</v>
      </c>
      <c r="T18" s="28" t="str">
        <f t="shared" si="5"/>
        <v xml:space="preserve"> -</v>
      </c>
    </row>
    <row r="19" spans="2:20" ht="60">
      <c r="B19" s="305"/>
      <c r="C19" s="308"/>
      <c r="D19" s="274"/>
      <c r="E19" s="52">
        <v>43101</v>
      </c>
      <c r="F19" s="52">
        <v>43465</v>
      </c>
      <c r="G19" s="9" t="s">
        <v>35</v>
      </c>
      <c r="H19" s="53">
        <v>1</v>
      </c>
      <c r="I19" s="53">
        <f t="shared" si="0"/>
        <v>1</v>
      </c>
      <c r="J19" s="53">
        <v>1</v>
      </c>
      <c r="K19" s="70">
        <v>1</v>
      </c>
      <c r="L19" s="26">
        <f t="shared" si="1"/>
        <v>1</v>
      </c>
      <c r="M19" s="27">
        <f t="shared" si="2"/>
        <v>0.74722222222222223</v>
      </c>
      <c r="N19" s="28">
        <f t="shared" si="3"/>
        <v>1</v>
      </c>
      <c r="O19" s="78" t="s">
        <v>144</v>
      </c>
      <c r="P19" s="53">
        <v>0</v>
      </c>
      <c r="Q19" s="53">
        <v>0</v>
      </c>
      <c r="R19" s="53">
        <v>0</v>
      </c>
      <c r="S19" s="31" t="str">
        <f t="shared" si="4"/>
        <v xml:space="preserve"> -</v>
      </c>
      <c r="T19" s="28" t="str">
        <f t="shared" si="5"/>
        <v xml:space="preserve"> -</v>
      </c>
    </row>
    <row r="20" spans="2:20" ht="45">
      <c r="B20" s="305"/>
      <c r="C20" s="308"/>
      <c r="D20" s="274"/>
      <c r="E20" s="52">
        <v>43101</v>
      </c>
      <c r="F20" s="52">
        <v>43465</v>
      </c>
      <c r="G20" s="9" t="s">
        <v>36</v>
      </c>
      <c r="H20" s="53">
        <v>1</v>
      </c>
      <c r="I20" s="53">
        <f t="shared" si="0"/>
        <v>1</v>
      </c>
      <c r="J20" s="53">
        <v>1</v>
      </c>
      <c r="K20" s="70">
        <v>1</v>
      </c>
      <c r="L20" s="26">
        <f t="shared" si="1"/>
        <v>1</v>
      </c>
      <c r="M20" s="27">
        <f t="shared" si="2"/>
        <v>0.74722222222222223</v>
      </c>
      <c r="N20" s="28">
        <f t="shared" si="3"/>
        <v>1</v>
      </c>
      <c r="O20" s="78" t="s">
        <v>144</v>
      </c>
      <c r="P20" s="53">
        <v>0</v>
      </c>
      <c r="Q20" s="53">
        <v>0</v>
      </c>
      <c r="R20" s="53">
        <v>0</v>
      </c>
      <c r="S20" s="31" t="str">
        <f t="shared" si="4"/>
        <v xml:space="preserve"> -</v>
      </c>
      <c r="T20" s="28" t="str">
        <f t="shared" si="5"/>
        <v xml:space="preserve"> -</v>
      </c>
    </row>
    <row r="21" spans="2:20" ht="61" thickBot="1">
      <c r="B21" s="305"/>
      <c r="C21" s="308"/>
      <c r="D21" s="275"/>
      <c r="E21" s="56">
        <v>43101</v>
      </c>
      <c r="F21" s="56">
        <v>43465</v>
      </c>
      <c r="G21" s="12" t="s">
        <v>37</v>
      </c>
      <c r="H21" s="57">
        <v>1</v>
      </c>
      <c r="I21" s="57">
        <f t="shared" si="0"/>
        <v>1</v>
      </c>
      <c r="J21" s="57">
        <v>1</v>
      </c>
      <c r="K21" s="72">
        <v>1</v>
      </c>
      <c r="L21" s="75">
        <f t="shared" si="1"/>
        <v>1</v>
      </c>
      <c r="M21" s="108">
        <f t="shared" si="2"/>
        <v>0.74722222222222223</v>
      </c>
      <c r="N21" s="59">
        <f t="shared" si="3"/>
        <v>1</v>
      </c>
      <c r="O21" s="79" t="s">
        <v>144</v>
      </c>
      <c r="P21" s="57">
        <v>0</v>
      </c>
      <c r="Q21" s="57">
        <v>0</v>
      </c>
      <c r="R21" s="57">
        <v>0</v>
      </c>
      <c r="S21" s="58" t="str">
        <f t="shared" si="4"/>
        <v xml:space="preserve"> -</v>
      </c>
      <c r="T21" s="59" t="str">
        <f t="shared" si="5"/>
        <v xml:space="preserve"> -</v>
      </c>
    </row>
    <row r="22" spans="2:20" ht="60">
      <c r="B22" s="305"/>
      <c r="C22" s="308"/>
      <c r="D22" s="276" t="s">
        <v>70</v>
      </c>
      <c r="E22" s="97">
        <v>43101</v>
      </c>
      <c r="F22" s="97">
        <v>43465</v>
      </c>
      <c r="G22" s="10" t="s">
        <v>38</v>
      </c>
      <c r="H22" s="98">
        <v>1</v>
      </c>
      <c r="I22" s="98">
        <f t="shared" si="0"/>
        <v>1</v>
      </c>
      <c r="J22" s="98">
        <v>1</v>
      </c>
      <c r="K22" s="99">
        <v>1</v>
      </c>
      <c r="L22" s="100">
        <f t="shared" si="1"/>
        <v>1</v>
      </c>
      <c r="M22" s="110">
        <f t="shared" si="2"/>
        <v>0.74722222222222223</v>
      </c>
      <c r="N22" s="103">
        <f t="shared" si="3"/>
        <v>1</v>
      </c>
      <c r="O22" s="101" t="s">
        <v>144</v>
      </c>
      <c r="P22" s="98">
        <v>0</v>
      </c>
      <c r="Q22" s="98">
        <v>0</v>
      </c>
      <c r="R22" s="98">
        <v>0</v>
      </c>
      <c r="S22" s="102" t="str">
        <f t="shared" si="4"/>
        <v xml:space="preserve"> -</v>
      </c>
      <c r="T22" s="103" t="str">
        <f t="shared" si="5"/>
        <v xml:space="preserve"> -</v>
      </c>
    </row>
    <row r="23" spans="2:20" ht="91" thickBot="1">
      <c r="B23" s="305"/>
      <c r="C23" s="308"/>
      <c r="D23" s="277"/>
      <c r="E23" s="81">
        <v>43101</v>
      </c>
      <c r="F23" s="81">
        <v>43465</v>
      </c>
      <c r="G23" s="11" t="s">
        <v>39</v>
      </c>
      <c r="H23" s="82">
        <v>1</v>
      </c>
      <c r="I23" s="57">
        <f t="shared" si="0"/>
        <v>1</v>
      </c>
      <c r="J23" s="82">
        <v>1</v>
      </c>
      <c r="K23" s="83">
        <v>1</v>
      </c>
      <c r="L23" s="84">
        <f t="shared" si="1"/>
        <v>1</v>
      </c>
      <c r="M23" s="111">
        <f t="shared" si="2"/>
        <v>0.74722222222222223</v>
      </c>
      <c r="N23" s="88">
        <f t="shared" si="3"/>
        <v>1</v>
      </c>
      <c r="O23" s="86" t="s">
        <v>144</v>
      </c>
      <c r="P23" s="82">
        <v>0</v>
      </c>
      <c r="Q23" s="82">
        <v>0</v>
      </c>
      <c r="R23" s="82">
        <v>0</v>
      </c>
      <c r="S23" s="87" t="str">
        <f t="shared" si="4"/>
        <v xml:space="preserve"> -</v>
      </c>
      <c r="T23" s="88" t="str">
        <f t="shared" si="5"/>
        <v xml:space="preserve"> -</v>
      </c>
    </row>
    <row r="24" spans="2:20" ht="75">
      <c r="B24" s="305"/>
      <c r="C24" s="308"/>
      <c r="D24" s="273" t="s">
        <v>71</v>
      </c>
      <c r="E24" s="54">
        <v>43101</v>
      </c>
      <c r="F24" s="54">
        <v>43465</v>
      </c>
      <c r="G24" s="65" t="s">
        <v>40</v>
      </c>
      <c r="H24" s="24">
        <v>1</v>
      </c>
      <c r="I24" s="102">
        <f t="shared" si="0"/>
        <v>1</v>
      </c>
      <c r="J24" s="24">
        <v>1</v>
      </c>
      <c r="K24" s="74">
        <v>1</v>
      </c>
      <c r="L24" s="21">
        <f t="shared" si="1"/>
        <v>1</v>
      </c>
      <c r="M24" s="22">
        <f t="shared" si="2"/>
        <v>0.74722222222222223</v>
      </c>
      <c r="N24" s="23">
        <f t="shared" si="3"/>
        <v>1</v>
      </c>
      <c r="O24" s="77" t="s">
        <v>144</v>
      </c>
      <c r="P24" s="55">
        <v>0</v>
      </c>
      <c r="Q24" s="55">
        <v>0</v>
      </c>
      <c r="R24" s="55">
        <v>0</v>
      </c>
      <c r="S24" s="24" t="str">
        <f t="shared" si="4"/>
        <v xml:space="preserve"> -</v>
      </c>
      <c r="T24" s="23" t="str">
        <f t="shared" si="5"/>
        <v xml:space="preserve"> -</v>
      </c>
    </row>
    <row r="25" spans="2:20" ht="30">
      <c r="B25" s="305"/>
      <c r="C25" s="308"/>
      <c r="D25" s="274"/>
      <c r="E25" s="52">
        <v>43101</v>
      </c>
      <c r="F25" s="52">
        <v>43465</v>
      </c>
      <c r="G25" s="9" t="s">
        <v>41</v>
      </c>
      <c r="H25" s="53">
        <v>1</v>
      </c>
      <c r="I25" s="53">
        <f t="shared" si="0"/>
        <v>1</v>
      </c>
      <c r="J25" s="53">
        <v>1</v>
      </c>
      <c r="K25" s="70">
        <v>1</v>
      </c>
      <c r="L25" s="26">
        <f t="shared" si="1"/>
        <v>1</v>
      </c>
      <c r="M25" s="27">
        <f t="shared" si="2"/>
        <v>0.74722222222222223</v>
      </c>
      <c r="N25" s="28">
        <f t="shared" si="3"/>
        <v>1</v>
      </c>
      <c r="O25" s="78" t="s">
        <v>144</v>
      </c>
      <c r="P25" s="53">
        <v>0</v>
      </c>
      <c r="Q25" s="53">
        <v>0</v>
      </c>
      <c r="R25" s="53">
        <v>0</v>
      </c>
      <c r="S25" s="31" t="str">
        <f t="shared" si="4"/>
        <v xml:space="preserve"> -</v>
      </c>
      <c r="T25" s="28" t="str">
        <f t="shared" si="5"/>
        <v xml:space="preserve"> -</v>
      </c>
    </row>
    <row r="26" spans="2:20" ht="46" thickBot="1">
      <c r="B26" s="305"/>
      <c r="C26" s="309"/>
      <c r="D26" s="275"/>
      <c r="E26" s="56">
        <v>43101</v>
      </c>
      <c r="F26" s="56">
        <v>43465</v>
      </c>
      <c r="G26" s="12" t="s">
        <v>42</v>
      </c>
      <c r="H26" s="57">
        <v>1</v>
      </c>
      <c r="I26" s="57">
        <f t="shared" si="0"/>
        <v>1</v>
      </c>
      <c r="J26" s="57">
        <v>1</v>
      </c>
      <c r="K26" s="72">
        <v>1</v>
      </c>
      <c r="L26" s="75">
        <f t="shared" si="1"/>
        <v>1</v>
      </c>
      <c r="M26" s="108">
        <f t="shared" si="2"/>
        <v>0.74722222222222223</v>
      </c>
      <c r="N26" s="59">
        <f t="shared" si="3"/>
        <v>1</v>
      </c>
      <c r="O26" s="79" t="s">
        <v>144</v>
      </c>
      <c r="P26" s="57">
        <v>0</v>
      </c>
      <c r="Q26" s="57">
        <v>0</v>
      </c>
      <c r="R26" s="57">
        <v>0</v>
      </c>
      <c r="S26" s="58" t="str">
        <f t="shared" si="4"/>
        <v xml:space="preserve"> -</v>
      </c>
      <c r="T26" s="59" t="str">
        <f t="shared" si="5"/>
        <v xml:space="preserve"> -</v>
      </c>
    </row>
    <row r="27" spans="2:20" ht="13" customHeight="1" thickBot="1">
      <c r="B27" s="305"/>
      <c r="C27" s="38"/>
      <c r="D27" s="8"/>
      <c r="E27" s="39"/>
      <c r="F27" s="39"/>
      <c r="G27" s="36"/>
      <c r="H27" s="37"/>
      <c r="I27" s="105"/>
      <c r="J27" s="37"/>
      <c r="K27" s="37"/>
      <c r="L27" s="40"/>
      <c r="M27" s="40"/>
      <c r="N27" s="40"/>
      <c r="O27" s="36"/>
      <c r="P27" s="37"/>
      <c r="Q27" s="37"/>
      <c r="R27" s="37"/>
      <c r="S27" s="41"/>
      <c r="T27" s="41"/>
    </row>
    <row r="28" spans="2:20" ht="46" thickBot="1">
      <c r="B28" s="305"/>
      <c r="C28" s="68" t="s">
        <v>84</v>
      </c>
      <c r="D28" s="67" t="s">
        <v>72</v>
      </c>
      <c r="E28" s="60">
        <v>43101</v>
      </c>
      <c r="F28" s="60">
        <v>43465</v>
      </c>
      <c r="G28" s="61" t="s">
        <v>43</v>
      </c>
      <c r="H28" s="62">
        <v>1</v>
      </c>
      <c r="I28" s="58">
        <f>+J28+('2017'!I28-'2017'!K28)</f>
        <v>-9.9999999999999978E-2</v>
      </c>
      <c r="J28" s="62">
        <v>0.4</v>
      </c>
      <c r="K28" s="73">
        <v>0.15</v>
      </c>
      <c r="L28" s="76">
        <f t="shared" si="1"/>
        <v>0.37499999999999994</v>
      </c>
      <c r="M28" s="112">
        <f t="shared" si="2"/>
        <v>0.74722222222222223</v>
      </c>
      <c r="N28" s="64">
        <f t="shared" si="3"/>
        <v>0.37499999999999994</v>
      </c>
      <c r="O28" s="80">
        <v>2210237</v>
      </c>
      <c r="P28" s="63">
        <v>2097632</v>
      </c>
      <c r="Q28" s="63">
        <v>857600</v>
      </c>
      <c r="R28" s="63">
        <v>0</v>
      </c>
      <c r="S28" s="62">
        <f t="shared" si="4"/>
        <v>0.40884197037421244</v>
      </c>
      <c r="T28" s="64" t="str">
        <f t="shared" si="5"/>
        <v xml:space="preserve"> -</v>
      </c>
    </row>
    <row r="29" spans="2:20" ht="13" customHeight="1" thickBot="1">
      <c r="B29" s="305"/>
      <c r="C29" s="38"/>
      <c r="D29" s="8"/>
      <c r="E29" s="39"/>
      <c r="F29" s="39"/>
      <c r="G29" s="36"/>
      <c r="H29" s="37"/>
      <c r="I29" s="105"/>
      <c r="J29" s="37"/>
      <c r="K29" s="37"/>
      <c r="L29" s="40"/>
      <c r="M29" s="40"/>
      <c r="N29" s="40"/>
      <c r="O29" s="36"/>
      <c r="P29" s="37"/>
      <c r="Q29" s="37"/>
      <c r="R29" s="37"/>
      <c r="S29" s="41"/>
      <c r="T29" s="41"/>
    </row>
    <row r="30" spans="2:20" ht="30">
      <c r="B30" s="305"/>
      <c r="C30" s="307" t="s">
        <v>85</v>
      </c>
      <c r="D30" s="301" t="s">
        <v>73</v>
      </c>
      <c r="E30" s="54">
        <v>43101</v>
      </c>
      <c r="F30" s="54">
        <v>43465</v>
      </c>
      <c r="G30" s="65" t="s">
        <v>44</v>
      </c>
      <c r="H30" s="24">
        <v>1</v>
      </c>
      <c r="I30" s="102">
        <f>+J30</f>
        <v>0.15</v>
      </c>
      <c r="J30" s="24">
        <v>0.15</v>
      </c>
      <c r="K30" s="74">
        <v>0.1</v>
      </c>
      <c r="L30" s="21">
        <f t="shared" si="1"/>
        <v>0.66666666666666674</v>
      </c>
      <c r="M30" s="22">
        <f t="shared" si="2"/>
        <v>0.74722222222222223</v>
      </c>
      <c r="N30" s="23">
        <f t="shared" si="3"/>
        <v>0.66666666666666674</v>
      </c>
      <c r="O30" s="77">
        <v>2210237</v>
      </c>
      <c r="P30" s="55">
        <v>0</v>
      </c>
      <c r="Q30" s="55">
        <v>0</v>
      </c>
      <c r="R30" s="55">
        <v>0</v>
      </c>
      <c r="S30" s="24" t="str">
        <f t="shared" si="4"/>
        <v xml:space="preserve"> -</v>
      </c>
      <c r="T30" s="23" t="str">
        <f t="shared" si="5"/>
        <v xml:space="preserve"> -</v>
      </c>
    </row>
    <row r="31" spans="2:20" ht="30">
      <c r="B31" s="305"/>
      <c r="C31" s="308"/>
      <c r="D31" s="302"/>
      <c r="E31" s="52">
        <v>43101</v>
      </c>
      <c r="F31" s="52">
        <v>43465</v>
      </c>
      <c r="G31" s="9" t="s">
        <v>45</v>
      </c>
      <c r="H31" s="31">
        <v>1</v>
      </c>
      <c r="I31" s="31">
        <f t="shared" ref="I31:I35" si="6">+J31</f>
        <v>0.3</v>
      </c>
      <c r="J31" s="31">
        <v>0.3</v>
      </c>
      <c r="K31" s="71">
        <v>0.1</v>
      </c>
      <c r="L31" s="26">
        <f t="shared" si="1"/>
        <v>0.33333333333333337</v>
      </c>
      <c r="M31" s="27">
        <f t="shared" si="2"/>
        <v>0.74722222222222223</v>
      </c>
      <c r="N31" s="28">
        <f t="shared" si="3"/>
        <v>0.33333333333333337</v>
      </c>
      <c r="O31" s="78">
        <v>2210237</v>
      </c>
      <c r="P31" s="53">
        <v>0</v>
      </c>
      <c r="Q31" s="53">
        <v>0</v>
      </c>
      <c r="R31" s="53">
        <v>0</v>
      </c>
      <c r="S31" s="31" t="str">
        <f t="shared" si="4"/>
        <v xml:space="preserve"> -</v>
      </c>
      <c r="T31" s="28" t="str">
        <f t="shared" si="5"/>
        <v xml:space="preserve"> -</v>
      </c>
    </row>
    <row r="32" spans="2:20" ht="30">
      <c r="B32" s="305"/>
      <c r="C32" s="308"/>
      <c r="D32" s="302"/>
      <c r="E32" s="52">
        <v>43101</v>
      </c>
      <c r="F32" s="52">
        <v>43465</v>
      </c>
      <c r="G32" s="9" t="s">
        <v>46</v>
      </c>
      <c r="H32" s="31">
        <v>1</v>
      </c>
      <c r="I32" s="31">
        <f t="shared" si="6"/>
        <v>0.2</v>
      </c>
      <c r="J32" s="31">
        <v>0.2</v>
      </c>
      <c r="K32" s="71">
        <v>0.08</v>
      </c>
      <c r="L32" s="26">
        <f t="shared" si="1"/>
        <v>0.39999999999999997</v>
      </c>
      <c r="M32" s="27">
        <f t="shared" si="2"/>
        <v>0.74722222222222223</v>
      </c>
      <c r="N32" s="28">
        <f t="shared" si="3"/>
        <v>0.39999999999999997</v>
      </c>
      <c r="O32" s="78">
        <v>2210237</v>
      </c>
      <c r="P32" s="53">
        <v>0</v>
      </c>
      <c r="Q32" s="53">
        <v>0</v>
      </c>
      <c r="R32" s="53">
        <v>0</v>
      </c>
      <c r="S32" s="31" t="str">
        <f t="shared" si="4"/>
        <v xml:space="preserve"> -</v>
      </c>
      <c r="T32" s="28" t="str">
        <f t="shared" si="5"/>
        <v xml:space="preserve"> -</v>
      </c>
    </row>
    <row r="33" spans="2:20" ht="46" thickBot="1">
      <c r="B33" s="305"/>
      <c r="C33" s="308"/>
      <c r="D33" s="277"/>
      <c r="E33" s="81">
        <v>43101</v>
      </c>
      <c r="F33" s="81">
        <v>43465</v>
      </c>
      <c r="G33" s="11" t="s">
        <v>47</v>
      </c>
      <c r="H33" s="87">
        <v>1</v>
      </c>
      <c r="I33" s="58">
        <f t="shared" si="6"/>
        <v>0.3</v>
      </c>
      <c r="J33" s="87">
        <v>0.3</v>
      </c>
      <c r="K33" s="85">
        <v>1</v>
      </c>
      <c r="L33" s="84">
        <f t="shared" si="1"/>
        <v>3.3333333333333335</v>
      </c>
      <c r="M33" s="111">
        <f t="shared" si="2"/>
        <v>0.74722222222222223</v>
      </c>
      <c r="N33" s="88">
        <f t="shared" si="3"/>
        <v>1</v>
      </c>
      <c r="O33" s="86">
        <v>2210237</v>
      </c>
      <c r="P33" s="82">
        <v>0</v>
      </c>
      <c r="Q33" s="82">
        <v>0</v>
      </c>
      <c r="R33" s="82">
        <v>0</v>
      </c>
      <c r="S33" s="87" t="str">
        <f t="shared" si="4"/>
        <v xml:space="preserve"> -</v>
      </c>
      <c r="T33" s="88" t="str">
        <f t="shared" si="5"/>
        <v xml:space="preserve"> -</v>
      </c>
    </row>
    <row r="34" spans="2:20" ht="30">
      <c r="B34" s="305"/>
      <c r="C34" s="308"/>
      <c r="D34" s="273" t="s">
        <v>74</v>
      </c>
      <c r="E34" s="54">
        <v>43101</v>
      </c>
      <c r="F34" s="54">
        <v>43465</v>
      </c>
      <c r="G34" s="65" t="s">
        <v>48</v>
      </c>
      <c r="H34" s="55">
        <v>8</v>
      </c>
      <c r="I34" s="98">
        <f t="shared" si="6"/>
        <v>8</v>
      </c>
      <c r="J34" s="55">
        <v>8</v>
      </c>
      <c r="K34" s="69">
        <v>8</v>
      </c>
      <c r="L34" s="21">
        <f t="shared" si="1"/>
        <v>1</v>
      </c>
      <c r="M34" s="22">
        <f t="shared" si="2"/>
        <v>0.74722222222222223</v>
      </c>
      <c r="N34" s="23">
        <f t="shared" si="3"/>
        <v>1</v>
      </c>
      <c r="O34" s="77" t="s">
        <v>144</v>
      </c>
      <c r="P34" s="55">
        <v>0</v>
      </c>
      <c r="Q34" s="55">
        <v>0</v>
      </c>
      <c r="R34" s="55">
        <v>0</v>
      </c>
      <c r="S34" s="24" t="str">
        <f t="shared" si="4"/>
        <v xml:space="preserve"> -</v>
      </c>
      <c r="T34" s="23" t="str">
        <f t="shared" si="5"/>
        <v xml:space="preserve"> -</v>
      </c>
    </row>
    <row r="35" spans="2:20" ht="30">
      <c r="B35" s="305"/>
      <c r="C35" s="308"/>
      <c r="D35" s="274"/>
      <c r="E35" s="52">
        <v>43101</v>
      </c>
      <c r="F35" s="52">
        <v>43465</v>
      </c>
      <c r="G35" s="9" t="s">
        <v>49</v>
      </c>
      <c r="H35" s="53">
        <v>1</v>
      </c>
      <c r="I35" s="53">
        <f t="shared" si="6"/>
        <v>1</v>
      </c>
      <c r="J35" s="53">
        <v>1</v>
      </c>
      <c r="K35" s="70">
        <v>1</v>
      </c>
      <c r="L35" s="26">
        <f t="shared" si="1"/>
        <v>1</v>
      </c>
      <c r="M35" s="27">
        <f t="shared" si="2"/>
        <v>0.74722222222222223</v>
      </c>
      <c r="N35" s="28">
        <f t="shared" si="3"/>
        <v>1</v>
      </c>
      <c r="O35" s="78" t="s">
        <v>144</v>
      </c>
      <c r="P35" s="53">
        <v>0</v>
      </c>
      <c r="Q35" s="53">
        <v>0</v>
      </c>
      <c r="R35" s="53">
        <v>0</v>
      </c>
      <c r="S35" s="31" t="str">
        <f t="shared" si="4"/>
        <v xml:space="preserve"> -</v>
      </c>
      <c r="T35" s="28" t="str">
        <f t="shared" si="5"/>
        <v xml:space="preserve"> -</v>
      </c>
    </row>
    <row r="36" spans="2:20" ht="30">
      <c r="B36" s="305"/>
      <c r="C36" s="308"/>
      <c r="D36" s="274"/>
      <c r="E36" s="52">
        <v>43101</v>
      </c>
      <c r="F36" s="52">
        <v>43465</v>
      </c>
      <c r="G36" s="9" t="s">
        <v>50</v>
      </c>
      <c r="H36" s="53">
        <v>5000</v>
      </c>
      <c r="I36" s="53">
        <f>+J36+('2017'!I36-'2017'!K36)</f>
        <v>-5920</v>
      </c>
      <c r="J36" s="53">
        <v>1600</v>
      </c>
      <c r="K36" s="70">
        <v>9295</v>
      </c>
      <c r="L36" s="26">
        <f t="shared" si="1"/>
        <v>5.8093750000000002</v>
      </c>
      <c r="M36" s="27">
        <f t="shared" si="2"/>
        <v>0.74722222222222223</v>
      </c>
      <c r="N36" s="28">
        <f t="shared" si="3"/>
        <v>1</v>
      </c>
      <c r="O36" s="78" t="s">
        <v>144</v>
      </c>
      <c r="P36" s="53">
        <v>0</v>
      </c>
      <c r="Q36" s="53">
        <v>0</v>
      </c>
      <c r="R36" s="53">
        <v>0</v>
      </c>
      <c r="S36" s="31" t="str">
        <f t="shared" si="4"/>
        <v xml:space="preserve"> -</v>
      </c>
      <c r="T36" s="28" t="str">
        <f t="shared" si="5"/>
        <v xml:space="preserve"> -</v>
      </c>
    </row>
    <row r="37" spans="2:20" ht="31" thickBot="1">
      <c r="B37" s="305"/>
      <c r="C37" s="308"/>
      <c r="D37" s="275"/>
      <c r="E37" s="56">
        <v>43101</v>
      </c>
      <c r="F37" s="56">
        <v>43465</v>
      </c>
      <c r="G37" s="12" t="s">
        <v>51</v>
      </c>
      <c r="H37" s="57">
        <v>30000</v>
      </c>
      <c r="I37" s="57">
        <f>+J37+('2017'!I37-'2017'!K37)</f>
        <v>-98878</v>
      </c>
      <c r="J37" s="57">
        <v>8750</v>
      </c>
      <c r="K37" s="72">
        <v>72570</v>
      </c>
      <c r="L37" s="75">
        <f t="shared" si="1"/>
        <v>8.2937142857142856</v>
      </c>
      <c r="M37" s="108">
        <f t="shared" si="2"/>
        <v>0.74722222222222223</v>
      </c>
      <c r="N37" s="59">
        <f t="shared" si="3"/>
        <v>1</v>
      </c>
      <c r="O37" s="79" t="s">
        <v>144</v>
      </c>
      <c r="P37" s="57">
        <v>0</v>
      </c>
      <c r="Q37" s="57">
        <v>0</v>
      </c>
      <c r="R37" s="57">
        <v>0</v>
      </c>
      <c r="S37" s="58" t="str">
        <f t="shared" si="4"/>
        <v xml:space="preserve"> -</v>
      </c>
      <c r="T37" s="59" t="str">
        <f t="shared" si="5"/>
        <v xml:space="preserve"> -</v>
      </c>
    </row>
    <row r="38" spans="2:20" ht="45">
      <c r="B38" s="305"/>
      <c r="C38" s="308"/>
      <c r="D38" s="276" t="s">
        <v>75</v>
      </c>
      <c r="E38" s="97">
        <v>43101</v>
      </c>
      <c r="F38" s="97">
        <v>43465</v>
      </c>
      <c r="G38" s="10" t="s">
        <v>52</v>
      </c>
      <c r="H38" s="98">
        <v>4</v>
      </c>
      <c r="I38" s="98">
        <f>+J38+('2017'!I38-'2017'!K38)</f>
        <v>1.9</v>
      </c>
      <c r="J38" s="98">
        <v>1</v>
      </c>
      <c r="K38" s="99">
        <v>1</v>
      </c>
      <c r="L38" s="100">
        <f t="shared" si="1"/>
        <v>1</v>
      </c>
      <c r="M38" s="110">
        <f t="shared" si="2"/>
        <v>0.74722222222222223</v>
      </c>
      <c r="N38" s="103">
        <f t="shared" si="3"/>
        <v>1</v>
      </c>
      <c r="O38" s="101">
        <v>0</v>
      </c>
      <c r="P38" s="98">
        <v>0</v>
      </c>
      <c r="Q38" s="98">
        <v>0</v>
      </c>
      <c r="R38" s="98">
        <v>0</v>
      </c>
      <c r="S38" s="102" t="str">
        <f t="shared" si="4"/>
        <v xml:space="preserve"> -</v>
      </c>
      <c r="T38" s="103" t="str">
        <f t="shared" si="5"/>
        <v xml:space="preserve"> -</v>
      </c>
    </row>
    <row r="39" spans="2:20" ht="46" thickBot="1">
      <c r="B39" s="305"/>
      <c r="C39" s="308"/>
      <c r="D39" s="277"/>
      <c r="E39" s="81">
        <v>43101</v>
      </c>
      <c r="F39" s="81">
        <v>43465</v>
      </c>
      <c r="G39" s="11" t="s">
        <v>53</v>
      </c>
      <c r="H39" s="87">
        <v>1</v>
      </c>
      <c r="I39" s="58">
        <f>+J39+('2017'!I39-'2017'!K39)</f>
        <v>0.5</v>
      </c>
      <c r="J39" s="87">
        <v>0.5</v>
      </c>
      <c r="K39" s="85">
        <v>1</v>
      </c>
      <c r="L39" s="84">
        <f t="shared" si="1"/>
        <v>2</v>
      </c>
      <c r="M39" s="111">
        <f t="shared" si="2"/>
        <v>0.74722222222222223</v>
      </c>
      <c r="N39" s="88">
        <f t="shared" si="3"/>
        <v>1</v>
      </c>
      <c r="O39" s="86">
        <v>0</v>
      </c>
      <c r="P39" s="82">
        <v>0</v>
      </c>
      <c r="Q39" s="82">
        <v>0</v>
      </c>
      <c r="R39" s="82">
        <v>0</v>
      </c>
      <c r="S39" s="87" t="str">
        <f t="shared" si="4"/>
        <v xml:space="preserve"> -</v>
      </c>
      <c r="T39" s="88" t="str">
        <f t="shared" si="5"/>
        <v xml:space="preserve"> -</v>
      </c>
    </row>
    <row r="40" spans="2:20" ht="45">
      <c r="B40" s="305"/>
      <c r="C40" s="308"/>
      <c r="D40" s="273" t="s">
        <v>76</v>
      </c>
      <c r="E40" s="54">
        <v>43101</v>
      </c>
      <c r="F40" s="54">
        <v>43465</v>
      </c>
      <c r="G40" s="65" t="s">
        <v>54</v>
      </c>
      <c r="H40" s="55">
        <v>10</v>
      </c>
      <c r="I40" s="98">
        <f>+J40</f>
        <v>10</v>
      </c>
      <c r="J40" s="55">
        <v>10</v>
      </c>
      <c r="K40" s="69">
        <v>10</v>
      </c>
      <c r="L40" s="21">
        <f t="shared" si="1"/>
        <v>1</v>
      </c>
      <c r="M40" s="22">
        <f t="shared" si="2"/>
        <v>0.74722222222222223</v>
      </c>
      <c r="N40" s="23">
        <f t="shared" si="3"/>
        <v>1</v>
      </c>
      <c r="O40" s="77">
        <v>0</v>
      </c>
      <c r="P40" s="55">
        <v>0</v>
      </c>
      <c r="Q40" s="55">
        <v>0</v>
      </c>
      <c r="R40" s="55">
        <v>0</v>
      </c>
      <c r="S40" s="24" t="str">
        <f t="shared" si="4"/>
        <v xml:space="preserve"> -</v>
      </c>
      <c r="T40" s="23" t="str">
        <f t="shared" si="5"/>
        <v xml:space="preserve"> -</v>
      </c>
    </row>
    <row r="41" spans="2:20" ht="75">
      <c r="B41" s="305"/>
      <c r="C41" s="308"/>
      <c r="D41" s="274"/>
      <c r="E41" s="52">
        <v>43101</v>
      </c>
      <c r="F41" s="52">
        <v>43465</v>
      </c>
      <c r="G41" s="9" t="s">
        <v>55</v>
      </c>
      <c r="H41" s="53">
        <v>2</v>
      </c>
      <c r="I41" s="53">
        <f>+J41</f>
        <v>2</v>
      </c>
      <c r="J41" s="53">
        <v>2</v>
      </c>
      <c r="K41" s="70">
        <v>1</v>
      </c>
      <c r="L41" s="26">
        <f t="shared" si="1"/>
        <v>0.5</v>
      </c>
      <c r="M41" s="27">
        <f t="shared" si="2"/>
        <v>0.74722222222222223</v>
      </c>
      <c r="N41" s="28">
        <f t="shared" si="3"/>
        <v>0.5</v>
      </c>
      <c r="O41" s="78">
        <v>0</v>
      </c>
      <c r="P41" s="53">
        <v>0</v>
      </c>
      <c r="Q41" s="53">
        <v>0</v>
      </c>
      <c r="R41" s="53">
        <v>0</v>
      </c>
      <c r="S41" s="31" t="str">
        <f t="shared" si="4"/>
        <v xml:space="preserve"> -</v>
      </c>
      <c r="T41" s="28" t="str">
        <f t="shared" si="5"/>
        <v xml:space="preserve"> -</v>
      </c>
    </row>
    <row r="42" spans="2:20" ht="30" customHeight="1" thickBot="1">
      <c r="B42" s="306"/>
      <c r="C42" s="309"/>
      <c r="D42" s="275"/>
      <c r="E42" s="56">
        <v>43101</v>
      </c>
      <c r="F42" s="56">
        <v>43465</v>
      </c>
      <c r="G42" s="12" t="s">
        <v>56</v>
      </c>
      <c r="H42" s="57">
        <v>1</v>
      </c>
      <c r="I42" s="57">
        <f>+J42+('2017'!I42-'2017'!K42)</f>
        <v>0</v>
      </c>
      <c r="J42" s="57">
        <v>0</v>
      </c>
      <c r="K42" s="72">
        <v>0</v>
      </c>
      <c r="L42" s="75" t="e">
        <f t="shared" si="1"/>
        <v>#DIV/0!</v>
      </c>
      <c r="M42" s="108">
        <f t="shared" si="2"/>
        <v>0.74722222222222223</v>
      </c>
      <c r="N42" s="59" t="str">
        <f t="shared" si="3"/>
        <v xml:space="preserve"> -</v>
      </c>
      <c r="O42" s="79" t="s">
        <v>144</v>
      </c>
      <c r="P42" s="57">
        <v>0</v>
      </c>
      <c r="Q42" s="57">
        <v>0</v>
      </c>
      <c r="R42" s="57">
        <v>0</v>
      </c>
      <c r="S42" s="58" t="str">
        <f t="shared" si="4"/>
        <v xml:space="preserve"> -</v>
      </c>
      <c r="T42" s="59" t="str">
        <f t="shared" si="5"/>
        <v xml:space="preserve"> -</v>
      </c>
    </row>
    <row r="43" spans="2:20" ht="13" customHeight="1" thickBot="1">
      <c r="B43" s="66"/>
      <c r="C43" s="42"/>
      <c r="D43" s="43"/>
      <c r="E43" s="44"/>
      <c r="F43" s="44"/>
      <c r="G43" s="42"/>
      <c r="H43" s="45"/>
      <c r="I43" s="104"/>
      <c r="J43" s="45"/>
      <c r="K43" s="45"/>
      <c r="L43" s="46"/>
      <c r="M43" s="46"/>
      <c r="N43" s="46"/>
      <c r="O43" s="47"/>
      <c r="P43" s="48"/>
      <c r="Q43" s="48"/>
      <c r="R43" s="48"/>
      <c r="S43" s="49"/>
      <c r="T43" s="49"/>
    </row>
    <row r="44" spans="2:20" ht="30">
      <c r="B44" s="304" t="s">
        <v>82</v>
      </c>
      <c r="C44" s="307" t="s">
        <v>81</v>
      </c>
      <c r="D44" s="301" t="s">
        <v>77</v>
      </c>
      <c r="E44" s="54">
        <v>43101</v>
      </c>
      <c r="F44" s="54">
        <v>43465</v>
      </c>
      <c r="G44" s="65" t="s">
        <v>57</v>
      </c>
      <c r="H44" s="55">
        <v>1</v>
      </c>
      <c r="I44" s="98">
        <f>+J44+('2017'!I44-'2017'!K44)</f>
        <v>1</v>
      </c>
      <c r="J44" s="55">
        <v>0</v>
      </c>
      <c r="K44" s="69">
        <v>0.4</v>
      </c>
      <c r="L44" s="21" t="e">
        <f t="shared" si="1"/>
        <v>#DIV/0!</v>
      </c>
      <c r="M44" s="22">
        <f t="shared" si="2"/>
        <v>0.74722222222222223</v>
      </c>
      <c r="N44" s="23" t="str">
        <f t="shared" si="3"/>
        <v xml:space="preserve"> -</v>
      </c>
      <c r="O44" s="77" t="s">
        <v>144</v>
      </c>
      <c r="P44" s="55">
        <v>0</v>
      </c>
      <c r="Q44" s="55">
        <v>0</v>
      </c>
      <c r="R44" s="55">
        <v>0</v>
      </c>
      <c r="S44" s="24" t="str">
        <f t="shared" si="4"/>
        <v xml:space="preserve"> -</v>
      </c>
      <c r="T44" s="23" t="str">
        <f t="shared" si="5"/>
        <v xml:space="preserve"> -</v>
      </c>
    </row>
    <row r="45" spans="2:20" ht="45">
      <c r="B45" s="305"/>
      <c r="C45" s="308"/>
      <c r="D45" s="302"/>
      <c r="E45" s="52">
        <v>43101</v>
      </c>
      <c r="F45" s="52">
        <v>43465</v>
      </c>
      <c r="G45" s="13" t="s">
        <v>58</v>
      </c>
      <c r="H45" s="53">
        <v>1</v>
      </c>
      <c r="I45" s="53">
        <f>+J45+('2017'!I45-'2017'!K45)</f>
        <v>0.19999999999999996</v>
      </c>
      <c r="J45" s="53">
        <v>0</v>
      </c>
      <c r="K45" s="70">
        <v>0.4</v>
      </c>
      <c r="L45" s="26" t="e">
        <f t="shared" si="1"/>
        <v>#DIV/0!</v>
      </c>
      <c r="M45" s="27">
        <f t="shared" si="2"/>
        <v>0.74722222222222223</v>
      </c>
      <c r="N45" s="28" t="str">
        <f t="shared" si="3"/>
        <v xml:space="preserve"> -</v>
      </c>
      <c r="O45" s="78">
        <v>0</v>
      </c>
      <c r="P45" s="53">
        <v>0</v>
      </c>
      <c r="Q45" s="53">
        <v>0</v>
      </c>
      <c r="R45" s="53">
        <v>0</v>
      </c>
      <c r="S45" s="31" t="str">
        <f t="shared" si="4"/>
        <v xml:space="preserve"> -</v>
      </c>
      <c r="T45" s="28" t="str">
        <f t="shared" si="5"/>
        <v xml:space="preserve"> -</v>
      </c>
    </row>
    <row r="46" spans="2:20" ht="46" thickBot="1">
      <c r="B46" s="306"/>
      <c r="C46" s="309"/>
      <c r="D46" s="303"/>
      <c r="E46" s="56">
        <v>43101</v>
      </c>
      <c r="F46" s="56">
        <v>43465</v>
      </c>
      <c r="G46" s="14" t="s">
        <v>59</v>
      </c>
      <c r="H46" s="57">
        <v>3</v>
      </c>
      <c r="I46" s="57">
        <f>+J46+('2017'!I46-'2017'!K46)</f>
        <v>2</v>
      </c>
      <c r="J46" s="57">
        <v>1</v>
      </c>
      <c r="K46" s="72">
        <v>0</v>
      </c>
      <c r="L46" s="75">
        <f t="shared" si="1"/>
        <v>0</v>
      </c>
      <c r="M46" s="108">
        <f t="shared" si="2"/>
        <v>0.74722222222222223</v>
      </c>
      <c r="N46" s="59">
        <f t="shared" si="3"/>
        <v>0</v>
      </c>
      <c r="O46" s="79">
        <v>0</v>
      </c>
      <c r="P46" s="57">
        <v>0</v>
      </c>
      <c r="Q46" s="57">
        <v>0</v>
      </c>
      <c r="R46" s="57">
        <v>0</v>
      </c>
      <c r="S46" s="58" t="str">
        <f t="shared" si="4"/>
        <v xml:space="preserve"> -</v>
      </c>
      <c r="T46" s="59" t="str">
        <f t="shared" si="5"/>
        <v xml:space="preserve"> -</v>
      </c>
    </row>
    <row r="47" spans="2:20" ht="13" customHeight="1" thickBot="1">
      <c r="B47" s="66"/>
      <c r="C47" s="42"/>
      <c r="D47" s="43"/>
      <c r="E47" s="44"/>
      <c r="F47" s="44"/>
      <c r="G47" s="42"/>
      <c r="H47" s="45"/>
      <c r="I47" s="104"/>
      <c r="J47" s="45"/>
      <c r="K47" s="45"/>
      <c r="L47" s="46"/>
      <c r="M47" s="46"/>
      <c r="N47" s="46"/>
      <c r="O47" s="47"/>
      <c r="P47" s="48"/>
      <c r="Q47" s="48"/>
      <c r="R47" s="48"/>
      <c r="S47" s="49"/>
      <c r="T47" s="49"/>
    </row>
    <row r="48" spans="2:20" ht="45">
      <c r="B48" s="304" t="s">
        <v>80</v>
      </c>
      <c r="C48" s="307" t="s">
        <v>79</v>
      </c>
      <c r="D48" s="301" t="s">
        <v>78</v>
      </c>
      <c r="E48" s="54">
        <v>43101</v>
      </c>
      <c r="F48" s="54">
        <v>43465</v>
      </c>
      <c r="G48" s="15" t="s">
        <v>60</v>
      </c>
      <c r="H48" s="55">
        <v>1</v>
      </c>
      <c r="I48" s="98">
        <f>+J48</f>
        <v>1</v>
      </c>
      <c r="J48" s="55">
        <v>1</v>
      </c>
      <c r="K48" s="69">
        <v>0</v>
      </c>
      <c r="L48" s="21">
        <f t="shared" si="1"/>
        <v>0</v>
      </c>
      <c r="M48" s="22">
        <f t="shared" si="2"/>
        <v>0.74722222222222223</v>
      </c>
      <c r="N48" s="23">
        <f t="shared" si="3"/>
        <v>0</v>
      </c>
      <c r="O48" s="77">
        <v>0</v>
      </c>
      <c r="P48" s="55">
        <v>0</v>
      </c>
      <c r="Q48" s="55">
        <v>0</v>
      </c>
      <c r="R48" s="55">
        <v>0</v>
      </c>
      <c r="S48" s="24" t="str">
        <f t="shared" si="4"/>
        <v xml:space="preserve"> -</v>
      </c>
      <c r="T48" s="23" t="str">
        <f t="shared" si="5"/>
        <v xml:space="preserve"> -</v>
      </c>
    </row>
    <row r="49" spans="2:20" ht="45">
      <c r="B49" s="305"/>
      <c r="C49" s="308"/>
      <c r="D49" s="302"/>
      <c r="E49" s="52">
        <v>43101</v>
      </c>
      <c r="F49" s="52">
        <v>43465</v>
      </c>
      <c r="G49" s="13" t="s">
        <v>61</v>
      </c>
      <c r="H49" s="53">
        <v>4</v>
      </c>
      <c r="I49" s="53">
        <f>+J49+('2017'!I49-'2017'!K49)</f>
        <v>1.4</v>
      </c>
      <c r="J49" s="53">
        <v>1</v>
      </c>
      <c r="K49" s="70">
        <v>1</v>
      </c>
      <c r="L49" s="26">
        <f t="shared" si="1"/>
        <v>1</v>
      </c>
      <c r="M49" s="27">
        <f t="shared" si="2"/>
        <v>0.74722222222222223</v>
      </c>
      <c r="N49" s="28">
        <f t="shared" si="3"/>
        <v>1</v>
      </c>
      <c r="O49" s="78">
        <v>0</v>
      </c>
      <c r="P49" s="53">
        <v>0</v>
      </c>
      <c r="Q49" s="53">
        <v>0</v>
      </c>
      <c r="R49" s="53">
        <v>0</v>
      </c>
      <c r="S49" s="31" t="str">
        <f t="shared" si="4"/>
        <v xml:space="preserve"> -</v>
      </c>
      <c r="T49" s="28" t="str">
        <f t="shared" si="5"/>
        <v xml:space="preserve"> -</v>
      </c>
    </row>
    <row r="50" spans="2:20" ht="45">
      <c r="B50" s="305"/>
      <c r="C50" s="308"/>
      <c r="D50" s="302"/>
      <c r="E50" s="52">
        <v>43101</v>
      </c>
      <c r="F50" s="52">
        <v>43465</v>
      </c>
      <c r="G50" s="13" t="s">
        <v>62</v>
      </c>
      <c r="H50" s="53">
        <v>1</v>
      </c>
      <c r="I50" s="53">
        <f>+J50+('2017'!I50-'2017'!K50)</f>
        <v>1</v>
      </c>
      <c r="J50" s="53">
        <v>0</v>
      </c>
      <c r="K50" s="70">
        <v>0</v>
      </c>
      <c r="L50" s="26" t="e">
        <f t="shared" si="1"/>
        <v>#DIV/0!</v>
      </c>
      <c r="M50" s="27">
        <f t="shared" si="2"/>
        <v>0.74722222222222223</v>
      </c>
      <c r="N50" s="28" t="str">
        <f t="shared" si="3"/>
        <v xml:space="preserve"> -</v>
      </c>
      <c r="O50" s="78">
        <v>0</v>
      </c>
      <c r="P50" s="53">
        <v>0</v>
      </c>
      <c r="Q50" s="53">
        <v>0</v>
      </c>
      <c r="R50" s="53">
        <v>0</v>
      </c>
      <c r="S50" s="31" t="str">
        <f t="shared" si="4"/>
        <v xml:space="preserve"> -</v>
      </c>
      <c r="T50" s="28" t="str">
        <f t="shared" si="5"/>
        <v xml:space="preserve"> -</v>
      </c>
    </row>
    <row r="51" spans="2:20" ht="45">
      <c r="B51" s="305"/>
      <c r="C51" s="308"/>
      <c r="D51" s="302"/>
      <c r="E51" s="52">
        <v>43101</v>
      </c>
      <c r="F51" s="52">
        <v>43465</v>
      </c>
      <c r="G51" s="13" t="s">
        <v>63</v>
      </c>
      <c r="H51" s="53">
        <v>1</v>
      </c>
      <c r="I51" s="53">
        <f>+J51+('2017'!I51-'2017'!K51)</f>
        <v>0</v>
      </c>
      <c r="J51" s="53">
        <v>0</v>
      </c>
      <c r="K51" s="70">
        <v>0</v>
      </c>
      <c r="L51" s="26" t="e">
        <f t="shared" si="1"/>
        <v>#DIV/0!</v>
      </c>
      <c r="M51" s="27">
        <f t="shared" si="2"/>
        <v>0.74722222222222223</v>
      </c>
      <c r="N51" s="28" t="str">
        <f t="shared" si="3"/>
        <v xml:space="preserve"> -</v>
      </c>
      <c r="O51" s="78">
        <v>0</v>
      </c>
      <c r="P51" s="53">
        <v>0</v>
      </c>
      <c r="Q51" s="53">
        <v>0</v>
      </c>
      <c r="R51" s="53">
        <v>0</v>
      </c>
      <c r="S51" s="31" t="str">
        <f t="shared" si="4"/>
        <v xml:space="preserve"> -</v>
      </c>
      <c r="T51" s="28" t="str">
        <f t="shared" si="5"/>
        <v xml:space="preserve"> -</v>
      </c>
    </row>
    <row r="52" spans="2:20" ht="45">
      <c r="B52" s="305"/>
      <c r="C52" s="308"/>
      <c r="D52" s="302"/>
      <c r="E52" s="52">
        <v>43101</v>
      </c>
      <c r="F52" s="52">
        <v>43465</v>
      </c>
      <c r="G52" s="9" t="s">
        <v>64</v>
      </c>
      <c r="H52" s="53">
        <v>1</v>
      </c>
      <c r="I52" s="53">
        <f>+J52</f>
        <v>1</v>
      </c>
      <c r="J52" s="53">
        <v>1</v>
      </c>
      <c r="K52" s="70">
        <v>0</v>
      </c>
      <c r="L52" s="26">
        <f t="shared" si="1"/>
        <v>0</v>
      </c>
      <c r="M52" s="27">
        <f t="shared" si="2"/>
        <v>0.74722222222222223</v>
      </c>
      <c r="N52" s="28">
        <f t="shared" si="3"/>
        <v>0</v>
      </c>
      <c r="O52" s="78" t="s">
        <v>144</v>
      </c>
      <c r="P52" s="53">
        <v>0</v>
      </c>
      <c r="Q52" s="53">
        <v>0</v>
      </c>
      <c r="R52" s="53">
        <v>0</v>
      </c>
      <c r="S52" s="31" t="str">
        <f t="shared" si="4"/>
        <v xml:space="preserve"> -</v>
      </c>
      <c r="T52" s="28" t="str">
        <f t="shared" si="5"/>
        <v xml:space="preserve"> -</v>
      </c>
    </row>
    <row r="53" spans="2:20" ht="30" customHeight="1">
      <c r="B53" s="305"/>
      <c r="C53" s="308"/>
      <c r="D53" s="302"/>
      <c r="E53" s="52">
        <v>43101</v>
      </c>
      <c r="F53" s="52">
        <v>43465</v>
      </c>
      <c r="G53" s="9" t="s">
        <v>65</v>
      </c>
      <c r="H53" s="53">
        <v>50</v>
      </c>
      <c r="I53" s="53">
        <f>+J53+('2017'!I53-'2017'!K53)</f>
        <v>30</v>
      </c>
      <c r="J53" s="53">
        <v>25</v>
      </c>
      <c r="K53" s="70">
        <v>25</v>
      </c>
      <c r="L53" s="26">
        <f t="shared" si="1"/>
        <v>1</v>
      </c>
      <c r="M53" s="27">
        <f t="shared" si="2"/>
        <v>0.74722222222222223</v>
      </c>
      <c r="N53" s="28">
        <f t="shared" si="3"/>
        <v>1</v>
      </c>
      <c r="O53" s="78">
        <v>0</v>
      </c>
      <c r="P53" s="53">
        <v>0</v>
      </c>
      <c r="Q53" s="53">
        <v>0</v>
      </c>
      <c r="R53" s="53">
        <v>0</v>
      </c>
      <c r="S53" s="31" t="str">
        <f t="shared" si="4"/>
        <v xml:space="preserve"> -</v>
      </c>
      <c r="T53" s="28" t="str">
        <f t="shared" si="5"/>
        <v xml:space="preserve"> -</v>
      </c>
    </row>
    <row r="54" spans="2:20" ht="31" thickBot="1">
      <c r="B54" s="306"/>
      <c r="C54" s="309"/>
      <c r="D54" s="303"/>
      <c r="E54" s="56">
        <v>43101</v>
      </c>
      <c r="F54" s="56">
        <v>43465</v>
      </c>
      <c r="G54" s="12" t="s">
        <v>66</v>
      </c>
      <c r="H54" s="57">
        <v>1</v>
      </c>
      <c r="I54" s="57">
        <f>+J54+('2017'!I54-'2017'!K54)</f>
        <v>0.75</v>
      </c>
      <c r="J54" s="57">
        <v>1</v>
      </c>
      <c r="K54" s="72">
        <v>0</v>
      </c>
      <c r="L54" s="75">
        <f t="shared" si="1"/>
        <v>0</v>
      </c>
      <c r="M54" s="108">
        <f t="shared" si="2"/>
        <v>0.74722222222222223</v>
      </c>
      <c r="N54" s="59">
        <f t="shared" si="3"/>
        <v>0</v>
      </c>
      <c r="O54" s="79" t="s">
        <v>144</v>
      </c>
      <c r="P54" s="57">
        <v>0</v>
      </c>
      <c r="Q54" s="57">
        <v>0</v>
      </c>
      <c r="R54" s="57">
        <v>0</v>
      </c>
      <c r="S54" s="58" t="str">
        <f t="shared" si="4"/>
        <v xml:space="preserve"> -</v>
      </c>
      <c r="T54" s="59" t="str">
        <f t="shared" si="5"/>
        <v xml:space="preserve"> -</v>
      </c>
    </row>
    <row r="55" spans="2:20" ht="21" customHeight="1" thickBot="1">
      <c r="M55" s="50">
        <f>+AVERAGE(M12:M26,M28,M30:M42,M44:M46,M48:M54)</f>
        <v>0.74722222222222268</v>
      </c>
      <c r="N55" s="51">
        <f>+AVERAGE(N12:N26,N28,N30:N42,N44:N46,N48:N54)</f>
        <v>0.8022058823529411</v>
      </c>
      <c r="P55" s="115">
        <f>+SUM(P12:P26,P28,P30:P42,P44:P46,P48:P54)</f>
        <v>2097632</v>
      </c>
      <c r="Q55" s="116">
        <f t="shared" ref="Q55:R55" si="7">+SUM(Q12:Q26,Q28,Q30:Q42,Q44:Q46,Q48:Q54)</f>
        <v>857600</v>
      </c>
      <c r="R55" s="116">
        <f t="shared" si="7"/>
        <v>0</v>
      </c>
      <c r="S55" s="117">
        <f t="shared" si="4"/>
        <v>0.40884197037421244</v>
      </c>
      <c r="T55" s="118" t="str">
        <f t="shared" si="5"/>
        <v xml:space="preserve"> -</v>
      </c>
    </row>
    <row r="57" spans="2:20" ht="16" thickBot="1"/>
    <row r="58" spans="2:20" ht="24" customHeight="1" thickBot="1">
      <c r="B58" s="311" t="s">
        <v>133</v>
      </c>
      <c r="C58" s="312"/>
      <c r="D58" s="312"/>
      <c r="E58" s="312"/>
      <c r="F58" s="312"/>
      <c r="G58" s="312"/>
      <c r="H58" s="312"/>
      <c r="I58" s="312"/>
      <c r="J58" s="312"/>
      <c r="K58" s="312"/>
      <c r="L58" s="312"/>
      <c r="M58" s="312"/>
      <c r="N58" s="313"/>
    </row>
    <row r="59" spans="2:20" ht="16" thickBot="1"/>
    <row r="60" spans="2:20" ht="20" customHeight="1" thickBot="1">
      <c r="B60" s="314" t="s">
        <v>134</v>
      </c>
      <c r="C60" s="315"/>
      <c r="D60" s="315"/>
      <c r="E60" s="315" t="s">
        <v>17</v>
      </c>
      <c r="F60" s="315"/>
      <c r="G60" s="264" t="s">
        <v>18</v>
      </c>
      <c r="H60" s="315" t="s">
        <v>0</v>
      </c>
      <c r="I60" s="315"/>
      <c r="J60" s="315"/>
      <c r="K60" s="315" t="s">
        <v>135</v>
      </c>
      <c r="L60" s="315"/>
      <c r="M60" s="315"/>
      <c r="N60" s="316"/>
    </row>
    <row r="61" spans="2:20" ht="17" customHeight="1">
      <c r="B61" s="317" t="s">
        <v>136</v>
      </c>
      <c r="C61" s="318"/>
      <c r="D61" s="318"/>
      <c r="E61" s="319" t="s">
        <v>137</v>
      </c>
      <c r="F61" s="319"/>
      <c r="G61" s="319" t="s">
        <v>85</v>
      </c>
      <c r="H61" s="319" t="s">
        <v>73</v>
      </c>
      <c r="I61" s="319"/>
      <c r="J61" s="319"/>
      <c r="K61" s="319" t="s">
        <v>138</v>
      </c>
      <c r="L61" s="319"/>
      <c r="M61" s="319"/>
      <c r="N61" s="321"/>
    </row>
    <row r="62" spans="2:20" ht="105" customHeight="1">
      <c r="B62" s="274" t="s">
        <v>139</v>
      </c>
      <c r="C62" s="323"/>
      <c r="D62" s="323"/>
      <c r="E62" s="320"/>
      <c r="F62" s="320"/>
      <c r="G62" s="320"/>
      <c r="H62" s="320"/>
      <c r="I62" s="320"/>
      <c r="J62" s="320"/>
      <c r="K62" s="320"/>
      <c r="L62" s="320"/>
      <c r="M62" s="320"/>
      <c r="N62" s="322"/>
    </row>
    <row r="63" spans="2:20" ht="17" customHeight="1">
      <c r="B63" s="274" t="s">
        <v>140</v>
      </c>
      <c r="C63" s="323"/>
      <c r="D63" s="323"/>
      <c r="E63" s="320" t="s">
        <v>137</v>
      </c>
      <c r="F63" s="320"/>
      <c r="G63" s="320" t="s">
        <v>85</v>
      </c>
      <c r="H63" s="319" t="s">
        <v>73</v>
      </c>
      <c r="I63" s="319"/>
      <c r="J63" s="319"/>
      <c r="K63" s="319" t="s">
        <v>138</v>
      </c>
      <c r="L63" s="319"/>
      <c r="M63" s="319"/>
      <c r="N63" s="321"/>
    </row>
    <row r="64" spans="2:20" ht="90" customHeight="1">
      <c r="B64" s="274" t="s">
        <v>141</v>
      </c>
      <c r="C64" s="323"/>
      <c r="D64" s="323"/>
      <c r="E64" s="320"/>
      <c r="F64" s="320"/>
      <c r="G64" s="320"/>
      <c r="H64" s="320"/>
      <c r="I64" s="320"/>
      <c r="J64" s="320"/>
      <c r="K64" s="320"/>
      <c r="L64" s="320"/>
      <c r="M64" s="320"/>
      <c r="N64" s="322"/>
    </row>
    <row r="65" spans="2:14" ht="17" customHeight="1">
      <c r="B65" s="274" t="s">
        <v>142</v>
      </c>
      <c r="C65" s="323"/>
      <c r="D65" s="323"/>
      <c r="E65" s="320" t="s">
        <v>137</v>
      </c>
      <c r="F65" s="320"/>
      <c r="G65" s="320" t="s">
        <v>85</v>
      </c>
      <c r="H65" s="319" t="s">
        <v>73</v>
      </c>
      <c r="I65" s="319"/>
      <c r="J65" s="319"/>
      <c r="K65" s="319" t="s">
        <v>138</v>
      </c>
      <c r="L65" s="319"/>
      <c r="M65" s="319"/>
      <c r="N65" s="321"/>
    </row>
    <row r="66" spans="2:14" ht="80" customHeight="1" thickBot="1">
      <c r="B66" s="275" t="s">
        <v>143</v>
      </c>
      <c r="C66" s="326"/>
      <c r="D66" s="326"/>
      <c r="E66" s="324"/>
      <c r="F66" s="324"/>
      <c r="G66" s="324"/>
      <c r="H66" s="324"/>
      <c r="I66" s="324"/>
      <c r="J66" s="324"/>
      <c r="K66" s="324"/>
      <c r="L66" s="324"/>
      <c r="M66" s="324"/>
      <c r="N66" s="325"/>
    </row>
  </sheetData>
  <mergeCells count="58">
    <mergeCell ref="B65:D65"/>
    <mergeCell ref="E65:F66"/>
    <mergeCell ref="G65:G66"/>
    <mergeCell ref="H65:J66"/>
    <mergeCell ref="K65:N66"/>
    <mergeCell ref="B66:D66"/>
    <mergeCell ref="B63:D63"/>
    <mergeCell ref="E63:F64"/>
    <mergeCell ref="G63:G64"/>
    <mergeCell ref="H63:J64"/>
    <mergeCell ref="K63:N64"/>
    <mergeCell ref="B64:D64"/>
    <mergeCell ref="B61:D61"/>
    <mergeCell ref="E61:F62"/>
    <mergeCell ref="G61:G62"/>
    <mergeCell ref="H61:J62"/>
    <mergeCell ref="K61:N62"/>
    <mergeCell ref="B62:D62"/>
    <mergeCell ref="B58:N58"/>
    <mergeCell ref="B60:D60"/>
    <mergeCell ref="E60:F60"/>
    <mergeCell ref="H60:J60"/>
    <mergeCell ref="K60:N60"/>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 ref="D38:D39"/>
    <mergeCell ref="O9:T10"/>
    <mergeCell ref="G10:G11"/>
    <mergeCell ref="H10:H11"/>
    <mergeCell ref="I10:I11"/>
    <mergeCell ref="J10:J11"/>
    <mergeCell ref="K10:K11"/>
    <mergeCell ref="M10:M11"/>
    <mergeCell ref="N10:N11"/>
    <mergeCell ref="B2:T2"/>
    <mergeCell ref="B3:T3"/>
    <mergeCell ref="B4:T4"/>
    <mergeCell ref="D8:K8"/>
    <mergeCell ref="B9:B11"/>
    <mergeCell ref="C9:C11"/>
    <mergeCell ref="D9:D11"/>
    <mergeCell ref="E9:F10"/>
    <mergeCell ref="G9:K9"/>
    <mergeCell ref="M9:N9"/>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6"/>
  <sheetViews>
    <sheetView workbookViewId="0"/>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78" t="s">
        <v>16</v>
      </c>
      <c r="C2" s="278"/>
      <c r="D2" s="278"/>
      <c r="E2" s="278"/>
      <c r="F2" s="278"/>
      <c r="G2" s="278"/>
      <c r="H2" s="278"/>
      <c r="I2" s="278"/>
      <c r="J2" s="278"/>
      <c r="K2" s="278"/>
      <c r="L2" s="278"/>
      <c r="M2" s="278"/>
      <c r="N2" s="278"/>
      <c r="O2" s="278"/>
      <c r="P2" s="278"/>
      <c r="Q2" s="278"/>
      <c r="R2" s="278"/>
      <c r="S2" s="278"/>
      <c r="T2" s="278"/>
    </row>
    <row r="3" spans="2:20" ht="20" customHeight="1">
      <c r="B3" s="278" t="s">
        <v>19</v>
      </c>
      <c r="C3" s="278"/>
      <c r="D3" s="278"/>
      <c r="E3" s="278"/>
      <c r="F3" s="278"/>
      <c r="G3" s="278"/>
      <c r="H3" s="278"/>
      <c r="I3" s="278"/>
      <c r="J3" s="278"/>
      <c r="K3" s="278"/>
      <c r="L3" s="278"/>
      <c r="M3" s="278"/>
      <c r="N3" s="278"/>
      <c r="O3" s="278"/>
      <c r="P3" s="278"/>
      <c r="Q3" s="278"/>
      <c r="R3" s="278"/>
      <c r="S3" s="278"/>
      <c r="T3" s="278"/>
    </row>
    <row r="4" spans="2:20" ht="20" customHeight="1">
      <c r="B4" s="278" t="s">
        <v>27</v>
      </c>
      <c r="C4" s="278"/>
      <c r="D4" s="278"/>
      <c r="E4" s="278"/>
      <c r="F4" s="278"/>
      <c r="G4" s="278"/>
      <c r="H4" s="278"/>
      <c r="I4" s="278"/>
      <c r="J4" s="278"/>
      <c r="K4" s="278"/>
      <c r="L4" s="278"/>
      <c r="M4" s="278"/>
      <c r="N4" s="278"/>
      <c r="O4" s="278"/>
      <c r="P4" s="278"/>
      <c r="Q4" s="278"/>
      <c r="R4" s="278"/>
      <c r="S4" s="278"/>
      <c r="T4" s="278"/>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2019</v>
      </c>
      <c r="C8" s="19"/>
      <c r="D8" s="279" t="s">
        <v>3</v>
      </c>
      <c r="E8" s="280"/>
      <c r="F8" s="280"/>
      <c r="G8" s="280"/>
      <c r="H8" s="280"/>
      <c r="I8" s="280"/>
      <c r="J8" s="280"/>
      <c r="K8" s="281"/>
      <c r="L8" s="4"/>
      <c r="M8" s="4"/>
      <c r="N8" s="4"/>
      <c r="O8" s="4"/>
      <c r="P8" s="4"/>
      <c r="Q8" s="4"/>
      <c r="R8" s="4"/>
      <c r="S8" s="4"/>
      <c r="T8" s="4"/>
    </row>
    <row r="9" spans="2:20" ht="30" customHeight="1">
      <c r="B9" s="282" t="s">
        <v>17</v>
      </c>
      <c r="C9" s="285" t="s">
        <v>18</v>
      </c>
      <c r="D9" s="287" t="s">
        <v>0</v>
      </c>
      <c r="E9" s="290" t="s">
        <v>4</v>
      </c>
      <c r="F9" s="290"/>
      <c r="G9" s="290" t="s">
        <v>5</v>
      </c>
      <c r="H9" s="290"/>
      <c r="I9" s="290"/>
      <c r="J9" s="290"/>
      <c r="K9" s="292"/>
      <c r="L9" s="5"/>
      <c r="M9" s="287" t="s">
        <v>6</v>
      </c>
      <c r="N9" s="292"/>
      <c r="O9" s="267" t="s">
        <v>24</v>
      </c>
      <c r="P9" s="268"/>
      <c r="Q9" s="268"/>
      <c r="R9" s="268"/>
      <c r="S9" s="268"/>
      <c r="T9" s="269"/>
    </row>
    <row r="10" spans="2:20" ht="17" customHeight="1">
      <c r="B10" s="283"/>
      <c r="C10" s="286"/>
      <c r="D10" s="288"/>
      <c r="E10" s="291"/>
      <c r="F10" s="291"/>
      <c r="G10" s="291" t="s">
        <v>7</v>
      </c>
      <c r="H10" s="295" t="s">
        <v>25</v>
      </c>
      <c r="I10" s="295" t="s">
        <v>26</v>
      </c>
      <c r="J10" s="296" t="s">
        <v>1</v>
      </c>
      <c r="K10" s="293" t="s">
        <v>8</v>
      </c>
      <c r="L10" s="6"/>
      <c r="M10" s="299" t="s">
        <v>9</v>
      </c>
      <c r="N10" s="265" t="s">
        <v>10</v>
      </c>
      <c r="O10" s="270"/>
      <c r="P10" s="271"/>
      <c r="Q10" s="271"/>
      <c r="R10" s="271"/>
      <c r="S10" s="271"/>
      <c r="T10" s="272"/>
    </row>
    <row r="11" spans="2:20" ht="37.5" customHeight="1" thickBot="1">
      <c r="B11" s="284"/>
      <c r="C11" s="286"/>
      <c r="D11" s="289"/>
      <c r="E11" s="32" t="s">
        <v>11</v>
      </c>
      <c r="F11" s="32" t="s">
        <v>12</v>
      </c>
      <c r="G11" s="295"/>
      <c r="H11" s="298"/>
      <c r="I11" s="310"/>
      <c r="J11" s="297"/>
      <c r="K11" s="294"/>
      <c r="L11" s="25"/>
      <c r="M11" s="300"/>
      <c r="N11" s="266"/>
      <c r="O11" s="33" t="s">
        <v>23</v>
      </c>
      <c r="P11" s="34" t="s">
        <v>20</v>
      </c>
      <c r="Q11" s="35" t="s">
        <v>21</v>
      </c>
      <c r="R11" s="29" t="s">
        <v>22</v>
      </c>
      <c r="S11" s="29" t="s">
        <v>14</v>
      </c>
      <c r="T11" s="30" t="s">
        <v>15</v>
      </c>
    </row>
    <row r="12" spans="2:20" ht="75">
      <c r="B12" s="304" t="s">
        <v>86</v>
      </c>
      <c r="C12" s="307" t="s">
        <v>83</v>
      </c>
      <c r="D12" s="273" t="s">
        <v>67</v>
      </c>
      <c r="E12" s="54">
        <v>43466</v>
      </c>
      <c r="F12" s="54">
        <v>43830</v>
      </c>
      <c r="G12" s="65" t="s">
        <v>28</v>
      </c>
      <c r="H12" s="55">
        <v>1</v>
      </c>
      <c r="I12" s="98">
        <f>+J12</f>
        <v>1</v>
      </c>
      <c r="J12" s="55">
        <v>1</v>
      </c>
      <c r="K12" s="69"/>
      <c r="L12" s="21">
        <f>+K12/J12</f>
        <v>0</v>
      </c>
      <c r="M12" s="22">
        <f>DAYS360(E12,$C$8)/DAYS360(E12,F12)</f>
        <v>-119.00277777777778</v>
      </c>
      <c r="N12" s="23">
        <f>IF(J12=0," -",IF(L12&gt;100%,100%,L12))</f>
        <v>0</v>
      </c>
      <c r="O12" s="77" t="s">
        <v>144</v>
      </c>
      <c r="P12" s="55">
        <v>0</v>
      </c>
      <c r="Q12" s="55"/>
      <c r="R12" s="55"/>
      <c r="S12" s="24" t="str">
        <f>IF(P12=0," -",Q12/P12)</f>
        <v xml:space="preserve"> -</v>
      </c>
      <c r="T12" s="23" t="str">
        <f>IF(R12=0," -",IF(Q12=0,100%,R12/Q12))</f>
        <v xml:space="preserve"> -</v>
      </c>
    </row>
    <row r="13" spans="2:20" ht="91" thickBot="1">
      <c r="B13" s="305"/>
      <c r="C13" s="308"/>
      <c r="D13" s="275"/>
      <c r="E13" s="56">
        <v>43466</v>
      </c>
      <c r="F13" s="56">
        <v>43830</v>
      </c>
      <c r="G13" s="12" t="s">
        <v>29</v>
      </c>
      <c r="H13" s="57">
        <v>1</v>
      </c>
      <c r="I13" s="57">
        <f t="shared" ref="I13:I23" si="0">+J13</f>
        <v>1</v>
      </c>
      <c r="J13" s="57">
        <v>1</v>
      </c>
      <c r="K13" s="72"/>
      <c r="L13" s="75">
        <f t="shared" ref="L13:L54" si="1">+K13/J13</f>
        <v>0</v>
      </c>
      <c r="M13" s="108">
        <f t="shared" ref="M13:M54" si="2">DAYS360(E13,$C$8)/DAYS360(E13,F13)</f>
        <v>-119.00277777777778</v>
      </c>
      <c r="N13" s="59">
        <f t="shared" ref="N13:N54" si="3">IF(J13=0," -",IF(L13&gt;100%,100%,L13))</f>
        <v>0</v>
      </c>
      <c r="O13" s="79" t="s">
        <v>144</v>
      </c>
      <c r="P13" s="57">
        <v>0</v>
      </c>
      <c r="Q13" s="57"/>
      <c r="R13" s="57"/>
      <c r="S13" s="58" t="str">
        <f t="shared" ref="S13:S55" si="4">IF(P13=0," -",Q13/P13)</f>
        <v xml:space="preserve"> -</v>
      </c>
      <c r="T13" s="59" t="str">
        <f t="shared" ref="T13:T55" si="5">IF(R13=0," -",IF(Q13=0,100%,R13/Q13))</f>
        <v xml:space="preserve"> -</v>
      </c>
    </row>
    <row r="14" spans="2:20" ht="91" thickBot="1">
      <c r="B14" s="305"/>
      <c r="C14" s="308"/>
      <c r="D14" s="89" t="s">
        <v>68</v>
      </c>
      <c r="E14" s="90">
        <v>43466</v>
      </c>
      <c r="F14" s="90">
        <v>43830</v>
      </c>
      <c r="G14" s="107" t="s">
        <v>30</v>
      </c>
      <c r="H14" s="91">
        <v>1</v>
      </c>
      <c r="I14" s="57">
        <f t="shared" si="0"/>
        <v>1</v>
      </c>
      <c r="J14" s="91">
        <v>1</v>
      </c>
      <c r="K14" s="92"/>
      <c r="L14" s="93">
        <f t="shared" si="1"/>
        <v>0</v>
      </c>
      <c r="M14" s="109">
        <f t="shared" si="2"/>
        <v>-119.00277777777778</v>
      </c>
      <c r="N14" s="96">
        <f t="shared" si="3"/>
        <v>0</v>
      </c>
      <c r="O14" s="94" t="s">
        <v>144</v>
      </c>
      <c r="P14" s="91">
        <v>0</v>
      </c>
      <c r="Q14" s="91"/>
      <c r="R14" s="91"/>
      <c r="S14" s="95" t="str">
        <f t="shared" si="4"/>
        <v xml:space="preserve"> -</v>
      </c>
      <c r="T14" s="96" t="str">
        <f t="shared" si="5"/>
        <v xml:space="preserve"> -</v>
      </c>
    </row>
    <row r="15" spans="2:20" ht="45">
      <c r="B15" s="305"/>
      <c r="C15" s="308"/>
      <c r="D15" s="273" t="s">
        <v>69</v>
      </c>
      <c r="E15" s="54">
        <v>43466</v>
      </c>
      <c r="F15" s="54">
        <v>43830</v>
      </c>
      <c r="G15" s="65" t="s">
        <v>31</v>
      </c>
      <c r="H15" s="55">
        <v>1</v>
      </c>
      <c r="I15" s="98">
        <f t="shared" si="0"/>
        <v>1</v>
      </c>
      <c r="J15" s="55">
        <v>1</v>
      </c>
      <c r="K15" s="69"/>
      <c r="L15" s="21">
        <f t="shared" si="1"/>
        <v>0</v>
      </c>
      <c r="M15" s="22">
        <f t="shared" si="2"/>
        <v>-119.00277777777778</v>
      </c>
      <c r="N15" s="23">
        <f t="shared" si="3"/>
        <v>0</v>
      </c>
      <c r="O15" s="77" t="s">
        <v>144</v>
      </c>
      <c r="P15" s="55">
        <v>0</v>
      </c>
      <c r="Q15" s="55"/>
      <c r="R15" s="55"/>
      <c r="S15" s="24" t="str">
        <f t="shared" si="4"/>
        <v xml:space="preserve"> -</v>
      </c>
      <c r="T15" s="23" t="str">
        <f t="shared" si="5"/>
        <v xml:space="preserve"> -</v>
      </c>
    </row>
    <row r="16" spans="2:20" ht="60">
      <c r="B16" s="305"/>
      <c r="C16" s="308"/>
      <c r="D16" s="274"/>
      <c r="E16" s="52">
        <v>43466</v>
      </c>
      <c r="F16" s="52">
        <v>43830</v>
      </c>
      <c r="G16" s="9" t="s">
        <v>32</v>
      </c>
      <c r="H16" s="53">
        <v>1</v>
      </c>
      <c r="I16" s="53">
        <f t="shared" si="0"/>
        <v>1</v>
      </c>
      <c r="J16" s="53">
        <v>1</v>
      </c>
      <c r="K16" s="70"/>
      <c r="L16" s="26">
        <f t="shared" si="1"/>
        <v>0</v>
      </c>
      <c r="M16" s="27">
        <f t="shared" si="2"/>
        <v>-119.00277777777778</v>
      </c>
      <c r="N16" s="28">
        <f t="shared" si="3"/>
        <v>0</v>
      </c>
      <c r="O16" s="78" t="s">
        <v>144</v>
      </c>
      <c r="P16" s="53">
        <v>0</v>
      </c>
      <c r="Q16" s="53"/>
      <c r="R16" s="53"/>
      <c r="S16" s="31" t="str">
        <f t="shared" si="4"/>
        <v xml:space="preserve"> -</v>
      </c>
      <c r="T16" s="28" t="str">
        <f t="shared" si="5"/>
        <v xml:space="preserve"> -</v>
      </c>
    </row>
    <row r="17" spans="2:20" ht="45">
      <c r="B17" s="305"/>
      <c r="C17" s="308"/>
      <c r="D17" s="274"/>
      <c r="E17" s="52">
        <v>43466</v>
      </c>
      <c r="F17" s="52">
        <v>43830</v>
      </c>
      <c r="G17" s="9" t="s">
        <v>33</v>
      </c>
      <c r="H17" s="53">
        <v>1</v>
      </c>
      <c r="I17" s="53">
        <f t="shared" si="0"/>
        <v>1</v>
      </c>
      <c r="J17" s="53">
        <v>1</v>
      </c>
      <c r="K17" s="70"/>
      <c r="L17" s="26">
        <f t="shared" si="1"/>
        <v>0</v>
      </c>
      <c r="M17" s="27">
        <f t="shared" si="2"/>
        <v>-119.00277777777778</v>
      </c>
      <c r="N17" s="28">
        <f t="shared" si="3"/>
        <v>0</v>
      </c>
      <c r="O17" s="78" t="s">
        <v>144</v>
      </c>
      <c r="P17" s="53">
        <v>0</v>
      </c>
      <c r="Q17" s="53"/>
      <c r="R17" s="53"/>
      <c r="S17" s="31" t="str">
        <f t="shared" si="4"/>
        <v xml:space="preserve"> -</v>
      </c>
      <c r="T17" s="28" t="str">
        <f t="shared" si="5"/>
        <v xml:space="preserve"> -</v>
      </c>
    </row>
    <row r="18" spans="2:20" ht="60">
      <c r="B18" s="305"/>
      <c r="C18" s="308"/>
      <c r="D18" s="274"/>
      <c r="E18" s="52">
        <v>43466</v>
      </c>
      <c r="F18" s="52">
        <v>43830</v>
      </c>
      <c r="G18" s="9" t="s">
        <v>34</v>
      </c>
      <c r="H18" s="53">
        <v>1</v>
      </c>
      <c r="I18" s="53">
        <f t="shared" si="0"/>
        <v>1</v>
      </c>
      <c r="J18" s="53">
        <v>1</v>
      </c>
      <c r="K18" s="70"/>
      <c r="L18" s="26">
        <f t="shared" si="1"/>
        <v>0</v>
      </c>
      <c r="M18" s="27">
        <f t="shared" si="2"/>
        <v>-119.00277777777778</v>
      </c>
      <c r="N18" s="28">
        <f t="shared" si="3"/>
        <v>0</v>
      </c>
      <c r="O18" s="78" t="s">
        <v>144</v>
      </c>
      <c r="P18" s="53">
        <v>0</v>
      </c>
      <c r="Q18" s="53"/>
      <c r="R18" s="53"/>
      <c r="S18" s="31" t="str">
        <f t="shared" si="4"/>
        <v xml:space="preserve"> -</v>
      </c>
      <c r="T18" s="28" t="str">
        <f t="shared" si="5"/>
        <v xml:space="preserve"> -</v>
      </c>
    </row>
    <row r="19" spans="2:20" ht="60">
      <c r="B19" s="305"/>
      <c r="C19" s="308"/>
      <c r="D19" s="274"/>
      <c r="E19" s="52">
        <v>43466</v>
      </c>
      <c r="F19" s="52">
        <v>43830</v>
      </c>
      <c r="G19" s="9" t="s">
        <v>35</v>
      </c>
      <c r="H19" s="53">
        <v>1</v>
      </c>
      <c r="I19" s="53">
        <f t="shared" si="0"/>
        <v>1</v>
      </c>
      <c r="J19" s="53">
        <v>1</v>
      </c>
      <c r="K19" s="70"/>
      <c r="L19" s="26">
        <f t="shared" si="1"/>
        <v>0</v>
      </c>
      <c r="M19" s="27">
        <f t="shared" si="2"/>
        <v>-119.00277777777778</v>
      </c>
      <c r="N19" s="28">
        <f t="shared" si="3"/>
        <v>0</v>
      </c>
      <c r="O19" s="78" t="s">
        <v>144</v>
      </c>
      <c r="P19" s="53">
        <v>0</v>
      </c>
      <c r="Q19" s="53"/>
      <c r="R19" s="53"/>
      <c r="S19" s="31" t="str">
        <f t="shared" si="4"/>
        <v xml:space="preserve"> -</v>
      </c>
      <c r="T19" s="28" t="str">
        <f t="shared" si="5"/>
        <v xml:space="preserve"> -</v>
      </c>
    </row>
    <row r="20" spans="2:20" ht="45">
      <c r="B20" s="305"/>
      <c r="C20" s="308"/>
      <c r="D20" s="274"/>
      <c r="E20" s="52">
        <v>43466</v>
      </c>
      <c r="F20" s="52">
        <v>43830</v>
      </c>
      <c r="G20" s="9" t="s">
        <v>36</v>
      </c>
      <c r="H20" s="53">
        <v>1</v>
      </c>
      <c r="I20" s="53">
        <f t="shared" si="0"/>
        <v>1</v>
      </c>
      <c r="J20" s="53">
        <v>1</v>
      </c>
      <c r="K20" s="70"/>
      <c r="L20" s="26">
        <f t="shared" si="1"/>
        <v>0</v>
      </c>
      <c r="M20" s="27">
        <f t="shared" si="2"/>
        <v>-119.00277777777778</v>
      </c>
      <c r="N20" s="28">
        <f t="shared" si="3"/>
        <v>0</v>
      </c>
      <c r="O20" s="78" t="s">
        <v>144</v>
      </c>
      <c r="P20" s="53">
        <v>0</v>
      </c>
      <c r="Q20" s="53"/>
      <c r="R20" s="53"/>
      <c r="S20" s="31" t="str">
        <f t="shared" si="4"/>
        <v xml:space="preserve"> -</v>
      </c>
      <c r="T20" s="28" t="str">
        <f t="shared" si="5"/>
        <v xml:space="preserve"> -</v>
      </c>
    </row>
    <row r="21" spans="2:20" ht="61" thickBot="1">
      <c r="B21" s="305"/>
      <c r="C21" s="308"/>
      <c r="D21" s="275"/>
      <c r="E21" s="56">
        <v>43466</v>
      </c>
      <c r="F21" s="56">
        <v>43830</v>
      </c>
      <c r="G21" s="12" t="s">
        <v>37</v>
      </c>
      <c r="H21" s="57">
        <v>1</v>
      </c>
      <c r="I21" s="57">
        <f t="shared" si="0"/>
        <v>1</v>
      </c>
      <c r="J21" s="57">
        <v>1</v>
      </c>
      <c r="K21" s="72"/>
      <c r="L21" s="75">
        <f t="shared" si="1"/>
        <v>0</v>
      </c>
      <c r="M21" s="108">
        <f t="shared" si="2"/>
        <v>-119.00277777777778</v>
      </c>
      <c r="N21" s="59">
        <f t="shared" si="3"/>
        <v>0</v>
      </c>
      <c r="O21" s="79" t="s">
        <v>144</v>
      </c>
      <c r="P21" s="57">
        <v>0</v>
      </c>
      <c r="Q21" s="57"/>
      <c r="R21" s="57"/>
      <c r="S21" s="58" t="str">
        <f t="shared" si="4"/>
        <v xml:space="preserve"> -</v>
      </c>
      <c r="T21" s="59" t="str">
        <f t="shared" si="5"/>
        <v xml:space="preserve"> -</v>
      </c>
    </row>
    <row r="22" spans="2:20" ht="60">
      <c r="B22" s="305"/>
      <c r="C22" s="308"/>
      <c r="D22" s="276" t="s">
        <v>70</v>
      </c>
      <c r="E22" s="97">
        <v>43466</v>
      </c>
      <c r="F22" s="97">
        <v>43830</v>
      </c>
      <c r="G22" s="10" t="s">
        <v>38</v>
      </c>
      <c r="H22" s="98">
        <v>1</v>
      </c>
      <c r="I22" s="98">
        <f t="shared" si="0"/>
        <v>1</v>
      </c>
      <c r="J22" s="98">
        <v>1</v>
      </c>
      <c r="K22" s="99"/>
      <c r="L22" s="100">
        <f t="shared" si="1"/>
        <v>0</v>
      </c>
      <c r="M22" s="110">
        <f t="shared" si="2"/>
        <v>-119.00277777777778</v>
      </c>
      <c r="N22" s="103">
        <f t="shared" si="3"/>
        <v>0</v>
      </c>
      <c r="O22" s="101" t="s">
        <v>144</v>
      </c>
      <c r="P22" s="98">
        <v>0</v>
      </c>
      <c r="Q22" s="98"/>
      <c r="R22" s="98"/>
      <c r="S22" s="102" t="str">
        <f t="shared" si="4"/>
        <v xml:space="preserve"> -</v>
      </c>
      <c r="T22" s="103" t="str">
        <f t="shared" si="5"/>
        <v xml:space="preserve"> -</v>
      </c>
    </row>
    <row r="23" spans="2:20" ht="91" thickBot="1">
      <c r="B23" s="305"/>
      <c r="C23" s="308"/>
      <c r="D23" s="277"/>
      <c r="E23" s="81">
        <v>43466</v>
      </c>
      <c r="F23" s="81">
        <v>43830</v>
      </c>
      <c r="G23" s="11" t="s">
        <v>39</v>
      </c>
      <c r="H23" s="82">
        <v>1</v>
      </c>
      <c r="I23" s="57">
        <f t="shared" si="0"/>
        <v>1</v>
      </c>
      <c r="J23" s="82">
        <v>1</v>
      </c>
      <c r="K23" s="83"/>
      <c r="L23" s="84">
        <f t="shared" si="1"/>
        <v>0</v>
      </c>
      <c r="M23" s="111">
        <f t="shared" si="2"/>
        <v>-119.00277777777778</v>
      </c>
      <c r="N23" s="88">
        <f t="shared" si="3"/>
        <v>0</v>
      </c>
      <c r="O23" s="86" t="s">
        <v>144</v>
      </c>
      <c r="P23" s="82">
        <v>0</v>
      </c>
      <c r="Q23" s="82"/>
      <c r="R23" s="82"/>
      <c r="S23" s="87" t="str">
        <f t="shared" si="4"/>
        <v xml:space="preserve"> -</v>
      </c>
      <c r="T23" s="88" t="str">
        <f t="shared" si="5"/>
        <v xml:space="preserve"> -</v>
      </c>
    </row>
    <row r="24" spans="2:20" ht="75">
      <c r="B24" s="305"/>
      <c r="C24" s="308"/>
      <c r="D24" s="273" t="s">
        <v>71</v>
      </c>
      <c r="E24" s="54">
        <v>43466</v>
      </c>
      <c r="F24" s="54">
        <v>43830</v>
      </c>
      <c r="G24" s="65" t="s">
        <v>40</v>
      </c>
      <c r="H24" s="24">
        <v>1</v>
      </c>
      <c r="I24" s="102">
        <f>+J24</f>
        <v>1</v>
      </c>
      <c r="J24" s="24">
        <v>1</v>
      </c>
      <c r="K24" s="74"/>
      <c r="L24" s="21">
        <f t="shared" si="1"/>
        <v>0</v>
      </c>
      <c r="M24" s="22">
        <f t="shared" si="2"/>
        <v>-119.00277777777778</v>
      </c>
      <c r="N24" s="23">
        <f t="shared" si="3"/>
        <v>0</v>
      </c>
      <c r="O24" s="77" t="s">
        <v>144</v>
      </c>
      <c r="P24" s="55">
        <v>0</v>
      </c>
      <c r="Q24" s="55"/>
      <c r="R24" s="55"/>
      <c r="S24" s="24" t="str">
        <f t="shared" si="4"/>
        <v xml:space="preserve"> -</v>
      </c>
      <c r="T24" s="23" t="str">
        <f t="shared" si="5"/>
        <v xml:space="preserve"> -</v>
      </c>
    </row>
    <row r="25" spans="2:20" ht="30">
      <c r="B25" s="305"/>
      <c r="C25" s="308"/>
      <c r="D25" s="274"/>
      <c r="E25" s="52">
        <v>43466</v>
      </c>
      <c r="F25" s="52">
        <v>43830</v>
      </c>
      <c r="G25" s="9" t="s">
        <v>41</v>
      </c>
      <c r="H25" s="53">
        <v>1</v>
      </c>
      <c r="I25" s="53">
        <f>+J25</f>
        <v>1</v>
      </c>
      <c r="J25" s="53">
        <v>1</v>
      </c>
      <c r="K25" s="70"/>
      <c r="L25" s="26">
        <f t="shared" si="1"/>
        <v>0</v>
      </c>
      <c r="M25" s="27">
        <f t="shared" si="2"/>
        <v>-119.00277777777778</v>
      </c>
      <c r="N25" s="28">
        <f t="shared" si="3"/>
        <v>0</v>
      </c>
      <c r="O25" s="78" t="s">
        <v>144</v>
      </c>
      <c r="P25" s="53">
        <v>0</v>
      </c>
      <c r="Q25" s="53"/>
      <c r="R25" s="53"/>
      <c r="S25" s="31" t="str">
        <f t="shared" si="4"/>
        <v xml:space="preserve"> -</v>
      </c>
      <c r="T25" s="28" t="str">
        <f t="shared" si="5"/>
        <v xml:space="preserve"> -</v>
      </c>
    </row>
    <row r="26" spans="2:20" ht="46" thickBot="1">
      <c r="B26" s="305"/>
      <c r="C26" s="309"/>
      <c r="D26" s="275"/>
      <c r="E26" s="56">
        <v>43466</v>
      </c>
      <c r="F26" s="56">
        <v>43830</v>
      </c>
      <c r="G26" s="12" t="s">
        <v>42</v>
      </c>
      <c r="H26" s="57">
        <v>1</v>
      </c>
      <c r="I26" s="57">
        <f>+J26</f>
        <v>1</v>
      </c>
      <c r="J26" s="57">
        <v>1</v>
      </c>
      <c r="K26" s="72"/>
      <c r="L26" s="75">
        <f t="shared" si="1"/>
        <v>0</v>
      </c>
      <c r="M26" s="108">
        <f t="shared" si="2"/>
        <v>-119.00277777777778</v>
      </c>
      <c r="N26" s="59">
        <f t="shared" si="3"/>
        <v>0</v>
      </c>
      <c r="O26" s="79" t="s">
        <v>144</v>
      </c>
      <c r="P26" s="57">
        <v>0</v>
      </c>
      <c r="Q26" s="57"/>
      <c r="R26" s="57"/>
      <c r="S26" s="58" t="str">
        <f t="shared" si="4"/>
        <v xml:space="preserve"> -</v>
      </c>
      <c r="T26" s="59" t="str">
        <f t="shared" si="5"/>
        <v xml:space="preserve"> -</v>
      </c>
    </row>
    <row r="27" spans="2:20" ht="13" customHeight="1" thickBot="1">
      <c r="B27" s="305"/>
      <c r="C27" s="38"/>
      <c r="D27" s="8"/>
      <c r="E27" s="39"/>
      <c r="F27" s="39"/>
      <c r="G27" s="36"/>
      <c r="H27" s="37"/>
      <c r="I27" s="105"/>
      <c r="J27" s="37"/>
      <c r="K27" s="37"/>
      <c r="L27" s="40"/>
      <c r="M27" s="40"/>
      <c r="N27" s="40"/>
      <c r="O27" s="36"/>
      <c r="P27" s="37"/>
      <c r="Q27" s="37"/>
      <c r="R27" s="37"/>
      <c r="S27" s="40"/>
      <c r="T27" s="17"/>
    </row>
    <row r="28" spans="2:20" ht="46" thickBot="1">
      <c r="B28" s="305"/>
      <c r="C28" s="68" t="s">
        <v>84</v>
      </c>
      <c r="D28" s="67" t="s">
        <v>72</v>
      </c>
      <c r="E28" s="60">
        <v>43466</v>
      </c>
      <c r="F28" s="60">
        <v>43830</v>
      </c>
      <c r="G28" s="61" t="s">
        <v>43</v>
      </c>
      <c r="H28" s="62">
        <v>1</v>
      </c>
      <c r="I28" s="58">
        <f>+J28+('2018'!I28-'2018'!K28)</f>
        <v>0.15000000000000005</v>
      </c>
      <c r="J28" s="62">
        <v>0.4</v>
      </c>
      <c r="K28" s="73"/>
      <c r="L28" s="76">
        <f t="shared" si="1"/>
        <v>0</v>
      </c>
      <c r="M28" s="112">
        <f t="shared" si="2"/>
        <v>-119.00277777777778</v>
      </c>
      <c r="N28" s="64">
        <f t="shared" si="3"/>
        <v>0</v>
      </c>
      <c r="O28" s="80">
        <v>2210237</v>
      </c>
      <c r="P28" s="63">
        <v>1650000</v>
      </c>
      <c r="Q28" s="63"/>
      <c r="R28" s="63"/>
      <c r="S28" s="62">
        <f t="shared" si="4"/>
        <v>0</v>
      </c>
      <c r="T28" s="64" t="str">
        <f t="shared" si="5"/>
        <v xml:space="preserve"> -</v>
      </c>
    </row>
    <row r="29" spans="2:20" ht="13" customHeight="1" thickBot="1">
      <c r="B29" s="305"/>
      <c r="C29" s="38"/>
      <c r="D29" s="8"/>
      <c r="E29" s="39"/>
      <c r="F29" s="39"/>
      <c r="G29" s="36"/>
      <c r="H29" s="37"/>
      <c r="I29" s="105"/>
      <c r="J29" s="37"/>
      <c r="K29" s="37"/>
      <c r="L29" s="40"/>
      <c r="M29" s="40"/>
      <c r="N29" s="40"/>
      <c r="O29" s="36"/>
      <c r="P29" s="37"/>
      <c r="Q29" s="37"/>
      <c r="R29" s="37"/>
      <c r="S29" s="40"/>
      <c r="T29" s="17"/>
    </row>
    <row r="30" spans="2:20" ht="30">
      <c r="B30" s="305"/>
      <c r="C30" s="307" t="s">
        <v>85</v>
      </c>
      <c r="D30" s="301" t="s">
        <v>73</v>
      </c>
      <c r="E30" s="54">
        <v>43466</v>
      </c>
      <c r="F30" s="54">
        <v>43830</v>
      </c>
      <c r="G30" s="65" t="s">
        <v>44</v>
      </c>
      <c r="H30" s="24">
        <v>1</v>
      </c>
      <c r="I30" s="102">
        <f t="shared" ref="I30:I35" si="6">+J30</f>
        <v>0.35</v>
      </c>
      <c r="J30" s="24">
        <v>0.35</v>
      </c>
      <c r="K30" s="74"/>
      <c r="L30" s="21">
        <f t="shared" si="1"/>
        <v>0</v>
      </c>
      <c r="M30" s="22">
        <f t="shared" si="2"/>
        <v>-119.00277777777778</v>
      </c>
      <c r="N30" s="23">
        <f t="shared" si="3"/>
        <v>0</v>
      </c>
      <c r="O30" s="77">
        <v>2210237</v>
      </c>
      <c r="P30" s="55">
        <v>126000</v>
      </c>
      <c r="Q30" s="55"/>
      <c r="R30" s="55"/>
      <c r="S30" s="24">
        <f t="shared" si="4"/>
        <v>0</v>
      </c>
      <c r="T30" s="23" t="str">
        <f t="shared" si="5"/>
        <v xml:space="preserve"> -</v>
      </c>
    </row>
    <row r="31" spans="2:20" ht="30">
      <c r="B31" s="305"/>
      <c r="C31" s="308"/>
      <c r="D31" s="302"/>
      <c r="E31" s="52">
        <v>43466</v>
      </c>
      <c r="F31" s="52">
        <v>43830</v>
      </c>
      <c r="G31" s="9" t="s">
        <v>45</v>
      </c>
      <c r="H31" s="31">
        <v>1</v>
      </c>
      <c r="I31" s="31">
        <f t="shared" si="6"/>
        <v>0.2</v>
      </c>
      <c r="J31" s="31">
        <v>0.2</v>
      </c>
      <c r="K31" s="71"/>
      <c r="L31" s="26">
        <f t="shared" si="1"/>
        <v>0</v>
      </c>
      <c r="M31" s="27">
        <f t="shared" si="2"/>
        <v>-119.00277777777778</v>
      </c>
      <c r="N31" s="28">
        <f t="shared" si="3"/>
        <v>0</v>
      </c>
      <c r="O31" s="78">
        <v>2210237</v>
      </c>
      <c r="P31" s="53">
        <v>118000</v>
      </c>
      <c r="Q31" s="53"/>
      <c r="R31" s="53"/>
      <c r="S31" s="31">
        <f t="shared" si="4"/>
        <v>0</v>
      </c>
      <c r="T31" s="28" t="str">
        <f t="shared" si="5"/>
        <v xml:space="preserve"> -</v>
      </c>
    </row>
    <row r="32" spans="2:20" ht="30">
      <c r="B32" s="305"/>
      <c r="C32" s="308"/>
      <c r="D32" s="302"/>
      <c r="E32" s="52">
        <v>43466</v>
      </c>
      <c r="F32" s="52">
        <v>43830</v>
      </c>
      <c r="G32" s="9" t="s">
        <v>46</v>
      </c>
      <c r="H32" s="31">
        <v>1</v>
      </c>
      <c r="I32" s="31">
        <f t="shared" si="6"/>
        <v>0.3</v>
      </c>
      <c r="J32" s="31">
        <v>0.3</v>
      </c>
      <c r="K32" s="71"/>
      <c r="L32" s="26">
        <f t="shared" si="1"/>
        <v>0</v>
      </c>
      <c r="M32" s="27">
        <f t="shared" si="2"/>
        <v>-119.00277777777778</v>
      </c>
      <c r="N32" s="28">
        <f t="shared" si="3"/>
        <v>0</v>
      </c>
      <c r="O32" s="78">
        <v>2210237</v>
      </c>
      <c r="P32" s="53">
        <v>0</v>
      </c>
      <c r="Q32" s="53"/>
      <c r="R32" s="53"/>
      <c r="S32" s="31" t="str">
        <f t="shared" si="4"/>
        <v xml:space="preserve"> -</v>
      </c>
      <c r="T32" s="28" t="str">
        <f t="shared" si="5"/>
        <v xml:space="preserve"> -</v>
      </c>
    </row>
    <row r="33" spans="2:20" ht="46" thickBot="1">
      <c r="B33" s="305"/>
      <c r="C33" s="308"/>
      <c r="D33" s="277"/>
      <c r="E33" s="81">
        <v>43466</v>
      </c>
      <c r="F33" s="81">
        <v>43830</v>
      </c>
      <c r="G33" s="11" t="s">
        <v>47</v>
      </c>
      <c r="H33" s="87">
        <v>1</v>
      </c>
      <c r="I33" s="58">
        <f t="shared" si="6"/>
        <v>0.2</v>
      </c>
      <c r="J33" s="87">
        <v>0.2</v>
      </c>
      <c r="K33" s="85"/>
      <c r="L33" s="84">
        <f t="shared" si="1"/>
        <v>0</v>
      </c>
      <c r="M33" s="111">
        <f t="shared" si="2"/>
        <v>-119.00277777777778</v>
      </c>
      <c r="N33" s="88">
        <f t="shared" si="3"/>
        <v>0</v>
      </c>
      <c r="O33" s="86">
        <v>2210237</v>
      </c>
      <c r="P33" s="82">
        <v>240000</v>
      </c>
      <c r="Q33" s="82"/>
      <c r="R33" s="82"/>
      <c r="S33" s="87">
        <f t="shared" si="4"/>
        <v>0</v>
      </c>
      <c r="T33" s="88" t="str">
        <f t="shared" si="5"/>
        <v xml:space="preserve"> -</v>
      </c>
    </row>
    <row r="34" spans="2:20" ht="30">
      <c r="B34" s="305"/>
      <c r="C34" s="308"/>
      <c r="D34" s="273" t="s">
        <v>74</v>
      </c>
      <c r="E34" s="54">
        <v>43466</v>
      </c>
      <c r="F34" s="54">
        <v>43830</v>
      </c>
      <c r="G34" s="65" t="s">
        <v>48</v>
      </c>
      <c r="H34" s="55">
        <v>8</v>
      </c>
      <c r="I34" s="98">
        <f t="shared" si="6"/>
        <v>8</v>
      </c>
      <c r="J34" s="55">
        <v>8</v>
      </c>
      <c r="K34" s="69"/>
      <c r="L34" s="21">
        <f t="shared" si="1"/>
        <v>0</v>
      </c>
      <c r="M34" s="22">
        <f t="shared" si="2"/>
        <v>-119.00277777777778</v>
      </c>
      <c r="N34" s="23">
        <f t="shared" si="3"/>
        <v>0</v>
      </c>
      <c r="O34" s="77" t="s">
        <v>144</v>
      </c>
      <c r="P34" s="55">
        <v>0</v>
      </c>
      <c r="Q34" s="55"/>
      <c r="R34" s="55"/>
      <c r="S34" s="24" t="str">
        <f t="shared" si="4"/>
        <v xml:space="preserve"> -</v>
      </c>
      <c r="T34" s="23" t="str">
        <f t="shared" si="5"/>
        <v xml:space="preserve"> -</v>
      </c>
    </row>
    <row r="35" spans="2:20" ht="30">
      <c r="B35" s="305"/>
      <c r="C35" s="308"/>
      <c r="D35" s="274"/>
      <c r="E35" s="52">
        <v>43466</v>
      </c>
      <c r="F35" s="52">
        <v>43830</v>
      </c>
      <c r="G35" s="9" t="s">
        <v>49</v>
      </c>
      <c r="H35" s="53">
        <v>1</v>
      </c>
      <c r="I35" s="53">
        <f t="shared" si="6"/>
        <v>1</v>
      </c>
      <c r="J35" s="53">
        <v>1</v>
      </c>
      <c r="K35" s="70"/>
      <c r="L35" s="26">
        <f t="shared" si="1"/>
        <v>0</v>
      </c>
      <c r="M35" s="27">
        <f t="shared" si="2"/>
        <v>-119.00277777777778</v>
      </c>
      <c r="N35" s="28">
        <f t="shared" si="3"/>
        <v>0</v>
      </c>
      <c r="O35" s="78" t="s">
        <v>144</v>
      </c>
      <c r="P35" s="53">
        <v>0</v>
      </c>
      <c r="Q35" s="53"/>
      <c r="R35" s="53"/>
      <c r="S35" s="31" t="str">
        <f t="shared" si="4"/>
        <v xml:space="preserve"> -</v>
      </c>
      <c r="T35" s="28" t="str">
        <f t="shared" si="5"/>
        <v xml:space="preserve"> -</v>
      </c>
    </row>
    <row r="36" spans="2:20" ht="30">
      <c r="B36" s="305"/>
      <c r="C36" s="308"/>
      <c r="D36" s="274"/>
      <c r="E36" s="52">
        <v>43466</v>
      </c>
      <c r="F36" s="52">
        <v>43830</v>
      </c>
      <c r="G36" s="9" t="s">
        <v>50</v>
      </c>
      <c r="H36" s="53">
        <v>5000</v>
      </c>
      <c r="I36" s="53">
        <f>+J36+('2018'!I36-'2018'!K36)</f>
        <v>-13615</v>
      </c>
      <c r="J36" s="53">
        <v>1600</v>
      </c>
      <c r="K36" s="70"/>
      <c r="L36" s="26">
        <f t="shared" si="1"/>
        <v>0</v>
      </c>
      <c r="M36" s="27">
        <f t="shared" si="2"/>
        <v>-119.00277777777778</v>
      </c>
      <c r="N36" s="28">
        <f t="shared" si="3"/>
        <v>0</v>
      </c>
      <c r="O36" s="78" t="s">
        <v>144</v>
      </c>
      <c r="P36" s="53">
        <v>0</v>
      </c>
      <c r="Q36" s="53"/>
      <c r="R36" s="53"/>
      <c r="S36" s="31" t="str">
        <f t="shared" si="4"/>
        <v xml:space="preserve"> -</v>
      </c>
      <c r="T36" s="28" t="str">
        <f t="shared" si="5"/>
        <v xml:space="preserve"> -</v>
      </c>
    </row>
    <row r="37" spans="2:20" ht="31" thickBot="1">
      <c r="B37" s="305"/>
      <c r="C37" s="308"/>
      <c r="D37" s="275"/>
      <c r="E37" s="56">
        <v>43466</v>
      </c>
      <c r="F37" s="56">
        <v>43830</v>
      </c>
      <c r="G37" s="12" t="s">
        <v>51</v>
      </c>
      <c r="H37" s="57">
        <v>30000</v>
      </c>
      <c r="I37" s="57">
        <f>+J37+('2018'!I37-'2018'!K37)</f>
        <v>-162698</v>
      </c>
      <c r="J37" s="57">
        <v>8750</v>
      </c>
      <c r="K37" s="72"/>
      <c r="L37" s="75">
        <f t="shared" si="1"/>
        <v>0</v>
      </c>
      <c r="M37" s="108">
        <f t="shared" si="2"/>
        <v>-119.00277777777778</v>
      </c>
      <c r="N37" s="59">
        <f t="shared" si="3"/>
        <v>0</v>
      </c>
      <c r="O37" s="79" t="s">
        <v>144</v>
      </c>
      <c r="P37" s="57">
        <v>0</v>
      </c>
      <c r="Q37" s="57"/>
      <c r="R37" s="57"/>
      <c r="S37" s="58" t="str">
        <f t="shared" si="4"/>
        <v xml:space="preserve"> -</v>
      </c>
      <c r="T37" s="59" t="str">
        <f t="shared" si="5"/>
        <v xml:space="preserve"> -</v>
      </c>
    </row>
    <row r="38" spans="2:20" ht="45">
      <c r="B38" s="305"/>
      <c r="C38" s="308"/>
      <c r="D38" s="276" t="s">
        <v>75</v>
      </c>
      <c r="E38" s="97">
        <v>43466</v>
      </c>
      <c r="F38" s="97">
        <v>43830</v>
      </c>
      <c r="G38" s="10" t="s">
        <v>52</v>
      </c>
      <c r="H38" s="98">
        <v>4</v>
      </c>
      <c r="I38" s="98">
        <f>+J38+('2018'!I38-'2018'!K38)</f>
        <v>1.9</v>
      </c>
      <c r="J38" s="98">
        <v>1</v>
      </c>
      <c r="K38" s="99"/>
      <c r="L38" s="100">
        <f t="shared" si="1"/>
        <v>0</v>
      </c>
      <c r="M38" s="110">
        <f t="shared" si="2"/>
        <v>-119.00277777777778</v>
      </c>
      <c r="N38" s="103">
        <f t="shared" si="3"/>
        <v>0</v>
      </c>
      <c r="O38" s="101">
        <v>0</v>
      </c>
      <c r="P38" s="98">
        <v>0</v>
      </c>
      <c r="Q38" s="98"/>
      <c r="R38" s="98"/>
      <c r="S38" s="102" t="str">
        <f t="shared" si="4"/>
        <v xml:space="preserve"> -</v>
      </c>
      <c r="T38" s="103" t="str">
        <f t="shared" si="5"/>
        <v xml:space="preserve"> -</v>
      </c>
    </row>
    <row r="39" spans="2:20" ht="46" thickBot="1">
      <c r="B39" s="305"/>
      <c r="C39" s="308"/>
      <c r="D39" s="277"/>
      <c r="E39" s="81">
        <v>43466</v>
      </c>
      <c r="F39" s="81">
        <v>43830</v>
      </c>
      <c r="G39" s="11" t="s">
        <v>53</v>
      </c>
      <c r="H39" s="87">
        <v>1</v>
      </c>
      <c r="I39" s="58">
        <f>+J39+('2018'!I39-'2018'!K39)</f>
        <v>0</v>
      </c>
      <c r="J39" s="87">
        <v>0.5</v>
      </c>
      <c r="K39" s="85"/>
      <c r="L39" s="84">
        <f t="shared" si="1"/>
        <v>0</v>
      </c>
      <c r="M39" s="111">
        <f t="shared" si="2"/>
        <v>-119.00277777777778</v>
      </c>
      <c r="N39" s="88">
        <f t="shared" si="3"/>
        <v>0</v>
      </c>
      <c r="O39" s="86">
        <v>0</v>
      </c>
      <c r="P39" s="82">
        <v>0</v>
      </c>
      <c r="Q39" s="82"/>
      <c r="R39" s="82"/>
      <c r="S39" s="87" t="str">
        <f t="shared" si="4"/>
        <v xml:space="preserve"> -</v>
      </c>
      <c r="T39" s="88" t="str">
        <f t="shared" si="5"/>
        <v xml:space="preserve"> -</v>
      </c>
    </row>
    <row r="40" spans="2:20" ht="45">
      <c r="B40" s="305"/>
      <c r="C40" s="308"/>
      <c r="D40" s="273" t="s">
        <v>76</v>
      </c>
      <c r="E40" s="54">
        <v>43466</v>
      </c>
      <c r="F40" s="54">
        <v>43830</v>
      </c>
      <c r="G40" s="65" t="s">
        <v>54</v>
      </c>
      <c r="H40" s="55">
        <v>10</v>
      </c>
      <c r="I40" s="98">
        <f>+J40</f>
        <v>10</v>
      </c>
      <c r="J40" s="55">
        <v>10</v>
      </c>
      <c r="K40" s="69"/>
      <c r="L40" s="21">
        <f t="shared" si="1"/>
        <v>0</v>
      </c>
      <c r="M40" s="22">
        <f t="shared" si="2"/>
        <v>-119.00277777777778</v>
      </c>
      <c r="N40" s="23">
        <f t="shared" si="3"/>
        <v>0</v>
      </c>
      <c r="O40" s="77">
        <v>0</v>
      </c>
      <c r="P40" s="55">
        <v>17000</v>
      </c>
      <c r="Q40" s="55"/>
      <c r="R40" s="55"/>
      <c r="S40" s="24">
        <f t="shared" si="4"/>
        <v>0</v>
      </c>
      <c r="T40" s="23" t="str">
        <f t="shared" si="5"/>
        <v xml:space="preserve"> -</v>
      </c>
    </row>
    <row r="41" spans="2:20" ht="75">
      <c r="B41" s="305"/>
      <c r="C41" s="308"/>
      <c r="D41" s="274"/>
      <c r="E41" s="52">
        <v>43466</v>
      </c>
      <c r="F41" s="52">
        <v>43830</v>
      </c>
      <c r="G41" s="9" t="s">
        <v>55</v>
      </c>
      <c r="H41" s="53">
        <v>2</v>
      </c>
      <c r="I41" s="53">
        <f>+J41</f>
        <v>2</v>
      </c>
      <c r="J41" s="53">
        <v>2</v>
      </c>
      <c r="K41" s="70"/>
      <c r="L41" s="26">
        <f t="shared" si="1"/>
        <v>0</v>
      </c>
      <c r="M41" s="27">
        <f t="shared" si="2"/>
        <v>-119.00277777777778</v>
      </c>
      <c r="N41" s="28">
        <f t="shared" si="3"/>
        <v>0</v>
      </c>
      <c r="O41" s="78">
        <v>0</v>
      </c>
      <c r="P41" s="53">
        <v>17000</v>
      </c>
      <c r="Q41" s="53"/>
      <c r="R41" s="53"/>
      <c r="S41" s="31">
        <f t="shared" si="4"/>
        <v>0</v>
      </c>
      <c r="T41" s="28" t="str">
        <f t="shared" si="5"/>
        <v xml:space="preserve"> -</v>
      </c>
    </row>
    <row r="42" spans="2:20" ht="30" customHeight="1" thickBot="1">
      <c r="B42" s="306"/>
      <c r="C42" s="309"/>
      <c r="D42" s="275"/>
      <c r="E42" s="56">
        <v>43466</v>
      </c>
      <c r="F42" s="56">
        <v>43830</v>
      </c>
      <c r="G42" s="12" t="s">
        <v>56</v>
      </c>
      <c r="H42" s="57">
        <v>1</v>
      </c>
      <c r="I42" s="57">
        <f>+J42+('2018'!I42-'2018'!K42)</f>
        <v>0</v>
      </c>
      <c r="J42" s="57">
        <v>0</v>
      </c>
      <c r="K42" s="72"/>
      <c r="L42" s="75" t="e">
        <f t="shared" si="1"/>
        <v>#DIV/0!</v>
      </c>
      <c r="M42" s="108">
        <f t="shared" si="2"/>
        <v>-119.00277777777778</v>
      </c>
      <c r="N42" s="59" t="str">
        <f t="shared" si="3"/>
        <v xml:space="preserve"> -</v>
      </c>
      <c r="O42" s="79" t="s">
        <v>144</v>
      </c>
      <c r="P42" s="57">
        <v>0</v>
      </c>
      <c r="Q42" s="57"/>
      <c r="R42" s="57"/>
      <c r="S42" s="58" t="str">
        <f t="shared" si="4"/>
        <v xml:space="preserve"> -</v>
      </c>
      <c r="T42" s="59" t="str">
        <f t="shared" si="5"/>
        <v xml:space="preserve"> -</v>
      </c>
    </row>
    <row r="43" spans="2:20" ht="13" customHeight="1" thickBot="1">
      <c r="B43" s="66"/>
      <c r="C43" s="42"/>
      <c r="D43" s="43"/>
      <c r="E43" s="44"/>
      <c r="F43" s="44"/>
      <c r="G43" s="42"/>
      <c r="H43" s="45"/>
      <c r="I43" s="104"/>
      <c r="J43" s="45"/>
      <c r="K43" s="45"/>
      <c r="L43" s="46"/>
      <c r="M43" s="46"/>
      <c r="N43" s="46"/>
      <c r="O43" s="47"/>
      <c r="P43" s="48"/>
      <c r="Q43" s="48"/>
      <c r="R43" s="48"/>
      <c r="S43" s="46"/>
      <c r="T43" s="20"/>
    </row>
    <row r="44" spans="2:20" ht="30">
      <c r="B44" s="304" t="s">
        <v>82</v>
      </c>
      <c r="C44" s="307" t="s">
        <v>81</v>
      </c>
      <c r="D44" s="301" t="s">
        <v>77</v>
      </c>
      <c r="E44" s="54">
        <v>43466</v>
      </c>
      <c r="F44" s="54">
        <v>43830</v>
      </c>
      <c r="G44" s="65" t="s">
        <v>57</v>
      </c>
      <c r="H44" s="55">
        <v>1</v>
      </c>
      <c r="I44" s="98">
        <f>+J44+('2018'!I44-'2018'!K44)</f>
        <v>0.6</v>
      </c>
      <c r="J44" s="55">
        <v>0</v>
      </c>
      <c r="K44" s="69"/>
      <c r="L44" s="21" t="e">
        <f t="shared" si="1"/>
        <v>#DIV/0!</v>
      </c>
      <c r="M44" s="22">
        <f t="shared" si="2"/>
        <v>-119.00277777777778</v>
      </c>
      <c r="N44" s="23" t="str">
        <f t="shared" si="3"/>
        <v xml:space="preserve"> -</v>
      </c>
      <c r="O44" s="77" t="s">
        <v>144</v>
      </c>
      <c r="P44" s="55">
        <v>0</v>
      </c>
      <c r="Q44" s="55"/>
      <c r="R44" s="55"/>
      <c r="S44" s="24" t="str">
        <f t="shared" si="4"/>
        <v xml:space="preserve"> -</v>
      </c>
      <c r="T44" s="23" t="str">
        <f t="shared" si="5"/>
        <v xml:space="preserve"> -</v>
      </c>
    </row>
    <row r="45" spans="2:20" ht="45">
      <c r="B45" s="305"/>
      <c r="C45" s="308"/>
      <c r="D45" s="302"/>
      <c r="E45" s="52">
        <v>43466</v>
      </c>
      <c r="F45" s="52">
        <v>43830</v>
      </c>
      <c r="G45" s="13" t="s">
        <v>58</v>
      </c>
      <c r="H45" s="53">
        <v>1</v>
      </c>
      <c r="I45" s="53">
        <f>+J45+('2018'!I45-'2018'!K45)</f>
        <v>-0.20000000000000007</v>
      </c>
      <c r="J45" s="53">
        <v>0</v>
      </c>
      <c r="K45" s="70"/>
      <c r="L45" s="26" t="e">
        <f t="shared" si="1"/>
        <v>#DIV/0!</v>
      </c>
      <c r="M45" s="27">
        <f t="shared" si="2"/>
        <v>-119.00277777777778</v>
      </c>
      <c r="N45" s="28" t="str">
        <f t="shared" si="3"/>
        <v xml:space="preserve"> -</v>
      </c>
      <c r="O45" s="78">
        <v>0</v>
      </c>
      <c r="P45" s="53">
        <v>0</v>
      </c>
      <c r="Q45" s="53"/>
      <c r="R45" s="53"/>
      <c r="S45" s="31" t="str">
        <f t="shared" si="4"/>
        <v xml:space="preserve"> -</v>
      </c>
      <c r="T45" s="28" t="str">
        <f t="shared" si="5"/>
        <v xml:space="preserve"> -</v>
      </c>
    </row>
    <row r="46" spans="2:20" ht="46" thickBot="1">
      <c r="B46" s="306"/>
      <c r="C46" s="309"/>
      <c r="D46" s="303"/>
      <c r="E46" s="56">
        <v>43466</v>
      </c>
      <c r="F46" s="56">
        <v>43830</v>
      </c>
      <c r="G46" s="14" t="s">
        <v>59</v>
      </c>
      <c r="H46" s="57">
        <v>3</v>
      </c>
      <c r="I46" s="57">
        <f>+J46+('2018'!I46-'2018'!K46)</f>
        <v>3</v>
      </c>
      <c r="J46" s="57">
        <v>1</v>
      </c>
      <c r="K46" s="72"/>
      <c r="L46" s="75">
        <f t="shared" si="1"/>
        <v>0</v>
      </c>
      <c r="M46" s="108">
        <f t="shared" si="2"/>
        <v>-119.00277777777778</v>
      </c>
      <c r="N46" s="59">
        <f t="shared" si="3"/>
        <v>0</v>
      </c>
      <c r="O46" s="79">
        <v>0</v>
      </c>
      <c r="P46" s="57">
        <v>300000</v>
      </c>
      <c r="Q46" s="57"/>
      <c r="R46" s="57"/>
      <c r="S46" s="58">
        <f t="shared" si="4"/>
        <v>0</v>
      </c>
      <c r="T46" s="59" t="str">
        <f t="shared" si="5"/>
        <v xml:space="preserve"> -</v>
      </c>
    </row>
    <row r="47" spans="2:20" ht="13" customHeight="1" thickBot="1">
      <c r="B47" s="66"/>
      <c r="C47" s="42"/>
      <c r="D47" s="43"/>
      <c r="E47" s="44"/>
      <c r="F47" s="44"/>
      <c r="G47" s="42"/>
      <c r="H47" s="45"/>
      <c r="I47" s="104"/>
      <c r="J47" s="45"/>
      <c r="K47" s="45"/>
      <c r="L47" s="46"/>
      <c r="M47" s="46"/>
      <c r="N47" s="46"/>
      <c r="O47" s="47"/>
      <c r="P47" s="48"/>
      <c r="Q47" s="48"/>
      <c r="R47" s="48"/>
      <c r="S47" s="46"/>
      <c r="T47" s="20"/>
    </row>
    <row r="48" spans="2:20" ht="45">
      <c r="B48" s="304" t="s">
        <v>80</v>
      </c>
      <c r="C48" s="307" t="s">
        <v>79</v>
      </c>
      <c r="D48" s="301" t="s">
        <v>78</v>
      </c>
      <c r="E48" s="54">
        <v>43466</v>
      </c>
      <c r="F48" s="54">
        <v>43830</v>
      </c>
      <c r="G48" s="15" t="s">
        <v>60</v>
      </c>
      <c r="H48" s="55">
        <v>1</v>
      </c>
      <c r="I48" s="98">
        <f>+J48</f>
        <v>1</v>
      </c>
      <c r="J48" s="55">
        <v>1</v>
      </c>
      <c r="K48" s="69"/>
      <c r="L48" s="21">
        <f t="shared" si="1"/>
        <v>0</v>
      </c>
      <c r="M48" s="22">
        <f t="shared" si="2"/>
        <v>-119.00277777777778</v>
      </c>
      <c r="N48" s="23">
        <f t="shared" si="3"/>
        <v>0</v>
      </c>
      <c r="O48" s="77">
        <v>0</v>
      </c>
      <c r="P48" s="55">
        <v>80000</v>
      </c>
      <c r="Q48" s="55"/>
      <c r="R48" s="55"/>
      <c r="S48" s="24">
        <f t="shared" si="4"/>
        <v>0</v>
      </c>
      <c r="T48" s="23" t="str">
        <f t="shared" si="5"/>
        <v xml:space="preserve"> -</v>
      </c>
    </row>
    <row r="49" spans="2:20" ht="45">
      <c r="B49" s="305"/>
      <c r="C49" s="308"/>
      <c r="D49" s="302"/>
      <c r="E49" s="52">
        <v>43466</v>
      </c>
      <c r="F49" s="52">
        <v>43830</v>
      </c>
      <c r="G49" s="13" t="s">
        <v>61</v>
      </c>
      <c r="H49" s="53">
        <v>4</v>
      </c>
      <c r="I49" s="53">
        <f>+J49+('2018'!I49-'2018'!K49)</f>
        <v>2.4</v>
      </c>
      <c r="J49" s="53">
        <v>2</v>
      </c>
      <c r="K49" s="70"/>
      <c r="L49" s="26">
        <f t="shared" si="1"/>
        <v>0</v>
      </c>
      <c r="M49" s="27">
        <f t="shared" si="2"/>
        <v>-119.00277777777778</v>
      </c>
      <c r="N49" s="28">
        <f t="shared" si="3"/>
        <v>0</v>
      </c>
      <c r="O49" s="78">
        <v>0</v>
      </c>
      <c r="P49" s="53">
        <v>133000</v>
      </c>
      <c r="Q49" s="53"/>
      <c r="R49" s="53"/>
      <c r="S49" s="31">
        <f t="shared" si="4"/>
        <v>0</v>
      </c>
      <c r="T49" s="28" t="str">
        <f t="shared" si="5"/>
        <v xml:space="preserve"> -</v>
      </c>
    </row>
    <row r="50" spans="2:20" ht="45">
      <c r="B50" s="305"/>
      <c r="C50" s="308"/>
      <c r="D50" s="302"/>
      <c r="E50" s="52">
        <v>43466</v>
      </c>
      <c r="F50" s="52">
        <v>43830</v>
      </c>
      <c r="G50" s="13" t="s">
        <v>62</v>
      </c>
      <c r="H50" s="53">
        <v>1</v>
      </c>
      <c r="I50" s="53">
        <f>+J50+('2018'!I50-'2018'!K50)</f>
        <v>1</v>
      </c>
      <c r="J50" s="53">
        <v>0</v>
      </c>
      <c r="K50" s="70"/>
      <c r="L50" s="26" t="e">
        <f t="shared" si="1"/>
        <v>#DIV/0!</v>
      </c>
      <c r="M50" s="27">
        <f t="shared" si="2"/>
        <v>-119.00277777777778</v>
      </c>
      <c r="N50" s="28" t="str">
        <f t="shared" si="3"/>
        <v xml:space="preserve"> -</v>
      </c>
      <c r="O50" s="78">
        <v>0</v>
      </c>
      <c r="P50" s="53">
        <v>0</v>
      </c>
      <c r="Q50" s="53"/>
      <c r="R50" s="53"/>
      <c r="S50" s="31" t="str">
        <f t="shared" si="4"/>
        <v xml:space="preserve"> -</v>
      </c>
      <c r="T50" s="28" t="str">
        <f t="shared" si="5"/>
        <v xml:space="preserve"> -</v>
      </c>
    </row>
    <row r="51" spans="2:20" ht="45">
      <c r="B51" s="305"/>
      <c r="C51" s="308"/>
      <c r="D51" s="302"/>
      <c r="E51" s="52">
        <v>43466</v>
      </c>
      <c r="F51" s="52">
        <v>43830</v>
      </c>
      <c r="G51" s="13" t="s">
        <v>63</v>
      </c>
      <c r="H51" s="53">
        <v>1</v>
      </c>
      <c r="I51" s="53">
        <f>+J51+('2018'!I51-'2018'!K51)</f>
        <v>0</v>
      </c>
      <c r="J51" s="53">
        <v>0</v>
      </c>
      <c r="K51" s="70"/>
      <c r="L51" s="26" t="e">
        <f t="shared" si="1"/>
        <v>#DIV/0!</v>
      </c>
      <c r="M51" s="27">
        <f t="shared" si="2"/>
        <v>-119.00277777777778</v>
      </c>
      <c r="N51" s="28" t="str">
        <f t="shared" si="3"/>
        <v xml:space="preserve"> -</v>
      </c>
      <c r="O51" s="78">
        <v>0</v>
      </c>
      <c r="P51" s="53">
        <v>0</v>
      </c>
      <c r="Q51" s="53"/>
      <c r="R51" s="53"/>
      <c r="S51" s="31" t="str">
        <f t="shared" si="4"/>
        <v xml:space="preserve"> -</v>
      </c>
      <c r="T51" s="28" t="str">
        <f t="shared" si="5"/>
        <v xml:space="preserve"> -</v>
      </c>
    </row>
    <row r="52" spans="2:20" ht="45">
      <c r="B52" s="305"/>
      <c r="C52" s="308"/>
      <c r="D52" s="302"/>
      <c r="E52" s="52">
        <v>43466</v>
      </c>
      <c r="F52" s="52">
        <v>43830</v>
      </c>
      <c r="G52" s="9" t="s">
        <v>64</v>
      </c>
      <c r="H52" s="53">
        <v>1</v>
      </c>
      <c r="I52" s="53">
        <f>+J52</f>
        <v>1</v>
      </c>
      <c r="J52" s="53">
        <v>1</v>
      </c>
      <c r="K52" s="70"/>
      <c r="L52" s="26">
        <f t="shared" si="1"/>
        <v>0</v>
      </c>
      <c r="M52" s="27">
        <f t="shared" si="2"/>
        <v>-119.00277777777778</v>
      </c>
      <c r="N52" s="28">
        <f t="shared" si="3"/>
        <v>0</v>
      </c>
      <c r="O52" s="78" t="s">
        <v>144</v>
      </c>
      <c r="P52" s="53">
        <v>0</v>
      </c>
      <c r="Q52" s="53"/>
      <c r="R52" s="53"/>
      <c r="S52" s="31" t="str">
        <f t="shared" si="4"/>
        <v xml:space="preserve"> -</v>
      </c>
      <c r="T52" s="28" t="str">
        <f t="shared" si="5"/>
        <v xml:space="preserve"> -</v>
      </c>
    </row>
    <row r="53" spans="2:20" ht="30" customHeight="1">
      <c r="B53" s="305"/>
      <c r="C53" s="308"/>
      <c r="D53" s="302"/>
      <c r="E53" s="52">
        <v>43466</v>
      </c>
      <c r="F53" s="52">
        <v>43830</v>
      </c>
      <c r="G53" s="9" t="s">
        <v>65</v>
      </c>
      <c r="H53" s="53">
        <v>50</v>
      </c>
      <c r="I53" s="53">
        <f>+J53+('2018'!I53-'2018'!K53)</f>
        <v>5</v>
      </c>
      <c r="J53" s="53">
        <v>0</v>
      </c>
      <c r="K53" s="70"/>
      <c r="L53" s="26" t="e">
        <f t="shared" si="1"/>
        <v>#DIV/0!</v>
      </c>
      <c r="M53" s="27">
        <f t="shared" si="2"/>
        <v>-119.00277777777778</v>
      </c>
      <c r="N53" s="28" t="str">
        <f t="shared" si="3"/>
        <v xml:space="preserve"> -</v>
      </c>
      <c r="O53" s="78">
        <v>0</v>
      </c>
      <c r="P53" s="53">
        <v>0</v>
      </c>
      <c r="Q53" s="53"/>
      <c r="R53" s="53"/>
      <c r="S53" s="31" t="str">
        <f t="shared" si="4"/>
        <v xml:space="preserve"> -</v>
      </c>
      <c r="T53" s="28" t="str">
        <f t="shared" si="5"/>
        <v xml:space="preserve"> -</v>
      </c>
    </row>
    <row r="54" spans="2:20" ht="31" thickBot="1">
      <c r="B54" s="306"/>
      <c r="C54" s="309"/>
      <c r="D54" s="303"/>
      <c r="E54" s="56">
        <v>43466</v>
      </c>
      <c r="F54" s="56">
        <v>43830</v>
      </c>
      <c r="G54" s="12" t="s">
        <v>66</v>
      </c>
      <c r="H54" s="57">
        <v>1</v>
      </c>
      <c r="I54" s="57">
        <f>+J54+('2018'!I54-'2018'!K54)</f>
        <v>0.75</v>
      </c>
      <c r="J54" s="57">
        <v>0</v>
      </c>
      <c r="K54" s="72"/>
      <c r="L54" s="75" t="e">
        <f t="shared" si="1"/>
        <v>#DIV/0!</v>
      </c>
      <c r="M54" s="108">
        <f t="shared" si="2"/>
        <v>-119.00277777777778</v>
      </c>
      <c r="N54" s="59" t="str">
        <f t="shared" si="3"/>
        <v xml:space="preserve"> -</v>
      </c>
      <c r="O54" s="79" t="s">
        <v>144</v>
      </c>
      <c r="P54" s="57">
        <v>0</v>
      </c>
      <c r="Q54" s="57"/>
      <c r="R54" s="57"/>
      <c r="S54" s="58" t="str">
        <f t="shared" si="4"/>
        <v xml:space="preserve"> -</v>
      </c>
      <c r="T54" s="59" t="str">
        <f t="shared" si="5"/>
        <v xml:space="preserve"> -</v>
      </c>
    </row>
    <row r="55" spans="2:20" ht="21" customHeight="1" thickBot="1">
      <c r="M55" s="50">
        <f>+AVERAGE(M12:M26,M28,M30:M42,M44:M46,M48:M54)</f>
        <v>-119.00277777777777</v>
      </c>
      <c r="N55" s="51">
        <f>+AVERAGE(N12:N26,N28,N30:N42,N44:N46,N48:N54)</f>
        <v>0</v>
      </c>
      <c r="P55" s="115">
        <f>+SUM(P12:P26,P28,P30:P42,P44:P46,P48:P54)</f>
        <v>2681000</v>
      </c>
      <c r="Q55" s="116">
        <f t="shared" ref="Q55:R55" si="7">+SUM(Q12:Q26,Q28,Q30:Q42,Q44:Q46,Q48:Q54)</f>
        <v>0</v>
      </c>
      <c r="R55" s="116">
        <f t="shared" si="7"/>
        <v>0</v>
      </c>
      <c r="S55" s="117">
        <f t="shared" si="4"/>
        <v>0</v>
      </c>
      <c r="T55" s="118" t="str">
        <f t="shared" si="5"/>
        <v xml:space="preserve"> -</v>
      </c>
    </row>
    <row r="57" spans="2:20" ht="16" thickBot="1"/>
    <row r="58" spans="2:20" ht="24" customHeight="1" thickBot="1">
      <c r="B58" s="311" t="s">
        <v>133</v>
      </c>
      <c r="C58" s="312"/>
      <c r="D58" s="312"/>
      <c r="E58" s="312"/>
      <c r="F58" s="312"/>
      <c r="G58" s="312"/>
      <c r="H58" s="312"/>
      <c r="I58" s="312"/>
      <c r="J58" s="312"/>
      <c r="K58" s="312"/>
      <c r="L58" s="312"/>
      <c r="M58" s="312"/>
      <c r="N58" s="313"/>
    </row>
    <row r="59" spans="2:20" ht="16" thickBot="1"/>
    <row r="60" spans="2:20" ht="20" customHeight="1" thickBot="1">
      <c r="B60" s="314" t="s">
        <v>134</v>
      </c>
      <c r="C60" s="315"/>
      <c r="D60" s="315"/>
      <c r="E60" s="315" t="s">
        <v>17</v>
      </c>
      <c r="F60" s="315"/>
      <c r="G60" s="264" t="s">
        <v>18</v>
      </c>
      <c r="H60" s="315" t="s">
        <v>0</v>
      </c>
      <c r="I60" s="315"/>
      <c r="J60" s="315"/>
      <c r="K60" s="315" t="s">
        <v>135</v>
      </c>
      <c r="L60" s="315"/>
      <c r="M60" s="315"/>
      <c r="N60" s="316"/>
    </row>
    <row r="61" spans="2:20" ht="17" customHeight="1">
      <c r="B61" s="317" t="s">
        <v>136</v>
      </c>
      <c r="C61" s="318"/>
      <c r="D61" s="318"/>
      <c r="E61" s="319" t="s">
        <v>137</v>
      </c>
      <c r="F61" s="319"/>
      <c r="G61" s="319" t="s">
        <v>85</v>
      </c>
      <c r="H61" s="319" t="s">
        <v>73</v>
      </c>
      <c r="I61" s="319"/>
      <c r="J61" s="319"/>
      <c r="K61" s="319" t="s">
        <v>138</v>
      </c>
      <c r="L61" s="319"/>
      <c r="M61" s="319"/>
      <c r="N61" s="321"/>
    </row>
    <row r="62" spans="2:20" ht="105" customHeight="1">
      <c r="B62" s="274" t="s">
        <v>139</v>
      </c>
      <c r="C62" s="323"/>
      <c r="D62" s="323"/>
      <c r="E62" s="320"/>
      <c r="F62" s="320"/>
      <c r="G62" s="320"/>
      <c r="H62" s="320"/>
      <c r="I62" s="320"/>
      <c r="J62" s="320"/>
      <c r="K62" s="320"/>
      <c r="L62" s="320"/>
      <c r="M62" s="320"/>
      <c r="N62" s="322"/>
    </row>
    <row r="63" spans="2:20" ht="17" customHeight="1">
      <c r="B63" s="274" t="s">
        <v>140</v>
      </c>
      <c r="C63" s="323"/>
      <c r="D63" s="323"/>
      <c r="E63" s="320" t="s">
        <v>137</v>
      </c>
      <c r="F63" s="320"/>
      <c r="G63" s="320" t="s">
        <v>85</v>
      </c>
      <c r="H63" s="319" t="s">
        <v>73</v>
      </c>
      <c r="I63" s="319"/>
      <c r="J63" s="319"/>
      <c r="K63" s="319" t="s">
        <v>138</v>
      </c>
      <c r="L63" s="319"/>
      <c r="M63" s="319"/>
      <c r="N63" s="321"/>
    </row>
    <row r="64" spans="2:20" ht="90" customHeight="1">
      <c r="B64" s="274" t="s">
        <v>141</v>
      </c>
      <c r="C64" s="323"/>
      <c r="D64" s="323"/>
      <c r="E64" s="320"/>
      <c r="F64" s="320"/>
      <c r="G64" s="320"/>
      <c r="H64" s="320"/>
      <c r="I64" s="320"/>
      <c r="J64" s="320"/>
      <c r="K64" s="320"/>
      <c r="L64" s="320"/>
      <c r="M64" s="320"/>
      <c r="N64" s="322"/>
    </row>
    <row r="65" spans="2:14" ht="17" customHeight="1">
      <c r="B65" s="274" t="s">
        <v>142</v>
      </c>
      <c r="C65" s="323"/>
      <c r="D65" s="323"/>
      <c r="E65" s="320" t="s">
        <v>137</v>
      </c>
      <c r="F65" s="320"/>
      <c r="G65" s="320" t="s">
        <v>85</v>
      </c>
      <c r="H65" s="319" t="s">
        <v>73</v>
      </c>
      <c r="I65" s="319"/>
      <c r="J65" s="319"/>
      <c r="K65" s="319" t="s">
        <v>138</v>
      </c>
      <c r="L65" s="319"/>
      <c r="M65" s="319"/>
      <c r="N65" s="321"/>
    </row>
    <row r="66" spans="2:14" ht="80" customHeight="1" thickBot="1">
      <c r="B66" s="275" t="s">
        <v>143</v>
      </c>
      <c r="C66" s="326"/>
      <c r="D66" s="326"/>
      <c r="E66" s="324"/>
      <c r="F66" s="324"/>
      <c r="G66" s="324"/>
      <c r="H66" s="324"/>
      <c r="I66" s="324"/>
      <c r="J66" s="324"/>
      <c r="K66" s="324"/>
      <c r="L66" s="324"/>
      <c r="M66" s="324"/>
      <c r="N66" s="325"/>
    </row>
  </sheetData>
  <mergeCells count="58">
    <mergeCell ref="B65:D65"/>
    <mergeCell ref="E65:F66"/>
    <mergeCell ref="G65:G66"/>
    <mergeCell ref="H65:J66"/>
    <mergeCell ref="K65:N66"/>
    <mergeCell ref="B66:D66"/>
    <mergeCell ref="B63:D63"/>
    <mergeCell ref="E63:F64"/>
    <mergeCell ref="G63:G64"/>
    <mergeCell ref="H63:J64"/>
    <mergeCell ref="K63:N64"/>
    <mergeCell ref="B64:D64"/>
    <mergeCell ref="B61:D61"/>
    <mergeCell ref="E61:F62"/>
    <mergeCell ref="G61:G62"/>
    <mergeCell ref="H61:J62"/>
    <mergeCell ref="K61:N62"/>
    <mergeCell ref="B62:D62"/>
    <mergeCell ref="B58:N58"/>
    <mergeCell ref="B60:D60"/>
    <mergeCell ref="E60:F60"/>
    <mergeCell ref="H60:J60"/>
    <mergeCell ref="K60:N60"/>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 ref="D38:D39"/>
    <mergeCell ref="O9:T10"/>
    <mergeCell ref="G10:G11"/>
    <mergeCell ref="H10:H11"/>
    <mergeCell ref="I10:I11"/>
    <mergeCell ref="J10:J11"/>
    <mergeCell ref="K10:K11"/>
    <mergeCell ref="M10:M11"/>
    <mergeCell ref="N10:N11"/>
    <mergeCell ref="B2:T2"/>
    <mergeCell ref="B3:T3"/>
    <mergeCell ref="B4:T4"/>
    <mergeCell ref="D8:K8"/>
    <mergeCell ref="B9:B11"/>
    <mergeCell ref="C9:C11"/>
    <mergeCell ref="D9:D11"/>
    <mergeCell ref="E9:F10"/>
    <mergeCell ref="G9:K9"/>
    <mergeCell ref="M9:N9"/>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55"/>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36.28515625" style="1" customWidth="1"/>
    <col min="6" max="6" width="13.7109375" style="1" customWidth="1"/>
    <col min="7" max="18" width="9.5703125" style="1" customWidth="1"/>
    <col min="19" max="20" width="13.140625" style="1" customWidth="1"/>
    <col min="21" max="23" width="23.5703125" style="1" customWidth="1"/>
    <col min="24" max="25" width="12.5703125" style="1" customWidth="1"/>
    <col min="26" max="16384" width="10.7109375" style="1"/>
  </cols>
  <sheetData>
    <row r="2" spans="2:25" ht="20" customHeight="1">
      <c r="B2" s="278" t="s">
        <v>16</v>
      </c>
      <c r="C2" s="278"/>
      <c r="D2" s="278"/>
      <c r="E2" s="278"/>
      <c r="F2" s="278"/>
      <c r="G2" s="278"/>
      <c r="H2" s="278"/>
      <c r="I2" s="278"/>
      <c r="J2" s="278"/>
      <c r="K2" s="278"/>
      <c r="L2" s="278"/>
      <c r="M2" s="278"/>
      <c r="N2" s="278"/>
      <c r="O2" s="278"/>
      <c r="P2" s="278"/>
      <c r="Q2" s="278"/>
      <c r="R2" s="278"/>
      <c r="S2" s="278"/>
      <c r="T2" s="278"/>
      <c r="U2" s="278"/>
      <c r="V2" s="278"/>
      <c r="W2" s="278"/>
      <c r="X2" s="278"/>
      <c r="Y2" s="278"/>
    </row>
    <row r="3" spans="2:25" ht="20" customHeight="1">
      <c r="B3" s="278" t="s">
        <v>19</v>
      </c>
      <c r="C3" s="278"/>
      <c r="D3" s="278"/>
      <c r="E3" s="278"/>
      <c r="F3" s="278"/>
      <c r="G3" s="278"/>
      <c r="H3" s="278"/>
      <c r="I3" s="278"/>
      <c r="J3" s="278"/>
      <c r="K3" s="278"/>
      <c r="L3" s="278"/>
      <c r="M3" s="278"/>
      <c r="N3" s="278"/>
      <c r="O3" s="278"/>
      <c r="P3" s="278"/>
      <c r="Q3" s="278"/>
      <c r="R3" s="278"/>
      <c r="S3" s="278"/>
      <c r="T3" s="278"/>
      <c r="U3" s="278"/>
      <c r="V3" s="278"/>
      <c r="W3" s="278"/>
      <c r="X3" s="278"/>
      <c r="Y3" s="278"/>
    </row>
    <row r="4" spans="2:25" ht="20" customHeight="1">
      <c r="B4" s="278" t="s">
        <v>27</v>
      </c>
      <c r="C4" s="278"/>
      <c r="D4" s="278"/>
      <c r="E4" s="278"/>
      <c r="F4" s="278"/>
      <c r="G4" s="278"/>
      <c r="H4" s="278"/>
      <c r="I4" s="278"/>
      <c r="J4" s="278"/>
      <c r="K4" s="278"/>
      <c r="L4" s="278"/>
      <c r="M4" s="278"/>
      <c r="N4" s="278"/>
      <c r="O4" s="278"/>
      <c r="P4" s="278"/>
      <c r="Q4" s="278"/>
      <c r="R4" s="278"/>
      <c r="S4" s="278"/>
      <c r="T4" s="278"/>
      <c r="U4" s="278"/>
      <c r="V4" s="278"/>
      <c r="W4" s="278"/>
      <c r="X4" s="278"/>
      <c r="Y4" s="278"/>
    </row>
    <row r="6" spans="2:25" ht="16" thickBot="1"/>
    <row r="7" spans="2:25" ht="18" customHeight="1" thickBot="1">
      <c r="B7" s="2" t="s">
        <v>2</v>
      </c>
      <c r="C7" s="3" t="s">
        <v>13</v>
      </c>
      <c r="D7" s="4"/>
      <c r="E7" s="4"/>
      <c r="F7" s="4"/>
      <c r="G7" s="4"/>
      <c r="H7" s="4"/>
      <c r="I7" s="4"/>
      <c r="J7" s="4"/>
      <c r="K7" s="4"/>
      <c r="L7" s="4"/>
      <c r="M7" s="4"/>
      <c r="N7" s="4"/>
      <c r="O7" s="4"/>
      <c r="P7" s="4"/>
      <c r="Q7" s="4"/>
      <c r="R7" s="4"/>
      <c r="S7" s="4"/>
      <c r="T7" s="4"/>
      <c r="U7" s="4"/>
      <c r="V7" s="4"/>
      <c r="W7" s="4"/>
      <c r="X7" s="4"/>
      <c r="Y7" s="4"/>
    </row>
    <row r="8" spans="2:25" ht="18" customHeight="1" thickBot="1">
      <c r="B8" s="7" t="s">
        <v>87</v>
      </c>
      <c r="C8" s="19">
        <f>+'2018'!C8</f>
        <v>43373</v>
      </c>
      <c r="D8" s="279" t="s">
        <v>3</v>
      </c>
      <c r="E8" s="280"/>
      <c r="F8" s="280"/>
      <c r="G8" s="280"/>
      <c r="H8" s="329"/>
      <c r="I8" s="329"/>
      <c r="J8" s="329"/>
      <c r="K8" s="329"/>
      <c r="L8" s="329"/>
      <c r="M8" s="329"/>
      <c r="N8" s="281"/>
      <c r="O8" s="4"/>
      <c r="P8" s="4"/>
      <c r="Q8" s="4"/>
      <c r="R8" s="4"/>
      <c r="S8" s="4"/>
      <c r="T8" s="4"/>
      <c r="U8" s="4"/>
      <c r="V8" s="4"/>
      <c r="W8" s="4"/>
      <c r="X8" s="4"/>
      <c r="Y8" s="4"/>
    </row>
    <row r="9" spans="2:25" ht="30" customHeight="1">
      <c r="B9" s="282" t="s">
        <v>17</v>
      </c>
      <c r="C9" s="285" t="s">
        <v>18</v>
      </c>
      <c r="D9" s="287" t="s">
        <v>0</v>
      </c>
      <c r="E9" s="290" t="s">
        <v>5</v>
      </c>
      <c r="F9" s="290"/>
      <c r="G9" s="290"/>
      <c r="H9" s="330"/>
      <c r="I9" s="330"/>
      <c r="J9" s="330"/>
      <c r="K9" s="330"/>
      <c r="L9" s="330"/>
      <c r="M9" s="330"/>
      <c r="N9" s="292"/>
      <c r="O9" s="331" t="s">
        <v>89</v>
      </c>
      <c r="P9" s="332"/>
      <c r="Q9" s="332"/>
      <c r="R9" s="332"/>
      <c r="S9" s="333"/>
      <c r="T9" s="267" t="s">
        <v>88</v>
      </c>
      <c r="U9" s="268"/>
      <c r="V9" s="268"/>
      <c r="W9" s="268"/>
      <c r="X9" s="268"/>
      <c r="Y9" s="269"/>
    </row>
    <row r="10" spans="2:25" ht="17" customHeight="1">
      <c r="B10" s="283"/>
      <c r="C10" s="286"/>
      <c r="D10" s="288"/>
      <c r="E10" s="291" t="s">
        <v>7</v>
      </c>
      <c r="F10" s="295" t="s">
        <v>25</v>
      </c>
      <c r="G10" s="120" t="s">
        <v>1</v>
      </c>
      <c r="H10" s="121" t="s">
        <v>1</v>
      </c>
      <c r="I10" s="145" t="s">
        <v>1</v>
      </c>
      <c r="J10" s="145" t="s">
        <v>1</v>
      </c>
      <c r="K10" s="147" t="s">
        <v>8</v>
      </c>
      <c r="L10" s="145" t="s">
        <v>8</v>
      </c>
      <c r="M10" s="145" t="s">
        <v>8</v>
      </c>
      <c r="N10" s="119" t="s">
        <v>8</v>
      </c>
      <c r="O10" s="334">
        <v>2016</v>
      </c>
      <c r="P10" s="336">
        <v>2017</v>
      </c>
      <c r="Q10" s="338">
        <v>2018</v>
      </c>
      <c r="R10" s="340">
        <v>2019</v>
      </c>
      <c r="S10" s="327" t="s">
        <v>87</v>
      </c>
      <c r="T10" s="270"/>
      <c r="U10" s="271"/>
      <c r="V10" s="271"/>
      <c r="W10" s="271"/>
      <c r="X10" s="271"/>
      <c r="Y10" s="272"/>
    </row>
    <row r="11" spans="2:25" ht="37.5" customHeight="1" thickBot="1">
      <c r="B11" s="284"/>
      <c r="C11" s="286"/>
      <c r="D11" s="289"/>
      <c r="E11" s="295"/>
      <c r="F11" s="298"/>
      <c r="G11" s="123">
        <v>2016</v>
      </c>
      <c r="H11" s="148">
        <v>2017</v>
      </c>
      <c r="I11" s="146">
        <v>2018</v>
      </c>
      <c r="J11" s="146">
        <v>2019</v>
      </c>
      <c r="K11" s="149">
        <v>2016</v>
      </c>
      <c r="L11" s="148">
        <v>2017</v>
      </c>
      <c r="M11" s="146">
        <v>2018</v>
      </c>
      <c r="N11" s="150">
        <v>2019</v>
      </c>
      <c r="O11" s="335"/>
      <c r="P11" s="337"/>
      <c r="Q11" s="339"/>
      <c r="R11" s="341"/>
      <c r="S11" s="328"/>
      <c r="T11" s="122" t="s">
        <v>23</v>
      </c>
      <c r="U11" s="174" t="s">
        <v>20</v>
      </c>
      <c r="V11" s="174" t="s">
        <v>21</v>
      </c>
      <c r="W11" s="174" t="s">
        <v>22</v>
      </c>
      <c r="X11" s="29" t="s">
        <v>14</v>
      </c>
      <c r="Y11" s="30" t="s">
        <v>15</v>
      </c>
    </row>
    <row r="12" spans="2:25" ht="75">
      <c r="B12" s="304" t="s">
        <v>86</v>
      </c>
      <c r="C12" s="307" t="s">
        <v>83</v>
      </c>
      <c r="D12" s="273" t="s">
        <v>67</v>
      </c>
      <c r="E12" s="65" t="s">
        <v>28</v>
      </c>
      <c r="F12" s="55">
        <v>1</v>
      </c>
      <c r="G12" s="55">
        <f>'2016'!J12</f>
        <v>0</v>
      </c>
      <c r="H12" s="69">
        <f>'2017'!J12</f>
        <v>1</v>
      </c>
      <c r="I12" s="69">
        <f>'2018'!J12</f>
        <v>1</v>
      </c>
      <c r="J12" s="69">
        <f>'2019'!J12</f>
        <v>1</v>
      </c>
      <c r="K12" s="168">
        <f>'2016'!K12</f>
        <v>0.33</v>
      </c>
      <c r="L12" s="113">
        <f>'2017'!K12</f>
        <v>1</v>
      </c>
      <c r="M12" s="69">
        <f>'2018'!K12</f>
        <v>1</v>
      </c>
      <c r="N12" s="152">
        <f>'2019'!K12</f>
        <v>0</v>
      </c>
      <c r="O12" s="124" t="str">
        <f>'2016'!N12</f>
        <v xml:space="preserve"> -</v>
      </c>
      <c r="P12" s="131">
        <f>'2017'!N12</f>
        <v>1</v>
      </c>
      <c r="Q12" s="138">
        <f>'2018'!N12</f>
        <v>1</v>
      </c>
      <c r="R12" s="131">
        <f>'2019'!N12</f>
        <v>0</v>
      </c>
      <c r="S12" s="175">
        <v>0.66666666666666663</v>
      </c>
      <c r="T12" s="77" t="s">
        <v>144</v>
      </c>
      <c r="U12" s="98">
        <f>+'2016'!P12+'2017'!P12</f>
        <v>0</v>
      </c>
      <c r="V12" s="98">
        <f>+'2016'!Q12+'2017'!Q12</f>
        <v>0</v>
      </c>
      <c r="W12" s="98">
        <f>+'2016'!R12+'2017'!R12</f>
        <v>0</v>
      </c>
      <c r="X12" s="24" t="str">
        <f>IF(U12=0," -",V12/U12)</f>
        <v xml:space="preserve"> -</v>
      </c>
      <c r="Y12" s="23" t="str">
        <f>IF(W12=0," -",IF(V12=0,100%,W12/V12))</f>
        <v xml:space="preserve"> -</v>
      </c>
    </row>
    <row r="13" spans="2:25" ht="91" thickBot="1">
      <c r="B13" s="305"/>
      <c r="C13" s="308"/>
      <c r="D13" s="275"/>
      <c r="E13" s="12" t="s">
        <v>29</v>
      </c>
      <c r="F13" s="57">
        <v>1</v>
      </c>
      <c r="G13" s="57">
        <f>'2016'!J13</f>
        <v>0</v>
      </c>
      <c r="H13" s="72">
        <f>'2017'!J13</f>
        <v>1</v>
      </c>
      <c r="I13" s="72">
        <f>'2018'!J13</f>
        <v>1</v>
      </c>
      <c r="J13" s="72">
        <f>'2019'!J13</f>
        <v>1</v>
      </c>
      <c r="K13" s="169">
        <f>'2016'!K13</f>
        <v>0.5</v>
      </c>
      <c r="L13" s="114">
        <f>'2017'!K13</f>
        <v>1</v>
      </c>
      <c r="M13" s="72">
        <f>'2018'!K13</f>
        <v>1</v>
      </c>
      <c r="N13" s="154">
        <f>'2019'!K13</f>
        <v>0</v>
      </c>
      <c r="O13" s="125" t="str">
        <f>'2016'!N13</f>
        <v xml:space="preserve"> -</v>
      </c>
      <c r="P13" s="132">
        <f>'2017'!N13</f>
        <v>1</v>
      </c>
      <c r="Q13" s="140">
        <f>'2018'!N13</f>
        <v>1</v>
      </c>
      <c r="R13" s="132">
        <f>'2019'!N13</f>
        <v>0</v>
      </c>
      <c r="S13" s="176">
        <v>0.625</v>
      </c>
      <c r="T13" s="79" t="s">
        <v>144</v>
      </c>
      <c r="U13" s="57">
        <f>+'2016'!P13+'2017'!P13</f>
        <v>0</v>
      </c>
      <c r="V13" s="57">
        <f>+'2016'!Q13+'2017'!Q13</f>
        <v>0</v>
      </c>
      <c r="W13" s="57">
        <f>+'2016'!R13+'2017'!R13</f>
        <v>0</v>
      </c>
      <c r="X13" s="58" t="str">
        <f t="shared" ref="X13:X55" si="0">IF(U13=0," -",V13/U13)</f>
        <v xml:space="preserve"> -</v>
      </c>
      <c r="Y13" s="59" t="str">
        <f t="shared" ref="Y13:Y55" si="1">IF(W13=0," -",IF(V13=0,100%,W13/V13))</f>
        <v xml:space="preserve"> -</v>
      </c>
    </row>
    <row r="14" spans="2:25" ht="91" thickBot="1">
      <c r="B14" s="305"/>
      <c r="C14" s="308"/>
      <c r="D14" s="89" t="s">
        <v>68</v>
      </c>
      <c r="E14" s="107" t="s">
        <v>30</v>
      </c>
      <c r="F14" s="91">
        <v>1</v>
      </c>
      <c r="G14" s="91">
        <f>'2016'!J14</f>
        <v>1</v>
      </c>
      <c r="H14" s="92">
        <f>'2017'!J14</f>
        <v>1</v>
      </c>
      <c r="I14" s="92">
        <f>'2018'!J14</f>
        <v>1</v>
      </c>
      <c r="J14" s="92">
        <f>'2019'!J14</f>
        <v>1</v>
      </c>
      <c r="K14" s="155">
        <f>'2016'!K14</f>
        <v>1</v>
      </c>
      <c r="L14" s="167">
        <f>'2017'!K14</f>
        <v>1</v>
      </c>
      <c r="M14" s="92">
        <f>'2018'!K14</f>
        <v>1</v>
      </c>
      <c r="N14" s="156">
        <f>'2019'!K14</f>
        <v>0</v>
      </c>
      <c r="O14" s="126">
        <f>'2016'!N14</f>
        <v>1</v>
      </c>
      <c r="P14" s="133">
        <f>'2017'!N14</f>
        <v>1</v>
      </c>
      <c r="Q14" s="144">
        <f>'2018'!N14</f>
        <v>1</v>
      </c>
      <c r="R14" s="133">
        <f>'2019'!N14</f>
        <v>0</v>
      </c>
      <c r="S14" s="177">
        <v>0.75</v>
      </c>
      <c r="T14" s="94" t="s">
        <v>144</v>
      </c>
      <c r="U14" s="57">
        <f>+'2016'!P14+'2017'!P14</f>
        <v>0</v>
      </c>
      <c r="V14" s="57">
        <f>+'2016'!Q14+'2017'!Q14</f>
        <v>0</v>
      </c>
      <c r="W14" s="57">
        <f>+'2016'!R14+'2017'!R14</f>
        <v>0</v>
      </c>
      <c r="X14" s="95" t="str">
        <f t="shared" si="0"/>
        <v xml:space="preserve"> -</v>
      </c>
      <c r="Y14" s="96" t="str">
        <f t="shared" si="1"/>
        <v xml:space="preserve"> -</v>
      </c>
    </row>
    <row r="15" spans="2:25" ht="45">
      <c r="B15" s="305"/>
      <c r="C15" s="308"/>
      <c r="D15" s="273" t="s">
        <v>69</v>
      </c>
      <c r="E15" s="65" t="s">
        <v>31</v>
      </c>
      <c r="F15" s="55">
        <v>1</v>
      </c>
      <c r="G15" s="55">
        <f>'2016'!J15</f>
        <v>1</v>
      </c>
      <c r="H15" s="69">
        <f>'2017'!J15</f>
        <v>1</v>
      </c>
      <c r="I15" s="69">
        <f>'2018'!J15</f>
        <v>1</v>
      </c>
      <c r="J15" s="69">
        <f>'2019'!J15</f>
        <v>1</v>
      </c>
      <c r="K15" s="151">
        <f>'2016'!K15</f>
        <v>1</v>
      </c>
      <c r="L15" s="69">
        <f>'2017'!K15</f>
        <v>1</v>
      </c>
      <c r="M15" s="69">
        <f>'2018'!K15</f>
        <v>1</v>
      </c>
      <c r="N15" s="152">
        <f>'2019'!K15</f>
        <v>0</v>
      </c>
      <c r="O15" s="124">
        <f>'2016'!N15</f>
        <v>1</v>
      </c>
      <c r="P15" s="131">
        <f>'2017'!N15</f>
        <v>1</v>
      </c>
      <c r="Q15" s="138">
        <f>'2018'!N15</f>
        <v>1</v>
      </c>
      <c r="R15" s="131">
        <f>'2019'!N15</f>
        <v>0</v>
      </c>
      <c r="S15" s="175">
        <v>0.75</v>
      </c>
      <c r="T15" s="77" t="s">
        <v>144</v>
      </c>
      <c r="U15" s="98">
        <f>+'2016'!P15+'2017'!P15</f>
        <v>0</v>
      </c>
      <c r="V15" s="98">
        <f>+'2016'!Q15+'2017'!Q15</f>
        <v>0</v>
      </c>
      <c r="W15" s="98">
        <f>+'2016'!R15+'2017'!R15</f>
        <v>0</v>
      </c>
      <c r="X15" s="24" t="str">
        <f t="shared" si="0"/>
        <v xml:space="preserve"> -</v>
      </c>
      <c r="Y15" s="23" t="str">
        <f t="shared" si="1"/>
        <v xml:space="preserve"> -</v>
      </c>
    </row>
    <row r="16" spans="2:25" ht="60">
      <c r="B16" s="305"/>
      <c r="C16" s="308"/>
      <c r="D16" s="274"/>
      <c r="E16" s="9" t="s">
        <v>32</v>
      </c>
      <c r="F16" s="53">
        <v>1</v>
      </c>
      <c r="G16" s="53">
        <f>'2016'!J16</f>
        <v>1</v>
      </c>
      <c r="H16" s="70">
        <f>'2017'!J16</f>
        <v>1</v>
      </c>
      <c r="I16" s="70">
        <f>'2018'!J16</f>
        <v>1</v>
      </c>
      <c r="J16" s="70">
        <f>'2019'!J16</f>
        <v>1</v>
      </c>
      <c r="K16" s="157">
        <f>'2016'!K16</f>
        <v>1</v>
      </c>
      <c r="L16" s="70">
        <f>'2017'!K16</f>
        <v>1</v>
      </c>
      <c r="M16" s="70">
        <f>'2018'!K16</f>
        <v>1</v>
      </c>
      <c r="N16" s="158">
        <f>'2019'!K16</f>
        <v>0</v>
      </c>
      <c r="O16" s="127">
        <f>'2016'!N16</f>
        <v>1</v>
      </c>
      <c r="P16" s="134">
        <f>'2017'!N16</f>
        <v>1</v>
      </c>
      <c r="Q16" s="139">
        <f>'2018'!N16</f>
        <v>1</v>
      </c>
      <c r="R16" s="134">
        <f>'2019'!N16</f>
        <v>0</v>
      </c>
      <c r="S16" s="178">
        <v>0.75</v>
      </c>
      <c r="T16" s="78" t="s">
        <v>144</v>
      </c>
      <c r="U16" s="53">
        <f>+'2016'!P16+'2017'!P16</f>
        <v>0</v>
      </c>
      <c r="V16" s="53">
        <f>+'2016'!Q16+'2017'!Q16</f>
        <v>0</v>
      </c>
      <c r="W16" s="53">
        <f>+'2016'!R16+'2017'!R16</f>
        <v>0</v>
      </c>
      <c r="X16" s="31" t="str">
        <f t="shared" si="0"/>
        <v xml:space="preserve"> -</v>
      </c>
      <c r="Y16" s="28" t="str">
        <f t="shared" si="1"/>
        <v xml:space="preserve"> -</v>
      </c>
    </row>
    <row r="17" spans="2:25" ht="45">
      <c r="B17" s="305"/>
      <c r="C17" s="308"/>
      <c r="D17" s="274"/>
      <c r="E17" s="9" t="s">
        <v>33</v>
      </c>
      <c r="F17" s="53">
        <v>1</v>
      </c>
      <c r="G17" s="53">
        <f>'2016'!J17</f>
        <v>1</v>
      </c>
      <c r="H17" s="70">
        <f>'2017'!J17</f>
        <v>1</v>
      </c>
      <c r="I17" s="70">
        <f>'2018'!J17</f>
        <v>1</v>
      </c>
      <c r="J17" s="70">
        <f>'2019'!J17</f>
        <v>1</v>
      </c>
      <c r="K17" s="157">
        <f>'2016'!K17</f>
        <v>1</v>
      </c>
      <c r="L17" s="70">
        <f>'2017'!K17</f>
        <v>1</v>
      </c>
      <c r="M17" s="70">
        <f>'2018'!K17</f>
        <v>1</v>
      </c>
      <c r="N17" s="158">
        <f>'2019'!K17</f>
        <v>0</v>
      </c>
      <c r="O17" s="127">
        <f>'2016'!N17</f>
        <v>1</v>
      </c>
      <c r="P17" s="134">
        <f>'2017'!N17</f>
        <v>1</v>
      </c>
      <c r="Q17" s="139">
        <f>'2018'!N17</f>
        <v>1</v>
      </c>
      <c r="R17" s="134">
        <f>'2019'!N17</f>
        <v>0</v>
      </c>
      <c r="S17" s="178">
        <v>0.75</v>
      </c>
      <c r="T17" s="78" t="s">
        <v>144</v>
      </c>
      <c r="U17" s="53">
        <f>+'2016'!P17+'2017'!P17</f>
        <v>0</v>
      </c>
      <c r="V17" s="53">
        <f>+'2016'!Q17+'2017'!Q17</f>
        <v>0</v>
      </c>
      <c r="W17" s="53">
        <f>+'2016'!R17+'2017'!R17</f>
        <v>0</v>
      </c>
      <c r="X17" s="31" t="str">
        <f t="shared" si="0"/>
        <v xml:space="preserve"> -</v>
      </c>
      <c r="Y17" s="28" t="str">
        <f t="shared" si="1"/>
        <v xml:space="preserve"> -</v>
      </c>
    </row>
    <row r="18" spans="2:25" ht="60">
      <c r="B18" s="305"/>
      <c r="C18" s="308"/>
      <c r="D18" s="274"/>
      <c r="E18" s="9" t="s">
        <v>34</v>
      </c>
      <c r="F18" s="53">
        <v>1</v>
      </c>
      <c r="G18" s="53">
        <f>'2016'!J18</f>
        <v>0</v>
      </c>
      <c r="H18" s="70">
        <f>'2017'!J18</f>
        <v>1</v>
      </c>
      <c r="I18" s="70">
        <f>'2018'!J18</f>
        <v>1</v>
      </c>
      <c r="J18" s="70">
        <f>'2019'!J18</f>
        <v>1</v>
      </c>
      <c r="K18" s="157">
        <f>'2016'!K18</f>
        <v>0</v>
      </c>
      <c r="L18" s="70">
        <f>'2017'!K18</f>
        <v>1</v>
      </c>
      <c r="M18" s="70">
        <f>'2018'!K18</f>
        <v>1</v>
      </c>
      <c r="N18" s="158">
        <f>'2019'!K18</f>
        <v>0</v>
      </c>
      <c r="O18" s="127" t="str">
        <f>'2016'!N18</f>
        <v xml:space="preserve"> -</v>
      </c>
      <c r="P18" s="134">
        <f>'2017'!N18</f>
        <v>1</v>
      </c>
      <c r="Q18" s="139">
        <f>'2018'!N18</f>
        <v>1</v>
      </c>
      <c r="R18" s="134">
        <f>'2019'!N18</f>
        <v>0</v>
      </c>
      <c r="S18" s="178">
        <v>0.66666666666666663</v>
      </c>
      <c r="T18" s="78" t="s">
        <v>144</v>
      </c>
      <c r="U18" s="53">
        <f>+'2016'!P18+'2017'!P18</f>
        <v>0</v>
      </c>
      <c r="V18" s="53">
        <f>+'2016'!Q18+'2017'!Q18</f>
        <v>0</v>
      </c>
      <c r="W18" s="53">
        <f>+'2016'!R18+'2017'!R18</f>
        <v>0</v>
      </c>
      <c r="X18" s="31" t="str">
        <f t="shared" si="0"/>
        <v xml:space="preserve"> -</v>
      </c>
      <c r="Y18" s="28" t="str">
        <f t="shared" si="1"/>
        <v xml:space="preserve"> -</v>
      </c>
    </row>
    <row r="19" spans="2:25" ht="60">
      <c r="B19" s="305"/>
      <c r="C19" s="308"/>
      <c r="D19" s="274"/>
      <c r="E19" s="9" t="s">
        <v>35</v>
      </c>
      <c r="F19" s="53">
        <v>1</v>
      </c>
      <c r="G19" s="53">
        <f>'2016'!J19</f>
        <v>1</v>
      </c>
      <c r="H19" s="70">
        <f>'2017'!J19</f>
        <v>1</v>
      </c>
      <c r="I19" s="70">
        <f>'2018'!J19</f>
        <v>1</v>
      </c>
      <c r="J19" s="70">
        <f>'2019'!J19</f>
        <v>1</v>
      </c>
      <c r="K19" s="157">
        <f>'2016'!K19</f>
        <v>1</v>
      </c>
      <c r="L19" s="70">
        <f>'2017'!K19</f>
        <v>1</v>
      </c>
      <c r="M19" s="70">
        <f>'2018'!K19</f>
        <v>1</v>
      </c>
      <c r="N19" s="158">
        <f>'2019'!K19</f>
        <v>0</v>
      </c>
      <c r="O19" s="127">
        <f>'2016'!N19</f>
        <v>1</v>
      </c>
      <c r="P19" s="134">
        <f>'2017'!N19</f>
        <v>1</v>
      </c>
      <c r="Q19" s="139">
        <f>'2018'!N19</f>
        <v>1</v>
      </c>
      <c r="R19" s="134">
        <f>'2019'!N19</f>
        <v>0</v>
      </c>
      <c r="S19" s="178">
        <v>0.75</v>
      </c>
      <c r="T19" s="78" t="s">
        <v>144</v>
      </c>
      <c r="U19" s="53">
        <f>+'2016'!P19+'2017'!P19</f>
        <v>0</v>
      </c>
      <c r="V19" s="53">
        <f>+'2016'!Q19+'2017'!Q19</f>
        <v>0</v>
      </c>
      <c r="W19" s="53">
        <f>+'2016'!R19+'2017'!R19</f>
        <v>0</v>
      </c>
      <c r="X19" s="31" t="str">
        <f t="shared" si="0"/>
        <v xml:space="preserve"> -</v>
      </c>
      <c r="Y19" s="28" t="str">
        <f t="shared" si="1"/>
        <v xml:space="preserve"> -</v>
      </c>
    </row>
    <row r="20" spans="2:25" ht="45">
      <c r="B20" s="305"/>
      <c r="C20" s="308"/>
      <c r="D20" s="274"/>
      <c r="E20" s="9" t="s">
        <v>36</v>
      </c>
      <c r="F20" s="53">
        <v>1</v>
      </c>
      <c r="G20" s="53">
        <f>'2016'!J20</f>
        <v>1</v>
      </c>
      <c r="H20" s="70">
        <f>'2017'!J20</f>
        <v>1</v>
      </c>
      <c r="I20" s="70">
        <f>'2018'!J20</f>
        <v>1</v>
      </c>
      <c r="J20" s="70">
        <f>'2019'!J20</f>
        <v>1</v>
      </c>
      <c r="K20" s="157">
        <f>'2016'!K20</f>
        <v>1</v>
      </c>
      <c r="L20" s="70">
        <f>'2017'!K20</f>
        <v>1</v>
      </c>
      <c r="M20" s="70">
        <f>'2018'!K20</f>
        <v>1</v>
      </c>
      <c r="N20" s="158">
        <f>'2019'!K20</f>
        <v>0</v>
      </c>
      <c r="O20" s="127">
        <f>'2016'!N20</f>
        <v>1</v>
      </c>
      <c r="P20" s="134">
        <f>'2017'!N20</f>
        <v>1</v>
      </c>
      <c r="Q20" s="139">
        <f>'2018'!N20</f>
        <v>1</v>
      </c>
      <c r="R20" s="134">
        <f>'2019'!N20</f>
        <v>0</v>
      </c>
      <c r="S20" s="178">
        <v>0.75</v>
      </c>
      <c r="T20" s="78" t="s">
        <v>144</v>
      </c>
      <c r="U20" s="53">
        <f>+'2016'!P20+'2017'!P20</f>
        <v>0</v>
      </c>
      <c r="V20" s="53">
        <f>+'2016'!Q20+'2017'!Q20</f>
        <v>0</v>
      </c>
      <c r="W20" s="53">
        <f>+'2016'!R20+'2017'!R20</f>
        <v>0</v>
      </c>
      <c r="X20" s="31" t="str">
        <f t="shared" si="0"/>
        <v xml:space="preserve"> -</v>
      </c>
      <c r="Y20" s="28" t="str">
        <f t="shared" si="1"/>
        <v xml:space="preserve"> -</v>
      </c>
    </row>
    <row r="21" spans="2:25" ht="61" thickBot="1">
      <c r="B21" s="305"/>
      <c r="C21" s="308"/>
      <c r="D21" s="275"/>
      <c r="E21" s="12" t="s">
        <v>37</v>
      </c>
      <c r="F21" s="57">
        <v>1</v>
      </c>
      <c r="G21" s="57">
        <f>'2016'!J21</f>
        <v>1</v>
      </c>
      <c r="H21" s="72">
        <f>'2017'!J21</f>
        <v>1</v>
      </c>
      <c r="I21" s="72">
        <f>'2018'!J21</f>
        <v>1</v>
      </c>
      <c r="J21" s="72">
        <f>'2019'!J21</f>
        <v>1</v>
      </c>
      <c r="K21" s="153">
        <f>'2016'!K21</f>
        <v>1</v>
      </c>
      <c r="L21" s="72">
        <f>'2017'!K21</f>
        <v>1</v>
      </c>
      <c r="M21" s="72">
        <f>'2018'!K21</f>
        <v>1</v>
      </c>
      <c r="N21" s="154">
        <f>'2019'!K21</f>
        <v>0</v>
      </c>
      <c r="O21" s="125">
        <f>'2016'!N21</f>
        <v>1</v>
      </c>
      <c r="P21" s="132">
        <f>'2017'!N21</f>
        <v>1</v>
      </c>
      <c r="Q21" s="140">
        <f>'2018'!N21</f>
        <v>1</v>
      </c>
      <c r="R21" s="132">
        <f>'2019'!N21</f>
        <v>0</v>
      </c>
      <c r="S21" s="176">
        <v>0.75</v>
      </c>
      <c r="T21" s="79" t="s">
        <v>144</v>
      </c>
      <c r="U21" s="57">
        <f>+'2016'!P21+'2017'!P21</f>
        <v>0</v>
      </c>
      <c r="V21" s="57">
        <f>+'2016'!Q21+'2017'!Q21</f>
        <v>0</v>
      </c>
      <c r="W21" s="57">
        <f>+'2016'!R21+'2017'!R21</f>
        <v>0</v>
      </c>
      <c r="X21" s="58" t="str">
        <f t="shared" si="0"/>
        <v xml:space="preserve"> -</v>
      </c>
      <c r="Y21" s="59" t="str">
        <f t="shared" si="1"/>
        <v xml:space="preserve"> -</v>
      </c>
    </row>
    <row r="22" spans="2:25" ht="60">
      <c r="B22" s="305"/>
      <c r="C22" s="308"/>
      <c r="D22" s="276" t="s">
        <v>70</v>
      </c>
      <c r="E22" s="10" t="s">
        <v>38</v>
      </c>
      <c r="F22" s="98">
        <v>1</v>
      </c>
      <c r="G22" s="98">
        <f>'2016'!J22</f>
        <v>1</v>
      </c>
      <c r="H22" s="99">
        <f>'2017'!J22</f>
        <v>1</v>
      </c>
      <c r="I22" s="99">
        <f>'2018'!J22</f>
        <v>1</v>
      </c>
      <c r="J22" s="99">
        <f>'2019'!J22</f>
        <v>1</v>
      </c>
      <c r="K22" s="159">
        <f>'2016'!K22</f>
        <v>1</v>
      </c>
      <c r="L22" s="99">
        <f>'2017'!K22</f>
        <v>1</v>
      </c>
      <c r="M22" s="99">
        <f>'2018'!K22</f>
        <v>1</v>
      </c>
      <c r="N22" s="160">
        <f>'2019'!K22</f>
        <v>0</v>
      </c>
      <c r="O22" s="128">
        <f>'2016'!N22</f>
        <v>1</v>
      </c>
      <c r="P22" s="135">
        <f>'2017'!N22</f>
        <v>1</v>
      </c>
      <c r="Q22" s="142">
        <f>'2018'!N22</f>
        <v>1</v>
      </c>
      <c r="R22" s="135">
        <f>'2019'!N22</f>
        <v>0</v>
      </c>
      <c r="S22" s="179">
        <v>0.75</v>
      </c>
      <c r="T22" s="101" t="s">
        <v>144</v>
      </c>
      <c r="U22" s="98">
        <f>+'2016'!P22+'2017'!P22</f>
        <v>0</v>
      </c>
      <c r="V22" s="98">
        <f>+'2016'!Q22+'2017'!Q22</f>
        <v>0</v>
      </c>
      <c r="W22" s="98">
        <f>+'2016'!R22+'2017'!R22</f>
        <v>0</v>
      </c>
      <c r="X22" s="102" t="str">
        <f t="shared" si="0"/>
        <v xml:space="preserve"> -</v>
      </c>
      <c r="Y22" s="103" t="str">
        <f t="shared" si="1"/>
        <v xml:space="preserve"> -</v>
      </c>
    </row>
    <row r="23" spans="2:25" ht="91" thickBot="1">
      <c r="B23" s="305"/>
      <c r="C23" s="308"/>
      <c r="D23" s="277"/>
      <c r="E23" s="11" t="s">
        <v>39</v>
      </c>
      <c r="F23" s="82">
        <v>1</v>
      </c>
      <c r="G23" s="82">
        <f>'2016'!J23</f>
        <v>1</v>
      </c>
      <c r="H23" s="83">
        <f>'2017'!J23</f>
        <v>1</v>
      </c>
      <c r="I23" s="83">
        <f>'2018'!J23</f>
        <v>1</v>
      </c>
      <c r="J23" s="83">
        <f>'2019'!J23</f>
        <v>1</v>
      </c>
      <c r="K23" s="161">
        <f>'2016'!K23</f>
        <v>1</v>
      </c>
      <c r="L23" s="83">
        <f>'2017'!K23</f>
        <v>1</v>
      </c>
      <c r="M23" s="83">
        <f>'2018'!K23</f>
        <v>1</v>
      </c>
      <c r="N23" s="162">
        <f>'2019'!K23</f>
        <v>0</v>
      </c>
      <c r="O23" s="129">
        <f>'2016'!N23</f>
        <v>1</v>
      </c>
      <c r="P23" s="136">
        <f>'2017'!N23</f>
        <v>1</v>
      </c>
      <c r="Q23" s="141">
        <f>'2018'!N23</f>
        <v>1</v>
      </c>
      <c r="R23" s="136">
        <f>'2019'!N23</f>
        <v>0</v>
      </c>
      <c r="S23" s="180">
        <v>0.75</v>
      </c>
      <c r="T23" s="86" t="s">
        <v>144</v>
      </c>
      <c r="U23" s="57">
        <f>+'2016'!P23+'2017'!P23</f>
        <v>0</v>
      </c>
      <c r="V23" s="57">
        <f>+'2016'!Q23+'2017'!Q23</f>
        <v>0</v>
      </c>
      <c r="W23" s="57">
        <f>+'2016'!R23+'2017'!R23</f>
        <v>0</v>
      </c>
      <c r="X23" s="87" t="str">
        <f t="shared" si="0"/>
        <v xml:space="preserve"> -</v>
      </c>
      <c r="Y23" s="88" t="str">
        <f t="shared" si="1"/>
        <v xml:space="preserve"> -</v>
      </c>
    </row>
    <row r="24" spans="2:25" ht="75">
      <c r="B24" s="305"/>
      <c r="C24" s="308"/>
      <c r="D24" s="273" t="s">
        <v>71</v>
      </c>
      <c r="E24" s="65" t="s">
        <v>40</v>
      </c>
      <c r="F24" s="24">
        <v>1</v>
      </c>
      <c r="G24" s="24">
        <f>'2016'!J24</f>
        <v>1</v>
      </c>
      <c r="H24" s="74">
        <f>'2017'!J24</f>
        <v>1</v>
      </c>
      <c r="I24" s="74">
        <f>'2018'!J24</f>
        <v>1</v>
      </c>
      <c r="J24" s="74">
        <f>'2019'!J24</f>
        <v>1</v>
      </c>
      <c r="K24" s="163">
        <f>'2016'!K24</f>
        <v>1</v>
      </c>
      <c r="L24" s="74">
        <f>'2017'!K24</f>
        <v>0.8</v>
      </c>
      <c r="M24" s="74">
        <f>'2018'!K24</f>
        <v>1</v>
      </c>
      <c r="N24" s="23">
        <f>'2019'!K24</f>
        <v>0</v>
      </c>
      <c r="O24" s="124">
        <f>'2016'!N24</f>
        <v>1</v>
      </c>
      <c r="P24" s="131">
        <f>'2017'!N24</f>
        <v>0.8</v>
      </c>
      <c r="Q24" s="138">
        <f>'2018'!N24</f>
        <v>1</v>
      </c>
      <c r="R24" s="131">
        <f>'2019'!N24</f>
        <v>0</v>
      </c>
      <c r="S24" s="175">
        <v>0.7</v>
      </c>
      <c r="T24" s="77" t="s">
        <v>144</v>
      </c>
      <c r="U24" s="98">
        <f>+'2016'!P24+'2017'!P24</f>
        <v>0</v>
      </c>
      <c r="V24" s="98">
        <f>+'2016'!Q24+'2017'!Q24</f>
        <v>0</v>
      </c>
      <c r="W24" s="98">
        <f>+'2016'!R24+'2017'!R24</f>
        <v>0</v>
      </c>
      <c r="X24" s="24" t="str">
        <f t="shared" si="0"/>
        <v xml:space="preserve"> -</v>
      </c>
      <c r="Y24" s="23" t="str">
        <f t="shared" si="1"/>
        <v xml:space="preserve"> -</v>
      </c>
    </row>
    <row r="25" spans="2:25" ht="30">
      <c r="B25" s="305"/>
      <c r="C25" s="308"/>
      <c r="D25" s="274"/>
      <c r="E25" s="9" t="s">
        <v>41</v>
      </c>
      <c r="F25" s="53">
        <v>1</v>
      </c>
      <c r="G25" s="53">
        <f>'2016'!J25</f>
        <v>1</v>
      </c>
      <c r="H25" s="70">
        <f>'2017'!J25</f>
        <v>1</v>
      </c>
      <c r="I25" s="70">
        <f>'2018'!J25</f>
        <v>1</v>
      </c>
      <c r="J25" s="70">
        <f>'2019'!J25</f>
        <v>1</v>
      </c>
      <c r="K25" s="157">
        <f>'2016'!K25</f>
        <v>1</v>
      </c>
      <c r="L25" s="70">
        <f>'2017'!K25</f>
        <v>0.5</v>
      </c>
      <c r="M25" s="70">
        <f>'2018'!K25</f>
        <v>1</v>
      </c>
      <c r="N25" s="158">
        <f>'2019'!K25</f>
        <v>0</v>
      </c>
      <c r="O25" s="127">
        <f>'2016'!N25</f>
        <v>1</v>
      </c>
      <c r="P25" s="134">
        <f>'2017'!N25</f>
        <v>0.5</v>
      </c>
      <c r="Q25" s="139">
        <f>'2018'!N25</f>
        <v>1</v>
      </c>
      <c r="R25" s="134">
        <f>'2019'!N25</f>
        <v>0</v>
      </c>
      <c r="S25" s="178">
        <v>0.625</v>
      </c>
      <c r="T25" s="78" t="s">
        <v>144</v>
      </c>
      <c r="U25" s="53">
        <f>+'2016'!P25+'2017'!P25</f>
        <v>0</v>
      </c>
      <c r="V25" s="53">
        <f>+'2016'!Q25+'2017'!Q25</f>
        <v>0</v>
      </c>
      <c r="W25" s="53">
        <f>+'2016'!R25+'2017'!R25</f>
        <v>0</v>
      </c>
      <c r="X25" s="31" t="str">
        <f t="shared" si="0"/>
        <v xml:space="preserve"> -</v>
      </c>
      <c r="Y25" s="28" t="str">
        <f t="shared" si="1"/>
        <v xml:space="preserve"> -</v>
      </c>
    </row>
    <row r="26" spans="2:25" ht="46" thickBot="1">
      <c r="B26" s="305"/>
      <c r="C26" s="309"/>
      <c r="D26" s="275"/>
      <c r="E26" s="12" t="s">
        <v>42</v>
      </c>
      <c r="F26" s="57">
        <v>1</v>
      </c>
      <c r="G26" s="57">
        <f>'2016'!J26</f>
        <v>1</v>
      </c>
      <c r="H26" s="72">
        <f>'2017'!J26</f>
        <v>1</v>
      </c>
      <c r="I26" s="72">
        <f>'2018'!J26</f>
        <v>1</v>
      </c>
      <c r="J26" s="72">
        <f>'2019'!J26</f>
        <v>1</v>
      </c>
      <c r="K26" s="153">
        <f>'2016'!K26</f>
        <v>1</v>
      </c>
      <c r="L26" s="72">
        <f>'2017'!K26</f>
        <v>1</v>
      </c>
      <c r="M26" s="72">
        <f>'2018'!K26</f>
        <v>1</v>
      </c>
      <c r="N26" s="154">
        <f>'2019'!K26</f>
        <v>0</v>
      </c>
      <c r="O26" s="125">
        <f>'2016'!N26</f>
        <v>1</v>
      </c>
      <c r="P26" s="132">
        <f>'2017'!N26</f>
        <v>1</v>
      </c>
      <c r="Q26" s="140">
        <f>'2018'!N26</f>
        <v>1</v>
      </c>
      <c r="R26" s="132">
        <f>'2019'!N26</f>
        <v>0</v>
      </c>
      <c r="S26" s="176">
        <v>0.75</v>
      </c>
      <c r="T26" s="79" t="s">
        <v>144</v>
      </c>
      <c r="U26" s="57">
        <f>+'2016'!P26+'2017'!P26</f>
        <v>0</v>
      </c>
      <c r="V26" s="57">
        <f>+'2016'!Q26+'2017'!Q26</f>
        <v>0</v>
      </c>
      <c r="W26" s="57">
        <f>+'2016'!R26+'2017'!R26</f>
        <v>0</v>
      </c>
      <c r="X26" s="58" t="str">
        <f t="shared" si="0"/>
        <v xml:space="preserve"> -</v>
      </c>
      <c r="Y26" s="59" t="str">
        <f t="shared" si="1"/>
        <v xml:space="preserve"> -</v>
      </c>
    </row>
    <row r="27" spans="2:25" ht="13" customHeight="1" thickBot="1">
      <c r="B27" s="305"/>
      <c r="C27" s="38"/>
      <c r="D27" s="8"/>
      <c r="E27" s="36"/>
      <c r="F27" s="37"/>
      <c r="G27" s="37"/>
      <c r="H27" s="37"/>
      <c r="I27" s="37"/>
      <c r="J27" s="37"/>
      <c r="K27" s="37"/>
      <c r="L27" s="37"/>
      <c r="M27" s="37"/>
      <c r="N27" s="37"/>
      <c r="O27" s="40"/>
      <c r="P27" s="40"/>
      <c r="Q27" s="40"/>
      <c r="R27" s="40"/>
      <c r="S27" s="181"/>
      <c r="T27" s="36"/>
      <c r="U27" s="173"/>
      <c r="V27" s="173"/>
      <c r="W27" s="173"/>
      <c r="X27" s="40"/>
      <c r="Y27" s="17"/>
    </row>
    <row r="28" spans="2:25" ht="46" thickBot="1">
      <c r="B28" s="305"/>
      <c r="C28" s="68" t="s">
        <v>84</v>
      </c>
      <c r="D28" s="67" t="s">
        <v>72</v>
      </c>
      <c r="E28" s="61" t="s">
        <v>43</v>
      </c>
      <c r="F28" s="62">
        <v>1</v>
      </c>
      <c r="G28" s="62">
        <f>'2016'!J28</f>
        <v>0</v>
      </c>
      <c r="H28" s="73">
        <f>'2017'!J28</f>
        <v>0.2</v>
      </c>
      <c r="I28" s="73">
        <f>'2018'!J28</f>
        <v>0.4</v>
      </c>
      <c r="J28" s="73">
        <f>'2019'!J28</f>
        <v>0.4</v>
      </c>
      <c r="K28" s="164">
        <f>'2016'!K28</f>
        <v>0.5</v>
      </c>
      <c r="L28" s="73">
        <f>'2017'!K28</f>
        <v>0.2</v>
      </c>
      <c r="M28" s="73">
        <f>'2018'!K28</f>
        <v>0.15</v>
      </c>
      <c r="N28" s="64">
        <f>'2019'!K28</f>
        <v>0</v>
      </c>
      <c r="O28" s="130" t="str">
        <f>'2016'!N28</f>
        <v xml:space="preserve"> -</v>
      </c>
      <c r="P28" s="137">
        <f>'2017'!N28</f>
        <v>1</v>
      </c>
      <c r="Q28" s="143">
        <f>'2018'!N28</f>
        <v>0.37499999999999994</v>
      </c>
      <c r="R28" s="137">
        <f>'2019'!N28</f>
        <v>0</v>
      </c>
      <c r="S28" s="182">
        <v>1</v>
      </c>
      <c r="T28" s="80">
        <v>2210237</v>
      </c>
      <c r="U28" s="57">
        <f>+'2016'!P28+'2017'!P28</f>
        <v>2952569</v>
      </c>
      <c r="V28" s="57">
        <f>+'2016'!Q28+'2017'!Q28</f>
        <v>1683843</v>
      </c>
      <c r="W28" s="57">
        <f>+'2016'!R28+'2017'!R28</f>
        <v>0</v>
      </c>
      <c r="X28" s="62">
        <f t="shared" si="0"/>
        <v>0.57029759507737166</v>
      </c>
      <c r="Y28" s="64" t="str">
        <f t="shared" si="1"/>
        <v xml:space="preserve"> -</v>
      </c>
    </row>
    <row r="29" spans="2:25" ht="13" customHeight="1" thickBot="1">
      <c r="B29" s="305"/>
      <c r="C29" s="38"/>
      <c r="D29" s="8"/>
      <c r="E29" s="36"/>
      <c r="F29" s="37"/>
      <c r="G29" s="37"/>
      <c r="H29" s="37"/>
      <c r="I29" s="37"/>
      <c r="J29" s="37"/>
      <c r="K29" s="37"/>
      <c r="L29" s="37"/>
      <c r="M29" s="37"/>
      <c r="N29" s="37"/>
      <c r="O29" s="40"/>
      <c r="P29" s="40"/>
      <c r="Q29" s="40"/>
      <c r="R29" s="40"/>
      <c r="S29" s="181"/>
      <c r="T29" s="36"/>
      <c r="U29" s="173"/>
      <c r="V29" s="173"/>
      <c r="W29" s="173"/>
      <c r="X29" s="40"/>
      <c r="Y29" s="17"/>
    </row>
    <row r="30" spans="2:25" ht="30">
      <c r="B30" s="305"/>
      <c r="C30" s="307" t="s">
        <v>85</v>
      </c>
      <c r="D30" s="301" t="s">
        <v>73</v>
      </c>
      <c r="E30" s="65" t="s">
        <v>44</v>
      </c>
      <c r="F30" s="24">
        <v>1</v>
      </c>
      <c r="G30" s="24">
        <f>'2016'!J30</f>
        <v>0.3</v>
      </c>
      <c r="H30" s="74">
        <f>'2017'!J30</f>
        <v>0.2</v>
      </c>
      <c r="I30" s="74">
        <f>'2018'!J30</f>
        <v>0.15</v>
      </c>
      <c r="J30" s="74">
        <f>'2019'!J30</f>
        <v>0.35</v>
      </c>
      <c r="K30" s="163">
        <f>'2016'!K30</f>
        <v>0.31</v>
      </c>
      <c r="L30" s="74">
        <f>'2017'!K30</f>
        <v>0.13</v>
      </c>
      <c r="M30" s="74">
        <f>'2018'!K30</f>
        <v>0.1</v>
      </c>
      <c r="N30" s="23">
        <f>'2019'!K30</f>
        <v>0</v>
      </c>
      <c r="O30" s="124">
        <f>'2016'!N30</f>
        <v>1</v>
      </c>
      <c r="P30" s="131">
        <f>'2017'!N30</f>
        <v>0.65</v>
      </c>
      <c r="Q30" s="138">
        <f>'2018'!N30</f>
        <v>0.66666666666666674</v>
      </c>
      <c r="R30" s="131">
        <f>'2019'!N30</f>
        <v>0</v>
      </c>
      <c r="S30" s="175">
        <v>0.97799999999999998</v>
      </c>
      <c r="T30" s="77">
        <v>2210237</v>
      </c>
      <c r="U30" s="98">
        <f>+'2016'!P30+'2017'!P30</f>
        <v>65000</v>
      </c>
      <c r="V30" s="98">
        <f>+'2016'!Q30+'2017'!Q30</f>
        <v>0</v>
      </c>
      <c r="W30" s="98">
        <f>+'2016'!R30+'2017'!R30</f>
        <v>0</v>
      </c>
      <c r="X30" s="24">
        <f t="shared" si="0"/>
        <v>0</v>
      </c>
      <c r="Y30" s="23" t="str">
        <f t="shared" si="1"/>
        <v xml:space="preserve"> -</v>
      </c>
    </row>
    <row r="31" spans="2:25" ht="30">
      <c r="B31" s="305"/>
      <c r="C31" s="308"/>
      <c r="D31" s="302"/>
      <c r="E31" s="9" t="s">
        <v>45</v>
      </c>
      <c r="F31" s="31">
        <v>1</v>
      </c>
      <c r="G31" s="31">
        <f>'2016'!J31</f>
        <v>0.3</v>
      </c>
      <c r="H31" s="71">
        <f>'2017'!J31</f>
        <v>0.2</v>
      </c>
      <c r="I31" s="71">
        <f>'2018'!J31</f>
        <v>0.3</v>
      </c>
      <c r="J31" s="71">
        <f>'2019'!J31</f>
        <v>0.2</v>
      </c>
      <c r="K31" s="165">
        <f>'2016'!K31</f>
        <v>0.28999999999999998</v>
      </c>
      <c r="L31" s="71">
        <f>'2017'!K31</f>
        <v>0</v>
      </c>
      <c r="M31" s="71">
        <f>'2018'!K31</f>
        <v>0.1</v>
      </c>
      <c r="N31" s="28">
        <f>'2019'!K31</f>
        <v>0</v>
      </c>
      <c r="O31" s="127">
        <f>'2016'!N31</f>
        <v>0.96666666666666667</v>
      </c>
      <c r="P31" s="134">
        <f>'2017'!N31</f>
        <v>0</v>
      </c>
      <c r="Q31" s="139">
        <f>'2018'!N31</f>
        <v>0.33333333333333337</v>
      </c>
      <c r="R31" s="134">
        <f>'2019'!N31</f>
        <v>0</v>
      </c>
      <c r="S31" s="178">
        <v>0.74099999999999999</v>
      </c>
      <c r="T31" s="78">
        <v>2210237</v>
      </c>
      <c r="U31" s="53">
        <f>+'2016'!P31+'2017'!P31</f>
        <v>35000</v>
      </c>
      <c r="V31" s="53">
        <f>+'2016'!Q31+'2017'!Q31</f>
        <v>0</v>
      </c>
      <c r="W31" s="53">
        <f>+'2016'!R31+'2017'!R31</f>
        <v>0</v>
      </c>
      <c r="X31" s="31">
        <f t="shared" si="0"/>
        <v>0</v>
      </c>
      <c r="Y31" s="28" t="str">
        <f t="shared" si="1"/>
        <v xml:space="preserve"> -</v>
      </c>
    </row>
    <row r="32" spans="2:25" ht="30">
      <c r="B32" s="305"/>
      <c r="C32" s="308"/>
      <c r="D32" s="302"/>
      <c r="E32" s="9" t="s">
        <v>46</v>
      </c>
      <c r="F32" s="31">
        <v>1</v>
      </c>
      <c r="G32" s="31">
        <f>'2016'!J32</f>
        <v>0.3</v>
      </c>
      <c r="H32" s="71">
        <f>'2017'!J32</f>
        <v>0.2</v>
      </c>
      <c r="I32" s="71">
        <f>'2018'!J32</f>
        <v>0.2</v>
      </c>
      <c r="J32" s="71">
        <f>'2019'!J32</f>
        <v>0.3</v>
      </c>
      <c r="K32" s="165">
        <f>'2016'!K32</f>
        <v>0.37</v>
      </c>
      <c r="L32" s="71">
        <f>'2017'!K32</f>
        <v>0.13</v>
      </c>
      <c r="M32" s="71">
        <f>'2018'!K32</f>
        <v>0.08</v>
      </c>
      <c r="N32" s="28">
        <f>'2019'!K32</f>
        <v>0</v>
      </c>
      <c r="O32" s="127">
        <f>'2016'!N32</f>
        <v>1</v>
      </c>
      <c r="P32" s="134">
        <f>'2017'!N32</f>
        <v>0.65</v>
      </c>
      <c r="Q32" s="139">
        <f>'2018'!N32</f>
        <v>0.39999999999999997</v>
      </c>
      <c r="R32" s="134">
        <f>'2019'!N32</f>
        <v>0</v>
      </c>
      <c r="S32" s="178">
        <v>1</v>
      </c>
      <c r="T32" s="78">
        <v>2210237</v>
      </c>
      <c r="U32" s="53">
        <f>+'2016'!P32+'2017'!P32</f>
        <v>0</v>
      </c>
      <c r="V32" s="53">
        <f>+'2016'!Q32+'2017'!Q32</f>
        <v>0</v>
      </c>
      <c r="W32" s="53">
        <f>+'2016'!R32+'2017'!R32</f>
        <v>0</v>
      </c>
      <c r="X32" s="31" t="str">
        <f t="shared" si="0"/>
        <v xml:space="preserve"> -</v>
      </c>
      <c r="Y32" s="28" t="str">
        <f t="shared" si="1"/>
        <v xml:space="preserve"> -</v>
      </c>
    </row>
    <row r="33" spans="2:25" ht="46" thickBot="1">
      <c r="B33" s="305"/>
      <c r="C33" s="308"/>
      <c r="D33" s="277"/>
      <c r="E33" s="11" t="s">
        <v>47</v>
      </c>
      <c r="F33" s="87">
        <v>1</v>
      </c>
      <c r="G33" s="87">
        <f>'2016'!J33</f>
        <v>0.3</v>
      </c>
      <c r="H33" s="85">
        <f>'2017'!J33</f>
        <v>0.2</v>
      </c>
      <c r="I33" s="85">
        <f>'2018'!J33</f>
        <v>0.3</v>
      </c>
      <c r="J33" s="85">
        <f>'2019'!J33</f>
        <v>0.2</v>
      </c>
      <c r="K33" s="166">
        <f>'2016'!K33</f>
        <v>0.3</v>
      </c>
      <c r="L33" s="85">
        <f>'2017'!K33</f>
        <v>0.55000000000000004</v>
      </c>
      <c r="M33" s="85">
        <f>'2018'!K33</f>
        <v>1</v>
      </c>
      <c r="N33" s="88">
        <f>'2019'!K33</f>
        <v>0</v>
      </c>
      <c r="O33" s="129">
        <f>'2016'!N33</f>
        <v>1</v>
      </c>
      <c r="P33" s="136">
        <f>'2017'!N33</f>
        <v>1</v>
      </c>
      <c r="Q33" s="141">
        <f>'2018'!N33</f>
        <v>1</v>
      </c>
      <c r="R33" s="136">
        <f>'2019'!N33</f>
        <v>0</v>
      </c>
      <c r="S33" s="180">
        <v>1</v>
      </c>
      <c r="T33" s="86">
        <v>2210237</v>
      </c>
      <c r="U33" s="57">
        <f>+'2016'!P33+'2017'!P33</f>
        <v>0</v>
      </c>
      <c r="V33" s="57">
        <f>+'2016'!Q33+'2017'!Q33</f>
        <v>0</v>
      </c>
      <c r="W33" s="57">
        <f>+'2016'!R33+'2017'!R33</f>
        <v>0</v>
      </c>
      <c r="X33" s="87" t="str">
        <f t="shared" si="0"/>
        <v xml:space="preserve"> -</v>
      </c>
      <c r="Y33" s="88" t="str">
        <f t="shared" si="1"/>
        <v xml:space="preserve"> -</v>
      </c>
    </row>
    <row r="34" spans="2:25" ht="30">
      <c r="B34" s="305"/>
      <c r="C34" s="308"/>
      <c r="D34" s="273" t="s">
        <v>74</v>
      </c>
      <c r="E34" s="65" t="s">
        <v>48</v>
      </c>
      <c r="F34" s="55">
        <v>8</v>
      </c>
      <c r="G34" s="55">
        <f>'2016'!J34</f>
        <v>8</v>
      </c>
      <c r="H34" s="69">
        <f>'2017'!J34</f>
        <v>8</v>
      </c>
      <c r="I34" s="69">
        <f>'2018'!J34</f>
        <v>8</v>
      </c>
      <c r="J34" s="69">
        <f>'2019'!J34</f>
        <v>8</v>
      </c>
      <c r="K34" s="151">
        <f>'2016'!K34</f>
        <v>8</v>
      </c>
      <c r="L34" s="69">
        <f>'2017'!K34</f>
        <v>8</v>
      </c>
      <c r="M34" s="69">
        <f>'2018'!K34</f>
        <v>8</v>
      </c>
      <c r="N34" s="152">
        <f>'2019'!K34</f>
        <v>0</v>
      </c>
      <c r="O34" s="124">
        <f>'2016'!N34</f>
        <v>1</v>
      </c>
      <c r="P34" s="131">
        <f>'2017'!N34</f>
        <v>1</v>
      </c>
      <c r="Q34" s="138">
        <f>'2018'!N34</f>
        <v>1</v>
      </c>
      <c r="R34" s="131">
        <f>'2019'!N34</f>
        <v>0</v>
      </c>
      <c r="S34" s="175">
        <v>0.75</v>
      </c>
      <c r="T34" s="77" t="s">
        <v>144</v>
      </c>
      <c r="U34" s="98">
        <f>+'2016'!P34+'2017'!P34</f>
        <v>0</v>
      </c>
      <c r="V34" s="98">
        <f>+'2016'!Q34+'2017'!Q34</f>
        <v>0</v>
      </c>
      <c r="W34" s="98">
        <f>+'2016'!R34+'2017'!R34</f>
        <v>0</v>
      </c>
      <c r="X34" s="24" t="str">
        <f t="shared" si="0"/>
        <v xml:space="preserve"> -</v>
      </c>
      <c r="Y34" s="23" t="str">
        <f t="shared" si="1"/>
        <v xml:space="preserve"> -</v>
      </c>
    </row>
    <row r="35" spans="2:25" ht="30">
      <c r="B35" s="305"/>
      <c r="C35" s="308"/>
      <c r="D35" s="274"/>
      <c r="E35" s="9" t="s">
        <v>49</v>
      </c>
      <c r="F35" s="53">
        <v>1</v>
      </c>
      <c r="G35" s="53">
        <f>'2016'!J35</f>
        <v>1</v>
      </c>
      <c r="H35" s="70">
        <f>'2017'!J35</f>
        <v>1</v>
      </c>
      <c r="I35" s="70">
        <f>'2018'!J35</f>
        <v>1</v>
      </c>
      <c r="J35" s="70">
        <f>'2019'!J35</f>
        <v>1</v>
      </c>
      <c r="K35" s="157">
        <f>'2016'!K35</f>
        <v>1</v>
      </c>
      <c r="L35" s="70">
        <f>'2017'!K35</f>
        <v>1</v>
      </c>
      <c r="M35" s="70">
        <f>'2018'!K35</f>
        <v>1</v>
      </c>
      <c r="N35" s="158">
        <f>'2019'!K35</f>
        <v>0</v>
      </c>
      <c r="O35" s="127">
        <f>'2016'!N35</f>
        <v>1</v>
      </c>
      <c r="P35" s="134">
        <f>'2017'!N35</f>
        <v>1</v>
      </c>
      <c r="Q35" s="139">
        <f>'2018'!N35</f>
        <v>1</v>
      </c>
      <c r="R35" s="134">
        <f>'2019'!N35</f>
        <v>0</v>
      </c>
      <c r="S35" s="178">
        <v>0.75</v>
      </c>
      <c r="T35" s="78" t="s">
        <v>144</v>
      </c>
      <c r="U35" s="53">
        <f>+'2016'!P35+'2017'!P35</f>
        <v>0</v>
      </c>
      <c r="V35" s="53">
        <f>+'2016'!Q35+'2017'!Q35</f>
        <v>0</v>
      </c>
      <c r="W35" s="53">
        <f>+'2016'!R35+'2017'!R35</f>
        <v>0</v>
      </c>
      <c r="X35" s="31" t="str">
        <f t="shared" si="0"/>
        <v xml:space="preserve"> -</v>
      </c>
      <c r="Y35" s="28" t="str">
        <f t="shared" si="1"/>
        <v xml:space="preserve"> -</v>
      </c>
    </row>
    <row r="36" spans="2:25" ht="30">
      <c r="B36" s="305"/>
      <c r="C36" s="308"/>
      <c r="D36" s="274"/>
      <c r="E36" s="9" t="s">
        <v>50</v>
      </c>
      <c r="F36" s="53">
        <v>5000</v>
      </c>
      <c r="G36" s="53">
        <f>'2016'!J36</f>
        <v>250</v>
      </c>
      <c r="H36" s="70">
        <f>'2017'!J36</f>
        <v>1550</v>
      </c>
      <c r="I36" s="70">
        <f>'2018'!J36</f>
        <v>1600</v>
      </c>
      <c r="J36" s="70">
        <f>'2019'!J36</f>
        <v>1600</v>
      </c>
      <c r="K36" s="157">
        <f>'2016'!K36</f>
        <v>702</v>
      </c>
      <c r="L36" s="70">
        <f>'2017'!K36</f>
        <v>8618</v>
      </c>
      <c r="M36" s="70">
        <f>'2018'!K36</f>
        <v>9295</v>
      </c>
      <c r="N36" s="158">
        <f>'2019'!K36</f>
        <v>0</v>
      </c>
      <c r="O36" s="127">
        <f>'2016'!N36</f>
        <v>1</v>
      </c>
      <c r="P36" s="134">
        <f>'2017'!N36</f>
        <v>1</v>
      </c>
      <c r="Q36" s="139">
        <f>'2018'!N36</f>
        <v>1</v>
      </c>
      <c r="R36" s="134">
        <f>'2019'!N36</f>
        <v>0</v>
      </c>
      <c r="S36" s="178">
        <v>1</v>
      </c>
      <c r="T36" s="78" t="s">
        <v>144</v>
      </c>
      <c r="U36" s="53">
        <f>+'2016'!P36+'2017'!P36</f>
        <v>0</v>
      </c>
      <c r="V36" s="53">
        <f>+'2016'!Q36+'2017'!Q36</f>
        <v>0</v>
      </c>
      <c r="W36" s="53">
        <f>+'2016'!R36+'2017'!R36</f>
        <v>0</v>
      </c>
      <c r="X36" s="31" t="str">
        <f t="shared" si="0"/>
        <v xml:space="preserve"> -</v>
      </c>
      <c r="Y36" s="28" t="str">
        <f t="shared" si="1"/>
        <v xml:space="preserve"> -</v>
      </c>
    </row>
    <row r="37" spans="2:25" ht="31" thickBot="1">
      <c r="B37" s="305"/>
      <c r="C37" s="308"/>
      <c r="D37" s="275"/>
      <c r="E37" s="12" t="s">
        <v>51</v>
      </c>
      <c r="F37" s="57">
        <v>30000</v>
      </c>
      <c r="G37" s="57">
        <f>'2016'!J37</f>
        <v>3750</v>
      </c>
      <c r="H37" s="72">
        <f>'2017'!J37</f>
        <v>8750</v>
      </c>
      <c r="I37" s="72">
        <f>'2018'!J37</f>
        <v>8750</v>
      </c>
      <c r="J37" s="72">
        <f>'2019'!J37</f>
        <v>8750</v>
      </c>
      <c r="K37" s="153">
        <f>'2016'!K37</f>
        <v>29973</v>
      </c>
      <c r="L37" s="72">
        <f>'2017'!K37</f>
        <v>90155</v>
      </c>
      <c r="M37" s="72">
        <f>'2018'!K37</f>
        <v>72570</v>
      </c>
      <c r="N37" s="154">
        <f>'2019'!K37</f>
        <v>0</v>
      </c>
      <c r="O37" s="125">
        <f>'2016'!N37</f>
        <v>1</v>
      </c>
      <c r="P37" s="132">
        <f>'2017'!N37</f>
        <v>1</v>
      </c>
      <c r="Q37" s="140">
        <f>'2018'!N37</f>
        <v>1</v>
      </c>
      <c r="R37" s="132">
        <f>'2019'!N37</f>
        <v>0</v>
      </c>
      <c r="S37" s="176">
        <v>1</v>
      </c>
      <c r="T37" s="79" t="s">
        <v>144</v>
      </c>
      <c r="U37" s="57">
        <f>+'2016'!P37+'2017'!P37</f>
        <v>0</v>
      </c>
      <c r="V37" s="57">
        <f>+'2016'!Q37+'2017'!Q37</f>
        <v>0</v>
      </c>
      <c r="W37" s="57">
        <f>+'2016'!R37+'2017'!R37</f>
        <v>0</v>
      </c>
      <c r="X37" s="58" t="str">
        <f t="shared" si="0"/>
        <v xml:space="preserve"> -</v>
      </c>
      <c r="Y37" s="59" t="str">
        <f t="shared" si="1"/>
        <v xml:space="preserve"> -</v>
      </c>
    </row>
    <row r="38" spans="2:25" ht="45">
      <c r="B38" s="305"/>
      <c r="C38" s="308"/>
      <c r="D38" s="276" t="s">
        <v>75</v>
      </c>
      <c r="E38" s="10" t="s">
        <v>52</v>
      </c>
      <c r="F38" s="98">
        <v>4</v>
      </c>
      <c r="G38" s="98">
        <f>'2016'!J38</f>
        <v>0</v>
      </c>
      <c r="H38" s="99">
        <f>'2017'!J38</f>
        <v>2</v>
      </c>
      <c r="I38" s="99">
        <f>'2018'!J38</f>
        <v>1</v>
      </c>
      <c r="J38" s="99">
        <f>'2019'!J38</f>
        <v>1</v>
      </c>
      <c r="K38" s="159">
        <f>'2016'!K38</f>
        <v>0.3</v>
      </c>
      <c r="L38" s="99">
        <f>'2017'!K38</f>
        <v>0.8</v>
      </c>
      <c r="M38" s="99">
        <f>'2018'!K38</f>
        <v>1</v>
      </c>
      <c r="N38" s="160">
        <f>'2019'!K38</f>
        <v>0</v>
      </c>
      <c r="O38" s="128" t="str">
        <f>'2016'!N38</f>
        <v xml:space="preserve"> -</v>
      </c>
      <c r="P38" s="135">
        <f>'2017'!N38</f>
        <v>0.4</v>
      </c>
      <c r="Q38" s="142">
        <f>'2018'!N38</f>
        <v>1</v>
      </c>
      <c r="R38" s="135">
        <f>'2019'!N38</f>
        <v>0</v>
      </c>
      <c r="S38" s="179">
        <v>0.52500000000000002</v>
      </c>
      <c r="T38" s="101">
        <v>0</v>
      </c>
      <c r="U38" s="98">
        <f>+'2016'!P38+'2017'!P38</f>
        <v>0</v>
      </c>
      <c r="V38" s="98">
        <f>+'2016'!Q38+'2017'!Q38</f>
        <v>0</v>
      </c>
      <c r="W38" s="98">
        <f>+'2016'!R38+'2017'!R38</f>
        <v>0</v>
      </c>
      <c r="X38" s="102" t="str">
        <f t="shared" si="0"/>
        <v xml:space="preserve"> -</v>
      </c>
      <c r="Y38" s="103" t="str">
        <f t="shared" si="1"/>
        <v xml:space="preserve"> -</v>
      </c>
    </row>
    <row r="39" spans="2:25" ht="46" thickBot="1">
      <c r="B39" s="305"/>
      <c r="C39" s="308"/>
      <c r="D39" s="277"/>
      <c r="E39" s="11" t="s">
        <v>53</v>
      </c>
      <c r="F39" s="87">
        <v>1</v>
      </c>
      <c r="G39" s="87">
        <f>'2016'!J39</f>
        <v>0</v>
      </c>
      <c r="H39" s="85">
        <f>'2017'!J39</f>
        <v>0</v>
      </c>
      <c r="I39" s="85">
        <f>'2018'!J39</f>
        <v>0.5</v>
      </c>
      <c r="J39" s="85">
        <f>'2019'!J39</f>
        <v>0.5</v>
      </c>
      <c r="K39" s="166">
        <f>'2016'!K39</f>
        <v>0</v>
      </c>
      <c r="L39" s="85">
        <f>'2017'!K39</f>
        <v>0</v>
      </c>
      <c r="M39" s="85">
        <f>'2018'!K39</f>
        <v>1</v>
      </c>
      <c r="N39" s="88">
        <f>'2019'!K39</f>
        <v>0</v>
      </c>
      <c r="O39" s="129" t="str">
        <f>'2016'!N39</f>
        <v xml:space="preserve"> -</v>
      </c>
      <c r="P39" s="136" t="str">
        <f>'2017'!N39</f>
        <v xml:space="preserve"> -</v>
      </c>
      <c r="Q39" s="141">
        <f>'2018'!N39</f>
        <v>1</v>
      </c>
      <c r="R39" s="136">
        <f>'2019'!N39</f>
        <v>0</v>
      </c>
      <c r="S39" s="180">
        <v>1</v>
      </c>
      <c r="T39" s="86">
        <v>0</v>
      </c>
      <c r="U39" s="57">
        <f>+'2016'!P39+'2017'!P39</f>
        <v>0</v>
      </c>
      <c r="V39" s="57">
        <f>+'2016'!Q39+'2017'!Q39</f>
        <v>0</v>
      </c>
      <c r="W39" s="57">
        <f>+'2016'!R39+'2017'!R39</f>
        <v>0</v>
      </c>
      <c r="X39" s="87" t="str">
        <f t="shared" si="0"/>
        <v xml:space="preserve"> -</v>
      </c>
      <c r="Y39" s="88" t="str">
        <f t="shared" si="1"/>
        <v xml:space="preserve"> -</v>
      </c>
    </row>
    <row r="40" spans="2:25" ht="45">
      <c r="B40" s="305"/>
      <c r="C40" s="308"/>
      <c r="D40" s="273" t="s">
        <v>76</v>
      </c>
      <c r="E40" s="65" t="s">
        <v>54</v>
      </c>
      <c r="F40" s="55">
        <v>10</v>
      </c>
      <c r="G40" s="55">
        <f>'2016'!J40</f>
        <v>10</v>
      </c>
      <c r="H40" s="69">
        <f>'2017'!J40</f>
        <v>10</v>
      </c>
      <c r="I40" s="69">
        <f>'2018'!J40</f>
        <v>10</v>
      </c>
      <c r="J40" s="69">
        <f>'2019'!J40</f>
        <v>10</v>
      </c>
      <c r="K40" s="151">
        <f>'2016'!K40</f>
        <v>10</v>
      </c>
      <c r="L40" s="69">
        <f>'2017'!K40</f>
        <v>10</v>
      </c>
      <c r="M40" s="69">
        <f>'2018'!K40</f>
        <v>10</v>
      </c>
      <c r="N40" s="152">
        <f>'2019'!K40</f>
        <v>0</v>
      </c>
      <c r="O40" s="124">
        <f>'2016'!N40</f>
        <v>1</v>
      </c>
      <c r="P40" s="131">
        <f>'2017'!N40</f>
        <v>1</v>
      </c>
      <c r="Q40" s="138">
        <f>'2018'!N40</f>
        <v>1</v>
      </c>
      <c r="R40" s="131">
        <f>'2019'!N40</f>
        <v>0</v>
      </c>
      <c r="S40" s="175">
        <v>0.75</v>
      </c>
      <c r="T40" s="77">
        <v>0</v>
      </c>
      <c r="U40" s="98">
        <f>+'2016'!P40+'2017'!P40</f>
        <v>0</v>
      </c>
      <c r="V40" s="98">
        <f>+'2016'!Q40+'2017'!Q40</f>
        <v>0</v>
      </c>
      <c r="W40" s="98">
        <f>+'2016'!R40+'2017'!R40</f>
        <v>0</v>
      </c>
      <c r="X40" s="24" t="str">
        <f t="shared" si="0"/>
        <v xml:space="preserve"> -</v>
      </c>
      <c r="Y40" s="23" t="str">
        <f t="shared" si="1"/>
        <v xml:space="preserve"> -</v>
      </c>
    </row>
    <row r="41" spans="2:25" ht="75">
      <c r="B41" s="305"/>
      <c r="C41" s="308"/>
      <c r="D41" s="274"/>
      <c r="E41" s="9" t="s">
        <v>55</v>
      </c>
      <c r="F41" s="53">
        <v>2</v>
      </c>
      <c r="G41" s="53">
        <f>'2016'!J41</f>
        <v>0</v>
      </c>
      <c r="H41" s="70">
        <f>'2017'!J41</f>
        <v>2</v>
      </c>
      <c r="I41" s="70">
        <f>'2018'!J41</f>
        <v>2</v>
      </c>
      <c r="J41" s="70">
        <f>'2019'!J41</f>
        <v>2</v>
      </c>
      <c r="K41" s="157">
        <f>'2016'!K41</f>
        <v>0</v>
      </c>
      <c r="L41" s="170">
        <f>'2017'!K41</f>
        <v>0.96</v>
      </c>
      <c r="M41" s="70">
        <f>'2018'!K41</f>
        <v>1</v>
      </c>
      <c r="N41" s="158">
        <f>'2019'!K41</f>
        <v>0</v>
      </c>
      <c r="O41" s="127" t="str">
        <f>'2016'!N41</f>
        <v xml:space="preserve"> -</v>
      </c>
      <c r="P41" s="134">
        <f>'2017'!N41</f>
        <v>0.48</v>
      </c>
      <c r="Q41" s="139">
        <f>'2018'!N41</f>
        <v>0.5</v>
      </c>
      <c r="R41" s="134">
        <f>'2019'!N41</f>
        <v>0</v>
      </c>
      <c r="S41" s="178">
        <v>0.32666666666666666</v>
      </c>
      <c r="T41" s="78">
        <v>0</v>
      </c>
      <c r="U41" s="53">
        <f>+'2016'!P41+'2017'!P41</f>
        <v>0</v>
      </c>
      <c r="V41" s="53">
        <f>+'2016'!Q41+'2017'!Q41</f>
        <v>0</v>
      </c>
      <c r="W41" s="53">
        <f>+'2016'!R41+'2017'!R41</f>
        <v>0</v>
      </c>
      <c r="X41" s="31" t="str">
        <f t="shared" si="0"/>
        <v xml:space="preserve"> -</v>
      </c>
      <c r="Y41" s="28" t="str">
        <f t="shared" si="1"/>
        <v xml:space="preserve"> -</v>
      </c>
    </row>
    <row r="42" spans="2:25" ht="30" customHeight="1" thickBot="1">
      <c r="B42" s="306"/>
      <c r="C42" s="309"/>
      <c r="D42" s="275"/>
      <c r="E42" s="12" t="s">
        <v>56</v>
      </c>
      <c r="F42" s="57">
        <v>1</v>
      </c>
      <c r="G42" s="57">
        <f>'2016'!J42</f>
        <v>1</v>
      </c>
      <c r="H42" s="72">
        <f>'2017'!J42</f>
        <v>0</v>
      </c>
      <c r="I42" s="72">
        <f>'2018'!J42</f>
        <v>0</v>
      </c>
      <c r="J42" s="72">
        <f>'2019'!J42</f>
        <v>0</v>
      </c>
      <c r="K42" s="153">
        <f>'2016'!K42</f>
        <v>1</v>
      </c>
      <c r="L42" s="72">
        <f>'2017'!K42</f>
        <v>0</v>
      </c>
      <c r="M42" s="72">
        <f>'2018'!K42</f>
        <v>0</v>
      </c>
      <c r="N42" s="154">
        <f>'2019'!K42</f>
        <v>0</v>
      </c>
      <c r="O42" s="125">
        <f>'2016'!N42</f>
        <v>1</v>
      </c>
      <c r="P42" s="132" t="str">
        <f>'2017'!N42</f>
        <v xml:space="preserve"> -</v>
      </c>
      <c r="Q42" s="140" t="str">
        <f>'2018'!N42</f>
        <v xml:space="preserve"> -</v>
      </c>
      <c r="R42" s="132" t="str">
        <f>'2019'!N42</f>
        <v xml:space="preserve"> -</v>
      </c>
      <c r="S42" s="176">
        <v>1</v>
      </c>
      <c r="T42" s="79" t="s">
        <v>144</v>
      </c>
      <c r="U42" s="57">
        <f>+'2016'!P42+'2017'!P42</f>
        <v>0</v>
      </c>
      <c r="V42" s="57">
        <f>+'2016'!Q42+'2017'!Q42</f>
        <v>0</v>
      </c>
      <c r="W42" s="57">
        <f>+'2016'!R42+'2017'!R42</f>
        <v>0</v>
      </c>
      <c r="X42" s="58" t="str">
        <f t="shared" si="0"/>
        <v xml:space="preserve"> -</v>
      </c>
      <c r="Y42" s="59" t="str">
        <f t="shared" si="1"/>
        <v xml:space="preserve"> -</v>
      </c>
    </row>
    <row r="43" spans="2:25" ht="13" customHeight="1" thickBot="1">
      <c r="B43" s="66"/>
      <c r="C43" s="42"/>
      <c r="D43" s="43"/>
      <c r="E43" s="42"/>
      <c r="F43" s="45"/>
      <c r="G43" s="45"/>
      <c r="H43" s="45"/>
      <c r="I43" s="45"/>
      <c r="J43" s="45"/>
      <c r="K43" s="45"/>
      <c r="L43" s="45"/>
      <c r="M43" s="45"/>
      <c r="N43" s="45"/>
      <c r="O43" s="46"/>
      <c r="P43" s="46"/>
      <c r="Q43" s="46"/>
      <c r="R43" s="46"/>
      <c r="S43" s="183"/>
      <c r="T43" s="47"/>
      <c r="U43" s="171"/>
      <c r="V43" s="171"/>
      <c r="W43" s="172"/>
      <c r="X43" s="46"/>
      <c r="Y43" s="20"/>
    </row>
    <row r="44" spans="2:25" ht="30">
      <c r="B44" s="304" t="s">
        <v>82</v>
      </c>
      <c r="C44" s="307" t="s">
        <v>81</v>
      </c>
      <c r="D44" s="301" t="s">
        <v>77</v>
      </c>
      <c r="E44" s="65" t="s">
        <v>57</v>
      </c>
      <c r="F44" s="55">
        <v>1</v>
      </c>
      <c r="G44" s="55">
        <f>'2016'!J44</f>
        <v>0</v>
      </c>
      <c r="H44" s="69">
        <f>'2017'!J44</f>
        <v>1</v>
      </c>
      <c r="I44" s="69">
        <f>'2018'!J44</f>
        <v>0</v>
      </c>
      <c r="J44" s="69">
        <f>'2019'!J44</f>
        <v>0</v>
      </c>
      <c r="K44" s="151">
        <f>'2016'!K44</f>
        <v>0</v>
      </c>
      <c r="L44" s="69">
        <f>'2017'!K44</f>
        <v>0</v>
      </c>
      <c r="M44" s="69">
        <f>'2018'!K44</f>
        <v>0.4</v>
      </c>
      <c r="N44" s="152">
        <f>'2019'!K44</f>
        <v>0</v>
      </c>
      <c r="O44" s="124" t="str">
        <f>'2016'!N44</f>
        <v xml:space="preserve"> -</v>
      </c>
      <c r="P44" s="131">
        <f>'2017'!N44</f>
        <v>0</v>
      </c>
      <c r="Q44" s="138" t="str">
        <f>'2018'!N44</f>
        <v xml:space="preserve"> -</v>
      </c>
      <c r="R44" s="131" t="str">
        <f>'2019'!N44</f>
        <v xml:space="preserve"> -</v>
      </c>
      <c r="S44" s="175">
        <v>0.2</v>
      </c>
      <c r="T44" s="77" t="s">
        <v>144</v>
      </c>
      <c r="U44" s="98">
        <f>+'2016'!P44+'2017'!P44</f>
        <v>0</v>
      </c>
      <c r="V44" s="98">
        <f>+'2016'!Q44+'2017'!Q44</f>
        <v>0</v>
      </c>
      <c r="W44" s="98">
        <f>+'2016'!R44+'2017'!R44</f>
        <v>0</v>
      </c>
      <c r="X44" s="24" t="str">
        <f t="shared" si="0"/>
        <v xml:space="preserve"> -</v>
      </c>
      <c r="Y44" s="23" t="str">
        <f t="shared" si="1"/>
        <v xml:space="preserve"> -</v>
      </c>
    </row>
    <row r="45" spans="2:25" ht="45">
      <c r="B45" s="305"/>
      <c r="C45" s="308"/>
      <c r="D45" s="302"/>
      <c r="E45" s="13" t="s">
        <v>58</v>
      </c>
      <c r="F45" s="53">
        <v>1</v>
      </c>
      <c r="G45" s="53">
        <f>'2016'!J45</f>
        <v>0</v>
      </c>
      <c r="H45" s="70">
        <f>'2017'!J45</f>
        <v>1</v>
      </c>
      <c r="I45" s="70">
        <f>'2018'!J45</f>
        <v>0</v>
      </c>
      <c r="J45" s="70">
        <f>'2019'!J45</f>
        <v>0</v>
      </c>
      <c r="K45" s="157">
        <f>'2016'!K45</f>
        <v>0</v>
      </c>
      <c r="L45" s="170">
        <f>'2017'!K45</f>
        <v>0.8</v>
      </c>
      <c r="M45" s="70">
        <f>'2018'!K45</f>
        <v>0.4</v>
      </c>
      <c r="N45" s="158">
        <f>'2019'!K45</f>
        <v>0</v>
      </c>
      <c r="O45" s="127" t="str">
        <f>'2016'!N45</f>
        <v xml:space="preserve"> -</v>
      </c>
      <c r="P45" s="134">
        <f>'2017'!N45</f>
        <v>0.8</v>
      </c>
      <c r="Q45" s="139" t="str">
        <f>'2018'!N45</f>
        <v xml:space="preserve"> -</v>
      </c>
      <c r="R45" s="134" t="str">
        <f>'2019'!N45</f>
        <v xml:space="preserve"> -</v>
      </c>
      <c r="S45" s="178">
        <v>1</v>
      </c>
      <c r="T45" s="78">
        <v>0</v>
      </c>
      <c r="U45" s="53">
        <f>+'2016'!P45+'2017'!P45</f>
        <v>0</v>
      </c>
      <c r="V45" s="53">
        <f>+'2016'!Q45+'2017'!Q45</f>
        <v>0</v>
      </c>
      <c r="W45" s="53">
        <f>+'2016'!R45+'2017'!R45</f>
        <v>0</v>
      </c>
      <c r="X45" s="31" t="str">
        <f t="shared" si="0"/>
        <v xml:space="preserve"> -</v>
      </c>
      <c r="Y45" s="28" t="str">
        <f t="shared" si="1"/>
        <v xml:space="preserve"> -</v>
      </c>
    </row>
    <row r="46" spans="2:25" ht="46" thickBot="1">
      <c r="B46" s="306"/>
      <c r="C46" s="309"/>
      <c r="D46" s="303"/>
      <c r="E46" s="14" t="s">
        <v>59</v>
      </c>
      <c r="F46" s="57">
        <v>3</v>
      </c>
      <c r="G46" s="57">
        <f>'2016'!J46</f>
        <v>0</v>
      </c>
      <c r="H46" s="72">
        <f>'2017'!J46</f>
        <v>1</v>
      </c>
      <c r="I46" s="72">
        <f>'2018'!J46</f>
        <v>1</v>
      </c>
      <c r="J46" s="72">
        <f>'2019'!J46</f>
        <v>1</v>
      </c>
      <c r="K46" s="153">
        <f>'2016'!K46</f>
        <v>0</v>
      </c>
      <c r="L46" s="72">
        <f>'2017'!K46</f>
        <v>0</v>
      </c>
      <c r="M46" s="72">
        <f>'2018'!K46</f>
        <v>0</v>
      </c>
      <c r="N46" s="154">
        <f>'2019'!K46</f>
        <v>0</v>
      </c>
      <c r="O46" s="125" t="str">
        <f>'2016'!N46</f>
        <v xml:space="preserve"> -</v>
      </c>
      <c r="P46" s="132">
        <f>'2017'!N46</f>
        <v>0</v>
      </c>
      <c r="Q46" s="140">
        <f>'2018'!N46</f>
        <v>0</v>
      </c>
      <c r="R46" s="132">
        <f>'2019'!N46</f>
        <v>0</v>
      </c>
      <c r="S46" s="176">
        <v>0</v>
      </c>
      <c r="T46" s="79">
        <v>0</v>
      </c>
      <c r="U46" s="57">
        <f>+'2016'!P46+'2017'!P46</f>
        <v>0</v>
      </c>
      <c r="V46" s="57">
        <f>+'2016'!Q46+'2017'!Q46</f>
        <v>0</v>
      </c>
      <c r="W46" s="57">
        <f>+'2016'!R46+'2017'!R46</f>
        <v>0</v>
      </c>
      <c r="X46" s="58" t="str">
        <f t="shared" si="0"/>
        <v xml:space="preserve"> -</v>
      </c>
      <c r="Y46" s="59" t="str">
        <f t="shared" si="1"/>
        <v xml:space="preserve"> -</v>
      </c>
    </row>
    <row r="47" spans="2:25" ht="13" customHeight="1" thickBot="1">
      <c r="B47" s="66"/>
      <c r="C47" s="42"/>
      <c r="D47" s="43"/>
      <c r="E47" s="42"/>
      <c r="F47" s="45"/>
      <c r="G47" s="45"/>
      <c r="H47" s="45"/>
      <c r="I47" s="45"/>
      <c r="J47" s="45"/>
      <c r="K47" s="45"/>
      <c r="L47" s="45"/>
      <c r="M47" s="45"/>
      <c r="N47" s="45"/>
      <c r="O47" s="46"/>
      <c r="P47" s="46"/>
      <c r="Q47" s="46"/>
      <c r="R47" s="46"/>
      <c r="S47" s="183"/>
      <c r="T47" s="47"/>
      <c r="U47" s="171"/>
      <c r="V47" s="171"/>
      <c r="W47" s="172"/>
      <c r="X47" s="46"/>
      <c r="Y47" s="20"/>
    </row>
    <row r="48" spans="2:25" ht="45">
      <c r="B48" s="304" t="s">
        <v>80</v>
      </c>
      <c r="C48" s="307" t="s">
        <v>79</v>
      </c>
      <c r="D48" s="301" t="s">
        <v>78</v>
      </c>
      <c r="E48" s="15" t="s">
        <v>60</v>
      </c>
      <c r="F48" s="55">
        <v>1</v>
      </c>
      <c r="G48" s="55">
        <f>'2016'!J48</f>
        <v>0</v>
      </c>
      <c r="H48" s="69">
        <f>'2017'!J48</f>
        <v>0</v>
      </c>
      <c r="I48" s="69">
        <f>'2018'!J48</f>
        <v>1</v>
      </c>
      <c r="J48" s="69">
        <f>'2019'!J48</f>
        <v>1</v>
      </c>
      <c r="K48" s="151">
        <f>'2016'!K48</f>
        <v>0</v>
      </c>
      <c r="L48" s="69">
        <f>'2017'!K48</f>
        <v>0.05</v>
      </c>
      <c r="M48" s="69">
        <f>'2018'!K48</f>
        <v>0</v>
      </c>
      <c r="N48" s="152">
        <f>'2019'!K48</f>
        <v>0</v>
      </c>
      <c r="O48" s="124" t="str">
        <f>'2016'!N48</f>
        <v xml:space="preserve"> -</v>
      </c>
      <c r="P48" s="131" t="str">
        <f>'2017'!N48</f>
        <v xml:space="preserve"> -</v>
      </c>
      <c r="Q48" s="138">
        <f>'2018'!N48</f>
        <v>0</v>
      </c>
      <c r="R48" s="131">
        <f>'2019'!N48</f>
        <v>0</v>
      </c>
      <c r="S48" s="175">
        <v>0.05</v>
      </c>
      <c r="T48" s="77">
        <v>0</v>
      </c>
      <c r="U48" s="98">
        <f>+'2016'!P48+'2017'!P48</f>
        <v>0</v>
      </c>
      <c r="V48" s="98">
        <f>+'2016'!Q48+'2017'!Q48</f>
        <v>0</v>
      </c>
      <c r="W48" s="98">
        <f>+'2016'!R48+'2017'!R48</f>
        <v>0</v>
      </c>
      <c r="X48" s="24" t="str">
        <f t="shared" si="0"/>
        <v xml:space="preserve"> -</v>
      </c>
      <c r="Y48" s="23" t="str">
        <f t="shared" si="1"/>
        <v xml:space="preserve"> -</v>
      </c>
    </row>
    <row r="49" spans="2:25" ht="45">
      <c r="B49" s="305"/>
      <c r="C49" s="308"/>
      <c r="D49" s="302"/>
      <c r="E49" s="13" t="s">
        <v>61</v>
      </c>
      <c r="F49" s="53">
        <v>4</v>
      </c>
      <c r="G49" s="53">
        <f>'2016'!J49</f>
        <v>0</v>
      </c>
      <c r="H49" s="70">
        <f>'2017'!J49</f>
        <v>1</v>
      </c>
      <c r="I49" s="70">
        <f>'2018'!J49</f>
        <v>1</v>
      </c>
      <c r="J49" s="70">
        <f>'2019'!J49</f>
        <v>2</v>
      </c>
      <c r="K49" s="157">
        <f>'2016'!K49</f>
        <v>0</v>
      </c>
      <c r="L49" s="170">
        <f>'2017'!K49</f>
        <v>0.6</v>
      </c>
      <c r="M49" s="70">
        <f>'2018'!K49</f>
        <v>1</v>
      </c>
      <c r="N49" s="158">
        <f>'2019'!K49</f>
        <v>0</v>
      </c>
      <c r="O49" s="127" t="str">
        <f>'2016'!N49</f>
        <v xml:space="preserve"> -</v>
      </c>
      <c r="P49" s="134">
        <f>'2017'!N49</f>
        <v>0.6</v>
      </c>
      <c r="Q49" s="139">
        <f>'2018'!N49</f>
        <v>1</v>
      </c>
      <c r="R49" s="134">
        <f>'2019'!N49</f>
        <v>0</v>
      </c>
      <c r="S49" s="178">
        <v>0.4</v>
      </c>
      <c r="T49" s="78">
        <v>0</v>
      </c>
      <c r="U49" s="53">
        <f>+'2016'!P49+'2017'!P49</f>
        <v>0</v>
      </c>
      <c r="V49" s="53">
        <f>+'2016'!Q49+'2017'!Q49</f>
        <v>0</v>
      </c>
      <c r="W49" s="53">
        <f>+'2016'!R49+'2017'!R49</f>
        <v>0</v>
      </c>
      <c r="X49" s="31" t="str">
        <f t="shared" si="0"/>
        <v xml:space="preserve"> -</v>
      </c>
      <c r="Y49" s="28" t="str">
        <f t="shared" si="1"/>
        <v xml:space="preserve"> -</v>
      </c>
    </row>
    <row r="50" spans="2:25" ht="45">
      <c r="B50" s="305"/>
      <c r="C50" s="308"/>
      <c r="D50" s="302"/>
      <c r="E50" s="13" t="s">
        <v>62</v>
      </c>
      <c r="F50" s="53">
        <v>1</v>
      </c>
      <c r="G50" s="53">
        <f>'2016'!J50</f>
        <v>0</v>
      </c>
      <c r="H50" s="70">
        <f>'2017'!J50</f>
        <v>1</v>
      </c>
      <c r="I50" s="70">
        <f>'2018'!J50</f>
        <v>0</v>
      </c>
      <c r="J50" s="70">
        <f>'2019'!J50</f>
        <v>0</v>
      </c>
      <c r="K50" s="157">
        <f>'2016'!K50</f>
        <v>0</v>
      </c>
      <c r="L50" s="70">
        <f>'2017'!K50</f>
        <v>0</v>
      </c>
      <c r="M50" s="70">
        <f>'2018'!K50</f>
        <v>0</v>
      </c>
      <c r="N50" s="158">
        <f>'2019'!K50</f>
        <v>0</v>
      </c>
      <c r="O50" s="127" t="str">
        <f>'2016'!N50</f>
        <v xml:space="preserve"> -</v>
      </c>
      <c r="P50" s="134">
        <f>'2017'!N50</f>
        <v>0</v>
      </c>
      <c r="Q50" s="139" t="str">
        <f>'2018'!N50</f>
        <v xml:space="preserve"> -</v>
      </c>
      <c r="R50" s="134" t="str">
        <f>'2019'!N50</f>
        <v xml:space="preserve"> -</v>
      </c>
      <c r="S50" s="178">
        <v>0</v>
      </c>
      <c r="T50" s="78">
        <v>0</v>
      </c>
      <c r="U50" s="53">
        <f>+'2016'!P50+'2017'!P50</f>
        <v>0</v>
      </c>
      <c r="V50" s="53">
        <f>+'2016'!Q50+'2017'!Q50</f>
        <v>0</v>
      </c>
      <c r="W50" s="53">
        <f>+'2016'!R50+'2017'!R50</f>
        <v>0</v>
      </c>
      <c r="X50" s="31" t="str">
        <f t="shared" si="0"/>
        <v xml:space="preserve"> -</v>
      </c>
      <c r="Y50" s="28" t="str">
        <f t="shared" si="1"/>
        <v xml:space="preserve"> -</v>
      </c>
    </row>
    <row r="51" spans="2:25" ht="45">
      <c r="B51" s="305"/>
      <c r="C51" s="308"/>
      <c r="D51" s="302"/>
      <c r="E51" s="13" t="s">
        <v>63</v>
      </c>
      <c r="F51" s="53">
        <v>1</v>
      </c>
      <c r="G51" s="53">
        <f>'2016'!J51</f>
        <v>0</v>
      </c>
      <c r="H51" s="70">
        <f>'2017'!J51</f>
        <v>1</v>
      </c>
      <c r="I51" s="70">
        <f>'2018'!J51</f>
        <v>0</v>
      </c>
      <c r="J51" s="70">
        <f>'2019'!J51</f>
        <v>0</v>
      </c>
      <c r="K51" s="157">
        <f>'2016'!K51</f>
        <v>0</v>
      </c>
      <c r="L51" s="70">
        <f>'2017'!K51</f>
        <v>1</v>
      </c>
      <c r="M51" s="70">
        <f>'2018'!K51</f>
        <v>0</v>
      </c>
      <c r="N51" s="158">
        <f>'2019'!K51</f>
        <v>0</v>
      </c>
      <c r="O51" s="127" t="str">
        <f>'2016'!N51</f>
        <v xml:space="preserve"> -</v>
      </c>
      <c r="P51" s="134">
        <f>'2017'!N51</f>
        <v>1</v>
      </c>
      <c r="Q51" s="139" t="str">
        <f>'2018'!N51</f>
        <v xml:space="preserve"> -</v>
      </c>
      <c r="R51" s="134" t="str">
        <f>'2019'!N51</f>
        <v xml:space="preserve"> -</v>
      </c>
      <c r="S51" s="178">
        <v>1</v>
      </c>
      <c r="T51" s="78">
        <v>0</v>
      </c>
      <c r="U51" s="53">
        <f>+'2016'!P51+'2017'!P51</f>
        <v>0</v>
      </c>
      <c r="V51" s="53">
        <f>+'2016'!Q51+'2017'!Q51</f>
        <v>0</v>
      </c>
      <c r="W51" s="53">
        <f>+'2016'!R51+'2017'!R51</f>
        <v>0</v>
      </c>
      <c r="X51" s="31" t="str">
        <f t="shared" si="0"/>
        <v xml:space="preserve"> -</v>
      </c>
      <c r="Y51" s="28" t="str">
        <f t="shared" si="1"/>
        <v xml:space="preserve"> -</v>
      </c>
    </row>
    <row r="52" spans="2:25" ht="45">
      <c r="B52" s="305"/>
      <c r="C52" s="308"/>
      <c r="D52" s="302"/>
      <c r="E52" s="9" t="s">
        <v>64</v>
      </c>
      <c r="F52" s="53">
        <v>1</v>
      </c>
      <c r="G52" s="53">
        <f>'2016'!J52</f>
        <v>0</v>
      </c>
      <c r="H52" s="70">
        <f>'2017'!J52</f>
        <v>1</v>
      </c>
      <c r="I52" s="70">
        <f>'2018'!J52</f>
        <v>1</v>
      </c>
      <c r="J52" s="70">
        <f>'2019'!J52</f>
        <v>1</v>
      </c>
      <c r="K52" s="157">
        <f>'2016'!K52</f>
        <v>0</v>
      </c>
      <c r="L52" s="70">
        <f>'2017'!K52</f>
        <v>0</v>
      </c>
      <c r="M52" s="70">
        <f>'2018'!K52</f>
        <v>0</v>
      </c>
      <c r="N52" s="158">
        <f>'2019'!K52</f>
        <v>0</v>
      </c>
      <c r="O52" s="127" t="str">
        <f>'2016'!N52</f>
        <v xml:space="preserve"> -</v>
      </c>
      <c r="P52" s="134">
        <f>'2017'!N52</f>
        <v>0</v>
      </c>
      <c r="Q52" s="139">
        <f>'2018'!N52</f>
        <v>0</v>
      </c>
      <c r="R52" s="134">
        <f>'2019'!N52</f>
        <v>0</v>
      </c>
      <c r="S52" s="178">
        <v>0</v>
      </c>
      <c r="T52" s="78" t="s">
        <v>144</v>
      </c>
      <c r="U52" s="53">
        <f>+'2016'!P52+'2017'!P52</f>
        <v>0</v>
      </c>
      <c r="V52" s="53">
        <f>+'2016'!Q52+'2017'!Q52</f>
        <v>0</v>
      </c>
      <c r="W52" s="53">
        <f>+'2016'!R52+'2017'!R52</f>
        <v>0</v>
      </c>
      <c r="X52" s="31" t="str">
        <f t="shared" si="0"/>
        <v xml:space="preserve"> -</v>
      </c>
      <c r="Y52" s="28" t="str">
        <f t="shared" si="1"/>
        <v xml:space="preserve"> -</v>
      </c>
    </row>
    <row r="53" spans="2:25" ht="30" customHeight="1">
      <c r="B53" s="305"/>
      <c r="C53" s="308"/>
      <c r="D53" s="302"/>
      <c r="E53" s="9" t="s">
        <v>65</v>
      </c>
      <c r="F53" s="53">
        <v>50</v>
      </c>
      <c r="G53" s="53">
        <f>'2016'!J53</f>
        <v>0</v>
      </c>
      <c r="H53" s="70">
        <f>'2017'!J53</f>
        <v>25</v>
      </c>
      <c r="I53" s="70">
        <f>'2018'!J53</f>
        <v>25</v>
      </c>
      <c r="J53" s="70">
        <f>'2019'!J53</f>
        <v>0</v>
      </c>
      <c r="K53" s="157">
        <f>'2016'!K53</f>
        <v>0</v>
      </c>
      <c r="L53" s="70">
        <f>'2017'!K53</f>
        <v>20</v>
      </c>
      <c r="M53" s="70">
        <f>'2018'!K53</f>
        <v>25</v>
      </c>
      <c r="N53" s="158">
        <f>'2019'!K53</f>
        <v>0</v>
      </c>
      <c r="O53" s="127" t="str">
        <f>'2016'!N53</f>
        <v xml:space="preserve"> -</v>
      </c>
      <c r="P53" s="134">
        <f>'2017'!N53</f>
        <v>0.8</v>
      </c>
      <c r="Q53" s="139">
        <f>'2018'!N53</f>
        <v>1</v>
      </c>
      <c r="R53" s="134" t="str">
        <f>'2019'!N53</f>
        <v xml:space="preserve"> -</v>
      </c>
      <c r="S53" s="178">
        <v>0.9</v>
      </c>
      <c r="T53" s="78">
        <v>0</v>
      </c>
      <c r="U53" s="53">
        <f>+'2016'!P53+'2017'!P53</f>
        <v>0</v>
      </c>
      <c r="V53" s="53">
        <f>+'2016'!Q53+'2017'!Q53</f>
        <v>0</v>
      </c>
      <c r="W53" s="53">
        <f>+'2016'!R53+'2017'!R53</f>
        <v>0</v>
      </c>
      <c r="X53" s="31" t="str">
        <f t="shared" si="0"/>
        <v xml:space="preserve"> -</v>
      </c>
      <c r="Y53" s="28" t="str">
        <f t="shared" si="1"/>
        <v xml:space="preserve"> -</v>
      </c>
    </row>
    <row r="54" spans="2:25" ht="31" thickBot="1">
      <c r="B54" s="306"/>
      <c r="C54" s="309"/>
      <c r="D54" s="303"/>
      <c r="E54" s="12" t="s">
        <v>66</v>
      </c>
      <c r="F54" s="57">
        <v>1</v>
      </c>
      <c r="G54" s="57">
        <f>'2016'!J54</f>
        <v>0</v>
      </c>
      <c r="H54" s="72">
        <f>'2017'!J54</f>
        <v>0</v>
      </c>
      <c r="I54" s="72">
        <f>'2018'!J54</f>
        <v>1</v>
      </c>
      <c r="J54" s="72">
        <f>'2019'!J54</f>
        <v>0</v>
      </c>
      <c r="K54" s="153">
        <f>'2016'!K54</f>
        <v>0</v>
      </c>
      <c r="L54" s="72">
        <f>'2017'!K54</f>
        <v>0.25</v>
      </c>
      <c r="M54" s="72">
        <f>'2018'!K54</f>
        <v>0</v>
      </c>
      <c r="N54" s="154">
        <f>'2019'!K54</f>
        <v>0</v>
      </c>
      <c r="O54" s="125" t="str">
        <f>'2016'!N54</f>
        <v xml:space="preserve"> -</v>
      </c>
      <c r="P54" s="132" t="str">
        <f>'2017'!N54</f>
        <v xml:space="preserve"> -</v>
      </c>
      <c r="Q54" s="140">
        <f>'2018'!N54</f>
        <v>0</v>
      </c>
      <c r="R54" s="132" t="str">
        <f>'2019'!N54</f>
        <v xml:space="preserve"> -</v>
      </c>
      <c r="S54" s="176">
        <v>0.25</v>
      </c>
      <c r="T54" s="79" t="s">
        <v>144</v>
      </c>
      <c r="U54" s="53">
        <f>+'2016'!P54+'2017'!P54</f>
        <v>0</v>
      </c>
      <c r="V54" s="53">
        <f>+'2016'!Q54+'2017'!Q54</f>
        <v>0</v>
      </c>
      <c r="W54" s="53">
        <f>+'2016'!R54+'2017'!R54</f>
        <v>0</v>
      </c>
      <c r="X54" s="58" t="str">
        <f t="shared" si="0"/>
        <v xml:space="preserve"> -</v>
      </c>
      <c r="Y54" s="59" t="str">
        <f t="shared" si="1"/>
        <v xml:space="preserve"> -</v>
      </c>
    </row>
    <row r="55" spans="2:25" ht="21" customHeight="1" thickBot="1">
      <c r="O55" s="185">
        <f>+AVERAGE(O12:O26,O28,O30:O42,O44:O46,O48:O54)</f>
        <v>0.99848484848484853</v>
      </c>
      <c r="P55" s="184">
        <f t="shared" ref="P55:S55" si="2">+AVERAGE(P12:P26,P28,P30:P42,P44:P46,P48:P54)</f>
        <v>0.76228571428571434</v>
      </c>
      <c r="Q55" s="184">
        <f t="shared" si="2"/>
        <v>0.8022058823529411</v>
      </c>
      <c r="R55" s="184">
        <f t="shared" si="2"/>
        <v>0</v>
      </c>
      <c r="S55" s="186">
        <f t="shared" si="2"/>
        <v>0.67702564102564089</v>
      </c>
      <c r="U55" s="115">
        <f>+SUM(U12:U26,U28,U30:U42,U44:U46,U48:U54)</f>
        <v>3052569</v>
      </c>
      <c r="V55" s="116">
        <f t="shared" ref="V55:W55" si="3">+SUM(V12:V26,V28,V30:V42,V44:V46,V48:V54)</f>
        <v>1683843</v>
      </c>
      <c r="W55" s="116">
        <f t="shared" si="3"/>
        <v>0</v>
      </c>
      <c r="X55" s="117">
        <f t="shared" si="0"/>
        <v>0.5516150494878248</v>
      </c>
      <c r="Y55" s="118" t="str">
        <f t="shared" si="1"/>
        <v xml:space="preserve"> -</v>
      </c>
    </row>
  </sheetData>
  <mergeCells count="34">
    <mergeCell ref="B2:Y2"/>
    <mergeCell ref="B3:Y3"/>
    <mergeCell ref="B4:Y4"/>
    <mergeCell ref="D8:N8"/>
    <mergeCell ref="B9:B11"/>
    <mergeCell ref="C9:C11"/>
    <mergeCell ref="D9:D11"/>
    <mergeCell ref="E9:N9"/>
    <mergeCell ref="O9:S9"/>
    <mergeCell ref="T9:Y10"/>
    <mergeCell ref="E10:E11"/>
    <mergeCell ref="F10:F11"/>
    <mergeCell ref="O10:O11"/>
    <mergeCell ref="P10:P11"/>
    <mergeCell ref="Q10:Q11"/>
    <mergeCell ref="R10:R11"/>
    <mergeCell ref="B48:B54"/>
    <mergeCell ref="C48:C54"/>
    <mergeCell ref="D48:D54"/>
    <mergeCell ref="B12:B42"/>
    <mergeCell ref="C12:C26"/>
    <mergeCell ref="D12:D13"/>
    <mergeCell ref="D15:D21"/>
    <mergeCell ref="D22:D23"/>
    <mergeCell ref="D24:D26"/>
    <mergeCell ref="C30:C42"/>
    <mergeCell ref="D30:D33"/>
    <mergeCell ref="D34:D37"/>
    <mergeCell ref="D38:D39"/>
    <mergeCell ref="S10:S11"/>
    <mergeCell ref="D40:D42"/>
    <mergeCell ref="B44:B46"/>
    <mergeCell ref="C44:C46"/>
    <mergeCell ref="D44:D46"/>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1"/>
  <sheetViews>
    <sheetView showGridLines="0" workbookViewId="0"/>
  </sheetViews>
  <sheetFormatPr baseColWidth="10" defaultColWidth="11" defaultRowHeight="15" x14ac:dyDescent="0"/>
  <cols>
    <col min="1" max="1" width="4.28515625" style="1" customWidth="1"/>
    <col min="2" max="2" width="6.85546875" style="1" customWidth="1"/>
    <col min="3" max="3" width="45.28515625" style="1" customWidth="1"/>
    <col min="4" max="4" width="25" style="1" customWidth="1"/>
    <col min="5" max="8" width="12.28515625" style="1" customWidth="1"/>
    <col min="9" max="9" width="12.7109375" style="1" hidden="1" customWidth="1"/>
    <col min="10" max="10" width="9.7109375" style="1" customWidth="1"/>
    <col min="11" max="11" width="7.7109375" style="1" customWidth="1"/>
    <col min="12" max="14" width="16.28515625" style="1" customWidth="1"/>
    <col min="15" max="16" width="14.7109375" style="1" customWidth="1"/>
    <col min="17" max="16384" width="11" style="1"/>
  </cols>
  <sheetData>
    <row r="2" spans="2:16" ht="16" thickBot="1"/>
    <row r="3" spans="2:16" ht="22" customHeight="1" thickBot="1">
      <c r="C3" s="311" t="s">
        <v>90</v>
      </c>
      <c r="D3" s="312"/>
      <c r="E3" s="312"/>
      <c r="F3" s="312"/>
      <c r="G3" s="312"/>
      <c r="H3" s="312"/>
      <c r="I3" s="312"/>
      <c r="J3" s="312"/>
      <c r="K3" s="312"/>
      <c r="L3" s="312"/>
      <c r="M3" s="312"/>
      <c r="N3" s="312"/>
      <c r="O3" s="312"/>
      <c r="P3" s="313"/>
    </row>
    <row r="4" spans="2:16" ht="16" thickBot="1">
      <c r="C4" s="187"/>
      <c r="D4" s="187"/>
      <c r="E4" s="187"/>
      <c r="F4" s="187"/>
      <c r="G4" s="187"/>
      <c r="H4" s="187"/>
      <c r="I4" s="187"/>
      <c r="J4" s="187"/>
    </row>
    <row r="5" spans="2:16" ht="19" customHeight="1">
      <c r="C5" s="187"/>
      <c r="D5" s="187"/>
      <c r="E5" s="344" t="s">
        <v>91</v>
      </c>
      <c r="F5" s="345"/>
      <c r="G5" s="345"/>
      <c r="H5" s="345"/>
      <c r="I5" s="344" t="s">
        <v>1</v>
      </c>
      <c r="J5" s="348" t="s">
        <v>89</v>
      </c>
      <c r="K5" s="349"/>
      <c r="L5" s="352" t="s">
        <v>92</v>
      </c>
      <c r="M5" s="353"/>
      <c r="N5" s="353"/>
      <c r="O5" s="353"/>
      <c r="P5" s="354"/>
    </row>
    <row r="6" spans="2:16" ht="19" customHeight="1" thickBot="1">
      <c r="E6" s="346"/>
      <c r="F6" s="347"/>
      <c r="G6" s="347"/>
      <c r="H6" s="347"/>
      <c r="I6" s="346"/>
      <c r="J6" s="350"/>
      <c r="K6" s="351"/>
      <c r="L6" s="355" t="s">
        <v>87</v>
      </c>
      <c r="M6" s="356"/>
      <c r="N6" s="356"/>
      <c r="O6" s="356"/>
      <c r="P6" s="357"/>
    </row>
    <row r="7" spans="2:16" ht="32" customHeight="1" thickBot="1">
      <c r="C7" s="358"/>
      <c r="D7" s="359"/>
      <c r="E7" s="188">
        <v>2016</v>
      </c>
      <c r="F7" s="189">
        <v>2017</v>
      </c>
      <c r="G7" s="189">
        <v>2018</v>
      </c>
      <c r="H7" s="189">
        <v>2019</v>
      </c>
      <c r="I7" s="190" t="s">
        <v>93</v>
      </c>
      <c r="J7" s="360" t="s">
        <v>87</v>
      </c>
      <c r="K7" s="361"/>
      <c r="L7" s="191" t="s">
        <v>94</v>
      </c>
      <c r="M7" s="192" t="s">
        <v>95</v>
      </c>
      <c r="N7" s="192" t="s">
        <v>96</v>
      </c>
      <c r="O7" s="192" t="s">
        <v>97</v>
      </c>
      <c r="P7" s="193" t="s">
        <v>98</v>
      </c>
    </row>
    <row r="8" spans="2:16" ht="22" customHeight="1" thickBot="1">
      <c r="B8" s="194">
        <v>1</v>
      </c>
      <c r="C8" s="362" t="s">
        <v>99</v>
      </c>
      <c r="D8" s="363"/>
      <c r="E8" s="195">
        <f>+IF(SUM('2016 - 2019'!G12:G42)&gt;0,AVERAGE('2016 - 2019'!O12:O42)," -")</f>
        <v>0.99848484848484853</v>
      </c>
      <c r="F8" s="195">
        <f>+IF(SUM('2016 - 2019'!H12:H42)&gt;0,AVERAGE('2016 - 2019'!P12:P42)," -")</f>
        <v>0.86962962962962964</v>
      </c>
      <c r="G8" s="195">
        <f>+IF(SUM('2016 - 2019'!I12:I42)&gt;0,AVERAGE('2016 - 2019'!Q12:Q42)," -")</f>
        <v>0.90267857142857133</v>
      </c>
      <c r="H8" s="195">
        <f>+IF(SUM('2016 - 2019'!J12:J42)&gt;0,AVERAGE('2016 - 2019'!R12:R42)," -")</f>
        <v>0</v>
      </c>
      <c r="I8" s="196"/>
      <c r="J8" s="197">
        <f>+AVERAGE('2016 - 2019'!S12:S42)</f>
        <v>0.77944827586206888</v>
      </c>
      <c r="K8" s="198">
        <f t="shared" ref="K8:K28" si="0">+J8</f>
        <v>0.77944827586206888</v>
      </c>
      <c r="L8" s="199">
        <f>+L9+L15+L17</f>
        <v>3052569</v>
      </c>
      <c r="M8" s="200">
        <f t="shared" ref="M8:N8" si="1">+M9+M15+M17</f>
        <v>1683843</v>
      </c>
      <c r="N8" s="200">
        <f t="shared" si="1"/>
        <v>0</v>
      </c>
      <c r="O8" s="201">
        <f t="shared" ref="O8:O28" si="2">IF(L8=0,"-",+M8/L8)</f>
        <v>0.5516150494878248</v>
      </c>
      <c r="P8" s="202" t="str">
        <f>IF(N8=0," -",IF(M8=0,100%,N8/M8))</f>
        <v xml:space="preserve"> -</v>
      </c>
    </row>
    <row r="9" spans="2:16" ht="20" customHeight="1">
      <c r="B9" s="203" t="s">
        <v>100</v>
      </c>
      <c r="C9" s="364" t="s">
        <v>83</v>
      </c>
      <c r="D9" s="365"/>
      <c r="E9" s="204">
        <f>+IF(SUM('2016 - 2019'!G12:G26)&gt;0,AVERAGE('2016 - 2019'!O12:O26)," -")</f>
        <v>1</v>
      </c>
      <c r="F9" s="204">
        <f>+IF(SUM('2016 - 2019'!H12:H26)&gt;0,AVERAGE('2016 - 2019'!P12:P26)," -")</f>
        <v>0.95333333333333337</v>
      </c>
      <c r="G9" s="204">
        <f>+IF(SUM('2016 - 2019'!I12:I26)&gt;0,AVERAGE('2016 - 2019'!Q12:Q26)," -")</f>
        <v>1</v>
      </c>
      <c r="H9" s="204">
        <f>+IF(SUM('2016 - 2019'!J12:J26)&gt;0,AVERAGE('2016 - 2019'!R12:R26)," -")</f>
        <v>0</v>
      </c>
      <c r="I9" s="205"/>
      <c r="J9" s="206">
        <f>+AVERAGE('2016 - 2019'!S12:S26)</f>
        <v>0.7188888888888888</v>
      </c>
      <c r="K9" s="207">
        <f t="shared" si="0"/>
        <v>0.7188888888888888</v>
      </c>
      <c r="L9" s="208">
        <f>+SUM(L10:L14)</f>
        <v>0</v>
      </c>
      <c r="M9" s="209">
        <f t="shared" ref="M9:N9" si="3">+SUM(M10:M14)</f>
        <v>0</v>
      </c>
      <c r="N9" s="209">
        <f t="shared" si="3"/>
        <v>0</v>
      </c>
      <c r="O9" s="210" t="str">
        <f t="shared" si="2"/>
        <v>-</v>
      </c>
      <c r="P9" s="211" t="str">
        <f>IF(N9=0," -",IF(M9=0,100%,N9/M9))</f>
        <v xml:space="preserve"> -</v>
      </c>
    </row>
    <row r="10" spans="2:16" ht="18" customHeight="1">
      <c r="B10" s="212" t="s">
        <v>101</v>
      </c>
      <c r="C10" s="342" t="s">
        <v>102</v>
      </c>
      <c r="D10" s="343"/>
      <c r="E10" s="213" t="str">
        <f>+IF(SUM('2016 - 2019'!G12:G13)&gt;0,AVERAGE('2016 - 2019'!O12:O13)," -")</f>
        <v xml:space="preserve"> -</v>
      </c>
      <c r="F10" s="213">
        <f>+IF(SUM('2016 - 2019'!H12:H13)&gt;0,AVERAGE('2016 - 2019'!P12:P13)," -")</f>
        <v>1</v>
      </c>
      <c r="G10" s="213">
        <f>+IF(SUM('2016 - 2019'!I12:I13)&gt;0,AVERAGE('2016 - 2019'!Q12:Q13)," -")</f>
        <v>1</v>
      </c>
      <c r="H10" s="213">
        <f>+IF(SUM('2016 - 2019'!J12:J13)&gt;0,AVERAGE('2016 - 2019'!R12:R13)," -")</f>
        <v>0</v>
      </c>
      <c r="I10" s="214"/>
      <c r="J10" s="215">
        <f>+AVERAGE('2016 - 2019'!S12:S13)</f>
        <v>0.64583333333333326</v>
      </c>
      <c r="K10" s="216">
        <f t="shared" si="0"/>
        <v>0.64583333333333326</v>
      </c>
      <c r="L10" s="217">
        <f>+SUM('2016 - 2019'!U12:U13)</f>
        <v>0</v>
      </c>
      <c r="M10" s="53">
        <f>+SUM('2016 - 2019'!V12:V13)</f>
        <v>0</v>
      </c>
      <c r="N10" s="53">
        <f>+SUM('2016 - 2019'!W12:W13)</f>
        <v>0</v>
      </c>
      <c r="O10" s="218" t="str">
        <f t="shared" si="2"/>
        <v>-</v>
      </c>
      <c r="P10" s="219" t="str">
        <f t="shared" ref="P10:P28" si="4">IF(N10=0," -",IF(M10=0,100%,N10/M10))</f>
        <v xml:space="preserve"> -</v>
      </c>
    </row>
    <row r="11" spans="2:16" ht="18" customHeight="1">
      <c r="B11" s="212" t="s">
        <v>103</v>
      </c>
      <c r="C11" s="342" t="s">
        <v>104</v>
      </c>
      <c r="D11" s="343"/>
      <c r="E11" s="213">
        <f>+IF('2016 - 2019'!G14&gt;0,'2016 - 2019'!O14," -")</f>
        <v>1</v>
      </c>
      <c r="F11" s="213">
        <f>+IF('2016 - 2019'!H14&gt;0,'2016 - 2019'!P14," -")</f>
        <v>1</v>
      </c>
      <c r="G11" s="213">
        <f>+IF('2016 - 2019'!I14&gt;0,'2016 - 2019'!Q14," -")</f>
        <v>1</v>
      </c>
      <c r="H11" s="213">
        <f>+IF('2016 - 2019'!J14&gt;0,'2016 - 2019'!R14," -")</f>
        <v>0</v>
      </c>
      <c r="I11" s="214"/>
      <c r="J11" s="215">
        <f>+'2016 - 2019'!S14</f>
        <v>0.75</v>
      </c>
      <c r="K11" s="216">
        <f t="shared" si="0"/>
        <v>0.75</v>
      </c>
      <c r="L11" s="217">
        <f>+'2016 - 2019'!U14</f>
        <v>0</v>
      </c>
      <c r="M11" s="53">
        <f>+'2016 - 2019'!V14</f>
        <v>0</v>
      </c>
      <c r="N11" s="53">
        <f>+'2016 - 2019'!W14</f>
        <v>0</v>
      </c>
      <c r="O11" s="218" t="str">
        <f t="shared" si="2"/>
        <v>-</v>
      </c>
      <c r="P11" s="219" t="str">
        <f t="shared" si="4"/>
        <v xml:space="preserve"> -</v>
      </c>
    </row>
    <row r="12" spans="2:16" ht="18" customHeight="1">
      <c r="B12" s="212" t="s">
        <v>105</v>
      </c>
      <c r="C12" s="342" t="s">
        <v>106</v>
      </c>
      <c r="D12" s="343"/>
      <c r="E12" s="213">
        <f>+IF(SUM('2016 - 2019'!G15:G21)&gt;0,AVERAGE('2016 - 2019'!O15:O21)," -")</f>
        <v>1</v>
      </c>
      <c r="F12" s="213">
        <f>+IF(SUM('2016 - 2019'!H15:H21)&gt;0,AVERAGE('2016 - 2019'!P15:P21)," -")</f>
        <v>1</v>
      </c>
      <c r="G12" s="213">
        <f>+IF(SUM('2016 - 2019'!I15:I21)&gt;0,AVERAGE('2016 - 2019'!Q15:Q21)," -")</f>
        <v>1</v>
      </c>
      <c r="H12" s="213">
        <f>+IF(SUM('2016 - 2019'!J15:J21)&gt;0,AVERAGE('2016 - 2019'!R15:R21)," -")</f>
        <v>0</v>
      </c>
      <c r="I12" s="214"/>
      <c r="J12" s="215">
        <f>+AVERAGE('2016 - 2019'!S15:S21)</f>
        <v>0.73809523809523803</v>
      </c>
      <c r="K12" s="216">
        <f t="shared" si="0"/>
        <v>0.73809523809523803</v>
      </c>
      <c r="L12" s="217">
        <f>+SUM('2016 - 2019'!U15:U21)</f>
        <v>0</v>
      </c>
      <c r="M12" s="53">
        <f>+SUM('2016 - 2019'!V15:V21)</f>
        <v>0</v>
      </c>
      <c r="N12" s="53">
        <f>+SUM('2016 - 2019'!W15:W21)</f>
        <v>0</v>
      </c>
      <c r="O12" s="218" t="str">
        <f t="shared" si="2"/>
        <v>-</v>
      </c>
      <c r="P12" s="219" t="str">
        <f t="shared" si="4"/>
        <v xml:space="preserve"> -</v>
      </c>
    </row>
    <row r="13" spans="2:16" ht="18" customHeight="1">
      <c r="B13" s="212" t="s">
        <v>107</v>
      </c>
      <c r="C13" s="342" t="s">
        <v>108</v>
      </c>
      <c r="D13" s="343"/>
      <c r="E13" s="213">
        <f>+IF(SUM('2016 - 2019'!G22:G23)&gt;0,AVERAGE('2016 - 2019'!O22:O23)," -")</f>
        <v>1</v>
      </c>
      <c r="F13" s="213">
        <f>+IF(SUM('2016 - 2019'!H22:H23)&gt;0,AVERAGE('2016 - 2019'!P22:P23)," -")</f>
        <v>1</v>
      </c>
      <c r="G13" s="213">
        <f>+IF(SUM('2016 - 2019'!I22:I23)&gt;0,AVERAGE('2016 - 2019'!Q22:Q23)," -")</f>
        <v>1</v>
      </c>
      <c r="H13" s="213">
        <f>+IF(SUM('2016 - 2019'!J22:J23)&gt;0,AVERAGE('2016 - 2019'!R22:R23)," -")</f>
        <v>0</v>
      </c>
      <c r="I13" s="214"/>
      <c r="J13" s="215">
        <f>+AVERAGE('2016 - 2019'!S22:S23)</f>
        <v>0.75</v>
      </c>
      <c r="K13" s="216">
        <f t="shared" si="0"/>
        <v>0.75</v>
      </c>
      <c r="L13" s="217">
        <f>+SUM('2016 - 2019'!U22:U23)</f>
        <v>0</v>
      </c>
      <c r="M13" s="53">
        <f>+SUM('2016 - 2019'!V22:V23)</f>
        <v>0</v>
      </c>
      <c r="N13" s="53">
        <f>+SUM('2016 - 2019'!W22:W23)</f>
        <v>0</v>
      </c>
      <c r="O13" s="218" t="str">
        <f t="shared" si="2"/>
        <v>-</v>
      </c>
      <c r="P13" s="219" t="str">
        <f t="shared" si="4"/>
        <v xml:space="preserve"> -</v>
      </c>
    </row>
    <row r="14" spans="2:16" ht="18" customHeight="1">
      <c r="B14" s="212" t="s">
        <v>109</v>
      </c>
      <c r="C14" s="342" t="s">
        <v>110</v>
      </c>
      <c r="D14" s="343"/>
      <c r="E14" s="213">
        <f>+IF(SUM('2016 - 2019'!G24:G26)&gt;0,AVERAGE('2016 - 2019'!O24:O26)," -")</f>
        <v>1</v>
      </c>
      <c r="F14" s="213">
        <f>+IF(SUM('2016 - 2019'!H24:H26)&gt;0,AVERAGE('2016 - 2019'!P24:P26)," -")</f>
        <v>0.76666666666666661</v>
      </c>
      <c r="G14" s="213">
        <f>+IF(SUM('2016 - 2019'!I24:I26)&gt;0,AVERAGE('2016 - 2019'!Q24:Q26)," -")</f>
        <v>1</v>
      </c>
      <c r="H14" s="213">
        <f>+IF(SUM('2016 - 2019'!J24:J26)&gt;0,AVERAGE('2016 - 2019'!R24:R26)," -")</f>
        <v>0</v>
      </c>
      <c r="I14" s="214"/>
      <c r="J14" s="215">
        <f>+AVERAGE('2016 - 2019'!S24:S26)</f>
        <v>0.69166666666666676</v>
      </c>
      <c r="K14" s="216">
        <f t="shared" si="0"/>
        <v>0.69166666666666676</v>
      </c>
      <c r="L14" s="217">
        <f>+SUM('2016 - 2019'!U24:U26)</f>
        <v>0</v>
      </c>
      <c r="M14" s="53">
        <f>+SUM('2016 - 2019'!V24:V26)</f>
        <v>0</v>
      </c>
      <c r="N14" s="53">
        <f>+SUM('2016 - 2019'!W24:W26)</f>
        <v>0</v>
      </c>
      <c r="O14" s="218" t="str">
        <f t="shared" si="2"/>
        <v>-</v>
      </c>
      <c r="P14" s="219" t="str">
        <f t="shared" si="4"/>
        <v xml:space="preserve"> -</v>
      </c>
    </row>
    <row r="15" spans="2:16" ht="20" customHeight="1">
      <c r="B15" s="203" t="s">
        <v>111</v>
      </c>
      <c r="C15" s="366" t="s">
        <v>84</v>
      </c>
      <c r="D15" s="367"/>
      <c r="E15" s="220" t="str">
        <f>+IF('2016 - 2019'!G28&gt;0,'2016 - 2019'!O28," -")</f>
        <v xml:space="preserve"> -</v>
      </c>
      <c r="F15" s="220">
        <f>+IF('2016 - 2019'!H28&gt;0,'2016 - 2019'!P28," -")</f>
        <v>1</v>
      </c>
      <c r="G15" s="220">
        <f>+IF('2016 - 2019'!I28&gt;0,'2016 - 2019'!Q28," -")</f>
        <v>0.37499999999999994</v>
      </c>
      <c r="H15" s="220">
        <f>+IF('2016 - 2019'!J28&gt;0,'2016 - 2019'!R28," -")</f>
        <v>0</v>
      </c>
      <c r="I15" s="221"/>
      <c r="J15" s="222">
        <f>+'2016 - 2019'!S28</f>
        <v>1</v>
      </c>
      <c r="K15" s="223">
        <f t="shared" si="0"/>
        <v>1</v>
      </c>
      <c r="L15" s="224">
        <f>+L16</f>
        <v>2952569</v>
      </c>
      <c r="M15" s="225">
        <f t="shared" ref="M15:N15" si="5">+M16</f>
        <v>1683843</v>
      </c>
      <c r="N15" s="225">
        <f t="shared" si="5"/>
        <v>0</v>
      </c>
      <c r="O15" s="226">
        <f t="shared" si="2"/>
        <v>0.57029759507737166</v>
      </c>
      <c r="P15" s="227" t="str">
        <f t="shared" si="4"/>
        <v xml:space="preserve"> -</v>
      </c>
    </row>
    <row r="16" spans="2:16" ht="18" customHeight="1">
      <c r="B16" s="212" t="s">
        <v>112</v>
      </c>
      <c r="C16" s="342" t="s">
        <v>113</v>
      </c>
      <c r="D16" s="343"/>
      <c r="E16" s="213" t="str">
        <f>+IF('2016 - 2019'!G28&gt;0,'2016 - 2019'!O28," -")</f>
        <v xml:space="preserve"> -</v>
      </c>
      <c r="F16" s="213">
        <f>+IF('2016 - 2019'!H28&gt;0,'2016 - 2019'!P28," -")</f>
        <v>1</v>
      </c>
      <c r="G16" s="213">
        <f>+IF('2016 - 2019'!I28&gt;0,'2016 - 2019'!Q28," -")</f>
        <v>0.37499999999999994</v>
      </c>
      <c r="H16" s="213">
        <f>+IF('2016 - 2019'!J28&gt;0,'2016 - 2019'!R28," -")</f>
        <v>0</v>
      </c>
      <c r="I16" s="214"/>
      <c r="J16" s="215">
        <f>+'2016 - 2019'!S28</f>
        <v>1</v>
      </c>
      <c r="K16" s="216">
        <f t="shared" si="0"/>
        <v>1</v>
      </c>
      <c r="L16" s="217">
        <f>+'2016 - 2019'!U28</f>
        <v>2952569</v>
      </c>
      <c r="M16" s="53">
        <f>+'2016 - 2019'!V28</f>
        <v>1683843</v>
      </c>
      <c r="N16" s="53">
        <f>+'2016 - 2019'!W28</f>
        <v>0</v>
      </c>
      <c r="O16" s="218">
        <f t="shared" si="2"/>
        <v>0.57029759507737166</v>
      </c>
      <c r="P16" s="219" t="str">
        <f t="shared" si="4"/>
        <v xml:space="preserve"> -</v>
      </c>
    </row>
    <row r="17" spans="2:16" ht="20" customHeight="1">
      <c r="B17" s="203" t="s">
        <v>114</v>
      </c>
      <c r="C17" s="366" t="s">
        <v>85</v>
      </c>
      <c r="D17" s="367"/>
      <c r="E17" s="220">
        <f>+IF(SUM('2016 - 2019'!G30:G42)&gt;0,AVERAGE('2016 - 2019'!O30:O42)," -")</f>
        <v>0.9966666666666667</v>
      </c>
      <c r="F17" s="220">
        <f>+IF(SUM('2016 - 2019'!H30:H42)&gt;0,AVERAGE('2016 - 2019'!P30:P42)," -")</f>
        <v>0.74363636363636365</v>
      </c>
      <c r="G17" s="220">
        <f>+IF(SUM('2016 - 2019'!I30:I42)&gt;0,AVERAGE('2016 - 2019'!Q30:Q42)," -")</f>
        <v>0.82500000000000007</v>
      </c>
      <c r="H17" s="220">
        <f>+IF(SUM('2016 - 2019'!J30:J42)&gt;0,AVERAGE('2016 - 2019'!R30:R42)," -")</f>
        <v>0</v>
      </c>
      <c r="I17" s="221"/>
      <c r="J17" s="222">
        <f>+AVERAGE('2016 - 2019'!S30:S42)</f>
        <v>0.83235897435897432</v>
      </c>
      <c r="K17" s="223">
        <f t="shared" si="0"/>
        <v>0.83235897435897432</v>
      </c>
      <c r="L17" s="224">
        <f>+SUM(L18:L21)</f>
        <v>100000</v>
      </c>
      <c r="M17" s="225">
        <f t="shared" ref="M17:N17" si="6">+SUM(M18:M21)</f>
        <v>0</v>
      </c>
      <c r="N17" s="225">
        <f t="shared" si="6"/>
        <v>0</v>
      </c>
      <c r="O17" s="226">
        <f t="shared" si="2"/>
        <v>0</v>
      </c>
      <c r="P17" s="227" t="str">
        <f t="shared" si="4"/>
        <v xml:space="preserve"> -</v>
      </c>
    </row>
    <row r="18" spans="2:16" ht="18" customHeight="1">
      <c r="B18" s="212" t="s">
        <v>115</v>
      </c>
      <c r="C18" s="342" t="s">
        <v>116</v>
      </c>
      <c r="D18" s="343"/>
      <c r="E18" s="213">
        <f>+IF(SUM('2016 - 2019'!G30:G33)&gt;0,AVERAGE('2016 - 2019'!O30:O33)," -")</f>
        <v>0.9916666666666667</v>
      </c>
      <c r="F18" s="213">
        <f>+IF(SUM('2016 - 2019'!H30:H33)&gt;0,AVERAGE('2016 - 2019'!P30:P33)," -")</f>
        <v>0.57499999999999996</v>
      </c>
      <c r="G18" s="213">
        <f>+IF(SUM('2016 - 2019'!I30:I33)&gt;0,AVERAGE('2016 - 2019'!Q30:Q33)," -")</f>
        <v>0.6</v>
      </c>
      <c r="H18" s="213">
        <f>+IF(SUM('2016 - 2019'!J30:J33)&gt;0,AVERAGE('2016 - 2019'!R30:R33)," -")</f>
        <v>0</v>
      </c>
      <c r="I18" s="214"/>
      <c r="J18" s="215">
        <f>+AVERAGE('2016 - 2019'!S30:S33)</f>
        <v>0.92974999999999997</v>
      </c>
      <c r="K18" s="216">
        <f t="shared" si="0"/>
        <v>0.92974999999999997</v>
      </c>
      <c r="L18" s="217">
        <f>+SUM('2016 - 2019'!U30:U33)</f>
        <v>100000</v>
      </c>
      <c r="M18" s="53">
        <f>+SUM('2016 - 2019'!V30:V33)</f>
        <v>0</v>
      </c>
      <c r="N18" s="53">
        <f>+SUM('2016 - 2019'!W30:W33)</f>
        <v>0</v>
      </c>
      <c r="O18" s="218">
        <f t="shared" si="2"/>
        <v>0</v>
      </c>
      <c r="P18" s="219" t="str">
        <f t="shared" si="4"/>
        <v xml:space="preserve"> -</v>
      </c>
    </row>
    <row r="19" spans="2:16" ht="18" customHeight="1">
      <c r="B19" s="212" t="s">
        <v>117</v>
      </c>
      <c r="C19" s="342" t="s">
        <v>118</v>
      </c>
      <c r="D19" s="343"/>
      <c r="E19" s="213">
        <f>+IF(SUM('2016 - 2019'!G34:G37)&gt;0,AVERAGE('2016 - 2019'!O34:O37)," -")</f>
        <v>1</v>
      </c>
      <c r="F19" s="213">
        <f>+IF(SUM('2016 - 2019'!H34:H37)&gt;0,AVERAGE('2016 - 2019'!P34:P37)," -")</f>
        <v>1</v>
      </c>
      <c r="G19" s="213">
        <f>+IF(SUM('2016 - 2019'!I34:I37)&gt;0,AVERAGE('2016 - 2019'!Q34:Q37)," -")</f>
        <v>1</v>
      </c>
      <c r="H19" s="213">
        <f>+IF(SUM('2016 - 2019'!J34:J37)&gt;0,AVERAGE('2016 - 2019'!R34:R37)," -")</f>
        <v>0</v>
      </c>
      <c r="I19" s="214"/>
      <c r="J19" s="215">
        <f>+AVERAGE('2016 - 2019'!S34:S37)</f>
        <v>0.875</v>
      </c>
      <c r="K19" s="216">
        <f t="shared" si="0"/>
        <v>0.875</v>
      </c>
      <c r="L19" s="217">
        <f>+SUM('2016 - 2019'!U34:U37)</f>
        <v>0</v>
      </c>
      <c r="M19" s="53">
        <f>+SUM('2016 - 2019'!V34:V37)</f>
        <v>0</v>
      </c>
      <c r="N19" s="53">
        <f>+SUM('2016 - 2019'!W34:W37)</f>
        <v>0</v>
      </c>
      <c r="O19" s="218" t="str">
        <f t="shared" si="2"/>
        <v>-</v>
      </c>
      <c r="P19" s="219" t="str">
        <f t="shared" si="4"/>
        <v xml:space="preserve"> -</v>
      </c>
    </row>
    <row r="20" spans="2:16" ht="18" customHeight="1">
      <c r="B20" s="212" t="s">
        <v>119</v>
      </c>
      <c r="C20" s="342" t="s">
        <v>120</v>
      </c>
      <c r="D20" s="343"/>
      <c r="E20" s="213" t="str">
        <f>+IF(SUM('2016 - 2019'!G38:G39)&gt;0,AVERAGE('2016 - 2019'!O38:O39)," -")</f>
        <v xml:space="preserve"> -</v>
      </c>
      <c r="F20" s="213">
        <f>+IF(SUM('2016 - 2019'!H38:H39)&gt;0,AVERAGE('2016 - 2019'!P38:P39)," -")</f>
        <v>0.4</v>
      </c>
      <c r="G20" s="213">
        <f>+IF(SUM('2016 - 2019'!I38:I39)&gt;0,AVERAGE('2016 - 2019'!Q38:Q39)," -")</f>
        <v>1</v>
      </c>
      <c r="H20" s="213">
        <f>+IF(SUM('2016 - 2019'!J38:J39)&gt;0,AVERAGE('2016 - 2019'!R38:R39)," -")</f>
        <v>0</v>
      </c>
      <c r="I20" s="214"/>
      <c r="J20" s="215">
        <f>+AVERAGE('2016 - 2019'!S38:S39)</f>
        <v>0.76249999999999996</v>
      </c>
      <c r="K20" s="216">
        <f t="shared" si="0"/>
        <v>0.76249999999999996</v>
      </c>
      <c r="L20" s="217">
        <f>+SUM('2016 - 2019'!U38:U39)</f>
        <v>0</v>
      </c>
      <c r="M20" s="53">
        <f>+SUM('2016 - 2019'!V38:V39)</f>
        <v>0</v>
      </c>
      <c r="N20" s="53">
        <f>+SUM('2016 - 2019'!W38:W39)</f>
        <v>0</v>
      </c>
      <c r="O20" s="218" t="str">
        <f t="shared" si="2"/>
        <v>-</v>
      </c>
      <c r="P20" s="219" t="str">
        <f t="shared" si="4"/>
        <v xml:space="preserve"> -</v>
      </c>
    </row>
    <row r="21" spans="2:16" ht="18" customHeight="1" thickBot="1">
      <c r="B21" s="212" t="s">
        <v>121</v>
      </c>
      <c r="C21" s="342" t="s">
        <v>122</v>
      </c>
      <c r="D21" s="343"/>
      <c r="E21" s="213">
        <f>+IF(SUM('2016 - 2019'!G40:G42)&gt;0,AVERAGE('2016 - 2019'!O40:O42)," -")</f>
        <v>1</v>
      </c>
      <c r="F21" s="213">
        <f>+IF(SUM('2016 - 2019'!H40:H42)&gt;0,AVERAGE('2016 - 2019'!P40:P42)," -")</f>
        <v>0.74</v>
      </c>
      <c r="G21" s="213">
        <f>+IF(SUM('2016 - 2019'!I40:I42)&gt;0,AVERAGE('2016 - 2019'!Q40:Q42)," -")</f>
        <v>0.75</v>
      </c>
      <c r="H21" s="213">
        <f>+IF(SUM('2016 - 2019'!J40:J42)&gt;0,AVERAGE('2016 - 2019'!R40:R42)," -")</f>
        <v>0</v>
      </c>
      <c r="I21" s="214"/>
      <c r="J21" s="215">
        <f>+AVERAGE('2016 - 2019'!S40:S42)</f>
        <v>0.69222222222222218</v>
      </c>
      <c r="K21" s="216">
        <f t="shared" si="0"/>
        <v>0.69222222222222218</v>
      </c>
      <c r="L21" s="217">
        <f>+SUM('2016 - 2019'!U40:U42)</f>
        <v>0</v>
      </c>
      <c r="M21" s="53">
        <f>+SUM('2016 - 2019'!V40:V42)</f>
        <v>0</v>
      </c>
      <c r="N21" s="53">
        <f>+SUM('2016 - 2019'!W40:W42)</f>
        <v>0</v>
      </c>
      <c r="O21" s="218" t="str">
        <f t="shared" si="2"/>
        <v>-</v>
      </c>
      <c r="P21" s="219" t="str">
        <f t="shared" si="4"/>
        <v xml:space="preserve"> -</v>
      </c>
    </row>
    <row r="22" spans="2:16" ht="22" customHeight="1" thickBot="1">
      <c r="B22" s="194">
        <v>3</v>
      </c>
      <c r="C22" s="368" t="s">
        <v>123</v>
      </c>
      <c r="D22" s="369"/>
      <c r="E22" s="228" t="str">
        <f>+IF(SUM('2016 - 2019'!G44:G46)&gt;0,AVERAGE('2016 - 2019'!O44:O46)," -")</f>
        <v xml:space="preserve"> -</v>
      </c>
      <c r="F22" s="228">
        <f>+IF(SUM('2016 - 2019'!H44:H46)&gt;0,AVERAGE('2016 - 2019'!P44:P46)," -")</f>
        <v>0.26666666666666666</v>
      </c>
      <c r="G22" s="228">
        <f>+IF(SUM('2016 - 2019'!I44:I46)&gt;0,AVERAGE('2016 - 2019'!Q44:Q46)," -")</f>
        <v>0</v>
      </c>
      <c r="H22" s="228">
        <f>+IF(SUM('2016 - 2019'!J44:J46)&gt;0,AVERAGE('2016 - 2019'!R44:R46)," -")</f>
        <v>0</v>
      </c>
      <c r="I22" s="229"/>
      <c r="J22" s="230">
        <f>+AVERAGE('2016 - 2019'!S44:S46)</f>
        <v>0.39999999999999997</v>
      </c>
      <c r="K22" s="231">
        <f t="shared" si="0"/>
        <v>0.39999999999999997</v>
      </c>
      <c r="L22" s="232">
        <f>+L23</f>
        <v>0</v>
      </c>
      <c r="M22" s="233">
        <f t="shared" ref="M22:N23" si="7">+M23</f>
        <v>0</v>
      </c>
      <c r="N22" s="233">
        <f t="shared" si="7"/>
        <v>0</v>
      </c>
      <c r="O22" s="234" t="str">
        <f t="shared" si="2"/>
        <v>-</v>
      </c>
      <c r="P22" s="235" t="str">
        <f t="shared" si="4"/>
        <v xml:space="preserve"> -</v>
      </c>
    </row>
    <row r="23" spans="2:16" ht="20" customHeight="1">
      <c r="B23" s="203" t="s">
        <v>124</v>
      </c>
      <c r="C23" s="366" t="s">
        <v>81</v>
      </c>
      <c r="D23" s="367"/>
      <c r="E23" s="220" t="str">
        <f>+IF(SUM('2016 - 2019'!G44:G46)&gt;0,AVERAGE('2016 - 2019'!O44:O46)," -")</f>
        <v xml:space="preserve"> -</v>
      </c>
      <c r="F23" s="220">
        <f>+IF(SUM('2016 - 2019'!H44:H46)&gt;0,AVERAGE('2016 - 2019'!P44:P46)," -")</f>
        <v>0.26666666666666666</v>
      </c>
      <c r="G23" s="220">
        <f>+IF(SUM('2016 - 2019'!I44:I46)&gt;0,AVERAGE('2016 - 2019'!Q44:Q46)," -")</f>
        <v>0</v>
      </c>
      <c r="H23" s="220">
        <f>+IF(SUM('2016 - 2019'!J44:J46)&gt;0,AVERAGE('2016 - 2019'!R44:R46)," -")</f>
        <v>0</v>
      </c>
      <c r="I23" s="221"/>
      <c r="J23" s="222">
        <f>+AVERAGE('2016 - 2019'!S44:S46)</f>
        <v>0.39999999999999997</v>
      </c>
      <c r="K23" s="223">
        <f t="shared" si="0"/>
        <v>0.39999999999999997</v>
      </c>
      <c r="L23" s="224">
        <f>+L24</f>
        <v>0</v>
      </c>
      <c r="M23" s="225">
        <f t="shared" si="7"/>
        <v>0</v>
      </c>
      <c r="N23" s="225">
        <f t="shared" si="7"/>
        <v>0</v>
      </c>
      <c r="O23" s="226" t="str">
        <f t="shared" si="2"/>
        <v>-</v>
      </c>
      <c r="P23" s="227" t="str">
        <f t="shared" si="4"/>
        <v xml:space="preserve"> -</v>
      </c>
    </row>
    <row r="24" spans="2:16" ht="18" customHeight="1" thickBot="1">
      <c r="B24" s="212" t="s">
        <v>125</v>
      </c>
      <c r="C24" s="370" t="s">
        <v>126</v>
      </c>
      <c r="D24" s="371"/>
      <c r="E24" s="236" t="str">
        <f>+IF(SUM('2016 - 2019'!G44:G46)&gt;0,AVERAGE('2016 - 2019'!O44:O46)," -")</f>
        <v xml:space="preserve"> -</v>
      </c>
      <c r="F24" s="236">
        <f>+IF(SUM('2016 - 2019'!H44:H46)&gt;0,AVERAGE('2016 - 2019'!P44:P46)," -")</f>
        <v>0.26666666666666666</v>
      </c>
      <c r="G24" s="236">
        <f>+IF(SUM('2016 - 2019'!I44:I46)&gt;0,AVERAGE('2016 - 2019'!Q44:Q46)," -")</f>
        <v>0</v>
      </c>
      <c r="H24" s="236">
        <f>+IF(SUM('2016 - 2019'!J44:J46)&gt;0,AVERAGE('2016 - 2019'!R44:R46)," -")</f>
        <v>0</v>
      </c>
      <c r="I24" s="237"/>
      <c r="J24" s="238">
        <f>+AVERAGE('2016 - 2019'!S44:S46)</f>
        <v>0.39999999999999997</v>
      </c>
      <c r="K24" s="239">
        <f t="shared" si="0"/>
        <v>0.39999999999999997</v>
      </c>
      <c r="L24" s="240">
        <f>+SUM('2016 - 2019'!U44:U46)</f>
        <v>0</v>
      </c>
      <c r="M24" s="82">
        <f>+SUM('2016 - 2019'!V44:V46)</f>
        <v>0</v>
      </c>
      <c r="N24" s="82">
        <f>+SUM('2016 - 2019'!W44:W46)</f>
        <v>0</v>
      </c>
      <c r="O24" s="241" t="str">
        <f t="shared" si="2"/>
        <v>-</v>
      </c>
      <c r="P24" s="242" t="str">
        <f t="shared" si="4"/>
        <v xml:space="preserve"> -</v>
      </c>
    </row>
    <row r="25" spans="2:16" ht="22" customHeight="1" thickBot="1">
      <c r="B25" s="194">
        <v>6</v>
      </c>
      <c r="C25" s="372" t="s">
        <v>127</v>
      </c>
      <c r="D25" s="373"/>
      <c r="E25" s="243" t="str">
        <f>+IF(SUM('2016 - 2019'!G48:G54)&gt;0,AVERAGE('2016 - 2019'!O48:O54)," -")</f>
        <v xml:space="preserve"> -</v>
      </c>
      <c r="F25" s="243">
        <f>+IF(SUM('2016 - 2019'!H48:H54)&gt;0,AVERAGE('2016 - 2019'!P48:P54)," -")</f>
        <v>0.48000000000000009</v>
      </c>
      <c r="G25" s="243">
        <f>+IF(SUM('2016 - 2019'!I48:I54)&gt;0,AVERAGE('2016 - 2019'!Q48:Q54)," -")</f>
        <v>0.4</v>
      </c>
      <c r="H25" s="243">
        <f>+IF(SUM('2016 - 2019'!J48:J54)&gt;0,AVERAGE('2016 - 2019'!R48:R54)," -")</f>
        <v>0</v>
      </c>
      <c r="I25" s="244"/>
      <c r="J25" s="245">
        <f>+AVERAGE('2016 - 2019'!S48:S54)</f>
        <v>0.37142857142857144</v>
      </c>
      <c r="K25" s="246">
        <f t="shared" si="0"/>
        <v>0.37142857142857144</v>
      </c>
      <c r="L25" s="247">
        <f>+L26</f>
        <v>0</v>
      </c>
      <c r="M25" s="248">
        <f t="shared" ref="M25:N26" si="8">+M26</f>
        <v>0</v>
      </c>
      <c r="N25" s="248">
        <f t="shared" si="8"/>
        <v>0</v>
      </c>
      <c r="O25" s="249" t="str">
        <f t="shared" si="2"/>
        <v>-</v>
      </c>
      <c r="P25" s="250" t="str">
        <f t="shared" si="4"/>
        <v xml:space="preserve"> -</v>
      </c>
    </row>
    <row r="26" spans="2:16" ht="20" customHeight="1">
      <c r="B26" s="203" t="s">
        <v>128</v>
      </c>
      <c r="C26" s="366" t="s">
        <v>79</v>
      </c>
      <c r="D26" s="367"/>
      <c r="E26" s="220" t="str">
        <f>+IF(SUM('2016 - 2019'!G48:G54)&gt;0,AVERAGE('2016 - 2019'!O48:O54)," -")</f>
        <v xml:space="preserve"> -</v>
      </c>
      <c r="F26" s="220">
        <f>+IF(SUM('2016 - 2019'!H48:H54)&gt;0,AVERAGE('2016 - 2019'!P48:P54)," -")</f>
        <v>0.48000000000000009</v>
      </c>
      <c r="G26" s="220">
        <f>+IF(SUM('2016 - 2019'!I48:I54)&gt;0,AVERAGE('2016 - 2019'!Q48:Q54)," -")</f>
        <v>0.4</v>
      </c>
      <c r="H26" s="220">
        <f>+IF(SUM('2016 - 2019'!J48:J54)&gt;0,AVERAGE('2016 - 2019'!R48:R54)," -")</f>
        <v>0</v>
      </c>
      <c r="I26" s="221"/>
      <c r="J26" s="222">
        <f>+AVERAGE('2016 - 2019'!S48:S54)</f>
        <v>0.37142857142857144</v>
      </c>
      <c r="K26" s="223">
        <f t="shared" si="0"/>
        <v>0.37142857142857144</v>
      </c>
      <c r="L26" s="224">
        <f>+L27</f>
        <v>0</v>
      </c>
      <c r="M26" s="225">
        <f t="shared" si="8"/>
        <v>0</v>
      </c>
      <c r="N26" s="225">
        <f t="shared" si="8"/>
        <v>0</v>
      </c>
      <c r="O26" s="226" t="str">
        <f t="shared" si="2"/>
        <v>-</v>
      </c>
      <c r="P26" s="227" t="str">
        <f t="shared" si="4"/>
        <v xml:space="preserve"> -</v>
      </c>
    </row>
    <row r="27" spans="2:16" ht="18" customHeight="1" thickBot="1">
      <c r="B27" s="212" t="s">
        <v>129</v>
      </c>
      <c r="C27" s="370" t="s">
        <v>130</v>
      </c>
      <c r="D27" s="371"/>
      <c r="E27" s="236" t="str">
        <f>+IF(SUM('2016 - 2019'!G48:G54)&gt;0,AVERAGE('2016 - 2019'!O48:O54)," -")</f>
        <v xml:space="preserve"> -</v>
      </c>
      <c r="F27" s="236">
        <f>+IF(SUM('2016 - 2019'!H48:H54)&gt;0,AVERAGE('2016 - 2019'!P48:P54)," -")</f>
        <v>0.48000000000000009</v>
      </c>
      <c r="G27" s="236">
        <f>+IF(SUM('2016 - 2019'!I48:I54)&gt;0,AVERAGE('2016 - 2019'!Q48:Q54)," -")</f>
        <v>0.4</v>
      </c>
      <c r="H27" s="236">
        <f>+IF(SUM('2016 - 2019'!J48:J54)&gt;0,AVERAGE('2016 - 2019'!R48:R54)," -")</f>
        <v>0</v>
      </c>
      <c r="I27" s="237"/>
      <c r="J27" s="238">
        <f>+AVERAGE('2016 - 2019'!S48:S54)</f>
        <v>0.37142857142857144</v>
      </c>
      <c r="K27" s="239">
        <f t="shared" si="0"/>
        <v>0.37142857142857144</v>
      </c>
      <c r="L27" s="251">
        <f>+SUM('2016 - 2019'!U48:U54)</f>
        <v>0</v>
      </c>
      <c r="M27" s="57">
        <f>+SUM('2016 - 2019'!V48:V54)</f>
        <v>0</v>
      </c>
      <c r="N27" s="57">
        <f>+SUM('2016 - 2019'!W48:W54)</f>
        <v>0</v>
      </c>
      <c r="O27" s="252" t="str">
        <f t="shared" si="2"/>
        <v>-</v>
      </c>
      <c r="P27" s="253" t="str">
        <f t="shared" si="4"/>
        <v xml:space="preserve"> -</v>
      </c>
    </row>
    <row r="28" spans="2:16" ht="24" customHeight="1" thickBot="1">
      <c r="C28" s="374" t="s">
        <v>131</v>
      </c>
      <c r="D28" s="375"/>
      <c r="E28" s="254">
        <f>+'2016 - 2019'!O55</f>
        <v>0.99848484848484853</v>
      </c>
      <c r="F28" s="254">
        <f>+'2016 - 2019'!P55</f>
        <v>0.76228571428571434</v>
      </c>
      <c r="G28" s="254">
        <f>+'2016 - 2019'!Q55</f>
        <v>0.8022058823529411</v>
      </c>
      <c r="H28" s="254">
        <f>+'2016 - 2019'!R55</f>
        <v>0</v>
      </c>
      <c r="I28" s="255"/>
      <c r="J28" s="255">
        <f>+'2016 - 2019'!S55</f>
        <v>0.67702564102564089</v>
      </c>
      <c r="K28" s="256">
        <f t="shared" si="0"/>
        <v>0.67702564102564089</v>
      </c>
      <c r="L28" s="115">
        <f>+L8+L22+L25</f>
        <v>3052569</v>
      </c>
      <c r="M28" s="116">
        <f>+M8+M22+M25</f>
        <v>1683843</v>
      </c>
      <c r="N28" s="116">
        <f>+N8+N22+N25</f>
        <v>0</v>
      </c>
      <c r="O28" s="257">
        <f t="shared" si="2"/>
        <v>0.5516150494878248</v>
      </c>
      <c r="P28" s="258" t="str">
        <f t="shared" si="4"/>
        <v xml:space="preserve"> -</v>
      </c>
    </row>
    <row r="30" spans="2:16" ht="17">
      <c r="C30" s="259" t="str">
        <f>+'2016 - 2019'!C7</f>
        <v>FECHA CORTE</v>
      </c>
      <c r="D30" s="260"/>
      <c r="E30" s="261"/>
      <c r="F30" s="261"/>
      <c r="I30" s="261" t="s">
        <v>132</v>
      </c>
      <c r="J30" s="259" t="s">
        <v>145</v>
      </c>
    </row>
    <row r="31" spans="2:16" ht="17">
      <c r="C31" s="262">
        <f>+'2016 - 2019'!C8</f>
        <v>43373</v>
      </c>
    </row>
  </sheetData>
  <mergeCells count="29">
    <mergeCell ref="C24:D24"/>
    <mergeCell ref="C25:D25"/>
    <mergeCell ref="C26:D26"/>
    <mergeCell ref="C27:D27"/>
    <mergeCell ref="C28:D28"/>
    <mergeCell ref="C23:D23"/>
    <mergeCell ref="C12:D12"/>
    <mergeCell ref="C13:D13"/>
    <mergeCell ref="C14:D14"/>
    <mergeCell ref="C15:D15"/>
    <mergeCell ref="C16:D16"/>
    <mergeCell ref="C17:D17"/>
    <mergeCell ref="C18:D18"/>
    <mergeCell ref="C19:D19"/>
    <mergeCell ref="C20:D20"/>
    <mergeCell ref="C21:D21"/>
    <mergeCell ref="C22:D22"/>
    <mergeCell ref="C11:D11"/>
    <mergeCell ref="C3:P3"/>
    <mergeCell ref="E5:H6"/>
    <mergeCell ref="I5:I6"/>
    <mergeCell ref="J5:K6"/>
    <mergeCell ref="L5:P5"/>
    <mergeCell ref="L6:P6"/>
    <mergeCell ref="C7:D7"/>
    <mergeCell ref="J7:K7"/>
    <mergeCell ref="C8:D8"/>
    <mergeCell ref="C9:D9"/>
    <mergeCell ref="C10:D10"/>
  </mergeCells>
  <conditionalFormatting sqref="K1:K1048576">
    <cfRule type="iconSet" priority="2">
      <iconSet iconSet="4Arrows" showValue="0">
        <cfvo type="percent" val="0"/>
        <cfvo type="num" val="0.48"/>
        <cfvo type="num" val="0.52"/>
        <cfvo type="num" val="0.56000000000000005" gte="0"/>
      </iconSet>
    </cfRule>
  </conditionalFormatting>
  <conditionalFormatting sqref="E8:H28">
    <cfRule type="dataBar" priority="1">
      <dataBar>
        <cfvo type="num" val="0"/>
        <cfvo type="num" val="1"/>
        <color rgb="FF638EC6"/>
      </dataBar>
      <extLst>
        <ext xmlns:x14="http://schemas.microsoft.com/office/spreadsheetml/2009/9/main" uri="{B025F937-C7B1-47D3-B67F-A62EFF666E3E}">
          <x14:id>{6C37747C-21A5-634D-A136-14EC0FA209AB}</x14:id>
        </ext>
      </extLst>
    </cfRule>
  </conditionalFormatting>
  <pageMargins left="0.75" right="0.75" top="1" bottom="1" header="0.5" footer="0.5"/>
  <pageSetup paperSize="9" orientation="portrait" horizontalDpi="4294967293" verticalDpi="4294967293"/>
  <drawing r:id="rId1"/>
  <extLst>
    <ext xmlns:x14="http://schemas.microsoft.com/office/spreadsheetml/2009/9/main" uri="{78C0D931-6437-407d-A8EE-F0AAD7539E65}">
      <x14:conditionalFormattings>
        <x14:conditionalFormatting xmlns:xm="http://schemas.microsoft.com/office/excel/2006/main">
          <x14:cfRule type="dataBar" id="{6C37747C-21A5-634D-A136-14EC0FA209AB}">
            <x14:dataBar minLength="0" maxLength="100" border="1" gradient="0" negativeBarBorderColorSameAsPositive="0">
              <x14:cfvo type="num">
                <xm:f>0</xm:f>
              </x14:cfvo>
              <x14:cfvo type="num">
                <xm:f>1</xm:f>
              </x14:cfvo>
              <x14:borderColor rgb="FF638EC6"/>
              <x14:negativeFillColor rgb="FFFF0000"/>
              <x14:negativeBorderColor rgb="FFFF0000"/>
              <x14:axisColor rgb="FF000000"/>
            </x14:dataBar>
          </x14:cfRule>
          <xm:sqref>E8:H28</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2016</vt:lpstr>
      <vt:lpstr>2017</vt:lpstr>
      <vt:lpstr>2018</vt:lpstr>
      <vt:lpstr>2019</vt:lpstr>
      <vt:lpstr>2016 - 2019</vt:lpstr>
      <vt:lpstr>RESUMEN</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 F Ariza C</cp:lastModifiedBy>
  <cp:lastPrinted>2010-09-21T16:46:22Z</cp:lastPrinted>
  <dcterms:created xsi:type="dcterms:W3CDTF">2008-07-08T21:30:46Z</dcterms:created>
  <dcterms:modified xsi:type="dcterms:W3CDTF">2018-10-08T21:19:05Z</dcterms:modified>
</cp:coreProperties>
</file>