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7" l="1"/>
  <c r="O12" i="11"/>
  <c r="L14" i="7"/>
  <c r="N14" i="7"/>
  <c r="O14" i="11"/>
  <c r="L15" i="7"/>
  <c r="N15" i="7"/>
  <c r="O15" i="11"/>
  <c r="L16" i="7"/>
  <c r="N16" i="7"/>
  <c r="O16" i="11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4" i="7"/>
  <c r="N24" i="7"/>
  <c r="O24" i="11"/>
  <c r="N25" i="7"/>
  <c r="O25" i="11"/>
  <c r="N26" i="7"/>
  <c r="O26" i="11"/>
  <c r="L28" i="7"/>
  <c r="N28" i="7"/>
  <c r="O28" i="11"/>
  <c r="L30" i="7"/>
  <c r="N30" i="7"/>
  <c r="O30" i="11"/>
  <c r="N31" i="7"/>
  <c r="O31" i="11"/>
  <c r="N32" i="7"/>
  <c r="O32" i="11"/>
  <c r="N33" i="7"/>
  <c r="O33" i="11"/>
  <c r="L34" i="7"/>
  <c r="N34" i="7"/>
  <c r="O34" i="11"/>
  <c r="N35" i="7"/>
  <c r="O35" i="11"/>
  <c r="L36" i="7"/>
  <c r="N36" i="7"/>
  <c r="O36" i="11"/>
  <c r="N37" i="7"/>
  <c r="O37" i="11"/>
  <c r="N38" i="7"/>
  <c r="O38" i="11"/>
  <c r="L39" i="7"/>
  <c r="N39" i="7"/>
  <c r="O39" i="11"/>
  <c r="L40" i="7"/>
  <c r="N40" i="7"/>
  <c r="O40" i="11"/>
  <c r="L42" i="7"/>
  <c r="N42" i="7"/>
  <c r="O42" i="11"/>
  <c r="L43" i="7"/>
  <c r="N43" i="7"/>
  <c r="O43" i="11"/>
  <c r="L44" i="7"/>
  <c r="N44" i="7"/>
  <c r="O44" i="11"/>
  <c r="L45" i="7"/>
  <c r="N45" i="7"/>
  <c r="O45" i="11"/>
  <c r="N46" i="7"/>
  <c r="O46" i="11"/>
  <c r="L47" i="7"/>
  <c r="N47" i="7"/>
  <c r="O47" i="11"/>
  <c r="L48" i="7"/>
  <c r="N48" i="7"/>
  <c r="O48" i="11"/>
  <c r="L49" i="7"/>
  <c r="N49" i="7"/>
  <c r="O49" i="11"/>
  <c r="L50" i="7"/>
  <c r="N50" i="7"/>
  <c r="O50" i="11"/>
  <c r="L51" i="7"/>
  <c r="N51" i="7"/>
  <c r="O51" i="11"/>
  <c r="L52" i="7"/>
  <c r="N52" i="7"/>
  <c r="O52" i="11"/>
  <c r="L53" i="7"/>
  <c r="N53" i="7"/>
  <c r="O53" i="11"/>
  <c r="N54" i="7"/>
  <c r="O54" i="11"/>
  <c r="L55" i="7"/>
  <c r="N55" i="7"/>
  <c r="O55" i="11"/>
  <c r="L56" i="7"/>
  <c r="N56" i="7"/>
  <c r="O56" i="11"/>
  <c r="N57" i="7"/>
  <c r="O57" i="11"/>
  <c r="L58" i="7"/>
  <c r="N58" i="7"/>
  <c r="O58" i="11"/>
  <c r="L59" i="7"/>
  <c r="N59" i="7"/>
  <c r="O59" i="11"/>
  <c r="L60" i="7"/>
  <c r="N60" i="7"/>
  <c r="O60" i="11"/>
  <c r="L61" i="7"/>
  <c r="N61" i="7"/>
  <c r="O61" i="11"/>
  <c r="L62" i="7"/>
  <c r="N62" i="7"/>
  <c r="O62" i="11"/>
  <c r="L63" i="7"/>
  <c r="N63" i="7"/>
  <c r="O63" i="11"/>
  <c r="L64" i="7"/>
  <c r="N64" i="7"/>
  <c r="O64" i="11"/>
  <c r="L65" i="7"/>
  <c r="N65" i="7"/>
  <c r="O65" i="11"/>
  <c r="L66" i="7"/>
  <c r="N66" i="7"/>
  <c r="O66" i="11"/>
  <c r="L67" i="7"/>
  <c r="N67" i="7"/>
  <c r="O67" i="11"/>
  <c r="L68" i="7"/>
  <c r="N68" i="7"/>
  <c r="O68" i="11"/>
  <c r="L69" i="7"/>
  <c r="N69" i="7"/>
  <c r="O69" i="11"/>
  <c r="L70" i="7"/>
  <c r="N70" i="7"/>
  <c r="O70" i="11"/>
  <c r="N71" i="7"/>
  <c r="O71" i="11"/>
  <c r="N72" i="7"/>
  <c r="O72" i="11"/>
  <c r="L73" i="7"/>
  <c r="N73" i="7"/>
  <c r="O73" i="11"/>
  <c r="N74" i="7"/>
  <c r="O74" i="11"/>
  <c r="O75" i="11"/>
  <c r="L12" i="8"/>
  <c r="N12" i="8"/>
  <c r="P12" i="11"/>
  <c r="L14" i="8"/>
  <c r="N14" i="8"/>
  <c r="P14" i="11"/>
  <c r="L15" i="8"/>
  <c r="N15" i="8"/>
  <c r="P15" i="11"/>
  <c r="L16" i="8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N22" i="8"/>
  <c r="P22" i="11"/>
  <c r="L24" i="8"/>
  <c r="N24" i="8"/>
  <c r="P24" i="11"/>
  <c r="L25" i="8"/>
  <c r="N25" i="8"/>
  <c r="P25" i="11"/>
  <c r="N26" i="8"/>
  <c r="P26" i="11"/>
  <c r="L28" i="8"/>
  <c r="N28" i="8"/>
  <c r="P28" i="11"/>
  <c r="L30" i="8"/>
  <c r="N30" i="8"/>
  <c r="P30" i="11"/>
  <c r="L31" i="8"/>
  <c r="N31" i="8"/>
  <c r="P31" i="11"/>
  <c r="L32" i="8"/>
  <c r="N32" i="8"/>
  <c r="P32" i="11"/>
  <c r="N33" i="8"/>
  <c r="P33" i="11"/>
  <c r="L34" i="8"/>
  <c r="N34" i="8"/>
  <c r="P34" i="11"/>
  <c r="N35" i="8"/>
  <c r="P35" i="11"/>
  <c r="L36" i="8"/>
  <c r="N36" i="8"/>
  <c r="P36" i="11"/>
  <c r="L37" i="8"/>
  <c r="N37" i="8"/>
  <c r="P37" i="11"/>
  <c r="L38" i="8"/>
  <c r="N38" i="8"/>
  <c r="P38" i="11"/>
  <c r="L39" i="8"/>
  <c r="N39" i="8"/>
  <c r="P39" i="11"/>
  <c r="L40" i="8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L47" i="8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N53" i="8"/>
  <c r="P53" i="11"/>
  <c r="L54" i="8"/>
  <c r="N54" i="8"/>
  <c r="P54" i="11"/>
  <c r="L55" i="8"/>
  <c r="N55" i="8"/>
  <c r="P55" i="11"/>
  <c r="L56" i="8"/>
  <c r="N56" i="8"/>
  <c r="P56" i="11"/>
  <c r="L57" i="8"/>
  <c r="N57" i="8"/>
  <c r="P57" i="11"/>
  <c r="L58" i="8"/>
  <c r="N58" i="8"/>
  <c r="P58" i="11"/>
  <c r="L59" i="8"/>
  <c r="N59" i="8"/>
  <c r="P59" i="11"/>
  <c r="L60" i="8"/>
  <c r="N60" i="8"/>
  <c r="P60" i="11"/>
  <c r="N61" i="8"/>
  <c r="P61" i="11"/>
  <c r="L62" i="8"/>
  <c r="N62" i="8"/>
  <c r="P62" i="11"/>
  <c r="L63" i="8"/>
  <c r="N63" i="8"/>
  <c r="P63" i="11"/>
  <c r="L64" i="8"/>
  <c r="N64" i="8"/>
  <c r="P64" i="11"/>
  <c r="L65" i="8"/>
  <c r="N65" i="8"/>
  <c r="P65" i="11"/>
  <c r="L66" i="8"/>
  <c r="N66" i="8"/>
  <c r="P66" i="11"/>
  <c r="L67" i="8"/>
  <c r="N67" i="8"/>
  <c r="P67" i="11"/>
  <c r="L68" i="8"/>
  <c r="N68" i="8"/>
  <c r="P68" i="11"/>
  <c r="L69" i="8"/>
  <c r="N69" i="8"/>
  <c r="P69" i="11"/>
  <c r="L70" i="8"/>
  <c r="N70" i="8"/>
  <c r="P70" i="11"/>
  <c r="L71" i="8"/>
  <c r="N71" i="8"/>
  <c r="P71" i="11"/>
  <c r="L72" i="8"/>
  <c r="N72" i="8"/>
  <c r="P72" i="11"/>
  <c r="L73" i="8"/>
  <c r="N73" i="8"/>
  <c r="P73" i="11"/>
  <c r="L74" i="8"/>
  <c r="N74" i="8"/>
  <c r="P74" i="11"/>
  <c r="P75" i="11"/>
  <c r="L12" i="9"/>
  <c r="N12" i="9"/>
  <c r="Q12" i="11"/>
  <c r="L14" i="9"/>
  <c r="N14" i="9"/>
  <c r="Q14" i="11"/>
  <c r="L15" i="9"/>
  <c r="N15" i="9"/>
  <c r="Q15" i="11"/>
  <c r="L16" i="9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N22" i="9"/>
  <c r="Q22" i="11"/>
  <c r="L24" i="9"/>
  <c r="N24" i="9"/>
  <c r="Q24" i="11"/>
  <c r="N25" i="9"/>
  <c r="Q25" i="11"/>
  <c r="N26" i="9"/>
  <c r="Q26" i="11"/>
  <c r="L28" i="9"/>
  <c r="N28" i="9"/>
  <c r="Q28" i="11"/>
  <c r="L30" i="9"/>
  <c r="N30" i="9"/>
  <c r="Q30" i="11"/>
  <c r="L31" i="9"/>
  <c r="N31" i="9"/>
  <c r="Q31" i="11"/>
  <c r="N32" i="9"/>
  <c r="Q32" i="11"/>
  <c r="L33" i="9"/>
  <c r="N33" i="9"/>
  <c r="Q33" i="11"/>
  <c r="L34" i="9"/>
  <c r="N34" i="9"/>
  <c r="Q34" i="11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N46" i="9"/>
  <c r="Q46" i="11"/>
  <c r="L47" i="9"/>
  <c r="N47" i="9"/>
  <c r="Q47" i="11"/>
  <c r="L48" i="9"/>
  <c r="N48" i="9"/>
  <c r="Q48" i="11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N54" i="9"/>
  <c r="Q54" i="11"/>
  <c r="L55" i="9"/>
  <c r="N55" i="9"/>
  <c r="Q55" i="11"/>
  <c r="L56" i="9"/>
  <c r="N56" i="9"/>
  <c r="Q56" i="11"/>
  <c r="N57" i="9"/>
  <c r="Q57" i="11"/>
  <c r="L58" i="9"/>
  <c r="N58" i="9"/>
  <c r="Q58" i="11"/>
  <c r="L59" i="9"/>
  <c r="N59" i="9"/>
  <c r="Q59" i="11"/>
  <c r="L60" i="9"/>
  <c r="N60" i="9"/>
  <c r="Q60" i="11"/>
  <c r="N61" i="9"/>
  <c r="Q61" i="11"/>
  <c r="L62" i="9"/>
  <c r="N62" i="9"/>
  <c r="Q62" i="11"/>
  <c r="L63" i="9"/>
  <c r="N63" i="9"/>
  <c r="Q63" i="11"/>
  <c r="L64" i="9"/>
  <c r="N64" i="9"/>
  <c r="Q64" i="11"/>
  <c r="L65" i="9"/>
  <c r="N65" i="9"/>
  <c r="Q65" i="11"/>
  <c r="L66" i="9"/>
  <c r="N66" i="9"/>
  <c r="Q66" i="11"/>
  <c r="L67" i="9"/>
  <c r="N67" i="9"/>
  <c r="Q67" i="11"/>
  <c r="L68" i="9"/>
  <c r="N68" i="9"/>
  <c r="Q68" i="11"/>
  <c r="L69" i="9"/>
  <c r="N69" i="9"/>
  <c r="Q69" i="11"/>
  <c r="N70" i="9"/>
  <c r="Q70" i="11"/>
  <c r="L71" i="9"/>
  <c r="N71" i="9"/>
  <c r="Q71" i="11"/>
  <c r="L72" i="9"/>
  <c r="N72" i="9"/>
  <c r="Q72" i="11"/>
  <c r="L73" i="9"/>
  <c r="N73" i="9"/>
  <c r="Q73" i="11"/>
  <c r="N74" i="9"/>
  <c r="Q74" i="11"/>
  <c r="Q75" i="11"/>
  <c r="S75" i="11"/>
  <c r="L12" i="10"/>
  <c r="N12" i="10"/>
  <c r="R12" i="11"/>
  <c r="L14" i="10"/>
  <c r="N14" i="10"/>
  <c r="R14" i="11"/>
  <c r="L15" i="10"/>
  <c r="N15" i="10"/>
  <c r="R15" i="11"/>
  <c r="L16" i="10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2" i="10"/>
  <c r="R22" i="11"/>
  <c r="L24" i="10"/>
  <c r="N24" i="10"/>
  <c r="R24" i="11"/>
  <c r="L25" i="10"/>
  <c r="N25" i="10"/>
  <c r="R25" i="11"/>
  <c r="L26" i="10"/>
  <c r="N26" i="10"/>
  <c r="R26" i="11"/>
  <c r="L28" i="10"/>
  <c r="N28" i="10"/>
  <c r="R28" i="11"/>
  <c r="L30" i="10"/>
  <c r="N30" i="10"/>
  <c r="R30" i="11"/>
  <c r="L31" i="10"/>
  <c r="N31" i="10"/>
  <c r="R31" i="11"/>
  <c r="N32" i="10"/>
  <c r="R32" i="11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N38" i="10"/>
  <c r="R38" i="11"/>
  <c r="L39" i="10"/>
  <c r="N39" i="10"/>
  <c r="R39" i="11"/>
  <c r="L40" i="10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N46" i="10"/>
  <c r="R46" i="11"/>
  <c r="L47" i="10"/>
  <c r="N47" i="10"/>
  <c r="R47" i="11"/>
  <c r="L48" i="10"/>
  <c r="N48" i="10"/>
  <c r="R48" i="11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N54" i="10"/>
  <c r="R54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L63" i="10"/>
  <c r="N63" i="10"/>
  <c r="R63" i="11"/>
  <c r="L64" i="10"/>
  <c r="N64" i="10"/>
  <c r="R64" i="11"/>
  <c r="L65" i="10"/>
  <c r="N65" i="10"/>
  <c r="R65" i="11"/>
  <c r="L66" i="10"/>
  <c r="N66" i="10"/>
  <c r="R66" i="11"/>
  <c r="L67" i="10"/>
  <c r="N67" i="10"/>
  <c r="R67" i="11"/>
  <c r="L68" i="10"/>
  <c r="N68" i="10"/>
  <c r="R68" i="11"/>
  <c r="L69" i="10"/>
  <c r="N69" i="10"/>
  <c r="R69" i="11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R75" i="11"/>
  <c r="C8" i="11"/>
  <c r="V12" i="11"/>
  <c r="L10" i="12"/>
  <c r="L9" i="12"/>
  <c r="L8" i="12"/>
  <c r="W12" i="11"/>
  <c r="M10" i="12"/>
  <c r="M9" i="12"/>
  <c r="M8" i="12"/>
  <c r="V14" i="11"/>
  <c r="L13" i="12"/>
  <c r="V15" i="11"/>
  <c r="L14" i="12"/>
  <c r="V16" i="11"/>
  <c r="L15" i="12"/>
  <c r="L12" i="12"/>
  <c r="V18" i="11"/>
  <c r="V19" i="11"/>
  <c r="V20" i="11"/>
  <c r="V21" i="11"/>
  <c r="L17" i="12"/>
  <c r="V22" i="11"/>
  <c r="L18" i="12"/>
  <c r="L16" i="12"/>
  <c r="L11" i="12"/>
  <c r="W14" i="11"/>
  <c r="M13" i="12"/>
  <c r="W15" i="11"/>
  <c r="M14" i="12"/>
  <c r="W16" i="11"/>
  <c r="M15" i="12"/>
  <c r="M12" i="12"/>
  <c r="W18" i="11"/>
  <c r="W19" i="11"/>
  <c r="W20" i="11"/>
  <c r="W21" i="11"/>
  <c r="M17" i="12"/>
  <c r="W22" i="11"/>
  <c r="M18" i="12"/>
  <c r="M16" i="12"/>
  <c r="M11" i="12"/>
  <c r="V24" i="11"/>
  <c r="V25" i="11"/>
  <c r="V26" i="11"/>
  <c r="L21" i="12"/>
  <c r="L20" i="12"/>
  <c r="V28" i="11"/>
  <c r="L23" i="12"/>
  <c r="L22" i="12"/>
  <c r="V30" i="11"/>
  <c r="V31" i="11"/>
  <c r="V32" i="11"/>
  <c r="V33" i="11"/>
  <c r="V34" i="11"/>
  <c r="V35" i="11"/>
  <c r="L25" i="12"/>
  <c r="V36" i="11"/>
  <c r="L26" i="12"/>
  <c r="V37" i="11"/>
  <c r="V38" i="11"/>
  <c r="V39" i="11"/>
  <c r="V40" i="11"/>
  <c r="L27" i="12"/>
  <c r="L24" i="12"/>
  <c r="L19" i="12"/>
  <c r="W24" i="11"/>
  <c r="W25" i="11"/>
  <c r="W26" i="11"/>
  <c r="M21" i="12"/>
  <c r="M20" i="12"/>
  <c r="W28" i="11"/>
  <c r="M23" i="12"/>
  <c r="M22" i="12"/>
  <c r="W30" i="11"/>
  <c r="W31" i="11"/>
  <c r="W32" i="11"/>
  <c r="W33" i="11"/>
  <c r="W34" i="11"/>
  <c r="W35" i="11"/>
  <c r="M25" i="12"/>
  <c r="W36" i="11"/>
  <c r="M26" i="12"/>
  <c r="W37" i="11"/>
  <c r="W38" i="11"/>
  <c r="W39" i="11"/>
  <c r="W40" i="11"/>
  <c r="M27" i="12"/>
  <c r="M24" i="12"/>
  <c r="M19" i="12"/>
  <c r="V42" i="11"/>
  <c r="V43" i="11"/>
  <c r="V44" i="11"/>
  <c r="V45" i="11"/>
  <c r="L30" i="12"/>
  <c r="V46" i="11"/>
  <c r="V47" i="11"/>
  <c r="V48" i="11"/>
  <c r="V49" i="11"/>
  <c r="V50" i="11"/>
  <c r="V51" i="11"/>
  <c r="L31" i="12"/>
  <c r="V52" i="11"/>
  <c r="L32" i="12"/>
  <c r="V53" i="11"/>
  <c r="V54" i="11"/>
  <c r="V55" i="11"/>
  <c r="V56" i="11"/>
  <c r="V57" i="11"/>
  <c r="V58" i="11"/>
  <c r="L33" i="12"/>
  <c r="V59" i="11"/>
  <c r="V60" i="11"/>
  <c r="V61" i="11"/>
  <c r="V62" i="11"/>
  <c r="L34" i="12"/>
  <c r="V63" i="11"/>
  <c r="V64" i="11"/>
  <c r="V65" i="11"/>
  <c r="L35" i="12"/>
  <c r="V66" i="11"/>
  <c r="V67" i="11"/>
  <c r="V68" i="11"/>
  <c r="V69" i="11"/>
  <c r="L36" i="12"/>
  <c r="V70" i="11"/>
  <c r="V71" i="11"/>
  <c r="L37" i="12"/>
  <c r="V72" i="11"/>
  <c r="V73" i="11"/>
  <c r="V74" i="11"/>
  <c r="L38" i="12"/>
  <c r="L29" i="12"/>
  <c r="L28" i="12"/>
  <c r="W42" i="11"/>
  <c r="W43" i="11"/>
  <c r="W44" i="11"/>
  <c r="W45" i="11"/>
  <c r="M30" i="12"/>
  <c r="W46" i="11"/>
  <c r="W47" i="11"/>
  <c r="W48" i="11"/>
  <c r="W49" i="11"/>
  <c r="W50" i="11"/>
  <c r="W51" i="11"/>
  <c r="M31" i="12"/>
  <c r="W52" i="11"/>
  <c r="M32" i="12"/>
  <c r="W53" i="11"/>
  <c r="W54" i="11"/>
  <c r="W55" i="11"/>
  <c r="W56" i="11"/>
  <c r="W57" i="11"/>
  <c r="W58" i="11"/>
  <c r="M33" i="12"/>
  <c r="W59" i="11"/>
  <c r="W60" i="11"/>
  <c r="W61" i="11"/>
  <c r="W62" i="11"/>
  <c r="M34" i="12"/>
  <c r="W63" i="11"/>
  <c r="W64" i="11"/>
  <c r="W65" i="11"/>
  <c r="M35" i="12"/>
  <c r="W66" i="11"/>
  <c r="W67" i="11"/>
  <c r="W68" i="11"/>
  <c r="W69" i="11"/>
  <c r="M36" i="12"/>
  <c r="W70" i="11"/>
  <c r="W71" i="11"/>
  <c r="M37" i="12"/>
  <c r="W72" i="11"/>
  <c r="W73" i="11"/>
  <c r="W74" i="11"/>
  <c r="M38" i="12"/>
  <c r="M29" i="12"/>
  <c r="M28" i="12"/>
  <c r="U72" i="11"/>
  <c r="U73" i="11"/>
  <c r="U74" i="11"/>
  <c r="K38" i="12"/>
  <c r="U70" i="11"/>
  <c r="U71" i="11"/>
  <c r="K37" i="12"/>
  <c r="U66" i="11"/>
  <c r="U67" i="11"/>
  <c r="U68" i="11"/>
  <c r="U69" i="11"/>
  <c r="K36" i="12"/>
  <c r="U63" i="11"/>
  <c r="U64" i="11"/>
  <c r="U65" i="11"/>
  <c r="K35" i="12"/>
  <c r="U59" i="11"/>
  <c r="U60" i="11"/>
  <c r="U61" i="11"/>
  <c r="U62" i="11"/>
  <c r="K34" i="12"/>
  <c r="U53" i="11"/>
  <c r="U54" i="11"/>
  <c r="U55" i="11"/>
  <c r="U56" i="11"/>
  <c r="U57" i="11"/>
  <c r="U58" i="11"/>
  <c r="K33" i="12"/>
  <c r="U52" i="11"/>
  <c r="K32" i="12"/>
  <c r="U46" i="11"/>
  <c r="U47" i="11"/>
  <c r="U48" i="11"/>
  <c r="U49" i="11"/>
  <c r="U50" i="11"/>
  <c r="U51" i="11"/>
  <c r="K31" i="12"/>
  <c r="U42" i="11"/>
  <c r="U43" i="11"/>
  <c r="U44" i="11"/>
  <c r="U45" i="11"/>
  <c r="K30" i="12"/>
  <c r="U37" i="11"/>
  <c r="U38" i="11"/>
  <c r="U39" i="11"/>
  <c r="U40" i="11"/>
  <c r="K27" i="12"/>
  <c r="U36" i="11"/>
  <c r="K26" i="12"/>
  <c r="U30" i="11"/>
  <c r="U31" i="11"/>
  <c r="U32" i="11"/>
  <c r="U33" i="11"/>
  <c r="U34" i="11"/>
  <c r="U35" i="11"/>
  <c r="K25" i="12"/>
  <c r="U28" i="11"/>
  <c r="K23" i="12"/>
  <c r="U24" i="11"/>
  <c r="U25" i="11"/>
  <c r="U26" i="11"/>
  <c r="K21" i="12"/>
  <c r="U22" i="11"/>
  <c r="K18" i="12"/>
  <c r="U18" i="11"/>
  <c r="U19" i="11"/>
  <c r="U20" i="11"/>
  <c r="U21" i="11"/>
  <c r="K17" i="12"/>
  <c r="U16" i="11"/>
  <c r="K15" i="12"/>
  <c r="U15" i="11"/>
  <c r="K14" i="12"/>
  <c r="U14" i="11"/>
  <c r="K13" i="12"/>
  <c r="U12" i="11"/>
  <c r="K10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H16" i="11"/>
  <c r="H18" i="11"/>
  <c r="H19" i="11"/>
  <c r="H20" i="11"/>
  <c r="H21" i="11"/>
  <c r="H22" i="11"/>
  <c r="F11" i="12"/>
  <c r="I14" i="11"/>
  <c r="I15" i="11"/>
  <c r="I16" i="11"/>
  <c r="I18" i="11"/>
  <c r="I19" i="11"/>
  <c r="I20" i="11"/>
  <c r="I21" i="11"/>
  <c r="I22" i="11"/>
  <c r="G11" i="12"/>
  <c r="J14" i="11"/>
  <c r="J15" i="11"/>
  <c r="J16" i="11"/>
  <c r="J18" i="11"/>
  <c r="J19" i="11"/>
  <c r="J20" i="11"/>
  <c r="J21" i="11"/>
  <c r="J22" i="11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H24" i="11"/>
  <c r="H25" i="11"/>
  <c r="H26" i="11"/>
  <c r="H28" i="11"/>
  <c r="H30" i="11"/>
  <c r="H31" i="11"/>
  <c r="H32" i="11"/>
  <c r="H33" i="11"/>
  <c r="H34" i="11"/>
  <c r="H35" i="11"/>
  <c r="H36" i="11"/>
  <c r="H37" i="11"/>
  <c r="H38" i="11"/>
  <c r="H39" i="11"/>
  <c r="H40" i="11"/>
  <c r="F19" i="12"/>
  <c r="I24" i="11"/>
  <c r="I25" i="11"/>
  <c r="I26" i="11"/>
  <c r="I28" i="11"/>
  <c r="I30" i="11"/>
  <c r="I31" i="11"/>
  <c r="I32" i="11"/>
  <c r="I33" i="11"/>
  <c r="I34" i="11"/>
  <c r="I35" i="11"/>
  <c r="I36" i="11"/>
  <c r="I37" i="11"/>
  <c r="I38" i="11"/>
  <c r="I39" i="11"/>
  <c r="I40" i="11"/>
  <c r="L25" i="9"/>
  <c r="L26" i="9"/>
  <c r="L35" i="9"/>
  <c r="G19" i="12"/>
  <c r="J24" i="11"/>
  <c r="J25" i="11"/>
  <c r="J26" i="11"/>
  <c r="J28" i="11"/>
  <c r="J30" i="11"/>
  <c r="J31" i="11"/>
  <c r="J32" i="11"/>
  <c r="J33" i="11"/>
  <c r="J34" i="11"/>
  <c r="J35" i="11"/>
  <c r="J36" i="11"/>
  <c r="J37" i="11"/>
  <c r="J38" i="11"/>
  <c r="J39" i="11"/>
  <c r="J40" i="11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F28" i="12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G28" i="12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F36" i="12"/>
  <c r="G36" i="12"/>
  <c r="H36" i="12"/>
  <c r="F37" i="12"/>
  <c r="G37" i="12"/>
  <c r="H37" i="12"/>
  <c r="F38" i="12"/>
  <c r="G38" i="12"/>
  <c r="H38" i="12"/>
  <c r="C42" i="12"/>
  <c r="C41" i="12"/>
  <c r="I39" i="12"/>
  <c r="F39" i="12"/>
  <c r="G39" i="12"/>
  <c r="H39" i="12"/>
  <c r="E39" i="12"/>
  <c r="G72" i="11"/>
  <c r="G73" i="11"/>
  <c r="G74" i="11"/>
  <c r="E38" i="12"/>
  <c r="G70" i="11"/>
  <c r="G71" i="11"/>
  <c r="E37" i="12"/>
  <c r="G66" i="11"/>
  <c r="G67" i="11"/>
  <c r="G68" i="11"/>
  <c r="G69" i="11"/>
  <c r="E36" i="12"/>
  <c r="G63" i="11"/>
  <c r="G64" i="11"/>
  <c r="G65" i="11"/>
  <c r="E35" i="12"/>
  <c r="G59" i="11"/>
  <c r="G60" i="11"/>
  <c r="G61" i="11"/>
  <c r="G62" i="11"/>
  <c r="E34" i="12"/>
  <c r="G53" i="11"/>
  <c r="G54" i="11"/>
  <c r="G55" i="11"/>
  <c r="G56" i="11"/>
  <c r="G57" i="11"/>
  <c r="G58" i="11"/>
  <c r="E33" i="12"/>
  <c r="G52" i="11"/>
  <c r="E32" i="12"/>
  <c r="G46" i="11"/>
  <c r="G47" i="11"/>
  <c r="G48" i="11"/>
  <c r="G49" i="11"/>
  <c r="G50" i="11"/>
  <c r="G51" i="11"/>
  <c r="E31" i="12"/>
  <c r="G42" i="11"/>
  <c r="G43" i="11"/>
  <c r="G44" i="11"/>
  <c r="G45" i="11"/>
  <c r="E30" i="12"/>
  <c r="E29" i="12"/>
  <c r="E28" i="12"/>
  <c r="G37" i="11"/>
  <c r="G38" i="11"/>
  <c r="G39" i="11"/>
  <c r="G40" i="11"/>
  <c r="E27" i="12"/>
  <c r="G36" i="11"/>
  <c r="E26" i="12"/>
  <c r="G30" i="11"/>
  <c r="G31" i="11"/>
  <c r="G32" i="11"/>
  <c r="G33" i="11"/>
  <c r="G34" i="11"/>
  <c r="G35" i="11"/>
  <c r="E25" i="12"/>
  <c r="E24" i="12"/>
  <c r="G28" i="11"/>
  <c r="E23" i="12"/>
  <c r="E22" i="12"/>
  <c r="G24" i="11"/>
  <c r="G25" i="11"/>
  <c r="G26" i="11"/>
  <c r="E21" i="12"/>
  <c r="E20" i="12"/>
  <c r="E19" i="12"/>
  <c r="G22" i="11"/>
  <c r="E18" i="12"/>
  <c r="G18" i="11"/>
  <c r="G19" i="11"/>
  <c r="G20" i="11"/>
  <c r="G21" i="11"/>
  <c r="E17" i="12"/>
  <c r="E16" i="12"/>
  <c r="G16" i="11"/>
  <c r="E15" i="12"/>
  <c r="G15" i="11"/>
  <c r="E14" i="12"/>
  <c r="G14" i="11"/>
  <c r="E13" i="12"/>
  <c r="E12" i="12"/>
  <c r="E11" i="12"/>
  <c r="G12" i="11"/>
  <c r="E10" i="12"/>
  <c r="E9" i="12"/>
  <c r="E8" i="12"/>
  <c r="M39" i="12"/>
  <c r="O39" i="12"/>
  <c r="K9" i="12"/>
  <c r="K8" i="12"/>
  <c r="K12" i="12"/>
  <c r="K16" i="12"/>
  <c r="K11" i="12"/>
  <c r="K20" i="12"/>
  <c r="K22" i="12"/>
  <c r="K24" i="12"/>
  <c r="K19" i="12"/>
  <c r="K29" i="12"/>
  <c r="K28" i="12"/>
  <c r="K39" i="12"/>
  <c r="L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8" i="11"/>
  <c r="N19" i="11"/>
  <c r="N20" i="11"/>
  <c r="N21" i="11"/>
  <c r="N22" i="11"/>
  <c r="N24" i="11"/>
  <c r="N25" i="11"/>
  <c r="N26" i="11"/>
  <c r="N28" i="11"/>
  <c r="N30" i="11"/>
  <c r="N31" i="11"/>
  <c r="N32" i="11"/>
  <c r="N33" i="11"/>
  <c r="N34" i="11"/>
  <c r="N35" i="11"/>
  <c r="N36" i="11"/>
  <c r="N37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M12" i="11"/>
  <c r="M14" i="11"/>
  <c r="M15" i="11"/>
  <c r="M16" i="11"/>
  <c r="M18" i="11"/>
  <c r="M19" i="11"/>
  <c r="M20" i="11"/>
  <c r="M21" i="11"/>
  <c r="M22" i="11"/>
  <c r="M24" i="11"/>
  <c r="M25" i="11"/>
  <c r="M26" i="11"/>
  <c r="M28" i="11"/>
  <c r="M30" i="11"/>
  <c r="M31" i="11"/>
  <c r="M32" i="11"/>
  <c r="M33" i="11"/>
  <c r="M34" i="11"/>
  <c r="M35" i="11"/>
  <c r="M36" i="11"/>
  <c r="M37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L12" i="11"/>
  <c r="L14" i="11"/>
  <c r="L15" i="11"/>
  <c r="L16" i="11"/>
  <c r="L18" i="11"/>
  <c r="L19" i="11"/>
  <c r="L20" i="11"/>
  <c r="L21" i="11"/>
  <c r="L22" i="11"/>
  <c r="L24" i="11"/>
  <c r="L25" i="11"/>
  <c r="L26" i="11"/>
  <c r="L28" i="11"/>
  <c r="L30" i="11"/>
  <c r="L31" i="11"/>
  <c r="L32" i="11"/>
  <c r="L33" i="11"/>
  <c r="L34" i="11"/>
  <c r="L35" i="11"/>
  <c r="L36" i="11"/>
  <c r="L37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K12" i="11"/>
  <c r="K14" i="11"/>
  <c r="K15" i="11"/>
  <c r="K16" i="11"/>
  <c r="K18" i="11"/>
  <c r="K19" i="11"/>
  <c r="K20" i="11"/>
  <c r="K21" i="11"/>
  <c r="K22" i="11"/>
  <c r="K24" i="11"/>
  <c r="K25" i="11"/>
  <c r="K26" i="11"/>
  <c r="K28" i="11"/>
  <c r="K30" i="11"/>
  <c r="K31" i="11"/>
  <c r="K32" i="11"/>
  <c r="K33" i="11"/>
  <c r="K34" i="11"/>
  <c r="K35" i="11"/>
  <c r="K36" i="11"/>
  <c r="K37" i="11"/>
  <c r="K38" i="11"/>
  <c r="K39" i="11"/>
  <c r="K40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W75" i="11"/>
  <c r="Y75" i="11"/>
  <c r="U75" i="11"/>
  <c r="V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8" i="11"/>
  <c r="X28" i="11"/>
  <c r="Y26" i="11"/>
  <c r="X26" i="11"/>
  <c r="Y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2" i="11"/>
  <c r="X12" i="11"/>
  <c r="I37" i="10"/>
  <c r="I37" i="9"/>
  <c r="I37" i="8"/>
  <c r="R75" i="10"/>
  <c r="T75" i="10"/>
  <c r="P75" i="10"/>
  <c r="Q75" i="10"/>
  <c r="S75" i="10"/>
  <c r="N75" i="10"/>
  <c r="M75" i="10"/>
  <c r="R75" i="9"/>
  <c r="T75" i="9"/>
  <c r="P75" i="9"/>
  <c r="Q75" i="9"/>
  <c r="S75" i="9"/>
  <c r="N75" i="9"/>
  <c r="M12" i="9"/>
  <c r="M14" i="9"/>
  <c r="M15" i="9"/>
  <c r="M16" i="9"/>
  <c r="M18" i="9"/>
  <c r="M19" i="9"/>
  <c r="M20" i="9"/>
  <c r="M21" i="9"/>
  <c r="M22" i="9"/>
  <c r="M24" i="9"/>
  <c r="M25" i="9"/>
  <c r="M26" i="9"/>
  <c r="M28" i="9"/>
  <c r="M30" i="9"/>
  <c r="M31" i="9"/>
  <c r="M32" i="9"/>
  <c r="M33" i="9"/>
  <c r="M34" i="9"/>
  <c r="M35" i="9"/>
  <c r="M36" i="9"/>
  <c r="M37" i="9"/>
  <c r="M38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R75" i="8"/>
  <c r="T75" i="8"/>
  <c r="P75" i="8"/>
  <c r="Q75" i="8"/>
  <c r="S75" i="8"/>
  <c r="N75" i="8"/>
  <c r="M12" i="8"/>
  <c r="M14" i="8"/>
  <c r="M15" i="8"/>
  <c r="M16" i="8"/>
  <c r="M18" i="8"/>
  <c r="M19" i="8"/>
  <c r="M20" i="8"/>
  <c r="M21" i="8"/>
  <c r="M22" i="8"/>
  <c r="M24" i="8"/>
  <c r="M25" i="8"/>
  <c r="M26" i="8"/>
  <c r="M28" i="8"/>
  <c r="M30" i="8"/>
  <c r="M31" i="8"/>
  <c r="M32" i="8"/>
  <c r="M33" i="8"/>
  <c r="M34" i="8"/>
  <c r="M35" i="8"/>
  <c r="M36" i="8"/>
  <c r="M37" i="8"/>
  <c r="M38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Q75" i="7"/>
  <c r="R75" i="7"/>
  <c r="P75" i="7"/>
  <c r="L12" i="7"/>
  <c r="L18" i="7"/>
  <c r="L74" i="7"/>
  <c r="N75" i="7"/>
  <c r="M12" i="7"/>
  <c r="M14" i="7"/>
  <c r="M15" i="7"/>
  <c r="M16" i="7"/>
  <c r="M18" i="7"/>
  <c r="M19" i="7"/>
  <c r="M20" i="7"/>
  <c r="M21" i="7"/>
  <c r="M22" i="7"/>
  <c r="M24" i="7"/>
  <c r="M25" i="7"/>
  <c r="M26" i="7"/>
  <c r="M28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I73" i="10"/>
  <c r="I68" i="10"/>
  <c r="I67" i="10"/>
  <c r="I66" i="10"/>
  <c r="I65" i="10"/>
  <c r="I64" i="10"/>
  <c r="I63" i="10"/>
  <c r="I62" i="10"/>
  <c r="I60" i="10"/>
  <c r="I59" i="10"/>
  <c r="I58" i="10"/>
  <c r="I56" i="10"/>
  <c r="I55" i="10"/>
  <c r="I52" i="10"/>
  <c r="I45" i="10"/>
  <c r="I44" i="10"/>
  <c r="I43" i="10"/>
  <c r="I42" i="10"/>
  <c r="I39" i="10"/>
  <c r="I31" i="10"/>
  <c r="I30" i="10"/>
  <c r="I28" i="10"/>
  <c r="I24" i="10"/>
  <c r="I21" i="10"/>
  <c r="I20" i="10"/>
  <c r="I19" i="10"/>
  <c r="I18" i="10"/>
  <c r="I16" i="10"/>
  <c r="I14" i="10"/>
  <c r="I12" i="10"/>
  <c r="I15" i="8"/>
  <c r="I15" i="9"/>
  <c r="I15" i="10"/>
  <c r="I22" i="8"/>
  <c r="I22" i="9"/>
  <c r="I22" i="10"/>
  <c r="I25" i="8"/>
  <c r="I25" i="9"/>
  <c r="I25" i="10"/>
  <c r="I26" i="8"/>
  <c r="I26" i="9"/>
  <c r="I26" i="10"/>
  <c r="I32" i="8"/>
  <c r="I32" i="9"/>
  <c r="I32" i="10"/>
  <c r="I33" i="8"/>
  <c r="I33" i="9"/>
  <c r="I33" i="10"/>
  <c r="I34" i="8"/>
  <c r="I34" i="9"/>
  <c r="I34" i="10"/>
  <c r="I35" i="8"/>
  <c r="I35" i="9"/>
  <c r="I35" i="10"/>
  <c r="I36" i="8"/>
  <c r="I36" i="9"/>
  <c r="I36" i="10"/>
  <c r="I38" i="8"/>
  <c r="I38" i="9"/>
  <c r="I38" i="10"/>
  <c r="I40" i="8"/>
  <c r="I40" i="9"/>
  <c r="I40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3" i="8"/>
  <c r="I53" i="9"/>
  <c r="I53" i="10"/>
  <c r="I54" i="8"/>
  <c r="I54" i="9"/>
  <c r="I54" i="10"/>
  <c r="I57" i="8"/>
  <c r="I57" i="9"/>
  <c r="I57" i="10"/>
  <c r="I61" i="8"/>
  <c r="I61" i="9"/>
  <c r="I61" i="10"/>
  <c r="I69" i="8"/>
  <c r="I69" i="9"/>
  <c r="I69" i="10"/>
  <c r="I70" i="8"/>
  <c r="I70" i="9"/>
  <c r="I70" i="10"/>
  <c r="I71" i="8"/>
  <c r="I71" i="9"/>
  <c r="I71" i="10"/>
  <c r="I72" i="8"/>
  <c r="I72" i="9"/>
  <c r="I72" i="10"/>
  <c r="I74" i="8"/>
  <c r="I74" i="9"/>
  <c r="I74" i="10"/>
  <c r="I73" i="9"/>
  <c r="I68" i="9"/>
  <c r="I67" i="9"/>
  <c r="I66" i="9"/>
  <c r="I65" i="9"/>
  <c r="I64" i="9"/>
  <c r="I63" i="9"/>
  <c r="I62" i="9"/>
  <c r="I60" i="9"/>
  <c r="I59" i="9"/>
  <c r="I58" i="9"/>
  <c r="I56" i="9"/>
  <c r="I55" i="9"/>
  <c r="I52" i="9"/>
  <c r="I45" i="9"/>
  <c r="I44" i="9"/>
  <c r="I43" i="9"/>
  <c r="I42" i="9"/>
  <c r="I39" i="9"/>
  <c r="I31" i="9"/>
  <c r="I30" i="9"/>
  <c r="I28" i="9"/>
  <c r="I24" i="9"/>
  <c r="I21" i="9"/>
  <c r="I20" i="9"/>
  <c r="I19" i="9"/>
  <c r="I18" i="9"/>
  <c r="I16" i="9"/>
  <c r="I14" i="9"/>
  <c r="I12" i="9"/>
  <c r="I73" i="8"/>
  <c r="I68" i="8"/>
  <c r="I67" i="8"/>
  <c r="I66" i="8"/>
  <c r="I65" i="8"/>
  <c r="I64" i="8"/>
  <c r="I63" i="8"/>
  <c r="I62" i="8"/>
  <c r="I60" i="8"/>
  <c r="I59" i="8"/>
  <c r="I58" i="8"/>
  <c r="I56" i="8"/>
  <c r="I55" i="8"/>
  <c r="I52" i="8"/>
  <c r="I45" i="8"/>
  <c r="I44" i="8"/>
  <c r="I43" i="8"/>
  <c r="I42" i="8"/>
  <c r="I39" i="8"/>
  <c r="I31" i="8"/>
  <c r="I30" i="8"/>
  <c r="I28" i="8"/>
  <c r="I24" i="8"/>
  <c r="I21" i="8"/>
  <c r="I20" i="8"/>
  <c r="I19" i="8"/>
  <c r="I18" i="8"/>
  <c r="I16" i="8"/>
  <c r="I14" i="8"/>
  <c r="I12" i="8"/>
  <c r="M63" i="10"/>
  <c r="M64" i="10"/>
  <c r="M65" i="10"/>
  <c r="M66" i="10"/>
  <c r="M68" i="10"/>
  <c r="M69" i="10"/>
  <c r="M70" i="10"/>
  <c r="M71" i="10"/>
  <c r="M72" i="10"/>
  <c r="M74" i="10"/>
  <c r="T74" i="10"/>
  <c r="S74" i="10"/>
  <c r="T73" i="10"/>
  <c r="S73" i="10"/>
  <c r="M73" i="10"/>
  <c r="T72" i="10"/>
  <c r="S72" i="10"/>
  <c r="T71" i="10"/>
  <c r="S71" i="10"/>
  <c r="T70" i="10"/>
  <c r="S70" i="10"/>
  <c r="L70" i="10"/>
  <c r="T69" i="10"/>
  <c r="S69" i="10"/>
  <c r="T68" i="10"/>
  <c r="S68" i="10"/>
  <c r="T67" i="10"/>
  <c r="S67" i="10"/>
  <c r="M67" i="10"/>
  <c r="T66" i="10"/>
  <c r="S66" i="10"/>
  <c r="T65" i="10"/>
  <c r="S65" i="10"/>
  <c r="T64" i="10"/>
  <c r="S64" i="10"/>
  <c r="T63" i="10"/>
  <c r="S63" i="10"/>
  <c r="T62" i="10"/>
  <c r="S62" i="10"/>
  <c r="M62" i="10"/>
  <c r="T61" i="10"/>
  <c r="S61" i="10"/>
  <c r="M61" i="10"/>
  <c r="L61" i="10"/>
  <c r="T60" i="10"/>
  <c r="S60" i="10"/>
  <c r="M60" i="10"/>
  <c r="T59" i="10"/>
  <c r="S59" i="10"/>
  <c r="M59" i="10"/>
  <c r="T58" i="10"/>
  <c r="S58" i="10"/>
  <c r="M58" i="10"/>
  <c r="T57" i="10"/>
  <c r="S57" i="10"/>
  <c r="M57" i="10"/>
  <c r="L57" i="10"/>
  <c r="T56" i="10"/>
  <c r="S56" i="10"/>
  <c r="M56" i="10"/>
  <c r="T55" i="10"/>
  <c r="S55" i="10"/>
  <c r="M55" i="10"/>
  <c r="T54" i="10"/>
  <c r="S54" i="10"/>
  <c r="M54" i="10"/>
  <c r="L54" i="10"/>
  <c r="T53" i="10"/>
  <c r="S53" i="10"/>
  <c r="M53" i="10"/>
  <c r="L53" i="10"/>
  <c r="T52" i="10"/>
  <c r="S52" i="10"/>
  <c r="M52" i="10"/>
  <c r="T51" i="10"/>
  <c r="S51" i="10"/>
  <c r="M51" i="10"/>
  <c r="T50" i="10"/>
  <c r="S50" i="10"/>
  <c r="M50" i="10"/>
  <c r="T49" i="10"/>
  <c r="S49" i="10"/>
  <c r="M49" i="10"/>
  <c r="L49" i="10"/>
  <c r="T48" i="10"/>
  <c r="S48" i="10"/>
  <c r="M48" i="10"/>
  <c r="T47" i="10"/>
  <c r="S47" i="10"/>
  <c r="M47" i="10"/>
  <c r="T46" i="10"/>
  <c r="S46" i="10"/>
  <c r="M46" i="10"/>
  <c r="L46" i="10"/>
  <c r="T45" i="10"/>
  <c r="S45" i="10"/>
  <c r="M45" i="10"/>
  <c r="T44" i="10"/>
  <c r="S44" i="10"/>
  <c r="M44" i="10"/>
  <c r="T43" i="10"/>
  <c r="S43" i="10"/>
  <c r="M43" i="10"/>
  <c r="T42" i="10"/>
  <c r="S42" i="10"/>
  <c r="M42" i="10"/>
  <c r="T40" i="10"/>
  <c r="S40" i="10"/>
  <c r="M40" i="10"/>
  <c r="T39" i="10"/>
  <c r="S39" i="10"/>
  <c r="M39" i="10"/>
  <c r="T38" i="10"/>
  <c r="S38" i="10"/>
  <c r="M38" i="10"/>
  <c r="L38" i="10"/>
  <c r="T37" i="10"/>
  <c r="S37" i="10"/>
  <c r="M37" i="10"/>
  <c r="T36" i="10"/>
  <c r="S36" i="10"/>
  <c r="M36" i="10"/>
  <c r="T35" i="10"/>
  <c r="S35" i="10"/>
  <c r="M35" i="10"/>
  <c r="T34" i="10"/>
  <c r="S34" i="10"/>
  <c r="M34" i="10"/>
  <c r="T33" i="10"/>
  <c r="S33" i="10"/>
  <c r="M33" i="10"/>
  <c r="L33" i="10"/>
  <c r="T32" i="10"/>
  <c r="S32" i="10"/>
  <c r="M32" i="10"/>
  <c r="L32" i="10"/>
  <c r="T31" i="10"/>
  <c r="S31" i="10"/>
  <c r="M31" i="10"/>
  <c r="T30" i="10"/>
  <c r="S30" i="10"/>
  <c r="M30" i="10"/>
  <c r="T28" i="10"/>
  <c r="S28" i="10"/>
  <c r="M28" i="10"/>
  <c r="T26" i="10"/>
  <c r="S26" i="10"/>
  <c r="M26" i="10"/>
  <c r="T25" i="10"/>
  <c r="S25" i="10"/>
  <c r="M25" i="10"/>
  <c r="T24" i="10"/>
  <c r="S24" i="10"/>
  <c r="M24" i="10"/>
  <c r="T22" i="10"/>
  <c r="S22" i="10"/>
  <c r="M22" i="10"/>
  <c r="L22" i="10"/>
  <c r="T21" i="10"/>
  <c r="S21" i="10"/>
  <c r="M21" i="10"/>
  <c r="T20" i="10"/>
  <c r="S20" i="10"/>
  <c r="M20" i="10"/>
  <c r="T19" i="10"/>
  <c r="S19" i="10"/>
  <c r="M19" i="10"/>
  <c r="T18" i="10"/>
  <c r="S18" i="10"/>
  <c r="M18" i="10"/>
  <c r="T16" i="10"/>
  <c r="S16" i="10"/>
  <c r="M16" i="10"/>
  <c r="T15" i="10"/>
  <c r="S15" i="10"/>
  <c r="M15" i="10"/>
  <c r="T14" i="10"/>
  <c r="S14" i="10"/>
  <c r="M14" i="10"/>
  <c r="T12" i="10"/>
  <c r="S12" i="10"/>
  <c r="M12" i="10"/>
  <c r="T74" i="9"/>
  <c r="S74" i="9"/>
  <c r="L74" i="9"/>
  <c r="T73" i="9"/>
  <c r="S73" i="9"/>
  <c r="T72" i="9"/>
  <c r="S72" i="9"/>
  <c r="T71" i="9"/>
  <c r="S71" i="9"/>
  <c r="T70" i="9"/>
  <c r="S70" i="9"/>
  <c r="L70" i="9"/>
  <c r="T69" i="9"/>
  <c r="S69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L61" i="9"/>
  <c r="T60" i="9"/>
  <c r="S60" i="9"/>
  <c r="T59" i="9"/>
  <c r="S59" i="9"/>
  <c r="T58" i="9"/>
  <c r="S58" i="9"/>
  <c r="T57" i="9"/>
  <c r="S57" i="9"/>
  <c r="L57" i="9"/>
  <c r="T56" i="9"/>
  <c r="S56" i="9"/>
  <c r="T55" i="9"/>
  <c r="S55" i="9"/>
  <c r="T54" i="9"/>
  <c r="S54" i="9"/>
  <c r="L54" i="9"/>
  <c r="T53" i="9"/>
  <c r="S53" i="9"/>
  <c r="L53" i="9"/>
  <c r="T52" i="9"/>
  <c r="S52" i="9"/>
  <c r="T51" i="9"/>
  <c r="S51" i="9"/>
  <c r="T50" i="9"/>
  <c r="S50" i="9"/>
  <c r="T49" i="9"/>
  <c r="S49" i="9"/>
  <c r="L49" i="9"/>
  <c r="T48" i="9"/>
  <c r="S48" i="9"/>
  <c r="T47" i="9"/>
  <c r="S47" i="9"/>
  <c r="T46" i="9"/>
  <c r="S46" i="9"/>
  <c r="L46" i="9"/>
  <c r="T45" i="9"/>
  <c r="S45" i="9"/>
  <c r="T44" i="9"/>
  <c r="S44" i="9"/>
  <c r="T43" i="9"/>
  <c r="S43" i="9"/>
  <c r="T42" i="9"/>
  <c r="S42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L32" i="9"/>
  <c r="T31" i="9"/>
  <c r="S31" i="9"/>
  <c r="T30" i="9"/>
  <c r="S30" i="9"/>
  <c r="T28" i="9"/>
  <c r="S28" i="9"/>
  <c r="T26" i="9"/>
  <c r="S26" i="9"/>
  <c r="T25" i="9"/>
  <c r="S25" i="9"/>
  <c r="T24" i="9"/>
  <c r="S24" i="9"/>
  <c r="T22" i="9"/>
  <c r="S22" i="9"/>
  <c r="L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2" i="9"/>
  <c r="S12" i="9"/>
  <c r="T74" i="8"/>
  <c r="S74" i="8"/>
  <c r="T73" i="8"/>
  <c r="S73" i="8"/>
  <c r="T72" i="8"/>
  <c r="S72" i="8"/>
  <c r="T71" i="8"/>
  <c r="S71" i="8"/>
  <c r="T70" i="8"/>
  <c r="S70" i="8"/>
  <c r="T69" i="8"/>
  <c r="S69" i="8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L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L53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T46" i="8"/>
  <c r="S46" i="8"/>
  <c r="T45" i="8"/>
  <c r="S45" i="8"/>
  <c r="T44" i="8"/>
  <c r="S44" i="8"/>
  <c r="T43" i="8"/>
  <c r="S43" i="8"/>
  <c r="T42" i="8"/>
  <c r="S42" i="8"/>
  <c r="T40" i="8"/>
  <c r="S40" i="8"/>
  <c r="T39" i="8"/>
  <c r="S39" i="8"/>
  <c r="T38" i="8"/>
  <c r="S38" i="8"/>
  <c r="T37" i="8"/>
  <c r="S37" i="8"/>
  <c r="T36" i="8"/>
  <c r="S36" i="8"/>
  <c r="T35" i="8"/>
  <c r="S35" i="8"/>
  <c r="L35" i="8"/>
  <c r="T34" i="8"/>
  <c r="S34" i="8"/>
  <c r="T33" i="8"/>
  <c r="S33" i="8"/>
  <c r="L33" i="8"/>
  <c r="T32" i="8"/>
  <c r="S32" i="8"/>
  <c r="T31" i="8"/>
  <c r="S31" i="8"/>
  <c r="T30" i="8"/>
  <c r="S30" i="8"/>
  <c r="T28" i="8"/>
  <c r="S28" i="8"/>
  <c r="T26" i="8"/>
  <c r="S26" i="8"/>
  <c r="L26" i="8"/>
  <c r="T25" i="8"/>
  <c r="S25" i="8"/>
  <c r="T24" i="8"/>
  <c r="S24" i="8"/>
  <c r="T22" i="8"/>
  <c r="S22" i="8"/>
  <c r="L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2" i="8"/>
  <c r="S12" i="8"/>
  <c r="L25" i="7"/>
  <c r="L26" i="7"/>
  <c r="L31" i="7"/>
  <c r="L32" i="7"/>
  <c r="L33" i="7"/>
  <c r="L35" i="7"/>
  <c r="L37" i="7"/>
  <c r="L38" i="7"/>
  <c r="L46" i="7"/>
  <c r="L54" i="7"/>
  <c r="L57" i="7"/>
  <c r="L71" i="7"/>
  <c r="L72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4" i="7"/>
  <c r="T24" i="7"/>
  <c r="S25" i="7"/>
  <c r="T25" i="7"/>
  <c r="S26" i="7"/>
  <c r="T26" i="7"/>
  <c r="S28" i="7"/>
  <c r="T28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T12" i="7"/>
  <c r="S12" i="7"/>
  <c r="T75" i="7"/>
  <c r="S75" i="7"/>
</calcChain>
</file>

<file path=xl/sharedStrings.xml><?xml version="1.0" encoding="utf-8"?>
<sst xmlns="http://schemas.openxmlformats.org/spreadsheetml/2006/main" count="738" uniqueCount="193">
  <si>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</si>
  <si>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</si>
  <si>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</si>
  <si>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</si>
  <si>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</si>
  <si>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</si>
  <si>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</si>
  <si>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</si>
  <si>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</si>
  <si>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</si>
  <si>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</si>
  <si>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</si>
  <si>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</si>
  <si>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</si>
  <si>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</si>
  <si>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</si>
  <si>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</si>
  <si>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</si>
  <si>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</si>
  <si>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</si>
  <si>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</si>
  <si>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</si>
  <si>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</si>
  <si>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</si>
  <si>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</si>
  <si>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</si>
  <si>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</si>
  <si>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</si>
  <si>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</si>
  <si>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</si>
  <si>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</si>
  <si>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</si>
  <si>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</si>
  <si>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</si>
  <si>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</si>
  <si>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</si>
  <si>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</si>
  <si>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</si>
  <si>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</si>
  <si>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</si>
  <si>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</si>
  <si>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</si>
  <si>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</si>
  <si>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</si>
  <si>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</si>
  <si>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</si>
  <si>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</si>
  <si>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</si>
  <si>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</si>
  <si>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</si>
  <si>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</si>
  <si>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</si>
  <si>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</si>
  <si>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</si>
  <si>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</si>
  <si>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</si>
  <si>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</si>
  <si>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</si>
  <si>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</si>
  <si>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</si>
  <si>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</si>
  <si>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</si>
  <si>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</si>
  <si>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</si>
  <si>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</si>
  <si>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</si>
  <si>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</si>
  <si>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</si>
  <si>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</si>
  <si>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</si>
  <si>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</si>
  <si>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</si>
  <si>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</si>
  <si>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</si>
  <si>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</si>
  <si>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</si>
  <si>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</si>
  <si>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</si>
  <si>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</si>
  <si>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</si>
  <si>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</si>
  <si>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</si>
  <si>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</si>
  <si>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</si>
  <si>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</si>
  <si>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</si>
  <si>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</si>
  <si>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</si>
  <si>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</si>
  <si>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</si>
  <si>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</si>
  <si>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</si>
  <si>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</si>
  <si>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</si>
  <si>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</si>
  <si>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</si>
  <si>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</si>
  <si>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</si>
  <si>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</si>
  <si>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</si>
  <si>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</si>
  <si>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</si>
  <si>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</si>
  <si>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</si>
  <si>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</si>
  <si>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</si>
  <si>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</si>
  <si>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</si>
  <si>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</si>
  <si>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</si>
  <si>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</si>
  <si>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</si>
  <si>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</si>
  <si>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</si>
  <si>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</si>
  <si>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</si>
  <si>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2016 - 2019</t>
  </si>
  <si>
    <t>RECURSOS FINANCIEROS 2016 - 2017 (Miles de pesos)</t>
  </si>
  <si>
    <t>AVANCE EN CUMPLIMIENTO</t>
  </si>
  <si>
    <t>RESUMEN CUMPLIMIENTO SECRETARÍA DE SALUD Y AMBIENTE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</si>
  <si>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</si>
  <si>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</si>
  <si>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</si>
  <si>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</si>
  <si>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</si>
  <si>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</si>
  <si>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</si>
  <si>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</si>
  <si>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</si>
  <si>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1.2.4</t>
  </si>
  <si>
    <t>Una Ciudad Visible que toma Decisiones Inteligentes</t>
  </si>
  <si>
    <t>LÍNEA ESTRATÉGICA 2: INCLUSIÓN SOCIAL</t>
  </si>
  <si>
    <t>2.1.</t>
  </si>
  <si>
    <t>2.1.2</t>
  </si>
  <si>
    <t>Población con Discapacidad</t>
  </si>
  <si>
    <t>2.1.4</t>
  </si>
  <si>
    <t>Comunidades LGTBI</t>
  </si>
  <si>
    <t>2.1.7</t>
  </si>
  <si>
    <t>Víctimas del Conflicto Interno Armado</t>
  </si>
  <si>
    <t>2.2</t>
  </si>
  <si>
    <t>2.2.1</t>
  </si>
  <si>
    <t>Inicio Feliz (Primera Infancia)</t>
  </si>
  <si>
    <t>2.2.6</t>
  </si>
  <si>
    <t>Adulto Mayor Digno</t>
  </si>
  <si>
    <t>LÍNEA ESTRATÉGICA 3: SOSTENIBILIDAD AMBIENTAL</t>
  </si>
  <si>
    <t>3.1</t>
  </si>
  <si>
    <t>3.1.1</t>
  </si>
  <si>
    <t>Ecosistemas para la Vida</t>
  </si>
  <si>
    <t>3.2</t>
  </si>
  <si>
    <t>3.2.2</t>
  </si>
  <si>
    <t>Reducción y Mitigación del Riesgo de Desastre</t>
  </si>
  <si>
    <t>3.3</t>
  </si>
  <si>
    <t>3.3.1</t>
  </si>
  <si>
    <t>Implementación del PGIRS</t>
  </si>
  <si>
    <t>3.3.2</t>
  </si>
  <si>
    <t>Educación Ambiental</t>
  </si>
  <si>
    <t>3.3.3</t>
  </si>
  <si>
    <t>Calidad ambiental y Adaptación al Cambio Climático</t>
  </si>
  <si>
    <t>LÍNEA ESTRATÉGICA 4: CALIDAD DE VIDA</t>
  </si>
  <si>
    <t>4.2</t>
  </si>
  <si>
    <t>4.2.1</t>
  </si>
  <si>
    <t>Aseguramiento</t>
  </si>
  <si>
    <t>4.2.2</t>
  </si>
  <si>
    <t>Salud Ambiental</t>
  </si>
  <si>
    <t>4.2.3</t>
  </si>
  <si>
    <t>Vida Saludable y Condiciones No Transmisibles</t>
  </si>
  <si>
    <t>4.2.4</t>
  </si>
  <si>
    <t>Convivencia Social y Salud Mental</t>
  </si>
  <si>
    <t>4.2.5</t>
  </si>
  <si>
    <t>Seguridad Alimentaria y Nutricional</t>
  </si>
  <si>
    <t>4.2.6</t>
  </si>
  <si>
    <t>Sexualidad, Derechos Sexuales y Reproductivos</t>
  </si>
  <si>
    <t>4.2.7</t>
  </si>
  <si>
    <t>Vida Saludable y Enfermedades Transmisibles</t>
  </si>
  <si>
    <t>4.2.8</t>
  </si>
  <si>
    <t>Salud y Ámbito Laboral</t>
  </si>
  <si>
    <t>4.2.9</t>
  </si>
  <si>
    <t>Fortalecimiento de la Autoridad Sanitaria para la Gestión de la Salud</t>
  </si>
  <si>
    <t>PLAN DE DESARROLLO 2016 - 2019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</si>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</sst>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"/>
    <numFmt numFmtId="166" formatCode="0.0%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44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justify" vertical="center" wrapText="1"/>
    </xf>
    <xf numFmtId="164" fontId="5" fillId="0" borderId="19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justify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52" xfId="0" applyFont="1" applyFill="1" applyBorder="1" applyAlignment="1">
      <alignment horizontal="justify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165" fontId="5" fillId="0" borderId="62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166" fontId="5" fillId="0" borderId="57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9" fontId="5" fillId="0" borderId="57" xfId="0" applyNumberFormat="1" applyFont="1" applyFill="1" applyBorder="1" applyAlignment="1">
      <alignment horizontal="center" vertical="center"/>
    </xf>
    <xf numFmtId="3" fontId="5" fillId="0" borderId="58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5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9" fontId="5" fillId="0" borderId="58" xfId="0" applyNumberFormat="1" applyFont="1" applyFill="1" applyBorder="1" applyAlignment="1">
      <alignment horizontal="center" vertical="center"/>
    </xf>
    <xf numFmtId="9" fontId="5" fillId="0" borderId="38" xfId="0" applyNumberFormat="1" applyFont="1" applyFill="1" applyBorder="1" applyAlignment="1">
      <alignment horizontal="center" vertical="center"/>
    </xf>
    <xf numFmtId="3" fontId="5" fillId="0" borderId="59" xfId="0" applyNumberFormat="1" applyFont="1" applyFill="1" applyBorder="1" applyAlignment="1">
      <alignment horizontal="center" vertical="center"/>
    </xf>
    <xf numFmtId="9" fontId="5" fillId="5" borderId="36" xfId="0" applyNumberFormat="1" applyFont="1" applyFill="1" applyBorder="1" applyAlignment="1">
      <alignment horizontal="center" vertical="center"/>
    </xf>
    <xf numFmtId="9" fontId="5" fillId="5" borderId="70" xfId="0" applyNumberFormat="1" applyFont="1" applyFill="1" applyBorder="1" applyAlignment="1">
      <alignment horizontal="center" vertical="center"/>
    </xf>
    <xf numFmtId="9" fontId="5" fillId="5" borderId="32" xfId="0" applyNumberFormat="1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9" fontId="5" fillId="5" borderId="20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44" xfId="0" applyNumberFormat="1" applyFont="1" applyFill="1" applyBorder="1" applyAlignment="1">
      <alignment horizontal="center" vertical="center"/>
    </xf>
    <xf numFmtId="9" fontId="5" fillId="5" borderId="16" xfId="0" applyNumberFormat="1" applyFont="1" applyFill="1" applyBorder="1" applyAlignment="1">
      <alignment horizontal="center" vertical="center"/>
    </xf>
    <xf numFmtId="9" fontId="5" fillId="5" borderId="29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9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8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37" xfId="0" applyNumberFormat="1" applyFont="1" applyFill="1" applyBorder="1" applyAlignment="1">
      <alignment horizontal="center" vertical="center"/>
    </xf>
    <xf numFmtId="9" fontId="5" fillId="5" borderId="15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9" fontId="5" fillId="5" borderId="66" xfId="0" applyNumberFormat="1" applyFont="1" applyFill="1" applyBorder="1" applyAlignment="1">
      <alignment horizontal="center" vertical="center"/>
    </xf>
    <xf numFmtId="9" fontId="5" fillId="5" borderId="71" xfId="0" applyNumberFormat="1" applyFont="1" applyFill="1" applyBorder="1" applyAlignment="1">
      <alignment horizontal="center" vertical="center"/>
    </xf>
    <xf numFmtId="9" fontId="5" fillId="5" borderId="33" xfId="0" applyNumberFormat="1" applyFont="1" applyFill="1" applyBorder="1" applyAlignment="1">
      <alignment horizontal="center" vertical="center"/>
    </xf>
    <xf numFmtId="9" fontId="5" fillId="5" borderId="67" xfId="0" applyNumberFormat="1" applyFont="1" applyFill="1" applyBorder="1" applyAlignment="1">
      <alignment horizontal="center" vertical="center"/>
    </xf>
    <xf numFmtId="9" fontId="5" fillId="5" borderId="0" xfId="0" applyNumberFormat="1" applyFont="1" applyFill="1" applyBorder="1" applyAlignment="1">
      <alignment horizontal="center" vertical="center"/>
    </xf>
    <xf numFmtId="9" fontId="5" fillId="5" borderId="34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9" fontId="11" fillId="2" borderId="36" xfId="0" applyNumberFormat="1" applyFont="1" applyFill="1" applyBorder="1" applyAlignment="1">
      <alignment horizontal="center" vertical="center"/>
    </xf>
    <xf numFmtId="9" fontId="7" fillId="5" borderId="35" xfId="0" applyNumberFormat="1" applyFont="1" applyFill="1" applyBorder="1" applyAlignment="1">
      <alignment horizontal="center" vertical="center"/>
    </xf>
    <xf numFmtId="9" fontId="7" fillId="4" borderId="0" xfId="0" applyNumberFormat="1" applyFont="1" applyFill="1" applyBorder="1" applyAlignment="1">
      <alignment horizontal="center" vertical="center" wrapText="1"/>
    </xf>
    <xf numFmtId="9" fontId="7" fillId="5" borderId="23" xfId="0" applyNumberFormat="1" applyFont="1" applyFill="1" applyBorder="1" applyAlignment="1">
      <alignment horizontal="center" vertical="center"/>
    </xf>
    <xf numFmtId="9" fontId="7" fillId="5" borderId="28" xfId="0" applyNumberFormat="1" applyFont="1" applyFill="1" applyBorder="1" applyAlignment="1">
      <alignment horizontal="center" vertical="center"/>
    </xf>
    <xf numFmtId="9" fontId="7" fillId="5" borderId="8" xfId="0" applyNumberFormat="1" applyFont="1" applyFill="1" applyBorder="1" applyAlignment="1">
      <alignment horizontal="center" vertical="center"/>
    </xf>
    <xf numFmtId="9" fontId="7" fillId="5" borderId="9" xfId="0" applyNumberFormat="1" applyFont="1" applyFill="1" applyBorder="1" applyAlignment="1">
      <alignment horizontal="center" vertical="center"/>
    </xf>
    <xf numFmtId="9" fontId="7" fillId="5" borderId="46" xfId="0" applyNumberFormat="1" applyFont="1" applyFill="1" applyBorder="1" applyAlignment="1">
      <alignment horizontal="center" vertical="center"/>
    </xf>
    <xf numFmtId="9" fontId="7" fillId="5" borderId="27" xfId="0" applyNumberFormat="1" applyFont="1" applyFill="1" applyBorder="1" applyAlignment="1">
      <alignment horizontal="center" vertical="center"/>
    </xf>
    <xf numFmtId="9" fontId="7" fillId="5" borderId="55" xfId="0" applyNumberFormat="1" applyFont="1" applyFill="1" applyBorder="1" applyAlignment="1">
      <alignment horizontal="center" vertical="center"/>
    </xf>
    <xf numFmtId="9" fontId="7" fillId="5" borderId="41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0" borderId="24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74" xfId="0" applyNumberFormat="1" applyFont="1" applyFill="1" applyBorder="1" applyAlignment="1">
      <alignment horizontal="center" vertical="center"/>
    </xf>
    <xf numFmtId="9" fontId="5" fillId="0" borderId="73" xfId="0" applyNumberFormat="1" applyFont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75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5" fillId="0" borderId="25" xfId="0" applyNumberFormat="1" applyFont="1" applyFill="1" applyBorder="1" applyAlignment="1">
      <alignment horizontal="center" vertical="center"/>
    </xf>
    <xf numFmtId="9" fontId="5" fillId="0" borderId="4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75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9" fontId="5" fillId="4" borderId="68" xfId="0" applyNumberFormat="1" applyFont="1" applyFill="1" applyBorder="1" applyAlignment="1">
      <alignment horizontal="center" vertical="center" wrapText="1"/>
    </xf>
    <xf numFmtId="9" fontId="7" fillId="4" borderId="68" xfId="0" applyNumberFormat="1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9" fontId="5" fillId="3" borderId="68" xfId="0" applyNumberFormat="1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 wrapText="1"/>
    </xf>
    <xf numFmtId="9" fontId="5" fillId="4" borderId="15" xfId="0" applyNumberFormat="1" applyFont="1" applyFill="1" applyBorder="1" applyAlignment="1">
      <alignment horizontal="center" vertical="center" wrapText="1"/>
    </xf>
    <xf numFmtId="9" fontId="7" fillId="4" borderId="15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32" xfId="0" applyNumberFormat="1" applyFont="1" applyFill="1" applyBorder="1" applyAlignment="1">
      <alignment horizontal="center" vertical="center"/>
    </xf>
    <xf numFmtId="9" fontId="15" fillId="7" borderId="73" xfId="0" applyNumberFormat="1" applyFont="1" applyFill="1" applyBorder="1" applyAlignment="1">
      <alignment horizontal="center" vertical="center"/>
    </xf>
    <xf numFmtId="9" fontId="16" fillId="7" borderId="70" xfId="0" applyNumberFormat="1" applyFont="1" applyFill="1" applyBorder="1" applyAlignment="1">
      <alignment horizontal="center" vertical="center"/>
    </xf>
    <xf numFmtId="3" fontId="14" fillId="7" borderId="36" xfId="0" applyNumberFormat="1" applyFont="1" applyFill="1" applyBorder="1" applyAlignment="1">
      <alignment horizontal="center" vertical="center"/>
    </xf>
    <xf numFmtId="3" fontId="14" fillId="7" borderId="32" xfId="0" applyNumberFormat="1" applyFont="1" applyFill="1" applyBorder="1" applyAlignment="1">
      <alignment horizontal="center" vertical="center"/>
    </xf>
    <xf numFmtId="9" fontId="17" fillId="7" borderId="61" xfId="0" applyNumberFormat="1" applyFont="1" applyFill="1" applyBorder="1" applyAlignment="1" applyProtection="1">
      <alignment horizontal="center" vertical="center"/>
    </xf>
    <xf numFmtId="9" fontId="17" fillId="7" borderId="3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5" xfId="0" applyNumberFormat="1" applyFont="1" applyFill="1" applyBorder="1" applyAlignment="1">
      <alignment horizontal="center" vertical="center" wrapText="1"/>
    </xf>
    <xf numFmtId="9" fontId="20" fillId="8" borderId="69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6" fillId="8" borderId="58" xfId="0" applyNumberFormat="1" applyFont="1" applyFill="1" applyBorder="1" applyAlignment="1" applyProtection="1">
      <alignment horizontal="center" vertical="center"/>
    </xf>
    <xf numFmtId="9" fontId="6" fillId="8" borderId="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69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4" fillId="9" borderId="32" xfId="0" applyNumberFormat="1" applyFont="1" applyFill="1" applyBorder="1" applyAlignment="1">
      <alignment horizontal="center" vertical="center" wrapText="1"/>
    </xf>
    <xf numFmtId="9" fontId="15" fillId="9" borderId="73" xfId="0" applyNumberFormat="1" applyFont="1" applyFill="1" applyBorder="1" applyAlignment="1">
      <alignment horizontal="center" vertical="center" wrapText="1"/>
    </xf>
    <xf numFmtId="9" fontId="16" fillId="9" borderId="70" xfId="0" applyNumberFormat="1" applyFont="1" applyFill="1" applyBorder="1" applyAlignment="1">
      <alignment horizontal="center" vertical="center" wrapText="1"/>
    </xf>
    <xf numFmtId="3" fontId="14" fillId="9" borderId="36" xfId="0" applyNumberFormat="1" applyFont="1" applyFill="1" applyBorder="1" applyAlignment="1">
      <alignment horizontal="center" vertical="center"/>
    </xf>
    <xf numFmtId="3" fontId="14" fillId="9" borderId="32" xfId="0" applyNumberFormat="1" applyFont="1" applyFill="1" applyBorder="1" applyAlignment="1">
      <alignment horizontal="center" vertical="center"/>
    </xf>
    <xf numFmtId="9" fontId="17" fillId="9" borderId="61" xfId="0" applyNumberFormat="1" applyFont="1" applyFill="1" applyBorder="1" applyAlignment="1" applyProtection="1">
      <alignment horizontal="center" vertical="center"/>
    </xf>
    <xf numFmtId="9" fontId="17" fillId="9" borderId="35" xfId="0" applyNumberFormat="1" applyFont="1" applyFill="1" applyBorder="1" applyAlignment="1" applyProtection="1">
      <alignment horizontal="center" vertical="center"/>
    </xf>
    <xf numFmtId="9" fontId="18" fillId="8" borderId="33" xfId="0" applyNumberFormat="1" applyFont="1" applyFill="1" applyBorder="1" applyAlignment="1">
      <alignment horizontal="center" vertical="center" wrapText="1"/>
    </xf>
    <xf numFmtId="9" fontId="19" fillId="8" borderId="75" xfId="0" applyNumberFormat="1" applyFont="1" applyFill="1" applyBorder="1" applyAlignment="1">
      <alignment horizontal="center" vertical="center" wrapText="1"/>
    </xf>
    <xf numFmtId="9" fontId="20" fillId="8" borderId="71" xfId="0" applyNumberFormat="1" applyFont="1" applyFill="1" applyBorder="1" applyAlignment="1">
      <alignment horizontal="center" vertical="center" wrapText="1"/>
    </xf>
    <xf numFmtId="3" fontId="5" fillId="8" borderId="66" xfId="0" applyNumberFormat="1" applyFont="1" applyFill="1" applyBorder="1" applyAlignment="1">
      <alignment horizontal="center" vertical="center"/>
    </xf>
    <xf numFmtId="3" fontId="5" fillId="8" borderId="33" xfId="0" applyNumberFormat="1" applyFont="1" applyFill="1" applyBorder="1" applyAlignment="1">
      <alignment horizontal="center" vertical="center"/>
    </xf>
    <xf numFmtId="9" fontId="6" fillId="8" borderId="60" xfId="0" applyNumberFormat="1" applyFont="1" applyFill="1" applyBorder="1" applyAlignment="1" applyProtection="1">
      <alignment horizontal="center" vertical="center"/>
    </xf>
    <xf numFmtId="9" fontId="6" fillId="8" borderId="55" xfId="0" applyNumberFormat="1" applyFont="1" applyFill="1" applyBorder="1" applyAlignment="1" applyProtection="1">
      <alignment horizontal="center" vertical="center"/>
    </xf>
    <xf numFmtId="9" fontId="14" fillId="10" borderId="32" xfId="0" applyNumberFormat="1" applyFont="1" applyFill="1" applyBorder="1" applyAlignment="1">
      <alignment horizontal="center" vertical="center" wrapText="1"/>
    </xf>
    <xf numFmtId="9" fontId="15" fillId="10" borderId="73" xfId="0" applyNumberFormat="1" applyFont="1" applyFill="1" applyBorder="1" applyAlignment="1">
      <alignment horizontal="center" vertical="center" wrapText="1"/>
    </xf>
    <xf numFmtId="9" fontId="16" fillId="10" borderId="70" xfId="0" applyNumberFormat="1" applyFont="1" applyFill="1" applyBorder="1" applyAlignment="1">
      <alignment horizontal="center" vertical="center" wrapText="1"/>
    </xf>
    <xf numFmtId="3" fontId="14" fillId="10" borderId="36" xfId="0" applyNumberFormat="1" applyFont="1" applyFill="1" applyBorder="1" applyAlignment="1">
      <alignment horizontal="center" vertical="center"/>
    </xf>
    <xf numFmtId="3" fontId="14" fillId="10" borderId="32" xfId="0" applyNumberFormat="1" applyFont="1" applyFill="1" applyBorder="1" applyAlignment="1">
      <alignment horizontal="center" vertical="center"/>
    </xf>
    <xf numFmtId="9" fontId="14" fillId="10" borderId="61" xfId="0" applyNumberFormat="1" applyFont="1" applyFill="1" applyBorder="1" applyAlignment="1" applyProtection="1">
      <alignment horizontal="center" vertical="center"/>
    </xf>
    <xf numFmtId="9" fontId="14" fillId="10" borderId="35" xfId="0" applyNumberFormat="1" applyFont="1" applyFill="1" applyBorder="1" applyAlignment="1" applyProtection="1">
      <alignment horizontal="center" vertical="center"/>
    </xf>
    <xf numFmtId="9" fontId="14" fillId="11" borderId="32" xfId="0" applyNumberFormat="1" applyFont="1" applyFill="1" applyBorder="1" applyAlignment="1">
      <alignment horizontal="center" vertical="center" wrapText="1"/>
    </xf>
    <xf numFmtId="9" fontId="15" fillId="11" borderId="73" xfId="0" applyNumberFormat="1" applyFont="1" applyFill="1" applyBorder="1" applyAlignment="1">
      <alignment horizontal="center" vertical="center" wrapText="1"/>
    </xf>
    <xf numFmtId="9" fontId="16" fillId="11" borderId="70" xfId="0" applyNumberFormat="1" applyFont="1" applyFill="1" applyBorder="1" applyAlignment="1">
      <alignment horizontal="center" vertical="center" wrapText="1"/>
    </xf>
    <xf numFmtId="3" fontId="14" fillId="11" borderId="36" xfId="0" applyNumberFormat="1" applyFont="1" applyFill="1" applyBorder="1" applyAlignment="1">
      <alignment horizontal="center" vertical="center"/>
    </xf>
    <xf numFmtId="3" fontId="14" fillId="11" borderId="32" xfId="0" applyNumberFormat="1" applyFont="1" applyFill="1" applyBorder="1" applyAlignment="1">
      <alignment horizontal="center" vertical="center"/>
    </xf>
    <xf numFmtId="9" fontId="14" fillId="12" borderId="61" xfId="0" applyNumberFormat="1" applyFont="1" applyFill="1" applyBorder="1" applyAlignment="1" applyProtection="1">
      <alignment horizontal="center" vertical="center"/>
    </xf>
    <xf numFmtId="9" fontId="14" fillId="12" borderId="35" xfId="0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 applyProtection="1">
      <alignment horizontal="center" vertical="center"/>
    </xf>
    <xf numFmtId="9" fontId="6" fillId="0" borderId="46" xfId="0" applyNumberFormat="1" applyFont="1" applyBorder="1" applyAlignment="1" applyProtection="1">
      <alignment horizontal="center" vertical="center"/>
    </xf>
    <xf numFmtId="9" fontId="7" fillId="2" borderId="32" xfId="0" applyNumberFormat="1" applyFont="1" applyFill="1" applyBorder="1" applyAlignment="1">
      <alignment horizontal="center" vertical="center" wrapText="1"/>
    </xf>
    <xf numFmtId="9" fontId="7" fillId="2" borderId="73" xfId="0" applyNumberFormat="1" applyFont="1" applyFill="1" applyBorder="1" applyAlignment="1">
      <alignment horizontal="center" vertical="center" wrapText="1"/>
    </xf>
    <xf numFmtId="9" fontId="22" fillId="2" borderId="70" xfId="0" applyNumberFormat="1" applyFont="1" applyFill="1" applyBorder="1" applyAlignment="1">
      <alignment horizontal="center" vertical="center" wrapText="1"/>
    </xf>
    <xf numFmtId="9" fontId="4" fillId="2" borderId="32" xfId="0" applyNumberFormat="1" applyFont="1" applyFill="1" applyBorder="1" applyAlignment="1" applyProtection="1">
      <alignment horizontal="center" vertical="center"/>
    </xf>
    <xf numFmtId="9" fontId="4" fillId="2" borderId="35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4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Fill="1" applyBorder="1" applyAlignment="1">
      <alignment horizontal="center" vertical="center"/>
    </xf>
    <xf numFmtId="165" fontId="5" fillId="0" borderId="60" xfId="0" applyNumberFormat="1" applyFont="1" applyBorder="1" applyAlignment="1">
      <alignment horizontal="center" vertical="center"/>
    </xf>
    <xf numFmtId="166" fontId="5" fillId="0" borderId="58" xfId="0" applyNumberFormat="1" applyFont="1" applyBorder="1" applyAlignment="1">
      <alignment horizontal="center" vertical="center"/>
    </xf>
    <xf numFmtId="165" fontId="5" fillId="0" borderId="58" xfId="0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3" fillId="0" borderId="73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43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43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4" fillId="10" borderId="73" xfId="0" applyFont="1" applyFill="1" applyBorder="1" applyAlignment="1">
      <alignment horizontal="justify" vertical="center"/>
    </xf>
    <xf numFmtId="0" fontId="14" fillId="10" borderId="49" xfId="0" applyFont="1" applyFill="1" applyBorder="1" applyAlignment="1">
      <alignment horizontal="justify" vertical="center"/>
    </xf>
    <xf numFmtId="0" fontId="14" fillId="7" borderId="73" xfId="0" applyFont="1" applyFill="1" applyBorder="1" applyAlignment="1">
      <alignment horizontal="justify" vertical="center"/>
    </xf>
    <xf numFmtId="0" fontId="14" fillId="7" borderId="49" xfId="0" applyFont="1" applyFill="1" applyBorder="1" applyAlignment="1">
      <alignment horizontal="justify" vertical="center"/>
    </xf>
    <xf numFmtId="0" fontId="18" fillId="8" borderId="25" xfId="0" applyFont="1" applyFill="1" applyBorder="1" applyAlignment="1">
      <alignment horizontal="justify" vertical="center"/>
    </xf>
    <xf numFmtId="0" fontId="18" fillId="8" borderId="48" xfId="0" applyFont="1" applyFill="1" applyBorder="1" applyAlignment="1">
      <alignment horizontal="justify" vertical="center"/>
    </xf>
    <xf numFmtId="0" fontId="5" fillId="0" borderId="25" xfId="0" applyFont="1" applyBorder="1" applyAlignment="1">
      <alignment horizontal="justify" vertical="center"/>
    </xf>
    <xf numFmtId="0" fontId="5" fillId="0" borderId="48" xfId="0" applyFont="1" applyBorder="1" applyAlignment="1">
      <alignment horizontal="justify" vertical="center"/>
    </xf>
    <xf numFmtId="0" fontId="14" fillId="9" borderId="73" xfId="0" applyFont="1" applyFill="1" applyBorder="1" applyAlignment="1">
      <alignment horizontal="justify" vertical="center"/>
    </xf>
    <xf numFmtId="0" fontId="14" fillId="9" borderId="49" xfId="0" applyFont="1" applyFill="1" applyBorder="1" applyAlignment="1">
      <alignment horizontal="justify" vertical="center"/>
    </xf>
    <xf numFmtId="0" fontId="18" fillId="8" borderId="24" xfId="0" applyFont="1" applyFill="1" applyBorder="1" applyAlignment="1">
      <alignment horizontal="justify" vertical="center"/>
    </xf>
    <xf numFmtId="0" fontId="18" fillId="8" borderId="47" xfId="0" applyFont="1" applyFill="1" applyBorder="1" applyAlignment="1">
      <alignment horizontal="justify" vertical="center"/>
    </xf>
    <xf numFmtId="0" fontId="14" fillId="11" borderId="73" xfId="0" applyFont="1" applyFill="1" applyBorder="1" applyAlignment="1">
      <alignment horizontal="justify" vertical="center"/>
    </xf>
    <xf numFmtId="0" fontId="14" fillId="11" borderId="49" xfId="0" applyFont="1" applyFill="1" applyBorder="1" applyAlignment="1">
      <alignment horizontal="justify" vertical="center"/>
    </xf>
    <xf numFmtId="0" fontId="7" fillId="2" borderId="73" xfId="0" applyFont="1" applyFill="1" applyBorder="1" applyAlignment="1">
      <alignment horizontal="justify" vertical="center"/>
    </xf>
    <xf numFmtId="0" fontId="7" fillId="2" borderId="49" xfId="0" applyFont="1" applyFill="1" applyBorder="1" applyAlignment="1">
      <alignment horizontal="justify" vertical="center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</xdr:row>
      <xdr:rowOff>38100</xdr:rowOff>
    </xdr:from>
    <xdr:to>
      <xdr:col>4</xdr:col>
      <xdr:colOff>393700</xdr:colOff>
      <xdr:row>6</xdr:row>
      <xdr:rowOff>63500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28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</row>
    <row r="3" spans="2:20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</row>
    <row r="4" spans="2:20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3">
        <v>42735</v>
      </c>
      <c r="D8" s="360" t="s">
        <v>3</v>
      </c>
      <c r="E8" s="361"/>
      <c r="F8" s="361"/>
      <c r="G8" s="361"/>
      <c r="H8" s="361"/>
      <c r="I8" s="361"/>
      <c r="J8" s="361"/>
      <c r="K8" s="36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63" t="s">
        <v>17</v>
      </c>
      <c r="C9" s="366" t="s">
        <v>18</v>
      </c>
      <c r="D9" s="368" t="s">
        <v>0</v>
      </c>
      <c r="E9" s="371" t="s">
        <v>4</v>
      </c>
      <c r="F9" s="371"/>
      <c r="G9" s="371" t="s">
        <v>5</v>
      </c>
      <c r="H9" s="371"/>
      <c r="I9" s="371"/>
      <c r="J9" s="371"/>
      <c r="K9" s="373"/>
      <c r="L9" s="5"/>
      <c r="M9" s="368" t="s">
        <v>6</v>
      </c>
      <c r="N9" s="373"/>
      <c r="O9" s="382" t="s">
        <v>24</v>
      </c>
      <c r="P9" s="383"/>
      <c r="Q9" s="383"/>
      <c r="R9" s="383"/>
      <c r="S9" s="383"/>
      <c r="T9" s="384"/>
    </row>
    <row r="10" spans="2:20" ht="17" customHeight="1">
      <c r="B10" s="364"/>
      <c r="C10" s="367"/>
      <c r="D10" s="369"/>
      <c r="E10" s="372"/>
      <c r="F10" s="372"/>
      <c r="G10" s="372" t="s">
        <v>7</v>
      </c>
      <c r="H10" s="352" t="s">
        <v>25</v>
      </c>
      <c r="I10" s="352" t="s">
        <v>26</v>
      </c>
      <c r="J10" s="376" t="s">
        <v>1</v>
      </c>
      <c r="K10" s="374" t="s">
        <v>8</v>
      </c>
      <c r="L10" s="6"/>
      <c r="M10" s="378" t="s">
        <v>9</v>
      </c>
      <c r="N10" s="380" t="s">
        <v>10</v>
      </c>
      <c r="O10" s="385"/>
      <c r="P10" s="386"/>
      <c r="Q10" s="386"/>
      <c r="R10" s="386"/>
      <c r="S10" s="386"/>
      <c r="T10" s="387"/>
    </row>
    <row r="11" spans="2:20" ht="37.5" customHeight="1" thickBot="1">
      <c r="B11" s="365"/>
      <c r="C11" s="367"/>
      <c r="D11" s="370"/>
      <c r="E11" s="24" t="s">
        <v>11</v>
      </c>
      <c r="F11" s="24" t="s">
        <v>12</v>
      </c>
      <c r="G11" s="352"/>
      <c r="H11" s="353"/>
      <c r="I11" s="353"/>
      <c r="J11" s="377"/>
      <c r="K11" s="375"/>
      <c r="L11" s="15"/>
      <c r="M11" s="379"/>
      <c r="N11" s="381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154" t="s">
        <v>105</v>
      </c>
      <c r="D12" s="134" t="s">
        <v>85</v>
      </c>
      <c r="E12" s="135">
        <v>42370</v>
      </c>
      <c r="F12" s="135">
        <v>42735</v>
      </c>
      <c r="G12" s="121" t="s">
        <v>28</v>
      </c>
      <c r="H12" s="153">
        <v>1</v>
      </c>
      <c r="I12" s="47">
        <v>0</v>
      </c>
      <c r="J12" s="47">
        <v>0</v>
      </c>
      <c r="K12" s="91">
        <v>0</v>
      </c>
      <c r="L12" s="100" t="e">
        <f>+K12/J12</f>
        <v>#DIV/0!</v>
      </c>
      <c r="M12" s="103">
        <f>DAYS360(E12,$C$8)/DAYS360(E12,F12)</f>
        <v>1</v>
      </c>
      <c r="N12" s="49" t="str">
        <f>IF(J12=0," -",IF(L12&gt;100%,100%,L12))</f>
        <v xml:space="preserve"> -</v>
      </c>
      <c r="O12" s="111">
        <v>0</v>
      </c>
      <c r="P12" s="47">
        <v>150000</v>
      </c>
      <c r="Q12" s="47">
        <v>0</v>
      </c>
      <c r="R12" s="47">
        <v>0</v>
      </c>
      <c r="S12" s="48">
        <f>IF(P12=0," -",Q12/P12)</f>
        <v>0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35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6" t="s">
        <v>109</v>
      </c>
      <c r="C14" s="343" t="s">
        <v>107</v>
      </c>
      <c r="D14" s="150" t="s">
        <v>86</v>
      </c>
      <c r="E14" s="151">
        <v>42370</v>
      </c>
      <c r="F14" s="151">
        <v>42735</v>
      </c>
      <c r="G14" s="122" t="s">
        <v>29</v>
      </c>
      <c r="H14" s="155">
        <v>1</v>
      </c>
      <c r="I14" s="61"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61">
        <v>93986</v>
      </c>
      <c r="R14" s="61">
        <v>0</v>
      </c>
      <c r="S14" s="62">
        <f t="shared" ref="S14:S74" si="3">IF(P14=0," -",Q14/P14)</f>
        <v>0.55695407407407405</v>
      </c>
      <c r="T14" s="63" t="str">
        <f t="shared" ref="T14:T74" si="4">IF(R14=0," -",IF(Q14=0,100%,R14/Q14))</f>
        <v xml:space="preserve"> -</v>
      </c>
    </row>
    <row r="15" spans="2:20" ht="61" thickBot="1">
      <c r="B15" s="347"/>
      <c r="C15" s="344"/>
      <c r="D15" s="152" t="s">
        <v>87</v>
      </c>
      <c r="E15" s="135">
        <v>42370</v>
      </c>
      <c r="F15" s="135">
        <v>42735</v>
      </c>
      <c r="G15" s="12" t="s">
        <v>30</v>
      </c>
      <c r="H15" s="153">
        <v>4</v>
      </c>
      <c r="I15" s="47"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</v>
      </c>
      <c r="Q15" s="47">
        <v>3265</v>
      </c>
      <c r="R15" s="47">
        <v>0</v>
      </c>
      <c r="S15" s="48">
        <f t="shared" si="3"/>
        <v>0.65300000000000002</v>
      </c>
      <c r="T15" s="49" t="str">
        <f t="shared" si="4"/>
        <v xml:space="preserve"> -</v>
      </c>
    </row>
    <row r="16" spans="2:20" ht="61" thickBot="1">
      <c r="B16" s="347"/>
      <c r="C16" s="345"/>
      <c r="D16" s="127" t="s">
        <v>88</v>
      </c>
      <c r="E16" s="128">
        <v>42370</v>
      </c>
      <c r="F16" s="128">
        <v>42735</v>
      </c>
      <c r="G16" s="123" t="s">
        <v>31</v>
      </c>
      <c r="H16" s="156">
        <v>1</v>
      </c>
      <c r="I16" s="67">
        <v>1</v>
      </c>
      <c r="J16" s="67">
        <v>1</v>
      </c>
      <c r="K16" s="164">
        <v>0.8</v>
      </c>
      <c r="L16" s="101">
        <f t="shared" si="0"/>
        <v>0.8</v>
      </c>
      <c r="M16" s="105">
        <f t="shared" si="1"/>
        <v>1</v>
      </c>
      <c r="N16" s="69">
        <f t="shared" si="2"/>
        <v>0.8</v>
      </c>
      <c r="O16" s="113" t="s">
        <v>179</v>
      </c>
      <c r="P16" s="67">
        <v>363230</v>
      </c>
      <c r="Q16" s="67">
        <v>254380</v>
      </c>
      <c r="R16" s="67">
        <v>0</v>
      </c>
      <c r="S16" s="68">
        <f t="shared" si="3"/>
        <v>0.70032761611100403</v>
      </c>
      <c r="T16" s="69" t="str">
        <f t="shared" si="4"/>
        <v xml:space="preserve"> -</v>
      </c>
    </row>
    <row r="17" spans="2:20" ht="13" customHeight="1" thickBot="1">
      <c r="B17" s="347"/>
      <c r="C17" s="57"/>
      <c r="D17" s="40"/>
      <c r="E17" s="41"/>
      <c r="F17" s="41"/>
      <c r="G17" s="27"/>
      <c r="H17" s="28"/>
      <c r="I17" s="28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7"/>
      <c r="C18" s="343" t="s">
        <v>108</v>
      </c>
      <c r="D18" s="355" t="s">
        <v>90</v>
      </c>
      <c r="E18" s="124">
        <v>42370</v>
      </c>
      <c r="F18" s="124">
        <v>42735</v>
      </c>
      <c r="G18" s="8" t="s">
        <v>32</v>
      </c>
      <c r="H18" s="137">
        <v>1</v>
      </c>
      <c r="I18" s="50">
        <v>0</v>
      </c>
      <c r="J18" s="50">
        <v>0</v>
      </c>
      <c r="K18" s="84">
        <v>0</v>
      </c>
      <c r="L18" s="95" t="e">
        <f t="shared" si="0"/>
        <v>#DIV/0!</v>
      </c>
      <c r="M18" s="106">
        <f t="shared" si="1"/>
        <v>1</v>
      </c>
      <c r="N18" s="52" t="str">
        <f t="shared" si="2"/>
        <v xml:space="preserve"> -</v>
      </c>
      <c r="O18" s="114">
        <v>2210994</v>
      </c>
      <c r="P18" s="50">
        <v>6700</v>
      </c>
      <c r="Q18" s="137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47"/>
      <c r="C19" s="344"/>
      <c r="D19" s="356"/>
      <c r="E19" s="125">
        <v>42370</v>
      </c>
      <c r="F19" s="125">
        <v>42735</v>
      </c>
      <c r="G19" s="9" t="s">
        <v>33</v>
      </c>
      <c r="H19" s="132">
        <v>5</v>
      </c>
      <c r="I19" s="45">
        <v>5</v>
      </c>
      <c r="J19" s="45">
        <v>5</v>
      </c>
      <c r="K19" s="85">
        <v>3</v>
      </c>
      <c r="L19" s="19">
        <f t="shared" si="0"/>
        <v>0.6</v>
      </c>
      <c r="M19" s="20">
        <f t="shared" si="1"/>
        <v>1</v>
      </c>
      <c r="N19" s="21">
        <f t="shared" si="2"/>
        <v>0.6</v>
      </c>
      <c r="O19" s="115">
        <v>2210994</v>
      </c>
      <c r="P19" s="45">
        <v>6400</v>
      </c>
      <c r="Q19" s="132">
        <v>1988</v>
      </c>
      <c r="R19" s="45">
        <v>0</v>
      </c>
      <c r="S19" s="22">
        <f t="shared" si="3"/>
        <v>0.31062499999999998</v>
      </c>
      <c r="T19" s="21" t="str">
        <f t="shared" si="4"/>
        <v xml:space="preserve"> -</v>
      </c>
    </row>
    <row r="20" spans="2:20" ht="30">
      <c r="B20" s="347"/>
      <c r="C20" s="344"/>
      <c r="D20" s="356"/>
      <c r="E20" s="125">
        <v>42370</v>
      </c>
      <c r="F20" s="125">
        <v>42735</v>
      </c>
      <c r="G20" s="9" t="s">
        <v>34</v>
      </c>
      <c r="H20" s="142">
        <v>1</v>
      </c>
      <c r="I20" s="22"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1742</v>
      </c>
      <c r="Q20" s="132">
        <v>1742</v>
      </c>
      <c r="R20" s="45">
        <v>0</v>
      </c>
      <c r="S20" s="22">
        <f t="shared" si="3"/>
        <v>1</v>
      </c>
      <c r="T20" s="21" t="str">
        <f t="shared" si="4"/>
        <v xml:space="preserve"> -</v>
      </c>
    </row>
    <row r="21" spans="2:20" ht="31" thickBot="1">
      <c r="B21" s="347"/>
      <c r="C21" s="344"/>
      <c r="D21" s="357"/>
      <c r="E21" s="126">
        <v>42370</v>
      </c>
      <c r="F21" s="126">
        <v>42735</v>
      </c>
      <c r="G21" s="10" t="s">
        <v>35</v>
      </c>
      <c r="H21" s="133">
        <v>1</v>
      </c>
      <c r="I21" s="53"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151884</v>
      </c>
      <c r="Q21" s="133">
        <v>127876</v>
      </c>
      <c r="R21" s="53">
        <v>0</v>
      </c>
      <c r="S21" s="54">
        <f t="shared" si="3"/>
        <v>0.84193200073740482</v>
      </c>
      <c r="T21" s="55" t="str">
        <f t="shared" si="4"/>
        <v xml:space="preserve"> -</v>
      </c>
    </row>
    <row r="22" spans="2:20" ht="46" thickBot="1">
      <c r="B22" s="348"/>
      <c r="C22" s="345"/>
      <c r="D22" s="127" t="s">
        <v>89</v>
      </c>
      <c r="E22" s="128">
        <v>42370</v>
      </c>
      <c r="F22" s="128">
        <v>42735</v>
      </c>
      <c r="G22" s="66" t="s">
        <v>36</v>
      </c>
      <c r="H22" s="156">
        <v>6</v>
      </c>
      <c r="I22" s="67">
        <v>6</v>
      </c>
      <c r="J22" s="67">
        <v>6</v>
      </c>
      <c r="K22" s="164">
        <v>0.5</v>
      </c>
      <c r="L22" s="101">
        <f t="shared" si="0"/>
        <v>8.3333333333333329E-2</v>
      </c>
      <c r="M22" s="105">
        <f t="shared" si="1"/>
        <v>1</v>
      </c>
      <c r="N22" s="69">
        <f t="shared" si="2"/>
        <v>8.3333333333333329E-2</v>
      </c>
      <c r="O22" s="113" t="s">
        <v>180</v>
      </c>
      <c r="P22" s="67">
        <v>62500</v>
      </c>
      <c r="Q22" s="156">
        <v>51600</v>
      </c>
      <c r="R22" s="67">
        <v>0</v>
      </c>
      <c r="S22" s="68">
        <f t="shared" si="3"/>
        <v>0.8256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35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6" t="s">
        <v>113</v>
      </c>
      <c r="C24" s="343" t="s">
        <v>110</v>
      </c>
      <c r="D24" s="358" t="s">
        <v>91</v>
      </c>
      <c r="E24" s="124">
        <v>42370</v>
      </c>
      <c r="F24" s="124">
        <v>42735</v>
      </c>
      <c r="G24" s="129" t="s">
        <v>37</v>
      </c>
      <c r="H24" s="130">
        <v>0.01</v>
      </c>
      <c r="I24" s="51">
        <v>0.01</v>
      </c>
      <c r="J24" s="51">
        <v>0.01</v>
      </c>
      <c r="K24" s="167">
        <v>5.0000000000000001E-3</v>
      </c>
      <c r="L24" s="95">
        <f t="shared" si="0"/>
        <v>0.5</v>
      </c>
      <c r="M24" s="106">
        <f t="shared" si="1"/>
        <v>1</v>
      </c>
      <c r="N24" s="52">
        <f t="shared" si="2"/>
        <v>0.5</v>
      </c>
      <c r="O24" s="114">
        <v>2210204</v>
      </c>
      <c r="P24" s="50">
        <v>2880204</v>
      </c>
      <c r="Q24" s="50">
        <v>9480</v>
      </c>
      <c r="R24" s="50">
        <v>0</v>
      </c>
      <c r="S24" s="51">
        <f t="shared" si="3"/>
        <v>3.2914335234587549E-3</v>
      </c>
      <c r="T24" s="52" t="str">
        <f t="shared" si="4"/>
        <v xml:space="preserve"> -</v>
      </c>
    </row>
    <row r="25" spans="2:20" ht="45">
      <c r="B25" s="347"/>
      <c r="C25" s="344"/>
      <c r="D25" s="341"/>
      <c r="E25" s="125">
        <v>42370</v>
      </c>
      <c r="F25" s="125">
        <v>42735</v>
      </c>
      <c r="G25" s="9" t="s">
        <v>38</v>
      </c>
      <c r="H25" s="132">
        <v>45</v>
      </c>
      <c r="I25" s="45"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1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47"/>
      <c r="C26" s="345"/>
      <c r="D26" s="342"/>
      <c r="E26" s="126">
        <v>42370</v>
      </c>
      <c r="F26" s="126">
        <v>42735</v>
      </c>
      <c r="G26" s="10" t="s">
        <v>39</v>
      </c>
      <c r="H26" s="133">
        <v>1</v>
      </c>
      <c r="I26" s="53"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7"/>
      <c r="C27" s="44"/>
      <c r="D27" s="40"/>
      <c r="E27" s="41"/>
      <c r="F27" s="41"/>
      <c r="G27" s="27"/>
      <c r="H27" s="28"/>
      <c r="I27" s="28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7"/>
      <c r="C28" s="154" t="s">
        <v>111</v>
      </c>
      <c r="D28" s="134" t="s">
        <v>92</v>
      </c>
      <c r="E28" s="135">
        <v>42370</v>
      </c>
      <c r="F28" s="135">
        <v>42735</v>
      </c>
      <c r="G28" s="121" t="s">
        <v>40</v>
      </c>
      <c r="H28" s="136">
        <v>1</v>
      </c>
      <c r="I28" s="48">
        <v>1</v>
      </c>
      <c r="J28" s="48">
        <v>1</v>
      </c>
      <c r="K28" s="92">
        <v>0.4</v>
      </c>
      <c r="L28" s="100">
        <f t="shared" si="0"/>
        <v>0.4</v>
      </c>
      <c r="M28" s="103">
        <f t="shared" si="1"/>
        <v>1</v>
      </c>
      <c r="N28" s="49">
        <f t="shared" si="2"/>
        <v>0.4</v>
      </c>
      <c r="O28" s="111">
        <v>0</v>
      </c>
      <c r="P28" s="47">
        <v>28800</v>
      </c>
      <c r="Q28" s="47">
        <v>6960</v>
      </c>
      <c r="R28" s="47">
        <v>0</v>
      </c>
      <c r="S28" s="48">
        <f t="shared" si="3"/>
        <v>0.24166666666666667</v>
      </c>
      <c r="T28" s="49" t="str">
        <f t="shared" si="4"/>
        <v xml:space="preserve"> -</v>
      </c>
    </row>
    <row r="29" spans="2:20" ht="13" customHeight="1" thickBot="1">
      <c r="B29" s="347"/>
      <c r="C29" s="44"/>
      <c r="D29" s="40"/>
      <c r="E29" s="41"/>
      <c r="F29" s="41"/>
      <c r="G29" s="27"/>
      <c r="H29" s="28"/>
      <c r="I29" s="28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7"/>
      <c r="C30" s="349" t="s">
        <v>112</v>
      </c>
      <c r="D30" s="358" t="s">
        <v>93</v>
      </c>
      <c r="E30" s="124">
        <v>42370</v>
      </c>
      <c r="F30" s="124">
        <v>42735</v>
      </c>
      <c r="G30" s="8" t="s">
        <v>41</v>
      </c>
      <c r="H30" s="50">
        <v>1</v>
      </c>
      <c r="I30" s="50"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630471</v>
      </c>
      <c r="Q30" s="50">
        <v>26403</v>
      </c>
      <c r="R30" s="50">
        <v>0</v>
      </c>
      <c r="S30" s="51">
        <f t="shared" si="3"/>
        <v>4.1878214858415377E-2</v>
      </c>
      <c r="T30" s="52" t="str">
        <f t="shared" si="4"/>
        <v xml:space="preserve"> -</v>
      </c>
    </row>
    <row r="31" spans="2:20" ht="60">
      <c r="B31" s="347"/>
      <c r="C31" s="350"/>
      <c r="D31" s="341"/>
      <c r="E31" s="125">
        <v>42370</v>
      </c>
      <c r="F31" s="125">
        <v>42735</v>
      </c>
      <c r="G31" s="11" t="s">
        <v>42</v>
      </c>
      <c r="H31" s="45">
        <v>1</v>
      </c>
      <c r="I31" s="45">
        <v>0</v>
      </c>
      <c r="J31" s="45">
        <v>0</v>
      </c>
      <c r="K31" s="85">
        <v>0</v>
      </c>
      <c r="L31" s="19" t="e">
        <f t="shared" si="0"/>
        <v>#DIV/0!</v>
      </c>
      <c r="M31" s="20">
        <f t="shared" si="1"/>
        <v>1</v>
      </c>
      <c r="N31" s="21" t="str">
        <f t="shared" si="2"/>
        <v xml:space="preserve"> -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47"/>
      <c r="C32" s="350"/>
      <c r="D32" s="341"/>
      <c r="E32" s="125">
        <v>42370</v>
      </c>
      <c r="F32" s="125">
        <v>42735</v>
      </c>
      <c r="G32" s="11" t="s">
        <v>43</v>
      </c>
      <c r="H32" s="45">
        <v>1</v>
      </c>
      <c r="I32" s="45"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7"/>
      <c r="C33" s="350"/>
      <c r="D33" s="341"/>
      <c r="E33" s="125">
        <v>42370</v>
      </c>
      <c r="F33" s="125">
        <v>42735</v>
      </c>
      <c r="G33" s="11" t="s">
        <v>44</v>
      </c>
      <c r="H33" s="45">
        <v>1</v>
      </c>
      <c r="I33" s="45"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7"/>
      <c r="C34" s="350"/>
      <c r="D34" s="341"/>
      <c r="E34" s="125">
        <v>42370</v>
      </c>
      <c r="F34" s="125">
        <v>42735</v>
      </c>
      <c r="G34" s="11" t="s">
        <v>45</v>
      </c>
      <c r="H34" s="45">
        <v>30</v>
      </c>
      <c r="I34" s="45">
        <v>2</v>
      </c>
      <c r="J34" s="45">
        <v>2</v>
      </c>
      <c r="K34" s="85">
        <v>2</v>
      </c>
      <c r="L34" s="19">
        <f t="shared" si="0"/>
        <v>1</v>
      </c>
      <c r="M34" s="20">
        <f t="shared" si="1"/>
        <v>1</v>
      </c>
      <c r="N34" s="21">
        <f t="shared" si="2"/>
        <v>1</v>
      </c>
      <c r="O34" s="115">
        <v>2210295</v>
      </c>
      <c r="P34" s="45">
        <v>2800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47"/>
      <c r="C35" s="350"/>
      <c r="D35" s="354"/>
      <c r="E35" s="139">
        <v>42370</v>
      </c>
      <c r="F35" s="139">
        <v>42735</v>
      </c>
      <c r="G35" s="71" t="s">
        <v>46</v>
      </c>
      <c r="H35" s="72">
        <v>1</v>
      </c>
      <c r="I35" s="72"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7"/>
      <c r="C36" s="350"/>
      <c r="D36" s="152" t="s">
        <v>94</v>
      </c>
      <c r="E36" s="135">
        <v>42370</v>
      </c>
      <c r="F36" s="135">
        <v>42735</v>
      </c>
      <c r="G36" s="12" t="s">
        <v>47</v>
      </c>
      <c r="H36" s="47">
        <v>6</v>
      </c>
      <c r="I36" s="47">
        <v>1</v>
      </c>
      <c r="J36" s="47">
        <v>1</v>
      </c>
      <c r="K36" s="91">
        <v>1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52000</v>
      </c>
      <c r="Q36" s="47">
        <v>24609</v>
      </c>
      <c r="R36" s="47">
        <v>0</v>
      </c>
      <c r="S36" s="48">
        <f t="shared" si="3"/>
        <v>0.47325</v>
      </c>
      <c r="T36" s="49" t="str">
        <f t="shared" si="4"/>
        <v xml:space="preserve"> -</v>
      </c>
    </row>
    <row r="37" spans="2:20" ht="30">
      <c r="B37" s="347"/>
      <c r="C37" s="350"/>
      <c r="D37" s="340" t="s">
        <v>95</v>
      </c>
      <c r="E37" s="141">
        <v>42370</v>
      </c>
      <c r="F37" s="141">
        <v>42735</v>
      </c>
      <c r="G37" s="13" t="s">
        <v>48</v>
      </c>
      <c r="H37" s="75">
        <v>1</v>
      </c>
      <c r="I37" s="75">
        <v>0</v>
      </c>
      <c r="J37" s="75">
        <v>0</v>
      </c>
      <c r="K37" s="88">
        <v>0</v>
      </c>
      <c r="L37" s="99" t="e">
        <f t="shared" si="0"/>
        <v>#DIV/0!</v>
      </c>
      <c r="M37" s="109">
        <f t="shared" si="1"/>
        <v>1</v>
      </c>
      <c r="N37" s="77" t="str">
        <f t="shared" si="2"/>
        <v xml:space="preserve"> -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47"/>
      <c r="C38" s="350"/>
      <c r="D38" s="341"/>
      <c r="E38" s="125">
        <v>42370</v>
      </c>
      <c r="F38" s="125">
        <v>42735</v>
      </c>
      <c r="G38" s="9" t="s">
        <v>49</v>
      </c>
      <c r="H38" s="22">
        <v>1</v>
      </c>
      <c r="I38" s="22">
        <v>0</v>
      </c>
      <c r="J38" s="22">
        <v>0</v>
      </c>
      <c r="K38" s="82">
        <v>0</v>
      </c>
      <c r="L38" s="19" t="e">
        <f t="shared" si="0"/>
        <v>#DIV/0!</v>
      </c>
      <c r="M38" s="20">
        <f t="shared" si="1"/>
        <v>1</v>
      </c>
      <c r="N38" s="21" t="str">
        <f t="shared" si="2"/>
        <v xml:space="preserve"> -</v>
      </c>
      <c r="O38" s="115">
        <v>6210153</v>
      </c>
      <c r="P38" s="45">
        <v>0</v>
      </c>
      <c r="Q38" s="45">
        <v>0</v>
      </c>
      <c r="R38" s="45">
        <v>0</v>
      </c>
      <c r="S38" s="22" t="str">
        <f t="shared" si="3"/>
        <v xml:space="preserve"> -</v>
      </c>
      <c r="T38" s="21" t="str">
        <f t="shared" si="4"/>
        <v xml:space="preserve"> -</v>
      </c>
    </row>
    <row r="39" spans="2:20" ht="30" customHeight="1">
      <c r="B39" s="347"/>
      <c r="C39" s="350"/>
      <c r="D39" s="341"/>
      <c r="E39" s="125">
        <v>42370</v>
      </c>
      <c r="F39" s="125">
        <v>42735</v>
      </c>
      <c r="G39" s="9" t="s">
        <v>50</v>
      </c>
      <c r="H39" s="45">
        <v>1</v>
      </c>
      <c r="I39" s="45"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160700</v>
      </c>
      <c r="Q39" s="45">
        <v>74977</v>
      </c>
      <c r="R39" s="45">
        <v>0</v>
      </c>
      <c r="S39" s="22">
        <f t="shared" si="3"/>
        <v>0.46656502800248911</v>
      </c>
      <c r="T39" s="21" t="str">
        <f t="shared" si="4"/>
        <v xml:space="preserve"> -</v>
      </c>
    </row>
    <row r="40" spans="2:20" ht="46" thickBot="1">
      <c r="B40" s="348"/>
      <c r="C40" s="351"/>
      <c r="D40" s="342"/>
      <c r="E40" s="126">
        <v>42370</v>
      </c>
      <c r="F40" s="126">
        <v>42735</v>
      </c>
      <c r="G40" s="10" t="s">
        <v>51</v>
      </c>
      <c r="H40" s="53">
        <v>4</v>
      </c>
      <c r="I40" s="53"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11800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35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6" t="s">
        <v>115</v>
      </c>
      <c r="C42" s="343" t="s">
        <v>114</v>
      </c>
      <c r="D42" s="358" t="s">
        <v>96</v>
      </c>
      <c r="E42" s="124">
        <v>42370</v>
      </c>
      <c r="F42" s="124">
        <v>42735</v>
      </c>
      <c r="G42" s="8" t="s">
        <v>52</v>
      </c>
      <c r="H42" s="51">
        <v>1</v>
      </c>
      <c r="I42" s="51"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127990553</v>
      </c>
      <c r="Q42" s="50">
        <v>115609299</v>
      </c>
      <c r="R42" s="50">
        <v>0</v>
      </c>
      <c r="S42" s="51">
        <f t="shared" si="3"/>
        <v>0.9032643135778935</v>
      </c>
      <c r="T42" s="52" t="str">
        <f t="shared" si="4"/>
        <v xml:space="preserve"> -</v>
      </c>
    </row>
    <row r="43" spans="2:20" ht="45">
      <c r="B43" s="347"/>
      <c r="C43" s="344"/>
      <c r="D43" s="341"/>
      <c r="E43" s="125">
        <v>42370</v>
      </c>
      <c r="F43" s="125">
        <v>42735</v>
      </c>
      <c r="G43" s="9" t="s">
        <v>53</v>
      </c>
      <c r="H43" s="22">
        <v>1</v>
      </c>
      <c r="I43" s="22"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3046295</v>
      </c>
      <c r="Q43" s="45">
        <v>796590</v>
      </c>
      <c r="R43" s="45">
        <v>0</v>
      </c>
      <c r="S43" s="22">
        <f t="shared" si="3"/>
        <v>0.26149470093999433</v>
      </c>
      <c r="T43" s="21" t="str">
        <f t="shared" si="4"/>
        <v xml:space="preserve"> -</v>
      </c>
    </row>
    <row r="44" spans="2:20" ht="45">
      <c r="B44" s="347"/>
      <c r="C44" s="344"/>
      <c r="D44" s="341"/>
      <c r="E44" s="125">
        <v>42370</v>
      </c>
      <c r="F44" s="125">
        <v>42735</v>
      </c>
      <c r="G44" s="9" t="s">
        <v>54</v>
      </c>
      <c r="H44" s="22">
        <v>1</v>
      </c>
      <c r="I44" s="22"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749379</v>
      </c>
      <c r="Q44" s="45">
        <v>669950</v>
      </c>
      <c r="R44" s="45">
        <v>0</v>
      </c>
      <c r="S44" s="22">
        <f t="shared" si="3"/>
        <v>0.89400690438349617</v>
      </c>
      <c r="T44" s="21" t="str">
        <f t="shared" si="4"/>
        <v xml:space="preserve"> -</v>
      </c>
    </row>
    <row r="45" spans="2:20" ht="46" thickBot="1">
      <c r="B45" s="347"/>
      <c r="C45" s="344"/>
      <c r="D45" s="354"/>
      <c r="E45" s="139">
        <v>42370</v>
      </c>
      <c r="F45" s="139">
        <v>42735</v>
      </c>
      <c r="G45" s="14" t="s">
        <v>55</v>
      </c>
      <c r="H45" s="73">
        <v>1</v>
      </c>
      <c r="I45" s="73"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238060</v>
      </c>
      <c r="Q45" s="72">
        <v>159909</v>
      </c>
      <c r="R45" s="72">
        <v>0</v>
      </c>
      <c r="S45" s="73">
        <f t="shared" si="3"/>
        <v>0.67171721414769381</v>
      </c>
      <c r="T45" s="74" t="str">
        <f t="shared" si="4"/>
        <v xml:space="preserve"> -</v>
      </c>
    </row>
    <row r="46" spans="2:20" ht="30">
      <c r="B46" s="347"/>
      <c r="C46" s="344"/>
      <c r="D46" s="355" t="s">
        <v>97</v>
      </c>
      <c r="E46" s="124">
        <v>42370</v>
      </c>
      <c r="F46" s="124">
        <v>42735</v>
      </c>
      <c r="G46" s="8" t="s">
        <v>56</v>
      </c>
      <c r="H46" s="50">
        <v>1</v>
      </c>
      <c r="I46" s="50">
        <v>0</v>
      </c>
      <c r="J46" s="50">
        <v>0</v>
      </c>
      <c r="K46" s="84">
        <v>0</v>
      </c>
      <c r="L46" s="95" t="e">
        <f t="shared" si="0"/>
        <v>#DIV/0!</v>
      </c>
      <c r="M46" s="106">
        <f t="shared" si="1"/>
        <v>1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7"/>
      <c r="C47" s="344"/>
      <c r="D47" s="356"/>
      <c r="E47" s="125">
        <v>42370</v>
      </c>
      <c r="F47" s="125">
        <v>42735</v>
      </c>
      <c r="G47" s="9" t="s">
        <v>57</v>
      </c>
      <c r="H47" s="45">
        <v>12000</v>
      </c>
      <c r="I47" s="45">
        <v>3000</v>
      </c>
      <c r="J47" s="45">
        <v>3000</v>
      </c>
      <c r="K47" s="85">
        <v>5687</v>
      </c>
      <c r="L47" s="19">
        <f t="shared" si="0"/>
        <v>1.8956666666666666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308476</v>
      </c>
      <c r="Q47" s="45">
        <v>41450</v>
      </c>
      <c r="R47" s="45">
        <v>0</v>
      </c>
      <c r="S47" s="22">
        <f t="shared" si="3"/>
        <v>0.13437025895045321</v>
      </c>
      <c r="T47" s="21" t="str">
        <f t="shared" si="4"/>
        <v xml:space="preserve"> -</v>
      </c>
    </row>
    <row r="48" spans="2:20" ht="30">
      <c r="B48" s="347"/>
      <c r="C48" s="344"/>
      <c r="D48" s="356"/>
      <c r="E48" s="125">
        <v>42370</v>
      </c>
      <c r="F48" s="125">
        <v>42735</v>
      </c>
      <c r="G48" s="9" t="s">
        <v>58</v>
      </c>
      <c r="H48" s="45">
        <v>6000</v>
      </c>
      <c r="I48" s="45">
        <v>1500</v>
      </c>
      <c r="J48" s="45">
        <v>1500</v>
      </c>
      <c r="K48" s="85">
        <v>3655</v>
      </c>
      <c r="L48" s="19">
        <f t="shared" si="0"/>
        <v>2.4366666666666665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299751</v>
      </c>
      <c r="Q48" s="45">
        <v>207124</v>
      </c>
      <c r="R48" s="45">
        <v>0</v>
      </c>
      <c r="S48" s="22">
        <f t="shared" si="3"/>
        <v>0.69098685242084268</v>
      </c>
      <c r="T48" s="21" t="str">
        <f t="shared" si="4"/>
        <v xml:space="preserve"> -</v>
      </c>
    </row>
    <row r="49" spans="2:20" ht="30">
      <c r="B49" s="347"/>
      <c r="C49" s="344"/>
      <c r="D49" s="356"/>
      <c r="E49" s="125">
        <v>42370</v>
      </c>
      <c r="F49" s="125">
        <v>42735</v>
      </c>
      <c r="G49" s="9" t="s">
        <v>59</v>
      </c>
      <c r="H49" s="45">
        <v>1</v>
      </c>
      <c r="I49" s="45">
        <v>1</v>
      </c>
      <c r="J49" s="45">
        <v>1</v>
      </c>
      <c r="K49" s="85">
        <v>0</v>
      </c>
      <c r="L49" s="19">
        <f t="shared" si="0"/>
        <v>0</v>
      </c>
      <c r="M49" s="20">
        <f t="shared" si="1"/>
        <v>1</v>
      </c>
      <c r="N49" s="21">
        <f t="shared" si="2"/>
        <v>0</v>
      </c>
      <c r="O49" s="115">
        <v>2210289</v>
      </c>
      <c r="P49" s="45">
        <v>74147</v>
      </c>
      <c r="Q49" s="132">
        <v>0</v>
      </c>
      <c r="R49" s="45">
        <v>0</v>
      </c>
      <c r="S49" s="22">
        <f t="shared" si="3"/>
        <v>0</v>
      </c>
      <c r="T49" s="21" t="str">
        <f t="shared" si="4"/>
        <v xml:space="preserve"> -</v>
      </c>
    </row>
    <row r="50" spans="2:20" ht="30">
      <c r="B50" s="347"/>
      <c r="C50" s="344"/>
      <c r="D50" s="356"/>
      <c r="E50" s="125">
        <v>42370</v>
      </c>
      <c r="F50" s="125">
        <v>42735</v>
      </c>
      <c r="G50" s="9" t="s">
        <v>60</v>
      </c>
      <c r="H50" s="45">
        <v>62</v>
      </c>
      <c r="I50" s="45">
        <v>2</v>
      </c>
      <c r="J50" s="45">
        <v>2</v>
      </c>
      <c r="K50" s="85">
        <v>2</v>
      </c>
      <c r="L50" s="19">
        <f t="shared" si="0"/>
        <v>1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196947</v>
      </c>
      <c r="Q50" s="45">
        <v>94483</v>
      </c>
      <c r="R50" s="45">
        <v>0</v>
      </c>
      <c r="S50" s="22">
        <f t="shared" si="3"/>
        <v>0.47973820367916242</v>
      </c>
      <c r="T50" s="21" t="str">
        <f t="shared" si="4"/>
        <v xml:space="preserve"> -</v>
      </c>
    </row>
    <row r="51" spans="2:20" ht="31" thickBot="1">
      <c r="B51" s="347"/>
      <c r="C51" s="344"/>
      <c r="D51" s="357"/>
      <c r="E51" s="126">
        <v>42370</v>
      </c>
      <c r="F51" s="126">
        <v>42735</v>
      </c>
      <c r="G51" s="10" t="s">
        <v>61</v>
      </c>
      <c r="H51" s="53">
        <v>26000</v>
      </c>
      <c r="I51" s="53">
        <v>3000</v>
      </c>
      <c r="J51" s="53">
        <v>3000</v>
      </c>
      <c r="K51" s="86">
        <v>1111</v>
      </c>
      <c r="L51" s="97">
        <f t="shared" si="0"/>
        <v>0.37033333333333335</v>
      </c>
      <c r="M51" s="107">
        <f t="shared" si="1"/>
        <v>1</v>
      </c>
      <c r="N51" s="55">
        <f t="shared" si="2"/>
        <v>0.37033333333333335</v>
      </c>
      <c r="O51" s="116">
        <v>2210206</v>
      </c>
      <c r="P51" s="53">
        <v>148293</v>
      </c>
      <c r="Q51" s="53">
        <v>51772</v>
      </c>
      <c r="R51" s="53">
        <v>0</v>
      </c>
      <c r="S51" s="54">
        <f t="shared" si="3"/>
        <v>0.34911964826390995</v>
      </c>
      <c r="T51" s="55" t="str">
        <f t="shared" si="4"/>
        <v xml:space="preserve"> -</v>
      </c>
    </row>
    <row r="52" spans="2:20" ht="46" thickBot="1">
      <c r="B52" s="347"/>
      <c r="C52" s="344"/>
      <c r="D52" s="145" t="s">
        <v>98</v>
      </c>
      <c r="E52" s="146">
        <v>42370</v>
      </c>
      <c r="F52" s="146">
        <v>42735</v>
      </c>
      <c r="G52" s="147" t="s">
        <v>62</v>
      </c>
      <c r="H52" s="78">
        <v>1</v>
      </c>
      <c r="I52" s="78"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338666</v>
      </c>
      <c r="Q52" s="78">
        <v>308255</v>
      </c>
      <c r="R52" s="78">
        <v>0</v>
      </c>
      <c r="S52" s="79">
        <f t="shared" si="3"/>
        <v>0.91020356339284136</v>
      </c>
      <c r="T52" s="80" t="str">
        <f t="shared" si="4"/>
        <v xml:space="preserve"> -</v>
      </c>
    </row>
    <row r="53" spans="2:20" ht="45">
      <c r="B53" s="347"/>
      <c r="C53" s="344"/>
      <c r="D53" s="355" t="s">
        <v>99</v>
      </c>
      <c r="E53" s="124">
        <v>42370</v>
      </c>
      <c r="F53" s="124">
        <v>42735</v>
      </c>
      <c r="G53" s="8" t="s">
        <v>63</v>
      </c>
      <c r="H53" s="50">
        <v>1</v>
      </c>
      <c r="I53" s="50">
        <v>1</v>
      </c>
      <c r="J53" s="50">
        <v>1</v>
      </c>
      <c r="K53" s="84">
        <v>0</v>
      </c>
      <c r="L53" s="95">
        <f t="shared" si="0"/>
        <v>0</v>
      </c>
      <c r="M53" s="106">
        <f t="shared" si="1"/>
        <v>1</v>
      </c>
      <c r="N53" s="52">
        <f t="shared" si="2"/>
        <v>0</v>
      </c>
      <c r="O53" s="114">
        <v>2210220</v>
      </c>
      <c r="P53" s="50">
        <v>0</v>
      </c>
      <c r="Q53" s="137">
        <v>0</v>
      </c>
      <c r="R53" s="50">
        <v>0</v>
      </c>
      <c r="S53" s="51" t="str">
        <f t="shared" si="3"/>
        <v xml:space="preserve"> -</v>
      </c>
      <c r="T53" s="52" t="str">
        <f t="shared" si="4"/>
        <v xml:space="preserve"> -</v>
      </c>
    </row>
    <row r="54" spans="2:20" ht="45">
      <c r="B54" s="347"/>
      <c r="C54" s="344"/>
      <c r="D54" s="356"/>
      <c r="E54" s="125">
        <v>42370</v>
      </c>
      <c r="F54" s="125">
        <v>42735</v>
      </c>
      <c r="G54" s="9" t="s">
        <v>64</v>
      </c>
      <c r="H54" s="45">
        <v>1</v>
      </c>
      <c r="I54" s="45">
        <v>0</v>
      </c>
      <c r="J54" s="45">
        <v>0</v>
      </c>
      <c r="K54" s="85">
        <v>0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5">
        <v>2210220</v>
      </c>
      <c r="P54" s="45">
        <v>50000</v>
      </c>
      <c r="Q54" s="45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47"/>
      <c r="C55" s="344"/>
      <c r="D55" s="356"/>
      <c r="E55" s="125">
        <v>42370</v>
      </c>
      <c r="F55" s="125">
        <v>42735</v>
      </c>
      <c r="G55" s="11" t="s">
        <v>65</v>
      </c>
      <c r="H55" s="45">
        <v>1</v>
      </c>
      <c r="I55" s="45">
        <v>1</v>
      </c>
      <c r="J55" s="45">
        <v>1</v>
      </c>
      <c r="K55" s="166">
        <v>0.6</v>
      </c>
      <c r="L55" s="19">
        <f t="shared" si="0"/>
        <v>0.6</v>
      </c>
      <c r="M55" s="20">
        <f t="shared" si="1"/>
        <v>1</v>
      </c>
      <c r="N55" s="21">
        <f t="shared" si="2"/>
        <v>0.6</v>
      </c>
      <c r="O55" s="115">
        <v>2210220</v>
      </c>
      <c r="P55" s="45">
        <v>165600</v>
      </c>
      <c r="Q55" s="45">
        <v>126669</v>
      </c>
      <c r="R55" s="45">
        <v>0</v>
      </c>
      <c r="S55" s="22">
        <f t="shared" si="3"/>
        <v>0.76490942028985509</v>
      </c>
      <c r="T55" s="21" t="str">
        <f t="shared" si="4"/>
        <v xml:space="preserve"> -</v>
      </c>
    </row>
    <row r="56" spans="2:20" ht="30">
      <c r="B56" s="347"/>
      <c r="C56" s="344"/>
      <c r="D56" s="356"/>
      <c r="E56" s="125">
        <v>42370</v>
      </c>
      <c r="F56" s="125">
        <v>42735</v>
      </c>
      <c r="G56" s="9" t="s">
        <v>66</v>
      </c>
      <c r="H56" s="22">
        <v>1</v>
      </c>
      <c r="I56" s="22">
        <v>1</v>
      </c>
      <c r="J56" s="22">
        <v>1</v>
      </c>
      <c r="K56" s="82">
        <v>0.02</v>
      </c>
      <c r="L56" s="19">
        <f t="shared" si="0"/>
        <v>0.02</v>
      </c>
      <c r="M56" s="20">
        <f t="shared" si="1"/>
        <v>1</v>
      </c>
      <c r="N56" s="21">
        <f t="shared" si="2"/>
        <v>0.02</v>
      </c>
      <c r="O56" s="115">
        <v>2210220</v>
      </c>
      <c r="P56" s="45">
        <v>59742</v>
      </c>
      <c r="Q56" s="45">
        <v>45115</v>
      </c>
      <c r="R56" s="45">
        <v>0</v>
      </c>
      <c r="S56" s="22">
        <f t="shared" si="3"/>
        <v>0.75516387131331386</v>
      </c>
      <c r="T56" s="21" t="str">
        <f t="shared" si="4"/>
        <v xml:space="preserve"> -</v>
      </c>
    </row>
    <row r="57" spans="2:20" ht="60">
      <c r="B57" s="347"/>
      <c r="C57" s="344"/>
      <c r="D57" s="356"/>
      <c r="E57" s="125">
        <v>42370</v>
      </c>
      <c r="F57" s="125">
        <v>42735</v>
      </c>
      <c r="G57" s="9" t="s">
        <v>67</v>
      </c>
      <c r="H57" s="45">
        <v>1</v>
      </c>
      <c r="I57" s="45">
        <v>0</v>
      </c>
      <c r="J57" s="45">
        <v>0</v>
      </c>
      <c r="K57" s="166">
        <v>0.5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5">
        <v>2210220</v>
      </c>
      <c r="P57" s="45">
        <v>40000</v>
      </c>
      <c r="Q57" s="132">
        <v>40000</v>
      </c>
      <c r="R57" s="45">
        <v>0</v>
      </c>
      <c r="S57" s="22">
        <f t="shared" si="3"/>
        <v>1</v>
      </c>
      <c r="T57" s="21" t="str">
        <f t="shared" si="4"/>
        <v xml:space="preserve"> -</v>
      </c>
    </row>
    <row r="58" spans="2:20" ht="76" thickBot="1">
      <c r="B58" s="347"/>
      <c r="C58" s="344"/>
      <c r="D58" s="357"/>
      <c r="E58" s="126">
        <v>42370</v>
      </c>
      <c r="F58" s="126">
        <v>42735</v>
      </c>
      <c r="G58" s="10" t="s">
        <v>68</v>
      </c>
      <c r="H58" s="53">
        <v>2</v>
      </c>
      <c r="I58" s="53"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127200</v>
      </c>
      <c r="Q58" s="53">
        <v>121124</v>
      </c>
      <c r="R58" s="53">
        <v>0</v>
      </c>
      <c r="S58" s="54">
        <f t="shared" si="3"/>
        <v>0.95223270440251573</v>
      </c>
      <c r="T58" s="55" t="str">
        <f t="shared" si="4"/>
        <v xml:space="preserve"> -</v>
      </c>
    </row>
    <row r="59" spans="2:20" ht="45">
      <c r="B59" s="347"/>
      <c r="C59" s="344"/>
      <c r="D59" s="340" t="s">
        <v>100</v>
      </c>
      <c r="E59" s="141">
        <v>42370</v>
      </c>
      <c r="F59" s="141">
        <v>42735</v>
      </c>
      <c r="G59" s="13" t="s">
        <v>69</v>
      </c>
      <c r="H59" s="75">
        <v>1</v>
      </c>
      <c r="I59" s="75"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10800</v>
      </c>
      <c r="Q59" s="75">
        <v>7338</v>
      </c>
      <c r="R59" s="75">
        <v>0</v>
      </c>
      <c r="S59" s="76">
        <f t="shared" si="3"/>
        <v>0.67944444444444441</v>
      </c>
      <c r="T59" s="77" t="str">
        <f t="shared" si="4"/>
        <v xml:space="preserve"> -</v>
      </c>
    </row>
    <row r="60" spans="2:20" ht="30">
      <c r="B60" s="347"/>
      <c r="C60" s="344"/>
      <c r="D60" s="341"/>
      <c r="E60" s="125">
        <v>42370</v>
      </c>
      <c r="F60" s="125">
        <v>42735</v>
      </c>
      <c r="G60" s="9" t="s">
        <v>70</v>
      </c>
      <c r="H60" s="45">
        <v>1</v>
      </c>
      <c r="I60" s="45">
        <v>1</v>
      </c>
      <c r="J60" s="45">
        <v>1</v>
      </c>
      <c r="K60" s="166">
        <v>0.8</v>
      </c>
      <c r="L60" s="19">
        <f t="shared" si="0"/>
        <v>0.8</v>
      </c>
      <c r="M60" s="20">
        <f t="shared" si="1"/>
        <v>1</v>
      </c>
      <c r="N60" s="21">
        <f t="shared" si="2"/>
        <v>0.8</v>
      </c>
      <c r="O60" s="115">
        <v>2210233</v>
      </c>
      <c r="P60" s="45">
        <v>105400</v>
      </c>
      <c r="Q60" s="132">
        <v>54583</v>
      </c>
      <c r="R60" s="45">
        <v>0</v>
      </c>
      <c r="S60" s="22">
        <f t="shared" si="3"/>
        <v>0.51786527514231495</v>
      </c>
      <c r="T60" s="21" t="str">
        <f t="shared" si="4"/>
        <v xml:space="preserve"> -</v>
      </c>
    </row>
    <row r="61" spans="2:20" ht="45">
      <c r="B61" s="347"/>
      <c r="C61" s="344"/>
      <c r="D61" s="341"/>
      <c r="E61" s="125">
        <v>42370</v>
      </c>
      <c r="F61" s="125">
        <v>42735</v>
      </c>
      <c r="G61" s="11" t="s">
        <v>71</v>
      </c>
      <c r="H61" s="45">
        <v>1</v>
      </c>
      <c r="I61" s="45">
        <v>1</v>
      </c>
      <c r="J61" s="45">
        <v>1</v>
      </c>
      <c r="K61" s="166">
        <v>0.5</v>
      </c>
      <c r="L61" s="19">
        <f t="shared" si="0"/>
        <v>0.5</v>
      </c>
      <c r="M61" s="20">
        <f t="shared" si="1"/>
        <v>1</v>
      </c>
      <c r="N61" s="21">
        <f t="shared" si="2"/>
        <v>0.5</v>
      </c>
      <c r="O61" s="115">
        <v>2210233</v>
      </c>
      <c r="P61" s="45">
        <v>109600</v>
      </c>
      <c r="Q61" s="132">
        <v>106638</v>
      </c>
      <c r="R61" s="45">
        <v>0</v>
      </c>
      <c r="S61" s="22">
        <f t="shared" si="3"/>
        <v>0.97297445255474457</v>
      </c>
      <c r="T61" s="21" t="str">
        <f t="shared" si="4"/>
        <v xml:space="preserve"> -</v>
      </c>
    </row>
    <row r="62" spans="2:20" ht="61" thickBot="1">
      <c r="B62" s="347"/>
      <c r="C62" s="344"/>
      <c r="D62" s="354"/>
      <c r="E62" s="139">
        <v>42370</v>
      </c>
      <c r="F62" s="139">
        <v>42735</v>
      </c>
      <c r="G62" s="14" t="s">
        <v>72</v>
      </c>
      <c r="H62" s="73">
        <v>1</v>
      </c>
      <c r="I62" s="73"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641200</v>
      </c>
      <c r="Q62" s="72">
        <v>404758</v>
      </c>
      <c r="R62" s="72">
        <v>0</v>
      </c>
      <c r="S62" s="73">
        <f t="shared" si="3"/>
        <v>0.63125077978789768</v>
      </c>
      <c r="T62" s="74" t="str">
        <f t="shared" si="4"/>
        <v xml:space="preserve"> -</v>
      </c>
    </row>
    <row r="63" spans="2:20" ht="45">
      <c r="B63" s="347"/>
      <c r="C63" s="344"/>
      <c r="D63" s="355" t="s">
        <v>101</v>
      </c>
      <c r="E63" s="124">
        <v>42370</v>
      </c>
      <c r="F63" s="124">
        <v>42735</v>
      </c>
      <c r="G63" s="8" t="s">
        <v>73</v>
      </c>
      <c r="H63" s="50">
        <v>1</v>
      </c>
      <c r="I63" s="50"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373471</v>
      </c>
      <c r="Q63" s="50">
        <v>367703</v>
      </c>
      <c r="R63" s="50">
        <v>0</v>
      </c>
      <c r="S63" s="51">
        <f t="shared" si="3"/>
        <v>0.98455569508743646</v>
      </c>
      <c r="T63" s="52" t="str">
        <f t="shared" si="4"/>
        <v xml:space="preserve"> -</v>
      </c>
    </row>
    <row r="64" spans="2:20" ht="30">
      <c r="B64" s="347"/>
      <c r="C64" s="344"/>
      <c r="D64" s="356"/>
      <c r="E64" s="125">
        <v>42370</v>
      </c>
      <c r="F64" s="125">
        <v>42735</v>
      </c>
      <c r="G64" s="11" t="s">
        <v>74</v>
      </c>
      <c r="H64" s="45">
        <v>1</v>
      </c>
      <c r="I64" s="45"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60871</v>
      </c>
      <c r="Q64" s="45">
        <v>60871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47"/>
      <c r="C65" s="344"/>
      <c r="D65" s="357"/>
      <c r="E65" s="126">
        <v>42370</v>
      </c>
      <c r="F65" s="126">
        <v>42735</v>
      </c>
      <c r="G65" s="149" t="s">
        <v>75</v>
      </c>
      <c r="H65" s="53">
        <v>1</v>
      </c>
      <c r="I65" s="53">
        <v>1</v>
      </c>
      <c r="J65" s="53">
        <v>1</v>
      </c>
      <c r="K65" s="165">
        <v>0.3</v>
      </c>
      <c r="L65" s="97">
        <f t="shared" si="0"/>
        <v>0.3</v>
      </c>
      <c r="M65" s="107">
        <f t="shared" si="1"/>
        <v>1</v>
      </c>
      <c r="N65" s="55">
        <f t="shared" si="2"/>
        <v>0.3</v>
      </c>
      <c r="O65" s="116" t="s">
        <v>189</v>
      </c>
      <c r="P65" s="53">
        <v>343362</v>
      </c>
      <c r="Q65" s="53">
        <v>30412</v>
      </c>
      <c r="R65" s="53">
        <v>0</v>
      </c>
      <c r="S65" s="54">
        <f t="shared" si="3"/>
        <v>8.8571245507656646E-2</v>
      </c>
      <c r="T65" s="55" t="str">
        <f t="shared" si="4"/>
        <v xml:space="preserve"> -</v>
      </c>
    </row>
    <row r="66" spans="2:20" ht="45">
      <c r="B66" s="347"/>
      <c r="C66" s="344"/>
      <c r="D66" s="340" t="s">
        <v>102</v>
      </c>
      <c r="E66" s="141">
        <v>42370</v>
      </c>
      <c r="F66" s="141">
        <v>42735</v>
      </c>
      <c r="G66" s="13" t="s">
        <v>76</v>
      </c>
      <c r="H66" s="76">
        <v>1</v>
      </c>
      <c r="I66" s="76"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238231</v>
      </c>
      <c r="Q66" s="75">
        <v>122597</v>
      </c>
      <c r="R66" s="75">
        <v>0</v>
      </c>
      <c r="S66" s="76">
        <f t="shared" si="3"/>
        <v>0.51461396711595053</v>
      </c>
      <c r="T66" s="77" t="str">
        <f t="shared" si="4"/>
        <v xml:space="preserve"> -</v>
      </c>
    </row>
    <row r="67" spans="2:20" ht="45">
      <c r="B67" s="347"/>
      <c r="C67" s="344"/>
      <c r="D67" s="341"/>
      <c r="E67" s="125">
        <v>42370</v>
      </c>
      <c r="F67" s="125">
        <v>42735</v>
      </c>
      <c r="G67" s="9" t="s">
        <v>77</v>
      </c>
      <c r="H67" s="45">
        <v>1</v>
      </c>
      <c r="I67" s="45"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3375</v>
      </c>
      <c r="Q67" s="45">
        <v>2220</v>
      </c>
      <c r="R67" s="45">
        <v>0</v>
      </c>
      <c r="S67" s="22">
        <f t="shared" si="3"/>
        <v>0.65777777777777779</v>
      </c>
      <c r="T67" s="21" t="str">
        <f t="shared" si="4"/>
        <v xml:space="preserve"> -</v>
      </c>
    </row>
    <row r="68" spans="2:20" ht="45">
      <c r="B68" s="347"/>
      <c r="C68" s="344"/>
      <c r="D68" s="341"/>
      <c r="E68" s="125">
        <v>42370</v>
      </c>
      <c r="F68" s="125">
        <v>42735</v>
      </c>
      <c r="G68" s="9" t="s">
        <v>78</v>
      </c>
      <c r="H68" s="45">
        <v>1</v>
      </c>
      <c r="I68" s="45"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647812</v>
      </c>
      <c r="Q68" s="45">
        <v>444591</v>
      </c>
      <c r="R68" s="45">
        <v>0</v>
      </c>
      <c r="S68" s="22">
        <f t="shared" si="3"/>
        <v>0.68629633288670167</v>
      </c>
      <c r="T68" s="21" t="str">
        <f t="shared" si="4"/>
        <v xml:space="preserve"> -</v>
      </c>
    </row>
    <row r="69" spans="2:20" ht="31" thickBot="1">
      <c r="B69" s="347"/>
      <c r="C69" s="344"/>
      <c r="D69" s="354"/>
      <c r="E69" s="139">
        <v>42370</v>
      </c>
      <c r="F69" s="139">
        <v>42735</v>
      </c>
      <c r="G69" s="14" t="s">
        <v>79</v>
      </c>
      <c r="H69" s="72">
        <v>3560976</v>
      </c>
      <c r="I69" s="72">
        <v>890244</v>
      </c>
      <c r="J69" s="72">
        <v>890244</v>
      </c>
      <c r="K69" s="90">
        <v>232429</v>
      </c>
      <c r="L69" s="96">
        <f t="shared" si="0"/>
        <v>0.2610846015249752</v>
      </c>
      <c r="M69" s="108">
        <f t="shared" si="1"/>
        <v>1</v>
      </c>
      <c r="N69" s="74">
        <f t="shared" si="2"/>
        <v>0.2610846015249752</v>
      </c>
      <c r="O69" s="25">
        <v>2210239</v>
      </c>
      <c r="P69" s="72">
        <v>142500</v>
      </c>
      <c r="Q69" s="72">
        <v>138603</v>
      </c>
      <c r="R69" s="72">
        <v>0</v>
      </c>
      <c r="S69" s="73">
        <f t="shared" si="3"/>
        <v>0.97265263157894732</v>
      </c>
      <c r="T69" s="74" t="str">
        <f t="shared" si="4"/>
        <v xml:space="preserve"> -</v>
      </c>
    </row>
    <row r="70" spans="2:20" ht="45">
      <c r="B70" s="347"/>
      <c r="C70" s="344"/>
      <c r="D70" s="355" t="s">
        <v>103</v>
      </c>
      <c r="E70" s="124">
        <v>42370</v>
      </c>
      <c r="F70" s="124">
        <v>42735</v>
      </c>
      <c r="G70" s="8" t="s">
        <v>80</v>
      </c>
      <c r="H70" s="50">
        <v>2</v>
      </c>
      <c r="I70" s="50">
        <v>1</v>
      </c>
      <c r="J70" s="50">
        <v>1</v>
      </c>
      <c r="K70" s="84">
        <v>2</v>
      </c>
      <c r="L70" s="95">
        <f t="shared" si="0"/>
        <v>2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54900</v>
      </c>
      <c r="Q70" s="50">
        <v>21960</v>
      </c>
      <c r="R70" s="50">
        <v>0</v>
      </c>
      <c r="S70" s="51">
        <f t="shared" si="3"/>
        <v>0.4</v>
      </c>
      <c r="T70" s="52" t="str">
        <f t="shared" si="4"/>
        <v xml:space="preserve"> -</v>
      </c>
    </row>
    <row r="71" spans="2:20" ht="31" thickBot="1">
      <c r="B71" s="347"/>
      <c r="C71" s="344"/>
      <c r="D71" s="357"/>
      <c r="E71" s="126">
        <v>42370</v>
      </c>
      <c r="F71" s="126">
        <v>42735</v>
      </c>
      <c r="G71" s="10" t="s">
        <v>81</v>
      </c>
      <c r="H71" s="53">
        <v>3</v>
      </c>
      <c r="I71" s="53">
        <v>0</v>
      </c>
      <c r="J71" s="53">
        <v>0</v>
      </c>
      <c r="K71" s="86">
        <v>0</v>
      </c>
      <c r="L71" s="97" t="e">
        <f t="shared" si="0"/>
        <v>#DIV/0!</v>
      </c>
      <c r="M71" s="107">
        <f t="shared" si="1"/>
        <v>1</v>
      </c>
      <c r="N71" s="55" t="str">
        <f t="shared" si="2"/>
        <v xml:space="preserve"> -</v>
      </c>
      <c r="O71" s="116">
        <v>0</v>
      </c>
      <c r="P71" s="53">
        <v>0</v>
      </c>
      <c r="Q71" s="53">
        <v>0</v>
      </c>
      <c r="R71" s="53">
        <v>0</v>
      </c>
      <c r="S71" s="54" t="str">
        <f t="shared" si="3"/>
        <v xml:space="preserve"> -</v>
      </c>
      <c r="T71" s="55" t="str">
        <f t="shared" si="4"/>
        <v xml:space="preserve"> -</v>
      </c>
    </row>
    <row r="72" spans="2:20" ht="30">
      <c r="B72" s="347"/>
      <c r="C72" s="344"/>
      <c r="D72" s="340" t="s">
        <v>104</v>
      </c>
      <c r="E72" s="141">
        <v>42370</v>
      </c>
      <c r="F72" s="141">
        <v>42735</v>
      </c>
      <c r="G72" s="13" t="s">
        <v>82</v>
      </c>
      <c r="H72" s="76">
        <v>1</v>
      </c>
      <c r="I72" s="76">
        <v>0</v>
      </c>
      <c r="J72" s="76">
        <v>0</v>
      </c>
      <c r="K72" s="89">
        <v>0</v>
      </c>
      <c r="L72" s="99" t="e">
        <f t="shared" si="0"/>
        <v>#DIV/0!</v>
      </c>
      <c r="M72" s="109">
        <f t="shared" si="1"/>
        <v>1</v>
      </c>
      <c r="N72" s="77" t="str">
        <f t="shared" si="2"/>
        <v xml:space="preserve"> -</v>
      </c>
      <c r="O72" s="117">
        <v>2210544</v>
      </c>
      <c r="P72" s="75">
        <v>32869713</v>
      </c>
      <c r="Q72" s="75">
        <v>0</v>
      </c>
      <c r="R72" s="75">
        <v>0</v>
      </c>
      <c r="S72" s="76">
        <f t="shared" si="3"/>
        <v>0</v>
      </c>
      <c r="T72" s="77" t="str">
        <f t="shared" si="4"/>
        <v xml:space="preserve"> -</v>
      </c>
    </row>
    <row r="73" spans="2:20" ht="45">
      <c r="B73" s="347"/>
      <c r="C73" s="344"/>
      <c r="D73" s="341"/>
      <c r="E73" s="125">
        <v>42370</v>
      </c>
      <c r="F73" s="125">
        <v>42735</v>
      </c>
      <c r="G73" s="9" t="s">
        <v>83</v>
      </c>
      <c r="H73" s="45">
        <v>1</v>
      </c>
      <c r="I73" s="45">
        <v>1</v>
      </c>
      <c r="J73" s="45">
        <v>1</v>
      </c>
      <c r="K73" s="166">
        <v>0.3</v>
      </c>
      <c r="L73" s="19">
        <f t="shared" si="0"/>
        <v>0.3</v>
      </c>
      <c r="M73" s="20">
        <f t="shared" si="1"/>
        <v>1</v>
      </c>
      <c r="N73" s="21">
        <f t="shared" si="2"/>
        <v>0.3</v>
      </c>
      <c r="O73" s="115">
        <v>2210506</v>
      </c>
      <c r="P73" s="45">
        <v>900000</v>
      </c>
      <c r="Q73" s="132">
        <v>509616</v>
      </c>
      <c r="R73" s="45">
        <v>0</v>
      </c>
      <c r="S73" s="22">
        <f t="shared" si="3"/>
        <v>0.56623999999999997</v>
      </c>
      <c r="T73" s="21" t="str">
        <f t="shared" si="4"/>
        <v xml:space="preserve"> -</v>
      </c>
    </row>
    <row r="74" spans="2:20" ht="31" thickBot="1">
      <c r="B74" s="348"/>
      <c r="C74" s="345"/>
      <c r="D74" s="342"/>
      <c r="E74" s="126">
        <v>42370</v>
      </c>
      <c r="F74" s="126">
        <v>42735</v>
      </c>
      <c r="G74" s="10" t="s">
        <v>84</v>
      </c>
      <c r="H74" s="53">
        <v>4</v>
      </c>
      <c r="I74" s="53">
        <v>0</v>
      </c>
      <c r="J74" s="53">
        <v>0</v>
      </c>
      <c r="K74" s="86">
        <v>0</v>
      </c>
      <c r="L74" s="97" t="e">
        <f t="shared" si="0"/>
        <v>#DIV/0!</v>
      </c>
      <c r="M74" s="107">
        <f t="shared" si="1"/>
        <v>1</v>
      </c>
      <c r="N74" s="55" t="str">
        <f t="shared" si="2"/>
        <v xml:space="preserve"> -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0.76906710410223522</v>
      </c>
      <c r="O75" s="158"/>
      <c r="P75" s="162">
        <f>+SUM(P12,P14:P16,P18:P22,P24:P26,P28,P30:P40,P42:P74)</f>
        <v>175017325</v>
      </c>
      <c r="Q75" s="159">
        <f t="shared" ref="Q75:R75" si="5">+SUM(Q12,Q14:Q16,Q18:Q22,Q24:Q26,Q28,Q30:Q40,Q42:Q74)</f>
        <v>121220896</v>
      </c>
      <c r="R75" s="159">
        <f t="shared" si="5"/>
        <v>0</v>
      </c>
      <c r="S75" s="157">
        <f t="shared" ref="S75" si="6">IF(P75=0," -",Q75/P75)</f>
        <v>0.69262226468151078</v>
      </c>
      <c r="T75" s="161" t="str">
        <f t="shared" ref="T75" si="7">IF(R75=0," -",IF(Q75=0,100%,R75/Q75))</f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I10:I11"/>
    <mergeCell ref="D59:D62"/>
    <mergeCell ref="D63:D65"/>
    <mergeCell ref="D66:D69"/>
    <mergeCell ref="D70:D71"/>
    <mergeCell ref="D37:D40"/>
    <mergeCell ref="D42:D45"/>
    <mergeCell ref="D46:D51"/>
    <mergeCell ref="D53:D58"/>
    <mergeCell ref="H10:H11"/>
    <mergeCell ref="D18:D21"/>
    <mergeCell ref="D24:D26"/>
    <mergeCell ref="D30:D35"/>
    <mergeCell ref="D72:D74"/>
    <mergeCell ref="C42:C74"/>
    <mergeCell ref="B42:B74"/>
    <mergeCell ref="C14:C16"/>
    <mergeCell ref="C18:C22"/>
    <mergeCell ref="B14:B22"/>
    <mergeCell ref="C24:C26"/>
    <mergeCell ref="C30:C40"/>
    <mergeCell ref="B24:B4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</row>
    <row r="3" spans="2:20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</row>
    <row r="4" spans="2:20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3">
        <v>43100</v>
      </c>
      <c r="D8" s="360" t="s">
        <v>3</v>
      </c>
      <c r="E8" s="361"/>
      <c r="F8" s="361"/>
      <c r="G8" s="361"/>
      <c r="H8" s="361"/>
      <c r="I8" s="361"/>
      <c r="J8" s="361"/>
      <c r="K8" s="36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63" t="s">
        <v>17</v>
      </c>
      <c r="C9" s="366" t="s">
        <v>18</v>
      </c>
      <c r="D9" s="368" t="s">
        <v>0</v>
      </c>
      <c r="E9" s="371" t="s">
        <v>4</v>
      </c>
      <c r="F9" s="371"/>
      <c r="G9" s="371" t="s">
        <v>5</v>
      </c>
      <c r="H9" s="371"/>
      <c r="I9" s="371"/>
      <c r="J9" s="371"/>
      <c r="K9" s="373"/>
      <c r="L9" s="5"/>
      <c r="M9" s="368" t="s">
        <v>6</v>
      </c>
      <c r="N9" s="373"/>
      <c r="O9" s="382" t="s">
        <v>24</v>
      </c>
      <c r="P9" s="383"/>
      <c r="Q9" s="383"/>
      <c r="R9" s="383"/>
      <c r="S9" s="383"/>
      <c r="T9" s="384"/>
    </row>
    <row r="10" spans="2:20" ht="17" customHeight="1">
      <c r="B10" s="364"/>
      <c r="C10" s="367"/>
      <c r="D10" s="369"/>
      <c r="E10" s="372"/>
      <c r="F10" s="372"/>
      <c r="G10" s="372" t="s">
        <v>7</v>
      </c>
      <c r="H10" s="352" t="s">
        <v>25</v>
      </c>
      <c r="I10" s="352" t="s">
        <v>26</v>
      </c>
      <c r="J10" s="376" t="s">
        <v>1</v>
      </c>
      <c r="K10" s="374" t="s">
        <v>8</v>
      </c>
      <c r="L10" s="6"/>
      <c r="M10" s="378" t="s">
        <v>9</v>
      </c>
      <c r="N10" s="380" t="s">
        <v>10</v>
      </c>
      <c r="O10" s="385"/>
      <c r="P10" s="386"/>
      <c r="Q10" s="386"/>
      <c r="R10" s="386"/>
      <c r="S10" s="386"/>
      <c r="T10" s="387"/>
    </row>
    <row r="11" spans="2:20" ht="37.5" customHeight="1" thickBot="1">
      <c r="B11" s="365"/>
      <c r="C11" s="367"/>
      <c r="D11" s="370"/>
      <c r="E11" s="24" t="s">
        <v>11</v>
      </c>
      <c r="F11" s="24" t="s">
        <v>12</v>
      </c>
      <c r="G11" s="352"/>
      <c r="H11" s="353"/>
      <c r="I11" s="388"/>
      <c r="J11" s="377"/>
      <c r="K11" s="375"/>
      <c r="L11" s="15"/>
      <c r="M11" s="379"/>
      <c r="N11" s="381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42736</v>
      </c>
      <c r="F12" s="135">
        <v>43100</v>
      </c>
      <c r="G12" s="121" t="s">
        <v>28</v>
      </c>
      <c r="H12" s="47">
        <v>1</v>
      </c>
      <c r="I12" s="53">
        <f>+J12</f>
        <v>1</v>
      </c>
      <c r="J12" s="47">
        <v>1</v>
      </c>
      <c r="K12" s="335">
        <v>0.25</v>
      </c>
      <c r="L12" s="100">
        <f>+K12/J12</f>
        <v>0.25</v>
      </c>
      <c r="M12" s="103">
        <f>DAYS360(E12,$C$8)/DAYS360(E12,F12)</f>
        <v>1</v>
      </c>
      <c r="N12" s="49">
        <f>IF(J12=0," -",IF(L12&gt;100%,100%,L12))</f>
        <v>0.25</v>
      </c>
      <c r="O12" s="111">
        <v>0</v>
      </c>
      <c r="P12" s="47">
        <v>85854</v>
      </c>
      <c r="Q12" s="47">
        <v>24854</v>
      </c>
      <c r="R12" s="47">
        <v>0</v>
      </c>
      <c r="S12" s="48">
        <f>IF(P12=0," -",Q12/P12)</f>
        <v>0.28949146224986605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6" t="s">
        <v>109</v>
      </c>
      <c r="C14" s="343" t="s">
        <v>107</v>
      </c>
      <c r="D14" s="150" t="s">
        <v>86</v>
      </c>
      <c r="E14" s="151">
        <v>42736</v>
      </c>
      <c r="F14" s="151">
        <v>43100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155">
        <v>138750</v>
      </c>
      <c r="R14" s="61">
        <v>0</v>
      </c>
      <c r="S14" s="62">
        <f t="shared" ref="S14:S75" si="3">IF(P14=0," -",Q14/P14)</f>
        <v>0.82222222222222219</v>
      </c>
      <c r="T14" s="63" t="str">
        <f t="shared" ref="T14:T75" si="4">IF(R14=0," -",IF(Q14=0,100%,R14/Q14))</f>
        <v xml:space="preserve"> -</v>
      </c>
    </row>
    <row r="15" spans="2:20" ht="61" thickBot="1">
      <c r="B15" s="347"/>
      <c r="C15" s="344"/>
      <c r="D15" s="152" t="s">
        <v>87</v>
      </c>
      <c r="E15" s="135">
        <v>42736</v>
      </c>
      <c r="F15" s="135">
        <v>43100</v>
      </c>
      <c r="G15" s="12" t="s">
        <v>30</v>
      </c>
      <c r="H15" s="47">
        <v>4</v>
      </c>
      <c r="I15" s="53">
        <f>+J15+('2016'!I15-'2016'!K15)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47"/>
      <c r="C16" s="345"/>
      <c r="D16" s="127" t="s">
        <v>88</v>
      </c>
      <c r="E16" s="128">
        <v>42736</v>
      </c>
      <c r="F16" s="128">
        <v>43100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1</v>
      </c>
      <c r="N16" s="69">
        <f t="shared" si="2"/>
        <v>1</v>
      </c>
      <c r="O16" s="113" t="s">
        <v>179</v>
      </c>
      <c r="P16" s="67">
        <v>427306</v>
      </c>
      <c r="Q16" s="67">
        <v>410566</v>
      </c>
      <c r="R16" s="67">
        <v>0</v>
      </c>
      <c r="S16" s="68">
        <f t="shared" si="3"/>
        <v>0.96082432729706579</v>
      </c>
      <c r="T16" s="69" t="str">
        <f t="shared" si="4"/>
        <v xml:space="preserve"> -</v>
      </c>
    </row>
    <row r="17" spans="2:20" ht="13" customHeight="1" thickBot="1">
      <c r="B17" s="347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7"/>
      <c r="C18" s="343" t="s">
        <v>108</v>
      </c>
      <c r="D18" s="355" t="s">
        <v>90</v>
      </c>
      <c r="E18" s="124">
        <v>42736</v>
      </c>
      <c r="F18" s="124">
        <v>43100</v>
      </c>
      <c r="G18" s="8" t="s">
        <v>32</v>
      </c>
      <c r="H18" s="50">
        <v>1</v>
      </c>
      <c r="I18" s="75">
        <f>+J18</f>
        <v>1</v>
      </c>
      <c r="J18" s="50">
        <v>1</v>
      </c>
      <c r="K18" s="179">
        <v>1</v>
      </c>
      <c r="L18" s="95">
        <f t="shared" si="0"/>
        <v>1</v>
      </c>
      <c r="M18" s="106">
        <f t="shared" si="1"/>
        <v>1</v>
      </c>
      <c r="N18" s="52">
        <f t="shared" si="2"/>
        <v>1</v>
      </c>
      <c r="O18" s="114">
        <v>2210994</v>
      </c>
      <c r="P18" s="50">
        <v>1081086</v>
      </c>
      <c r="Q18" s="50">
        <v>1081086</v>
      </c>
      <c r="R18" s="50">
        <v>0</v>
      </c>
      <c r="S18" s="51">
        <f t="shared" si="3"/>
        <v>1</v>
      </c>
      <c r="T18" s="52" t="str">
        <f t="shared" si="4"/>
        <v xml:space="preserve"> -</v>
      </c>
    </row>
    <row r="19" spans="2:20" ht="30">
      <c r="B19" s="347"/>
      <c r="C19" s="344"/>
      <c r="D19" s="356"/>
      <c r="E19" s="125">
        <v>42736</v>
      </c>
      <c r="F19" s="125">
        <v>43100</v>
      </c>
      <c r="G19" s="9" t="s">
        <v>33</v>
      </c>
      <c r="H19" s="45">
        <v>5</v>
      </c>
      <c r="I19" s="45">
        <f>+J19</f>
        <v>5</v>
      </c>
      <c r="J19" s="45">
        <v>5</v>
      </c>
      <c r="K19" s="85">
        <v>5</v>
      </c>
      <c r="L19" s="19">
        <f t="shared" si="0"/>
        <v>1</v>
      </c>
      <c r="M19" s="20">
        <f t="shared" si="1"/>
        <v>1</v>
      </c>
      <c r="N19" s="21">
        <f t="shared" si="2"/>
        <v>1</v>
      </c>
      <c r="O19" s="115">
        <v>2210994</v>
      </c>
      <c r="P19" s="45">
        <v>10414</v>
      </c>
      <c r="Q19" s="132">
        <v>9386</v>
      </c>
      <c r="R19" s="45">
        <v>0</v>
      </c>
      <c r="S19" s="22">
        <f t="shared" si="3"/>
        <v>0.90128672940272714</v>
      </c>
      <c r="T19" s="21" t="str">
        <f t="shared" si="4"/>
        <v xml:space="preserve"> -</v>
      </c>
    </row>
    <row r="20" spans="2:20" ht="30">
      <c r="B20" s="347"/>
      <c r="C20" s="344"/>
      <c r="D20" s="356"/>
      <c r="E20" s="125">
        <v>42736</v>
      </c>
      <c r="F20" s="125">
        <v>43100</v>
      </c>
      <c r="G20" s="9" t="s">
        <v>34</v>
      </c>
      <c r="H20" s="2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10414</v>
      </c>
      <c r="Q20" s="132">
        <v>9386</v>
      </c>
      <c r="R20" s="45">
        <v>0</v>
      </c>
      <c r="S20" s="22">
        <f t="shared" si="3"/>
        <v>0.90128672940272714</v>
      </c>
      <c r="T20" s="21" t="str">
        <f t="shared" si="4"/>
        <v xml:space="preserve"> -</v>
      </c>
    </row>
    <row r="21" spans="2:20" ht="31" thickBot="1">
      <c r="B21" s="347"/>
      <c r="C21" s="344"/>
      <c r="D21" s="357"/>
      <c r="E21" s="126">
        <v>42736</v>
      </c>
      <c r="F21" s="126">
        <v>43100</v>
      </c>
      <c r="G21" s="10" t="s">
        <v>35</v>
      </c>
      <c r="H21" s="5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264786</v>
      </c>
      <c r="Q21" s="133">
        <v>109643</v>
      </c>
      <c r="R21" s="53">
        <v>0</v>
      </c>
      <c r="S21" s="54">
        <f t="shared" si="3"/>
        <v>0.41408156020333403</v>
      </c>
      <c r="T21" s="55" t="str">
        <f t="shared" si="4"/>
        <v xml:space="preserve"> -</v>
      </c>
    </row>
    <row r="22" spans="2:20" ht="46" thickBot="1">
      <c r="B22" s="348"/>
      <c r="C22" s="345"/>
      <c r="D22" s="127" t="s">
        <v>89</v>
      </c>
      <c r="E22" s="128">
        <v>42736</v>
      </c>
      <c r="F22" s="128">
        <v>43100</v>
      </c>
      <c r="G22" s="66" t="s">
        <v>36</v>
      </c>
      <c r="H22" s="67">
        <v>6</v>
      </c>
      <c r="I22" s="53">
        <f>+J22+('2016'!I22-'2016'!K22)</f>
        <v>5.5</v>
      </c>
      <c r="J22" s="67">
        <v>0</v>
      </c>
      <c r="K22" s="336">
        <v>6</v>
      </c>
      <c r="L22" s="101" t="e">
        <f t="shared" si="0"/>
        <v>#DIV/0!</v>
      </c>
      <c r="M22" s="105">
        <f t="shared" si="1"/>
        <v>1</v>
      </c>
      <c r="N22" s="69" t="str">
        <f t="shared" si="2"/>
        <v xml:space="preserve"> -</v>
      </c>
      <c r="O22" s="113" t="s">
        <v>180</v>
      </c>
      <c r="P22" s="67">
        <v>54300</v>
      </c>
      <c r="Q22" s="67">
        <v>30000</v>
      </c>
      <c r="R22" s="67">
        <v>0</v>
      </c>
      <c r="S22" s="68">
        <f t="shared" si="3"/>
        <v>0.5524861878453039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6" t="s">
        <v>113</v>
      </c>
      <c r="C24" s="343" t="s">
        <v>110</v>
      </c>
      <c r="D24" s="358" t="s">
        <v>91</v>
      </c>
      <c r="E24" s="124">
        <v>42736</v>
      </c>
      <c r="F24" s="124">
        <v>43100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1</v>
      </c>
      <c r="N24" s="52">
        <f t="shared" si="2"/>
        <v>1</v>
      </c>
      <c r="O24" s="114">
        <v>2210204</v>
      </c>
      <c r="P24" s="50">
        <v>6148726</v>
      </c>
      <c r="Q24" s="50">
        <v>0</v>
      </c>
      <c r="R24" s="50">
        <v>0</v>
      </c>
      <c r="S24" s="51">
        <f t="shared" si="3"/>
        <v>0</v>
      </c>
      <c r="T24" s="52" t="str">
        <f t="shared" si="4"/>
        <v xml:space="preserve"> -</v>
      </c>
    </row>
    <row r="25" spans="2:20" ht="45">
      <c r="B25" s="347"/>
      <c r="C25" s="344"/>
      <c r="D25" s="341"/>
      <c r="E25" s="125">
        <v>42736</v>
      </c>
      <c r="F25" s="125">
        <v>43100</v>
      </c>
      <c r="G25" s="9" t="s">
        <v>38</v>
      </c>
      <c r="H25" s="45">
        <v>45</v>
      </c>
      <c r="I25" s="45">
        <f>+J25+('2016'!I25-'2016'!K25)</f>
        <v>15</v>
      </c>
      <c r="J25" s="45">
        <v>15</v>
      </c>
      <c r="K25" s="85">
        <v>15</v>
      </c>
      <c r="L25" s="19">
        <f t="shared" si="0"/>
        <v>1</v>
      </c>
      <c r="M25" s="20">
        <f t="shared" si="1"/>
        <v>1</v>
      </c>
      <c r="N25" s="21">
        <f t="shared" si="2"/>
        <v>1</v>
      </c>
      <c r="O25" s="115">
        <v>2210117</v>
      </c>
      <c r="P25" s="45">
        <v>88536</v>
      </c>
      <c r="Q25" s="132">
        <v>76895</v>
      </c>
      <c r="R25" s="45">
        <v>0</v>
      </c>
      <c r="S25" s="22">
        <f t="shared" si="3"/>
        <v>0.86851676154332702</v>
      </c>
      <c r="T25" s="21" t="str">
        <f t="shared" si="4"/>
        <v xml:space="preserve"> -</v>
      </c>
    </row>
    <row r="26" spans="2:20" ht="46" thickBot="1">
      <c r="B26" s="347"/>
      <c r="C26" s="345"/>
      <c r="D26" s="342"/>
      <c r="E26" s="126">
        <v>42736</v>
      </c>
      <c r="F26" s="126">
        <v>43100</v>
      </c>
      <c r="G26" s="10" t="s">
        <v>39</v>
      </c>
      <c r="H26" s="53">
        <v>1</v>
      </c>
      <c r="I26" s="53">
        <f>+J26+('2016'!I26-'2016'!K26)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7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7"/>
      <c r="C28" s="154" t="s">
        <v>111</v>
      </c>
      <c r="D28" s="134" t="s">
        <v>92</v>
      </c>
      <c r="E28" s="135">
        <v>42736</v>
      </c>
      <c r="F28" s="135">
        <v>43100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0.8</v>
      </c>
      <c r="L28" s="100">
        <f t="shared" si="0"/>
        <v>0.8</v>
      </c>
      <c r="M28" s="103">
        <f t="shared" si="1"/>
        <v>1</v>
      </c>
      <c r="N28" s="49">
        <f t="shared" si="2"/>
        <v>0.8</v>
      </c>
      <c r="O28" s="111">
        <v>0</v>
      </c>
      <c r="P28" s="47">
        <v>39600</v>
      </c>
      <c r="Q28" s="47">
        <v>12600</v>
      </c>
      <c r="R28" s="47">
        <v>0</v>
      </c>
      <c r="S28" s="48">
        <f t="shared" si="3"/>
        <v>0.31818181818181818</v>
      </c>
      <c r="T28" s="49" t="str">
        <f t="shared" si="4"/>
        <v xml:space="preserve"> -</v>
      </c>
    </row>
    <row r="29" spans="2:20" ht="13" customHeight="1" thickBot="1">
      <c r="B29" s="347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7"/>
      <c r="C30" s="349" t="s">
        <v>112</v>
      </c>
      <c r="D30" s="358" t="s">
        <v>93</v>
      </c>
      <c r="E30" s="124">
        <v>42736</v>
      </c>
      <c r="F30" s="124">
        <v>43100</v>
      </c>
      <c r="G30" s="8" t="s">
        <v>41</v>
      </c>
      <c r="H30" s="50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571589</v>
      </c>
      <c r="Q30" s="137">
        <v>379900</v>
      </c>
      <c r="R30" s="50">
        <v>0</v>
      </c>
      <c r="S30" s="51">
        <f t="shared" si="3"/>
        <v>0.66463840276842279</v>
      </c>
      <c r="T30" s="52" t="str">
        <f t="shared" si="4"/>
        <v xml:space="preserve"> -</v>
      </c>
    </row>
    <row r="31" spans="2:20" ht="60">
      <c r="B31" s="347"/>
      <c r="C31" s="350"/>
      <c r="D31" s="341"/>
      <c r="E31" s="125">
        <v>42736</v>
      </c>
      <c r="F31" s="125">
        <v>43100</v>
      </c>
      <c r="G31" s="11" t="s">
        <v>42</v>
      </c>
      <c r="H31" s="45">
        <v>1</v>
      </c>
      <c r="I31" s="45">
        <f>+J31</f>
        <v>1</v>
      </c>
      <c r="J31" s="45">
        <v>1</v>
      </c>
      <c r="K31" s="166">
        <v>0.4</v>
      </c>
      <c r="L31" s="19">
        <f t="shared" si="0"/>
        <v>0.4</v>
      </c>
      <c r="M31" s="20">
        <f t="shared" si="1"/>
        <v>1</v>
      </c>
      <c r="N31" s="21">
        <f t="shared" si="2"/>
        <v>0.4</v>
      </c>
      <c r="O31" s="115" t="s">
        <v>182</v>
      </c>
      <c r="P31" s="45">
        <v>360901</v>
      </c>
      <c r="Q31" s="45">
        <v>358888</v>
      </c>
      <c r="R31" s="45">
        <v>0</v>
      </c>
      <c r="S31" s="22">
        <f t="shared" si="3"/>
        <v>0.99442229309422803</v>
      </c>
      <c r="T31" s="21" t="str">
        <f t="shared" si="4"/>
        <v xml:space="preserve"> -</v>
      </c>
    </row>
    <row r="32" spans="2:20" ht="90">
      <c r="B32" s="347"/>
      <c r="C32" s="350"/>
      <c r="D32" s="341"/>
      <c r="E32" s="125">
        <v>42736</v>
      </c>
      <c r="F32" s="125">
        <v>43100</v>
      </c>
      <c r="G32" s="11" t="s">
        <v>43</v>
      </c>
      <c r="H32" s="45">
        <v>1</v>
      </c>
      <c r="I32" s="45">
        <f>+J32+('2016'!I32-'2016'!K32)</f>
        <v>1</v>
      </c>
      <c r="J32" s="45">
        <v>1</v>
      </c>
      <c r="K32" s="85">
        <v>1</v>
      </c>
      <c r="L32" s="19">
        <f t="shared" si="0"/>
        <v>1</v>
      </c>
      <c r="M32" s="20">
        <f t="shared" si="1"/>
        <v>1</v>
      </c>
      <c r="N32" s="21">
        <f t="shared" si="2"/>
        <v>1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7"/>
      <c r="C33" s="350"/>
      <c r="D33" s="341"/>
      <c r="E33" s="125">
        <v>42736</v>
      </c>
      <c r="F33" s="125">
        <v>43100</v>
      </c>
      <c r="G33" s="11" t="s">
        <v>44</v>
      </c>
      <c r="H33" s="45">
        <v>1</v>
      </c>
      <c r="I33" s="45">
        <f>+J33+('2016'!I33-'2016'!K33)</f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7"/>
      <c r="C34" s="350"/>
      <c r="D34" s="341"/>
      <c r="E34" s="125">
        <v>42736</v>
      </c>
      <c r="F34" s="125">
        <v>43100</v>
      </c>
      <c r="G34" s="11" t="s">
        <v>45</v>
      </c>
      <c r="H34" s="45">
        <v>30</v>
      </c>
      <c r="I34" s="45">
        <f>+J34+('2016'!I34-'2016'!K34)</f>
        <v>9</v>
      </c>
      <c r="J34" s="45">
        <v>9</v>
      </c>
      <c r="K34" s="85">
        <v>5</v>
      </c>
      <c r="L34" s="19">
        <f t="shared" si="0"/>
        <v>0.55555555555555558</v>
      </c>
      <c r="M34" s="20">
        <f t="shared" si="1"/>
        <v>1</v>
      </c>
      <c r="N34" s="21">
        <f t="shared" si="2"/>
        <v>0.55555555555555558</v>
      </c>
      <c r="O34" s="115">
        <v>2210295</v>
      </c>
      <c r="P34" s="45">
        <v>65000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47"/>
      <c r="C35" s="350"/>
      <c r="D35" s="354"/>
      <c r="E35" s="139">
        <v>42736</v>
      </c>
      <c r="F35" s="139">
        <v>43100</v>
      </c>
      <c r="G35" s="71" t="s">
        <v>46</v>
      </c>
      <c r="H35" s="72">
        <v>1</v>
      </c>
      <c r="I35" s="53">
        <f>+J35+('2016'!I35-'2016'!K35)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7"/>
      <c r="C36" s="350"/>
      <c r="D36" s="152" t="s">
        <v>94</v>
      </c>
      <c r="E36" s="135">
        <v>42736</v>
      </c>
      <c r="F36" s="135">
        <v>43100</v>
      </c>
      <c r="G36" s="12" t="s">
        <v>47</v>
      </c>
      <c r="H36" s="47">
        <v>6</v>
      </c>
      <c r="I36" s="53">
        <f>+J36+('2016'!I36-'2016'!K36)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54600</v>
      </c>
      <c r="Q36" s="47">
        <v>19629</v>
      </c>
      <c r="R36" s="47">
        <v>0</v>
      </c>
      <c r="S36" s="48">
        <f t="shared" si="3"/>
        <v>0.35950549450549452</v>
      </c>
      <c r="T36" s="49" t="str">
        <f t="shared" si="4"/>
        <v xml:space="preserve"> -</v>
      </c>
    </row>
    <row r="37" spans="2:20" ht="30">
      <c r="B37" s="347"/>
      <c r="C37" s="350"/>
      <c r="D37" s="340" t="s">
        <v>95</v>
      </c>
      <c r="E37" s="141">
        <v>42736</v>
      </c>
      <c r="F37" s="141">
        <v>43100</v>
      </c>
      <c r="G37" s="13" t="s">
        <v>48</v>
      </c>
      <c r="H37" s="75">
        <v>1</v>
      </c>
      <c r="I37" s="75">
        <f>+J37</f>
        <v>1</v>
      </c>
      <c r="J37" s="75">
        <v>1</v>
      </c>
      <c r="K37" s="337">
        <v>0.8</v>
      </c>
      <c r="L37" s="99">
        <f t="shared" si="0"/>
        <v>0.8</v>
      </c>
      <c r="M37" s="109">
        <f t="shared" si="1"/>
        <v>1</v>
      </c>
      <c r="N37" s="77">
        <f t="shared" si="2"/>
        <v>0.8</v>
      </c>
      <c r="O37" s="117">
        <v>6210153</v>
      </c>
      <c r="P37" s="75">
        <v>45361</v>
      </c>
      <c r="Q37" s="75">
        <v>0</v>
      </c>
      <c r="R37" s="75">
        <v>0</v>
      </c>
      <c r="S37" s="76">
        <f t="shared" si="3"/>
        <v>0</v>
      </c>
      <c r="T37" s="77" t="str">
        <f t="shared" si="4"/>
        <v xml:space="preserve"> -</v>
      </c>
    </row>
    <row r="38" spans="2:20" ht="45">
      <c r="B38" s="347"/>
      <c r="C38" s="350"/>
      <c r="D38" s="341"/>
      <c r="E38" s="125">
        <v>42736</v>
      </c>
      <c r="F38" s="125">
        <v>43100</v>
      </c>
      <c r="G38" s="9" t="s">
        <v>49</v>
      </c>
      <c r="H38" s="22">
        <v>1</v>
      </c>
      <c r="I38" s="22">
        <f>+J38+('2016'!I38-'2016'!K38)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15">
        <v>6210153</v>
      </c>
      <c r="P38" s="45">
        <v>10500</v>
      </c>
      <c r="Q38" s="45">
        <v>0</v>
      </c>
      <c r="R38" s="45">
        <v>0</v>
      </c>
      <c r="S38" s="22">
        <f t="shared" si="3"/>
        <v>0</v>
      </c>
      <c r="T38" s="21" t="str">
        <f t="shared" si="4"/>
        <v xml:space="preserve"> -</v>
      </c>
    </row>
    <row r="39" spans="2:20" ht="30" customHeight="1">
      <c r="B39" s="347"/>
      <c r="C39" s="350"/>
      <c r="D39" s="341"/>
      <c r="E39" s="125">
        <v>42736</v>
      </c>
      <c r="F39" s="125">
        <v>43100</v>
      </c>
      <c r="G39" s="9" t="s">
        <v>50</v>
      </c>
      <c r="H39" s="45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158297</v>
      </c>
      <c r="Q39" s="132">
        <v>158297</v>
      </c>
      <c r="R39" s="45">
        <v>0</v>
      </c>
      <c r="S39" s="22">
        <f t="shared" si="3"/>
        <v>1</v>
      </c>
      <c r="T39" s="21" t="str">
        <f t="shared" si="4"/>
        <v xml:space="preserve"> -</v>
      </c>
    </row>
    <row r="40" spans="2:20" ht="46" thickBot="1">
      <c r="B40" s="348"/>
      <c r="C40" s="351"/>
      <c r="D40" s="342"/>
      <c r="E40" s="126">
        <v>42736</v>
      </c>
      <c r="F40" s="126">
        <v>43100</v>
      </c>
      <c r="G40" s="10" t="s">
        <v>51</v>
      </c>
      <c r="H40" s="53">
        <v>4</v>
      </c>
      <c r="I40" s="53">
        <f>+J40+('2016'!I40-'2016'!K40)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44000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6" t="s">
        <v>115</v>
      </c>
      <c r="C42" s="343" t="s">
        <v>114</v>
      </c>
      <c r="D42" s="358" t="s">
        <v>96</v>
      </c>
      <c r="E42" s="124">
        <v>42736</v>
      </c>
      <c r="F42" s="124">
        <v>43100</v>
      </c>
      <c r="G42" s="8" t="s">
        <v>52</v>
      </c>
      <c r="H42" s="130">
        <v>1</v>
      </c>
      <c r="I42" s="131">
        <f>+J42</f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133090580</v>
      </c>
      <c r="Q42" s="50">
        <v>128835179</v>
      </c>
      <c r="R42" s="50">
        <v>0</v>
      </c>
      <c r="S42" s="51">
        <f t="shared" si="3"/>
        <v>0.96802627954585518</v>
      </c>
      <c r="T42" s="52" t="str">
        <f t="shared" si="4"/>
        <v xml:space="preserve"> -</v>
      </c>
    </row>
    <row r="43" spans="2:20" ht="45">
      <c r="B43" s="347"/>
      <c r="C43" s="344"/>
      <c r="D43" s="341"/>
      <c r="E43" s="125">
        <v>42736</v>
      </c>
      <c r="F43" s="125">
        <v>43100</v>
      </c>
      <c r="G43" s="9" t="s">
        <v>53</v>
      </c>
      <c r="H43" s="142">
        <v>1</v>
      </c>
      <c r="I43" s="142">
        <f>+J43</f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4217960</v>
      </c>
      <c r="Q43" s="45">
        <v>1194817</v>
      </c>
      <c r="R43" s="45">
        <v>0</v>
      </c>
      <c r="S43" s="22">
        <f t="shared" si="3"/>
        <v>0.28326892621077487</v>
      </c>
      <c r="T43" s="21" t="str">
        <f t="shared" si="4"/>
        <v xml:space="preserve"> -</v>
      </c>
    </row>
    <row r="44" spans="2:20" ht="45">
      <c r="B44" s="347"/>
      <c r="C44" s="344"/>
      <c r="D44" s="341"/>
      <c r="E44" s="125">
        <v>42736</v>
      </c>
      <c r="F44" s="125">
        <v>43100</v>
      </c>
      <c r="G44" s="9" t="s">
        <v>54</v>
      </c>
      <c r="H44" s="142">
        <v>1</v>
      </c>
      <c r="I44" s="142">
        <f>+J44</f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843014</v>
      </c>
      <c r="Q44" s="45">
        <v>795959</v>
      </c>
      <c r="R44" s="45">
        <v>0</v>
      </c>
      <c r="S44" s="22">
        <f t="shared" si="3"/>
        <v>0.94418242164424315</v>
      </c>
      <c r="T44" s="21" t="str">
        <f t="shared" si="4"/>
        <v xml:space="preserve"> -</v>
      </c>
    </row>
    <row r="45" spans="2:20" ht="46" thickBot="1">
      <c r="B45" s="347"/>
      <c r="C45" s="344"/>
      <c r="D45" s="354"/>
      <c r="E45" s="139">
        <v>42736</v>
      </c>
      <c r="F45" s="139">
        <v>43100</v>
      </c>
      <c r="G45" s="14" t="s">
        <v>55</v>
      </c>
      <c r="H45" s="143">
        <v>1</v>
      </c>
      <c r="I45" s="144">
        <f>+J45</f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348950</v>
      </c>
      <c r="Q45" s="72">
        <v>297000</v>
      </c>
      <c r="R45" s="72">
        <v>0</v>
      </c>
      <c r="S45" s="73">
        <f t="shared" si="3"/>
        <v>0.85112480298036963</v>
      </c>
      <c r="T45" s="74" t="str">
        <f t="shared" si="4"/>
        <v xml:space="preserve"> -</v>
      </c>
    </row>
    <row r="46" spans="2:20" ht="30">
      <c r="B46" s="347"/>
      <c r="C46" s="344"/>
      <c r="D46" s="355" t="s">
        <v>97</v>
      </c>
      <c r="E46" s="124">
        <v>42736</v>
      </c>
      <c r="F46" s="124">
        <v>43100</v>
      </c>
      <c r="G46" s="8" t="s">
        <v>56</v>
      </c>
      <c r="H46" s="137">
        <v>1</v>
      </c>
      <c r="I46" s="138">
        <f>+J46+('2016'!I46-'2016'!K46)</f>
        <v>1</v>
      </c>
      <c r="J46" s="50">
        <v>1</v>
      </c>
      <c r="K46" s="84">
        <v>0</v>
      </c>
      <c r="L46" s="95">
        <f t="shared" si="0"/>
        <v>0</v>
      </c>
      <c r="M46" s="106">
        <f t="shared" si="1"/>
        <v>1</v>
      </c>
      <c r="N46" s="52">
        <f t="shared" si="2"/>
        <v>0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7"/>
      <c r="C47" s="344"/>
      <c r="D47" s="356"/>
      <c r="E47" s="125">
        <v>42736</v>
      </c>
      <c r="F47" s="125">
        <v>43100</v>
      </c>
      <c r="G47" s="9" t="s">
        <v>57</v>
      </c>
      <c r="H47" s="132">
        <v>12000</v>
      </c>
      <c r="I47" s="132">
        <f>+J47+('2016'!I47-'2016'!K47)</f>
        <v>313</v>
      </c>
      <c r="J47" s="45">
        <v>3000</v>
      </c>
      <c r="K47" s="85">
        <v>6357</v>
      </c>
      <c r="L47" s="19">
        <f t="shared" si="0"/>
        <v>2.1190000000000002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397531</v>
      </c>
      <c r="Q47" s="45">
        <v>155799</v>
      </c>
      <c r="R47" s="45">
        <v>0</v>
      </c>
      <c r="S47" s="22">
        <f t="shared" si="3"/>
        <v>0.39191660524588018</v>
      </c>
      <c r="T47" s="21" t="str">
        <f t="shared" si="4"/>
        <v xml:space="preserve"> -</v>
      </c>
    </row>
    <row r="48" spans="2:20" ht="30">
      <c r="B48" s="347"/>
      <c r="C48" s="344"/>
      <c r="D48" s="356"/>
      <c r="E48" s="125">
        <v>42736</v>
      </c>
      <c r="F48" s="125">
        <v>43100</v>
      </c>
      <c r="G48" s="9" t="s">
        <v>58</v>
      </c>
      <c r="H48" s="132">
        <v>6000</v>
      </c>
      <c r="I48" s="132">
        <f>+J48+('2016'!I48-'2016'!K48)</f>
        <v>-655</v>
      </c>
      <c r="J48" s="45">
        <v>1500</v>
      </c>
      <c r="K48" s="85">
        <v>1808</v>
      </c>
      <c r="L48" s="19">
        <f t="shared" si="0"/>
        <v>1.2053333333333334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127443</v>
      </c>
      <c r="Q48" s="45">
        <v>52743</v>
      </c>
      <c r="R48" s="45">
        <v>0</v>
      </c>
      <c r="S48" s="22">
        <f t="shared" si="3"/>
        <v>0.41385560603563948</v>
      </c>
      <c r="T48" s="21" t="str">
        <f t="shared" si="4"/>
        <v xml:space="preserve"> -</v>
      </c>
    </row>
    <row r="49" spans="2:20" ht="30">
      <c r="B49" s="347"/>
      <c r="C49" s="344"/>
      <c r="D49" s="356"/>
      <c r="E49" s="125">
        <v>42736</v>
      </c>
      <c r="F49" s="125">
        <v>43100</v>
      </c>
      <c r="G49" s="9" t="s">
        <v>59</v>
      </c>
      <c r="H49" s="132">
        <v>1</v>
      </c>
      <c r="I49" s="132">
        <f>+J49+('2016'!I49-'2016'!K49)</f>
        <v>1</v>
      </c>
      <c r="J49" s="45">
        <v>0</v>
      </c>
      <c r="K49" s="166">
        <v>0.4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5">
        <v>2210289</v>
      </c>
      <c r="P49" s="45">
        <v>17000</v>
      </c>
      <c r="Q49" s="45">
        <v>14999</v>
      </c>
      <c r="R49" s="45">
        <v>0</v>
      </c>
      <c r="S49" s="22">
        <f t="shared" si="3"/>
        <v>0.88229411764705878</v>
      </c>
      <c r="T49" s="21" t="str">
        <f t="shared" si="4"/>
        <v xml:space="preserve"> -</v>
      </c>
    </row>
    <row r="50" spans="2:20" ht="30">
      <c r="B50" s="347"/>
      <c r="C50" s="344"/>
      <c r="D50" s="356"/>
      <c r="E50" s="125">
        <v>42736</v>
      </c>
      <c r="F50" s="125">
        <v>43100</v>
      </c>
      <c r="G50" s="9" t="s">
        <v>60</v>
      </c>
      <c r="H50" s="132">
        <v>62</v>
      </c>
      <c r="I50" s="132">
        <f>+J50+('2016'!I50-'2016'!K50)</f>
        <v>20</v>
      </c>
      <c r="J50" s="45">
        <v>20</v>
      </c>
      <c r="K50" s="85">
        <v>41</v>
      </c>
      <c r="L50" s="19">
        <f t="shared" si="0"/>
        <v>2.0499999999999998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212567</v>
      </c>
      <c r="Q50" s="45">
        <v>204907</v>
      </c>
      <c r="R50" s="45">
        <v>0</v>
      </c>
      <c r="S50" s="22">
        <f t="shared" si="3"/>
        <v>0.96396430301975378</v>
      </c>
      <c r="T50" s="21" t="str">
        <f t="shared" si="4"/>
        <v xml:space="preserve"> -</v>
      </c>
    </row>
    <row r="51" spans="2:20" ht="31" thickBot="1">
      <c r="B51" s="347"/>
      <c r="C51" s="344"/>
      <c r="D51" s="357"/>
      <c r="E51" s="126">
        <v>42736</v>
      </c>
      <c r="F51" s="126">
        <v>43100</v>
      </c>
      <c r="G51" s="10" t="s">
        <v>61</v>
      </c>
      <c r="H51" s="133">
        <v>26000</v>
      </c>
      <c r="I51" s="133">
        <f>+J51+('2016'!I51-'2016'!K51)</f>
        <v>9889</v>
      </c>
      <c r="J51" s="53">
        <v>8000</v>
      </c>
      <c r="K51" s="86">
        <v>1092</v>
      </c>
      <c r="L51" s="97">
        <f t="shared" si="0"/>
        <v>0.13650000000000001</v>
      </c>
      <c r="M51" s="107">
        <f t="shared" si="1"/>
        <v>1</v>
      </c>
      <c r="N51" s="55">
        <f t="shared" si="2"/>
        <v>0.13650000000000001</v>
      </c>
      <c r="O51" s="116">
        <v>2210206</v>
      </c>
      <c r="P51" s="53">
        <v>468073</v>
      </c>
      <c r="Q51" s="133">
        <v>131490</v>
      </c>
      <c r="R51" s="53">
        <v>0</v>
      </c>
      <c r="S51" s="54">
        <f t="shared" si="3"/>
        <v>0.28091772009921528</v>
      </c>
      <c r="T51" s="55" t="str">
        <f t="shared" si="4"/>
        <v xml:space="preserve"> -</v>
      </c>
    </row>
    <row r="52" spans="2:20" ht="46" thickBot="1">
      <c r="B52" s="347"/>
      <c r="C52" s="344"/>
      <c r="D52" s="145" t="s">
        <v>98</v>
      </c>
      <c r="E52" s="146">
        <v>42736</v>
      </c>
      <c r="F52" s="146">
        <v>43100</v>
      </c>
      <c r="G52" s="147" t="s">
        <v>62</v>
      </c>
      <c r="H52" s="148">
        <v>1</v>
      </c>
      <c r="I52" s="133">
        <f>+J52</f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1017328</v>
      </c>
      <c r="Q52" s="148">
        <v>894662</v>
      </c>
      <c r="R52" s="78">
        <v>0</v>
      </c>
      <c r="S52" s="79">
        <f t="shared" si="3"/>
        <v>0.87942335215387757</v>
      </c>
      <c r="T52" s="80" t="str">
        <f t="shared" si="4"/>
        <v xml:space="preserve"> -</v>
      </c>
    </row>
    <row r="53" spans="2:20" ht="45">
      <c r="B53" s="347"/>
      <c r="C53" s="344"/>
      <c r="D53" s="355" t="s">
        <v>99</v>
      </c>
      <c r="E53" s="124">
        <v>42736</v>
      </c>
      <c r="F53" s="124">
        <v>43100</v>
      </c>
      <c r="G53" s="8" t="s">
        <v>63</v>
      </c>
      <c r="H53" s="137">
        <v>1</v>
      </c>
      <c r="I53" s="138">
        <f>+J53+('2016'!I53-'2016'!K53)</f>
        <v>1</v>
      </c>
      <c r="J53" s="50">
        <v>0</v>
      </c>
      <c r="K53" s="168">
        <v>0.1</v>
      </c>
      <c r="L53" s="95" t="e">
        <f t="shared" si="0"/>
        <v>#DIV/0!</v>
      </c>
      <c r="M53" s="106">
        <f t="shared" si="1"/>
        <v>1</v>
      </c>
      <c r="N53" s="52" t="str">
        <f t="shared" si="2"/>
        <v xml:space="preserve"> -</v>
      </c>
      <c r="O53" s="114">
        <v>2210220</v>
      </c>
      <c r="P53" s="50">
        <v>5318</v>
      </c>
      <c r="Q53" s="137">
        <v>5318</v>
      </c>
      <c r="R53" s="50">
        <v>0</v>
      </c>
      <c r="S53" s="51">
        <f t="shared" si="3"/>
        <v>1</v>
      </c>
      <c r="T53" s="52" t="str">
        <f t="shared" si="4"/>
        <v xml:space="preserve"> -</v>
      </c>
    </row>
    <row r="54" spans="2:20" ht="45">
      <c r="B54" s="347"/>
      <c r="C54" s="344"/>
      <c r="D54" s="356"/>
      <c r="E54" s="125">
        <v>42736</v>
      </c>
      <c r="F54" s="125">
        <v>43100</v>
      </c>
      <c r="G54" s="9" t="s">
        <v>64</v>
      </c>
      <c r="H54" s="132">
        <v>1</v>
      </c>
      <c r="I54" s="132">
        <f>+J54+('2016'!I54-'2016'!K54)</f>
        <v>1</v>
      </c>
      <c r="J54" s="45">
        <v>1</v>
      </c>
      <c r="K54" s="85">
        <v>0</v>
      </c>
      <c r="L54" s="19">
        <f t="shared" si="0"/>
        <v>0</v>
      </c>
      <c r="M54" s="20">
        <f t="shared" si="1"/>
        <v>1</v>
      </c>
      <c r="N54" s="21">
        <f t="shared" si="2"/>
        <v>0</v>
      </c>
      <c r="O54" s="115">
        <v>2210220</v>
      </c>
      <c r="P54" s="45">
        <v>42000</v>
      </c>
      <c r="Q54" s="132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47"/>
      <c r="C55" s="344"/>
      <c r="D55" s="356"/>
      <c r="E55" s="125">
        <v>42736</v>
      </c>
      <c r="F55" s="125">
        <v>43100</v>
      </c>
      <c r="G55" s="11" t="s">
        <v>65</v>
      </c>
      <c r="H55" s="132">
        <v>1</v>
      </c>
      <c r="I55" s="132">
        <f>+J55</f>
        <v>1</v>
      </c>
      <c r="J55" s="45">
        <v>1</v>
      </c>
      <c r="K55" s="85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5">
        <v>2210220</v>
      </c>
      <c r="P55" s="45">
        <v>701909</v>
      </c>
      <c r="Q55" s="132">
        <v>701909</v>
      </c>
      <c r="R55" s="45">
        <v>0</v>
      </c>
      <c r="S55" s="22">
        <f t="shared" si="3"/>
        <v>1</v>
      </c>
      <c r="T55" s="21" t="str">
        <f t="shared" si="4"/>
        <v xml:space="preserve"> -</v>
      </c>
    </row>
    <row r="56" spans="2:20" ht="30">
      <c r="B56" s="347"/>
      <c r="C56" s="344"/>
      <c r="D56" s="356"/>
      <c r="E56" s="125">
        <v>42736</v>
      </c>
      <c r="F56" s="125">
        <v>43100</v>
      </c>
      <c r="G56" s="9" t="s">
        <v>66</v>
      </c>
      <c r="H56" s="142">
        <v>1</v>
      </c>
      <c r="I56" s="142">
        <f>+J56</f>
        <v>1</v>
      </c>
      <c r="J56" s="22">
        <v>1</v>
      </c>
      <c r="K56" s="82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5">
        <v>2210220</v>
      </c>
      <c r="P56" s="45">
        <v>15954</v>
      </c>
      <c r="Q56" s="132">
        <v>15954</v>
      </c>
      <c r="R56" s="45">
        <v>0</v>
      </c>
      <c r="S56" s="22">
        <f t="shared" si="3"/>
        <v>1</v>
      </c>
      <c r="T56" s="21" t="str">
        <f t="shared" si="4"/>
        <v xml:space="preserve"> -</v>
      </c>
    </row>
    <row r="57" spans="2:20" ht="60">
      <c r="B57" s="347"/>
      <c r="C57" s="344"/>
      <c r="D57" s="356"/>
      <c r="E57" s="125">
        <v>42736</v>
      </c>
      <c r="F57" s="125">
        <v>43100</v>
      </c>
      <c r="G57" s="9" t="s">
        <v>67</v>
      </c>
      <c r="H57" s="132">
        <v>1</v>
      </c>
      <c r="I57" s="132">
        <f>+J57+('2016'!I57-'2016'!K57)</f>
        <v>0.5</v>
      </c>
      <c r="J57" s="45">
        <v>1</v>
      </c>
      <c r="K57" s="85">
        <v>0</v>
      </c>
      <c r="L57" s="19">
        <f t="shared" si="0"/>
        <v>0</v>
      </c>
      <c r="M57" s="20">
        <f t="shared" si="1"/>
        <v>1</v>
      </c>
      <c r="N57" s="21">
        <f t="shared" si="2"/>
        <v>0</v>
      </c>
      <c r="O57" s="115">
        <v>2210220</v>
      </c>
      <c r="P57" s="45">
        <v>50000</v>
      </c>
      <c r="Q57" s="132">
        <v>0</v>
      </c>
      <c r="R57" s="45">
        <v>0</v>
      </c>
      <c r="S57" s="22">
        <f t="shared" si="3"/>
        <v>0</v>
      </c>
      <c r="T57" s="21" t="str">
        <f t="shared" si="4"/>
        <v xml:space="preserve"> -</v>
      </c>
    </row>
    <row r="58" spans="2:20" ht="76" thickBot="1">
      <c r="B58" s="347"/>
      <c r="C58" s="344"/>
      <c r="D58" s="357"/>
      <c r="E58" s="126">
        <v>42736</v>
      </c>
      <c r="F58" s="126">
        <v>43100</v>
      </c>
      <c r="G58" s="10" t="s">
        <v>68</v>
      </c>
      <c r="H58" s="133">
        <v>2</v>
      </c>
      <c r="I58" s="133">
        <f>+J58</f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146118</v>
      </c>
      <c r="Q58" s="133">
        <v>146118</v>
      </c>
      <c r="R58" s="53">
        <v>0</v>
      </c>
      <c r="S58" s="54">
        <f t="shared" si="3"/>
        <v>1</v>
      </c>
      <c r="T58" s="55" t="str">
        <f t="shared" si="4"/>
        <v xml:space="preserve"> -</v>
      </c>
    </row>
    <row r="59" spans="2:20" ht="45">
      <c r="B59" s="347"/>
      <c r="C59" s="344"/>
      <c r="D59" s="340" t="s">
        <v>100</v>
      </c>
      <c r="E59" s="141">
        <v>42736</v>
      </c>
      <c r="F59" s="141">
        <v>43100</v>
      </c>
      <c r="G59" s="13" t="s">
        <v>69</v>
      </c>
      <c r="H59" s="138">
        <v>1</v>
      </c>
      <c r="I59" s="138">
        <f>+J59</f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12150</v>
      </c>
      <c r="Q59" s="138">
        <v>12150</v>
      </c>
      <c r="R59" s="75">
        <v>0</v>
      </c>
      <c r="S59" s="76">
        <f t="shared" si="3"/>
        <v>1</v>
      </c>
      <c r="T59" s="77" t="str">
        <f t="shared" si="4"/>
        <v xml:space="preserve"> -</v>
      </c>
    </row>
    <row r="60" spans="2:20" ht="30">
      <c r="B60" s="347"/>
      <c r="C60" s="344"/>
      <c r="D60" s="341"/>
      <c r="E60" s="125">
        <v>42736</v>
      </c>
      <c r="F60" s="125">
        <v>43100</v>
      </c>
      <c r="G60" s="9" t="s">
        <v>70</v>
      </c>
      <c r="H60" s="132">
        <v>1</v>
      </c>
      <c r="I60" s="132">
        <f>+J60</f>
        <v>1</v>
      </c>
      <c r="J60" s="45">
        <v>1</v>
      </c>
      <c r="K60" s="85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5">
        <v>2210233</v>
      </c>
      <c r="P60" s="45">
        <v>108050</v>
      </c>
      <c r="Q60" s="132">
        <v>78050</v>
      </c>
      <c r="R60" s="45">
        <v>0</v>
      </c>
      <c r="S60" s="22">
        <f t="shared" si="3"/>
        <v>0.72235076353540029</v>
      </c>
      <c r="T60" s="21" t="str">
        <f t="shared" si="4"/>
        <v xml:space="preserve"> -</v>
      </c>
    </row>
    <row r="61" spans="2:20" ht="45">
      <c r="B61" s="347"/>
      <c r="C61" s="344"/>
      <c r="D61" s="341"/>
      <c r="E61" s="125">
        <v>42736</v>
      </c>
      <c r="F61" s="125">
        <v>43100</v>
      </c>
      <c r="G61" s="11" t="s">
        <v>71</v>
      </c>
      <c r="H61" s="132">
        <v>1</v>
      </c>
      <c r="I61" s="132">
        <f>+J61+('2016'!I61-'2016'!K61)</f>
        <v>0.5</v>
      </c>
      <c r="J61" s="45">
        <v>0</v>
      </c>
      <c r="K61" s="166">
        <v>0.3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5">
        <v>2210233</v>
      </c>
      <c r="P61" s="45">
        <v>113250</v>
      </c>
      <c r="Q61" s="132">
        <v>51050</v>
      </c>
      <c r="R61" s="45">
        <v>0</v>
      </c>
      <c r="S61" s="22">
        <f t="shared" si="3"/>
        <v>0.45077262693156733</v>
      </c>
      <c r="T61" s="21" t="str">
        <f t="shared" si="4"/>
        <v xml:space="preserve"> -</v>
      </c>
    </row>
    <row r="62" spans="2:20" ht="61" thickBot="1">
      <c r="B62" s="347"/>
      <c r="C62" s="344"/>
      <c r="D62" s="354"/>
      <c r="E62" s="139">
        <v>42736</v>
      </c>
      <c r="F62" s="139">
        <v>43100</v>
      </c>
      <c r="G62" s="14" t="s">
        <v>72</v>
      </c>
      <c r="H62" s="143">
        <v>1</v>
      </c>
      <c r="I62" s="144">
        <f t="shared" ref="I62:I68" si="5">+J62</f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834897</v>
      </c>
      <c r="Q62" s="140">
        <v>777465</v>
      </c>
      <c r="R62" s="72">
        <v>0</v>
      </c>
      <c r="S62" s="73">
        <f t="shared" si="3"/>
        <v>0.93121067628701504</v>
      </c>
      <c r="T62" s="74" t="str">
        <f t="shared" si="4"/>
        <v xml:space="preserve"> -</v>
      </c>
    </row>
    <row r="63" spans="2:20" ht="45">
      <c r="B63" s="347"/>
      <c r="C63" s="344"/>
      <c r="D63" s="355" t="s">
        <v>101</v>
      </c>
      <c r="E63" s="124">
        <v>42736</v>
      </c>
      <c r="F63" s="124">
        <v>43100</v>
      </c>
      <c r="G63" s="8" t="s">
        <v>73</v>
      </c>
      <c r="H63" s="137">
        <v>1</v>
      </c>
      <c r="I63" s="138">
        <f t="shared" si="5"/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312225</v>
      </c>
      <c r="Q63" s="137">
        <v>312225</v>
      </c>
      <c r="R63" s="50">
        <v>0</v>
      </c>
      <c r="S63" s="51">
        <f t="shared" si="3"/>
        <v>1</v>
      </c>
      <c r="T63" s="52" t="str">
        <f t="shared" si="4"/>
        <v xml:space="preserve"> -</v>
      </c>
    </row>
    <row r="64" spans="2:20" ht="30">
      <c r="B64" s="347"/>
      <c r="C64" s="344"/>
      <c r="D64" s="356"/>
      <c r="E64" s="125">
        <v>42736</v>
      </c>
      <c r="F64" s="125">
        <v>43100</v>
      </c>
      <c r="G64" s="11" t="s">
        <v>74</v>
      </c>
      <c r="H64" s="132">
        <v>1</v>
      </c>
      <c r="I64" s="132">
        <f t="shared" si="5"/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70125</v>
      </c>
      <c r="Q64" s="132">
        <v>70125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47"/>
      <c r="C65" s="344"/>
      <c r="D65" s="357"/>
      <c r="E65" s="126">
        <v>42736</v>
      </c>
      <c r="F65" s="126">
        <v>43100</v>
      </c>
      <c r="G65" s="149" t="s">
        <v>75</v>
      </c>
      <c r="H65" s="133">
        <v>1</v>
      </c>
      <c r="I65" s="133">
        <f t="shared" si="5"/>
        <v>1</v>
      </c>
      <c r="J65" s="53">
        <v>1</v>
      </c>
      <c r="K65" s="86">
        <v>1</v>
      </c>
      <c r="L65" s="97">
        <f t="shared" si="0"/>
        <v>1</v>
      </c>
      <c r="M65" s="107">
        <f t="shared" si="1"/>
        <v>1</v>
      </c>
      <c r="N65" s="55">
        <f t="shared" si="2"/>
        <v>1</v>
      </c>
      <c r="O65" s="116" t="s">
        <v>189</v>
      </c>
      <c r="P65" s="53">
        <v>966090</v>
      </c>
      <c r="Q65" s="133">
        <v>229032</v>
      </c>
      <c r="R65" s="53">
        <v>0</v>
      </c>
      <c r="S65" s="54">
        <f t="shared" si="3"/>
        <v>0.23707108033413035</v>
      </c>
      <c r="T65" s="55" t="str">
        <f t="shared" si="4"/>
        <v xml:space="preserve"> -</v>
      </c>
    </row>
    <row r="66" spans="2:20" ht="45">
      <c r="B66" s="347"/>
      <c r="C66" s="344"/>
      <c r="D66" s="340" t="s">
        <v>102</v>
      </c>
      <c r="E66" s="141">
        <v>42736</v>
      </c>
      <c r="F66" s="141">
        <v>43100</v>
      </c>
      <c r="G66" s="13" t="s">
        <v>76</v>
      </c>
      <c r="H66" s="131">
        <v>1</v>
      </c>
      <c r="I66" s="131">
        <f t="shared" si="5"/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226143</v>
      </c>
      <c r="Q66" s="138">
        <v>170743</v>
      </c>
      <c r="R66" s="75">
        <v>0</v>
      </c>
      <c r="S66" s="76">
        <f t="shared" si="3"/>
        <v>0.75502226467323774</v>
      </c>
      <c r="T66" s="77" t="str">
        <f t="shared" si="4"/>
        <v xml:space="preserve"> -</v>
      </c>
    </row>
    <row r="67" spans="2:20" ht="45">
      <c r="B67" s="347"/>
      <c r="C67" s="344"/>
      <c r="D67" s="341"/>
      <c r="E67" s="125">
        <v>42736</v>
      </c>
      <c r="F67" s="125">
        <v>43100</v>
      </c>
      <c r="G67" s="9" t="s">
        <v>77</v>
      </c>
      <c r="H67" s="132">
        <v>1</v>
      </c>
      <c r="I67" s="132">
        <f t="shared" si="5"/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4050</v>
      </c>
      <c r="Q67" s="132">
        <v>4050</v>
      </c>
      <c r="R67" s="45">
        <v>0</v>
      </c>
      <c r="S67" s="22">
        <f t="shared" si="3"/>
        <v>1</v>
      </c>
      <c r="T67" s="21" t="str">
        <f t="shared" si="4"/>
        <v xml:space="preserve"> -</v>
      </c>
    </row>
    <row r="68" spans="2:20" ht="45">
      <c r="B68" s="347"/>
      <c r="C68" s="344"/>
      <c r="D68" s="341"/>
      <c r="E68" s="125">
        <v>42736</v>
      </c>
      <c r="F68" s="125">
        <v>43100</v>
      </c>
      <c r="G68" s="9" t="s">
        <v>78</v>
      </c>
      <c r="H68" s="132">
        <v>1</v>
      </c>
      <c r="I68" s="132">
        <f t="shared" si="5"/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469657</v>
      </c>
      <c r="Q68" s="132">
        <v>157821</v>
      </c>
      <c r="R68" s="45">
        <v>0</v>
      </c>
      <c r="S68" s="22">
        <f t="shared" si="3"/>
        <v>0.33603459546009107</v>
      </c>
      <c r="T68" s="21" t="str">
        <f t="shared" si="4"/>
        <v xml:space="preserve"> -</v>
      </c>
    </row>
    <row r="69" spans="2:20" ht="31" thickBot="1">
      <c r="B69" s="347"/>
      <c r="C69" s="344"/>
      <c r="D69" s="354"/>
      <c r="E69" s="139">
        <v>42736</v>
      </c>
      <c r="F69" s="139">
        <v>43100</v>
      </c>
      <c r="G69" s="14" t="s">
        <v>79</v>
      </c>
      <c r="H69" s="140">
        <v>3560976</v>
      </c>
      <c r="I69" s="133">
        <f>+J69+('2016'!I69-'2016'!K69)</f>
        <v>1548059</v>
      </c>
      <c r="J69" s="72">
        <v>890244</v>
      </c>
      <c r="K69" s="90">
        <v>222994</v>
      </c>
      <c r="L69" s="96">
        <f t="shared" si="0"/>
        <v>0.25048638350834151</v>
      </c>
      <c r="M69" s="108">
        <f t="shared" si="1"/>
        <v>1</v>
      </c>
      <c r="N69" s="74">
        <f t="shared" si="2"/>
        <v>0.25048638350834151</v>
      </c>
      <c r="O69" s="25">
        <v>2210239</v>
      </c>
      <c r="P69" s="72">
        <v>193000</v>
      </c>
      <c r="Q69" s="140">
        <v>182150</v>
      </c>
      <c r="R69" s="72">
        <v>0</v>
      </c>
      <c r="S69" s="73">
        <f t="shared" si="3"/>
        <v>0.94378238341968912</v>
      </c>
      <c r="T69" s="74" t="str">
        <f t="shared" si="4"/>
        <v xml:space="preserve"> -</v>
      </c>
    </row>
    <row r="70" spans="2:20" ht="45">
      <c r="B70" s="347"/>
      <c r="C70" s="344"/>
      <c r="D70" s="355" t="s">
        <v>103</v>
      </c>
      <c r="E70" s="124">
        <v>42736</v>
      </c>
      <c r="F70" s="124">
        <v>43100</v>
      </c>
      <c r="G70" s="8" t="s">
        <v>80</v>
      </c>
      <c r="H70" s="137">
        <v>2</v>
      </c>
      <c r="I70" s="138">
        <f>+J70+('2016'!I70-'2016'!K70)</f>
        <v>0</v>
      </c>
      <c r="J70" s="50">
        <v>1</v>
      </c>
      <c r="K70" s="84">
        <v>1</v>
      </c>
      <c r="L70" s="95">
        <f t="shared" si="0"/>
        <v>1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54340</v>
      </c>
      <c r="Q70" s="137">
        <v>45060</v>
      </c>
      <c r="R70" s="50">
        <v>0</v>
      </c>
      <c r="S70" s="51">
        <f t="shared" si="3"/>
        <v>0.82922340817077655</v>
      </c>
      <c r="T70" s="52" t="str">
        <f t="shared" si="4"/>
        <v xml:space="preserve"> -</v>
      </c>
    </row>
    <row r="71" spans="2:20" ht="31" thickBot="1">
      <c r="B71" s="347"/>
      <c r="C71" s="344"/>
      <c r="D71" s="357"/>
      <c r="E71" s="126">
        <v>42736</v>
      </c>
      <c r="F71" s="126">
        <v>43100</v>
      </c>
      <c r="G71" s="10" t="s">
        <v>81</v>
      </c>
      <c r="H71" s="133">
        <v>3</v>
      </c>
      <c r="I71" s="133">
        <f>+J71+('2016'!I71-'2016'!K71)</f>
        <v>1</v>
      </c>
      <c r="J71" s="53">
        <v>1</v>
      </c>
      <c r="K71" s="86">
        <v>1</v>
      </c>
      <c r="L71" s="97">
        <f t="shared" si="0"/>
        <v>1</v>
      </c>
      <c r="M71" s="107">
        <f t="shared" si="1"/>
        <v>1</v>
      </c>
      <c r="N71" s="55">
        <f t="shared" si="2"/>
        <v>1</v>
      </c>
      <c r="O71" s="116">
        <v>0</v>
      </c>
      <c r="P71" s="53">
        <v>3960</v>
      </c>
      <c r="Q71" s="133">
        <v>3240</v>
      </c>
      <c r="R71" s="53">
        <v>0</v>
      </c>
      <c r="S71" s="54">
        <f t="shared" si="3"/>
        <v>0.81818181818181823</v>
      </c>
      <c r="T71" s="55" t="str">
        <f t="shared" si="4"/>
        <v xml:space="preserve"> -</v>
      </c>
    </row>
    <row r="72" spans="2:20" ht="30">
      <c r="B72" s="347"/>
      <c r="C72" s="344"/>
      <c r="D72" s="340" t="s">
        <v>104</v>
      </c>
      <c r="E72" s="141">
        <v>42736</v>
      </c>
      <c r="F72" s="141">
        <v>43100</v>
      </c>
      <c r="G72" s="13" t="s">
        <v>82</v>
      </c>
      <c r="H72" s="131">
        <v>1</v>
      </c>
      <c r="I72" s="131">
        <f>+J72+('2016'!I72-'2016'!K72)</f>
        <v>0.2</v>
      </c>
      <c r="J72" s="76">
        <v>0.2</v>
      </c>
      <c r="K72" s="89">
        <v>0.01</v>
      </c>
      <c r="L72" s="99">
        <f t="shared" si="0"/>
        <v>4.9999999999999996E-2</v>
      </c>
      <c r="M72" s="109">
        <f t="shared" si="1"/>
        <v>1</v>
      </c>
      <c r="N72" s="77">
        <f t="shared" si="2"/>
        <v>4.9999999999999996E-2</v>
      </c>
      <c r="O72" s="117">
        <v>2210544</v>
      </c>
      <c r="P72" s="75">
        <v>30821984</v>
      </c>
      <c r="Q72" s="138">
        <v>489357</v>
      </c>
      <c r="R72" s="75">
        <v>0</v>
      </c>
      <c r="S72" s="76">
        <f t="shared" si="3"/>
        <v>1.5876881903514065E-2</v>
      </c>
      <c r="T72" s="77" t="str">
        <f t="shared" si="4"/>
        <v xml:space="preserve"> -</v>
      </c>
    </row>
    <row r="73" spans="2:20" ht="45">
      <c r="B73" s="347"/>
      <c r="C73" s="344"/>
      <c r="D73" s="341"/>
      <c r="E73" s="125">
        <v>42736</v>
      </c>
      <c r="F73" s="125">
        <v>43100</v>
      </c>
      <c r="G73" s="9" t="s">
        <v>83</v>
      </c>
      <c r="H73" s="132">
        <v>1</v>
      </c>
      <c r="I73" s="132">
        <f>+J73</f>
        <v>1</v>
      </c>
      <c r="J73" s="45">
        <v>1</v>
      </c>
      <c r="K73" s="85">
        <v>0.8</v>
      </c>
      <c r="L73" s="19">
        <f t="shared" si="0"/>
        <v>0.8</v>
      </c>
      <c r="M73" s="20">
        <f t="shared" si="1"/>
        <v>1</v>
      </c>
      <c r="N73" s="21">
        <f t="shared" si="2"/>
        <v>0.8</v>
      </c>
      <c r="O73" s="115">
        <v>2210506</v>
      </c>
      <c r="P73" s="45">
        <v>1089885</v>
      </c>
      <c r="Q73" s="45">
        <v>954886</v>
      </c>
      <c r="R73" s="45">
        <v>0</v>
      </c>
      <c r="S73" s="22">
        <f t="shared" si="3"/>
        <v>0.87613463805814373</v>
      </c>
      <c r="T73" s="21" t="str">
        <f t="shared" si="4"/>
        <v xml:space="preserve"> -</v>
      </c>
    </row>
    <row r="74" spans="2:20" ht="31" thickBot="1">
      <c r="B74" s="348"/>
      <c r="C74" s="345"/>
      <c r="D74" s="342"/>
      <c r="E74" s="126">
        <v>42736</v>
      </c>
      <c r="F74" s="126">
        <v>43100</v>
      </c>
      <c r="G74" s="10" t="s">
        <v>84</v>
      </c>
      <c r="H74" s="133">
        <v>4</v>
      </c>
      <c r="I74" s="133">
        <f>+J74+('2016'!I74-'2016'!K74)</f>
        <v>2</v>
      </c>
      <c r="J74" s="53">
        <v>2</v>
      </c>
      <c r="K74" s="86">
        <v>0</v>
      </c>
      <c r="L74" s="97">
        <f t="shared" si="0"/>
        <v>0</v>
      </c>
      <c r="M74" s="107">
        <f t="shared" si="1"/>
        <v>1</v>
      </c>
      <c r="N74" s="55">
        <f t="shared" si="2"/>
        <v>0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0.82079083878127779</v>
      </c>
      <c r="O75" s="158"/>
      <c r="P75" s="162">
        <f>+SUM(P12,P14:P16,P18:P22,P24:P26,P28,P30:P40,P42:P74)</f>
        <v>186721571</v>
      </c>
      <c r="Q75" s="159">
        <f t="shared" ref="Q75:R75" si="6">+SUM(Q12,Q14:Q16,Q18:Q22,Q24:Q26,Q28,Q30:Q40,Q42:Q74)</f>
        <v>139854138</v>
      </c>
      <c r="R75" s="159">
        <f t="shared" si="6"/>
        <v>0</v>
      </c>
      <c r="S75" s="157">
        <f t="shared" si="3"/>
        <v>0.74899829329306578</v>
      </c>
      <c r="T75" s="161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</row>
    <row r="3" spans="2:20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</row>
    <row r="4" spans="2:20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3">
        <v>43373</v>
      </c>
      <c r="D8" s="360" t="s">
        <v>3</v>
      </c>
      <c r="E8" s="361"/>
      <c r="F8" s="361"/>
      <c r="G8" s="361"/>
      <c r="H8" s="361"/>
      <c r="I8" s="361"/>
      <c r="J8" s="361"/>
      <c r="K8" s="36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63" t="s">
        <v>17</v>
      </c>
      <c r="C9" s="366" t="s">
        <v>18</v>
      </c>
      <c r="D9" s="368" t="s">
        <v>0</v>
      </c>
      <c r="E9" s="371" t="s">
        <v>4</v>
      </c>
      <c r="F9" s="371"/>
      <c r="G9" s="371" t="s">
        <v>5</v>
      </c>
      <c r="H9" s="371"/>
      <c r="I9" s="371"/>
      <c r="J9" s="371"/>
      <c r="K9" s="373"/>
      <c r="L9" s="5"/>
      <c r="M9" s="368" t="s">
        <v>6</v>
      </c>
      <c r="N9" s="373"/>
      <c r="O9" s="382" t="s">
        <v>24</v>
      </c>
      <c r="P9" s="383"/>
      <c r="Q9" s="383"/>
      <c r="R9" s="383"/>
      <c r="S9" s="383"/>
      <c r="T9" s="384"/>
    </row>
    <row r="10" spans="2:20" ht="17" customHeight="1">
      <c r="B10" s="364"/>
      <c r="C10" s="367"/>
      <c r="D10" s="369"/>
      <c r="E10" s="372"/>
      <c r="F10" s="372"/>
      <c r="G10" s="372" t="s">
        <v>7</v>
      </c>
      <c r="H10" s="352" t="s">
        <v>25</v>
      </c>
      <c r="I10" s="352" t="s">
        <v>26</v>
      </c>
      <c r="J10" s="376" t="s">
        <v>1</v>
      </c>
      <c r="K10" s="374" t="s">
        <v>8</v>
      </c>
      <c r="L10" s="6"/>
      <c r="M10" s="378" t="s">
        <v>9</v>
      </c>
      <c r="N10" s="380" t="s">
        <v>10</v>
      </c>
      <c r="O10" s="385"/>
      <c r="P10" s="386"/>
      <c r="Q10" s="386"/>
      <c r="R10" s="386"/>
      <c r="S10" s="386"/>
      <c r="T10" s="387"/>
    </row>
    <row r="11" spans="2:20" ht="37.5" customHeight="1" thickBot="1">
      <c r="B11" s="365"/>
      <c r="C11" s="367"/>
      <c r="D11" s="370"/>
      <c r="E11" s="24" t="s">
        <v>11</v>
      </c>
      <c r="F11" s="24" t="s">
        <v>12</v>
      </c>
      <c r="G11" s="352"/>
      <c r="H11" s="353"/>
      <c r="I11" s="388"/>
      <c r="J11" s="377"/>
      <c r="K11" s="375"/>
      <c r="L11" s="15"/>
      <c r="M11" s="379"/>
      <c r="N11" s="381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43101</v>
      </c>
      <c r="F12" s="135">
        <v>43465</v>
      </c>
      <c r="G12" s="121" t="s">
        <v>28</v>
      </c>
      <c r="H12" s="47">
        <v>1</v>
      </c>
      <c r="I12" s="53">
        <f>+J12</f>
        <v>1</v>
      </c>
      <c r="J12" s="47">
        <v>1</v>
      </c>
      <c r="K12" s="91">
        <v>1</v>
      </c>
      <c r="L12" s="100">
        <f>+K12/J12</f>
        <v>1</v>
      </c>
      <c r="M12" s="103">
        <f>DAYS360(E12,$C$8)/DAYS360(E12,F12)</f>
        <v>0.74722222222222223</v>
      </c>
      <c r="N12" s="49">
        <f>IF(J12=0," -",IF(L12&gt;100%,100%,L12))</f>
        <v>1</v>
      </c>
      <c r="O12" s="111">
        <v>0</v>
      </c>
      <c r="P12" s="47">
        <v>0</v>
      </c>
      <c r="Q12" s="47">
        <v>0</v>
      </c>
      <c r="R12" s="47">
        <v>0</v>
      </c>
      <c r="S12" s="48" t="str">
        <f>IF(P12=0," -",Q12/P12)</f>
        <v xml:space="preserve"> -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6" t="s">
        <v>109</v>
      </c>
      <c r="C14" s="346" t="s">
        <v>107</v>
      </c>
      <c r="D14" s="150" t="s">
        <v>86</v>
      </c>
      <c r="E14" s="151">
        <v>43101</v>
      </c>
      <c r="F14" s="151">
        <v>43465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0.74722222222222223</v>
      </c>
      <c r="N14" s="63">
        <f t="shared" ref="N14:N74" si="2">IF(J14=0," -",IF(L14&gt;100%,100%,L14))</f>
        <v>1</v>
      </c>
      <c r="O14" s="112">
        <v>2210273</v>
      </c>
      <c r="P14" s="61">
        <v>145000</v>
      </c>
      <c r="Q14" s="61">
        <v>103167</v>
      </c>
      <c r="R14" s="61">
        <v>0</v>
      </c>
      <c r="S14" s="62">
        <f t="shared" ref="S14:S75" si="3">IF(P14=0," -",Q14/P14)</f>
        <v>0.71149655172413795</v>
      </c>
      <c r="T14" s="63" t="str">
        <f t="shared" ref="T14:T75" si="4">IF(R14=0," -",IF(Q14=0,100%,R14/Q14))</f>
        <v xml:space="preserve"> -</v>
      </c>
    </row>
    <row r="15" spans="2:20" ht="61" thickBot="1">
      <c r="B15" s="347"/>
      <c r="C15" s="347"/>
      <c r="D15" s="152" t="s">
        <v>87</v>
      </c>
      <c r="E15" s="135">
        <v>43101</v>
      </c>
      <c r="F15" s="135">
        <v>43465</v>
      </c>
      <c r="G15" s="12" t="s">
        <v>30</v>
      </c>
      <c r="H15" s="47">
        <v>4</v>
      </c>
      <c r="I15" s="53">
        <f>+J15+('2017'!I15-'2017'!K15)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0.74722222222222223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47"/>
      <c r="C16" s="348"/>
      <c r="D16" s="127" t="s">
        <v>88</v>
      </c>
      <c r="E16" s="128">
        <v>43101</v>
      </c>
      <c r="F16" s="128">
        <v>43465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0.74722222222222223</v>
      </c>
      <c r="N16" s="69">
        <f t="shared" si="2"/>
        <v>1</v>
      </c>
      <c r="O16" s="113" t="s">
        <v>179</v>
      </c>
      <c r="P16" s="67">
        <v>443000</v>
      </c>
      <c r="Q16" s="67">
        <v>419866</v>
      </c>
      <c r="R16" s="67">
        <v>0</v>
      </c>
      <c r="S16" s="68">
        <f t="shared" si="3"/>
        <v>0.94777878103837476</v>
      </c>
      <c r="T16" s="69" t="str">
        <f t="shared" si="4"/>
        <v xml:space="preserve"> -</v>
      </c>
    </row>
    <row r="17" spans="2:20" ht="13" customHeight="1" thickBot="1">
      <c r="B17" s="347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7"/>
      <c r="C18" s="346" t="s">
        <v>108</v>
      </c>
      <c r="D18" s="355" t="s">
        <v>90</v>
      </c>
      <c r="E18" s="124">
        <v>43101</v>
      </c>
      <c r="F18" s="124">
        <v>43465</v>
      </c>
      <c r="G18" s="8" t="s">
        <v>32</v>
      </c>
      <c r="H18" s="137">
        <v>1</v>
      </c>
      <c r="I18" s="75">
        <f>+J18</f>
        <v>1</v>
      </c>
      <c r="J18" s="50">
        <v>1</v>
      </c>
      <c r="K18" s="84">
        <v>0.1</v>
      </c>
      <c r="L18" s="95">
        <f t="shared" si="0"/>
        <v>0.1</v>
      </c>
      <c r="M18" s="106">
        <f t="shared" si="1"/>
        <v>0.74722222222222223</v>
      </c>
      <c r="N18" s="52">
        <f t="shared" si="2"/>
        <v>0.1</v>
      </c>
      <c r="O18" s="114">
        <v>2210994</v>
      </c>
      <c r="P18" s="50">
        <v>779855</v>
      </c>
      <c r="Q18" s="50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47"/>
      <c r="C19" s="347"/>
      <c r="D19" s="356"/>
      <c r="E19" s="125">
        <v>43101</v>
      </c>
      <c r="F19" s="125">
        <v>43465</v>
      </c>
      <c r="G19" s="9" t="s">
        <v>33</v>
      </c>
      <c r="H19" s="132">
        <v>5</v>
      </c>
      <c r="I19" s="45">
        <f>+J19</f>
        <v>5</v>
      </c>
      <c r="J19" s="45">
        <v>5</v>
      </c>
      <c r="K19" s="85">
        <v>6</v>
      </c>
      <c r="L19" s="19">
        <f t="shared" si="0"/>
        <v>1.2</v>
      </c>
      <c r="M19" s="20">
        <f t="shared" si="1"/>
        <v>0.74722222222222223</v>
      </c>
      <c r="N19" s="21">
        <f t="shared" si="2"/>
        <v>1</v>
      </c>
      <c r="O19" s="115">
        <v>2210994</v>
      </c>
      <c r="P19" s="45">
        <v>12728</v>
      </c>
      <c r="Q19" s="45">
        <v>11679</v>
      </c>
      <c r="R19" s="45">
        <v>0</v>
      </c>
      <c r="S19" s="22">
        <f t="shared" si="3"/>
        <v>0.917583280955374</v>
      </c>
      <c r="T19" s="21" t="str">
        <f t="shared" si="4"/>
        <v xml:space="preserve"> -</v>
      </c>
    </row>
    <row r="20" spans="2:20" ht="30">
      <c r="B20" s="347"/>
      <c r="C20" s="347"/>
      <c r="D20" s="356"/>
      <c r="E20" s="125">
        <v>43101</v>
      </c>
      <c r="F20" s="125">
        <v>43465</v>
      </c>
      <c r="G20" s="9" t="s">
        <v>34</v>
      </c>
      <c r="H20" s="14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0.74722222222222223</v>
      </c>
      <c r="N20" s="21">
        <f t="shared" si="2"/>
        <v>1</v>
      </c>
      <c r="O20" s="115">
        <v>2210994</v>
      </c>
      <c r="P20" s="45">
        <v>17387</v>
      </c>
      <c r="Q20" s="45">
        <v>15137</v>
      </c>
      <c r="R20" s="45">
        <v>0</v>
      </c>
      <c r="S20" s="22">
        <f t="shared" si="3"/>
        <v>0.87059297176051076</v>
      </c>
      <c r="T20" s="21" t="str">
        <f t="shared" si="4"/>
        <v xml:space="preserve"> -</v>
      </c>
    </row>
    <row r="21" spans="2:20" ht="31" thickBot="1">
      <c r="B21" s="347"/>
      <c r="C21" s="347"/>
      <c r="D21" s="357"/>
      <c r="E21" s="126">
        <v>43101</v>
      </c>
      <c r="F21" s="126">
        <v>43465</v>
      </c>
      <c r="G21" s="10" t="s">
        <v>35</v>
      </c>
      <c r="H21" s="13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0.74722222222222223</v>
      </c>
      <c r="N21" s="55">
        <f t="shared" si="2"/>
        <v>1</v>
      </c>
      <c r="O21" s="116">
        <v>2210994</v>
      </c>
      <c r="P21" s="53">
        <v>278018</v>
      </c>
      <c r="Q21" s="53">
        <v>122573</v>
      </c>
      <c r="R21" s="53">
        <v>0</v>
      </c>
      <c r="S21" s="54">
        <f t="shared" si="3"/>
        <v>0.44088152565661215</v>
      </c>
      <c r="T21" s="55" t="str">
        <f t="shared" si="4"/>
        <v xml:space="preserve"> -</v>
      </c>
    </row>
    <row r="22" spans="2:20" ht="46" thickBot="1">
      <c r="B22" s="348"/>
      <c r="C22" s="348"/>
      <c r="D22" s="64" t="s">
        <v>89</v>
      </c>
      <c r="E22" s="65">
        <v>43101</v>
      </c>
      <c r="F22" s="65">
        <v>43465</v>
      </c>
      <c r="G22" s="66" t="s">
        <v>36</v>
      </c>
      <c r="H22" s="67">
        <v>6</v>
      </c>
      <c r="I22" s="53">
        <f>+J22+('2017'!I22-'2017'!K22)</f>
        <v>-0.5</v>
      </c>
      <c r="J22" s="67">
        <v>0</v>
      </c>
      <c r="K22" s="93">
        <v>6</v>
      </c>
      <c r="L22" s="101" t="e">
        <f t="shared" si="0"/>
        <v>#DIV/0!</v>
      </c>
      <c r="M22" s="105">
        <f t="shared" si="1"/>
        <v>0.74722222222222223</v>
      </c>
      <c r="N22" s="69" t="str">
        <f t="shared" si="2"/>
        <v xml:space="preserve"> -</v>
      </c>
      <c r="O22" s="113" t="s">
        <v>180</v>
      </c>
      <c r="P22" s="67">
        <v>59700</v>
      </c>
      <c r="Q22" s="67">
        <v>46200</v>
      </c>
      <c r="R22" s="67">
        <v>0</v>
      </c>
      <c r="S22" s="68">
        <f t="shared" si="3"/>
        <v>0.77386934673366836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6" t="s">
        <v>113</v>
      </c>
      <c r="C24" s="346" t="s">
        <v>110</v>
      </c>
      <c r="D24" s="358" t="s">
        <v>91</v>
      </c>
      <c r="E24" s="124">
        <v>43101</v>
      </c>
      <c r="F24" s="124">
        <v>43465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0.74722222222222223</v>
      </c>
      <c r="N24" s="52">
        <f t="shared" si="2"/>
        <v>1</v>
      </c>
      <c r="O24" s="114">
        <v>2210204</v>
      </c>
      <c r="P24" s="50">
        <v>3500010</v>
      </c>
      <c r="Q24" s="50">
        <v>119484</v>
      </c>
      <c r="R24" s="50">
        <v>0</v>
      </c>
      <c r="S24" s="51">
        <f t="shared" si="3"/>
        <v>3.4138188176605209E-2</v>
      </c>
      <c r="T24" s="52" t="str">
        <f t="shared" si="4"/>
        <v xml:space="preserve"> -</v>
      </c>
    </row>
    <row r="25" spans="2:20" ht="45">
      <c r="B25" s="347"/>
      <c r="C25" s="347"/>
      <c r="D25" s="341"/>
      <c r="E25" s="125">
        <v>43101</v>
      </c>
      <c r="F25" s="125">
        <v>43465</v>
      </c>
      <c r="G25" s="9" t="s">
        <v>38</v>
      </c>
      <c r="H25" s="45">
        <v>45</v>
      </c>
      <c r="I25" s="45">
        <f>+J25+('2017'!I25-'2017'!K25)</f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0.74722222222222223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47"/>
      <c r="C26" s="348"/>
      <c r="D26" s="342"/>
      <c r="E26" s="126">
        <v>43101</v>
      </c>
      <c r="F26" s="126">
        <v>43465</v>
      </c>
      <c r="G26" s="10" t="s">
        <v>39</v>
      </c>
      <c r="H26" s="53">
        <v>1</v>
      </c>
      <c r="I26" s="53">
        <f>+J26+('2017'!I26-'2017'!K26)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0.74722222222222223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7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7"/>
      <c r="C28" s="58" t="s">
        <v>111</v>
      </c>
      <c r="D28" s="134" t="s">
        <v>92</v>
      </c>
      <c r="E28" s="135">
        <v>43101</v>
      </c>
      <c r="F28" s="135">
        <v>43465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0.77</v>
      </c>
      <c r="L28" s="100">
        <f t="shared" si="0"/>
        <v>0.77</v>
      </c>
      <c r="M28" s="103">
        <f t="shared" si="1"/>
        <v>0.74722222222222223</v>
      </c>
      <c r="N28" s="49">
        <f t="shared" si="2"/>
        <v>0.77</v>
      </c>
      <c r="O28" s="111">
        <v>0</v>
      </c>
      <c r="P28" s="47">
        <v>313068</v>
      </c>
      <c r="Q28" s="47">
        <v>38933</v>
      </c>
      <c r="R28" s="47">
        <v>0</v>
      </c>
      <c r="S28" s="48">
        <f t="shared" si="3"/>
        <v>0.12435956405637114</v>
      </c>
      <c r="T28" s="49" t="str">
        <f t="shared" si="4"/>
        <v xml:space="preserve"> -</v>
      </c>
    </row>
    <row r="29" spans="2:20" ht="13" customHeight="1" thickBot="1">
      <c r="B29" s="347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7"/>
      <c r="C30" s="389" t="s">
        <v>112</v>
      </c>
      <c r="D30" s="358" t="s">
        <v>93</v>
      </c>
      <c r="E30" s="124">
        <v>43101</v>
      </c>
      <c r="F30" s="124">
        <v>43465</v>
      </c>
      <c r="G30" s="8" t="s">
        <v>41</v>
      </c>
      <c r="H30" s="137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0.74722222222222223</v>
      </c>
      <c r="N30" s="52">
        <f t="shared" si="2"/>
        <v>1</v>
      </c>
      <c r="O30" s="114" t="s">
        <v>182</v>
      </c>
      <c r="P30" s="50">
        <v>734133</v>
      </c>
      <c r="Q30" s="50">
        <v>400533</v>
      </c>
      <c r="R30" s="50">
        <v>0</v>
      </c>
      <c r="S30" s="51">
        <f t="shared" si="3"/>
        <v>0.54558642643771638</v>
      </c>
      <c r="T30" s="52" t="str">
        <f t="shared" si="4"/>
        <v xml:space="preserve"> -</v>
      </c>
    </row>
    <row r="31" spans="2:20" ht="60">
      <c r="B31" s="347"/>
      <c r="C31" s="390"/>
      <c r="D31" s="341"/>
      <c r="E31" s="125">
        <v>43101</v>
      </c>
      <c r="F31" s="125">
        <v>43465</v>
      </c>
      <c r="G31" s="11" t="s">
        <v>42</v>
      </c>
      <c r="H31" s="132">
        <v>1</v>
      </c>
      <c r="I31" s="45">
        <f>+J31</f>
        <v>1</v>
      </c>
      <c r="J31" s="45">
        <v>1</v>
      </c>
      <c r="K31" s="85">
        <v>0</v>
      </c>
      <c r="L31" s="19">
        <f t="shared" si="0"/>
        <v>0</v>
      </c>
      <c r="M31" s="20">
        <f t="shared" si="1"/>
        <v>0.74722222222222223</v>
      </c>
      <c r="N31" s="21">
        <f t="shared" si="2"/>
        <v>0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47"/>
      <c r="C32" s="390"/>
      <c r="D32" s="341"/>
      <c r="E32" s="125">
        <v>43101</v>
      </c>
      <c r="F32" s="125">
        <v>43465</v>
      </c>
      <c r="G32" s="11" t="s">
        <v>43</v>
      </c>
      <c r="H32" s="132">
        <v>1</v>
      </c>
      <c r="I32" s="45">
        <f>+J32+('2017'!I32-'2017'!K32)</f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0.74722222222222223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7"/>
      <c r="C33" s="390"/>
      <c r="D33" s="341"/>
      <c r="E33" s="125">
        <v>43101</v>
      </c>
      <c r="F33" s="125">
        <v>43465</v>
      </c>
      <c r="G33" s="11" t="s">
        <v>44</v>
      </c>
      <c r="H33" s="132">
        <v>1</v>
      </c>
      <c r="I33" s="45">
        <f>+J33+('2017'!I33-'2017'!K33)</f>
        <v>1</v>
      </c>
      <c r="J33" s="45">
        <v>1</v>
      </c>
      <c r="K33" s="85">
        <v>1</v>
      </c>
      <c r="L33" s="19">
        <f t="shared" si="0"/>
        <v>1</v>
      </c>
      <c r="M33" s="20">
        <f t="shared" si="1"/>
        <v>0.74722222222222223</v>
      </c>
      <c r="N33" s="21">
        <f t="shared" si="2"/>
        <v>1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7"/>
      <c r="C34" s="390"/>
      <c r="D34" s="341"/>
      <c r="E34" s="125">
        <v>43101</v>
      </c>
      <c r="F34" s="125">
        <v>43465</v>
      </c>
      <c r="G34" s="11" t="s">
        <v>45</v>
      </c>
      <c r="H34" s="132">
        <v>30</v>
      </c>
      <c r="I34" s="45">
        <f>+J34+('2017'!I34-'2017'!K34)</f>
        <v>14</v>
      </c>
      <c r="J34" s="45">
        <v>10</v>
      </c>
      <c r="K34" s="85">
        <v>10</v>
      </c>
      <c r="L34" s="19">
        <f t="shared" si="0"/>
        <v>1</v>
      </c>
      <c r="M34" s="20">
        <f t="shared" si="1"/>
        <v>0.74722222222222223</v>
      </c>
      <c r="N34" s="21">
        <f t="shared" si="2"/>
        <v>1</v>
      </c>
      <c r="O34" s="115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47"/>
      <c r="C35" s="390"/>
      <c r="D35" s="354"/>
      <c r="E35" s="139">
        <v>43101</v>
      </c>
      <c r="F35" s="139">
        <v>43465</v>
      </c>
      <c r="G35" s="71" t="s">
        <v>46</v>
      </c>
      <c r="H35" s="140">
        <v>1</v>
      </c>
      <c r="I35" s="53">
        <f>+J35+('2017'!I35-'2017'!K35)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0.74722222222222223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7"/>
      <c r="C36" s="390"/>
      <c r="D36" s="152" t="s">
        <v>94</v>
      </c>
      <c r="E36" s="135">
        <v>43101</v>
      </c>
      <c r="F36" s="135">
        <v>43465</v>
      </c>
      <c r="G36" s="12" t="s">
        <v>47</v>
      </c>
      <c r="H36" s="153">
        <v>6</v>
      </c>
      <c r="I36" s="53">
        <f>+J36+('2017'!I36-'2017'!K36)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0.74722222222222223</v>
      </c>
      <c r="N36" s="49">
        <f t="shared" si="2"/>
        <v>1</v>
      </c>
      <c r="O36" s="111">
        <v>6210151</v>
      </c>
      <c r="P36" s="47">
        <v>56000</v>
      </c>
      <c r="Q36" s="47">
        <v>56000</v>
      </c>
      <c r="R36" s="47">
        <v>0</v>
      </c>
      <c r="S36" s="48">
        <f t="shared" si="3"/>
        <v>1</v>
      </c>
      <c r="T36" s="49" t="str">
        <f t="shared" si="4"/>
        <v xml:space="preserve"> -</v>
      </c>
    </row>
    <row r="37" spans="2:20" ht="30">
      <c r="B37" s="347"/>
      <c r="C37" s="390"/>
      <c r="D37" s="340" t="s">
        <v>95</v>
      </c>
      <c r="E37" s="141">
        <v>43101</v>
      </c>
      <c r="F37" s="141">
        <v>43465</v>
      </c>
      <c r="G37" s="13" t="s">
        <v>48</v>
      </c>
      <c r="H37" s="138">
        <v>1</v>
      </c>
      <c r="I37" s="75">
        <f>+J37</f>
        <v>1</v>
      </c>
      <c r="J37" s="75">
        <v>1</v>
      </c>
      <c r="K37" s="88">
        <v>0.7</v>
      </c>
      <c r="L37" s="99">
        <f t="shared" si="0"/>
        <v>0.7</v>
      </c>
      <c r="M37" s="109">
        <f t="shared" si="1"/>
        <v>0.74722222222222223</v>
      </c>
      <c r="N37" s="77">
        <f t="shared" si="2"/>
        <v>0.7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47"/>
      <c r="C38" s="390"/>
      <c r="D38" s="341"/>
      <c r="E38" s="125">
        <v>43101</v>
      </c>
      <c r="F38" s="125">
        <v>43465</v>
      </c>
      <c r="G38" s="9" t="s">
        <v>49</v>
      </c>
      <c r="H38" s="142">
        <v>1</v>
      </c>
      <c r="I38" s="22">
        <f>+J38+('2017'!I38-'2017'!K38)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0.74722222222222223</v>
      </c>
      <c r="N38" s="21">
        <f t="shared" si="2"/>
        <v>1</v>
      </c>
      <c r="O38" s="115">
        <v>6210153</v>
      </c>
      <c r="P38" s="45">
        <v>38500</v>
      </c>
      <c r="Q38" s="45">
        <v>38500</v>
      </c>
      <c r="R38" s="45">
        <v>0</v>
      </c>
      <c r="S38" s="22">
        <f t="shared" si="3"/>
        <v>1</v>
      </c>
      <c r="T38" s="21" t="str">
        <f t="shared" si="4"/>
        <v xml:space="preserve"> -</v>
      </c>
    </row>
    <row r="39" spans="2:20" ht="30" customHeight="1">
      <c r="B39" s="347"/>
      <c r="C39" s="390"/>
      <c r="D39" s="341"/>
      <c r="E39" s="125">
        <v>43101</v>
      </c>
      <c r="F39" s="125">
        <v>43465</v>
      </c>
      <c r="G39" s="9" t="s">
        <v>50</v>
      </c>
      <c r="H39" s="132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0.74722222222222223</v>
      </c>
      <c r="N39" s="21">
        <f t="shared" si="2"/>
        <v>1</v>
      </c>
      <c r="O39" s="115" t="s">
        <v>183</v>
      </c>
      <c r="P39" s="45">
        <v>161057</v>
      </c>
      <c r="Q39" s="45">
        <v>155466</v>
      </c>
      <c r="R39" s="45">
        <v>0</v>
      </c>
      <c r="S39" s="22">
        <f t="shared" si="3"/>
        <v>0.96528558212309923</v>
      </c>
      <c r="T39" s="21" t="str">
        <f t="shared" si="4"/>
        <v xml:space="preserve"> -</v>
      </c>
    </row>
    <row r="40" spans="2:20" ht="46" thickBot="1">
      <c r="B40" s="348"/>
      <c r="C40" s="391"/>
      <c r="D40" s="342"/>
      <c r="E40" s="126">
        <v>43101</v>
      </c>
      <c r="F40" s="126">
        <v>43465</v>
      </c>
      <c r="G40" s="10" t="s">
        <v>51</v>
      </c>
      <c r="H40" s="133">
        <v>4</v>
      </c>
      <c r="I40" s="53">
        <f>+J40+('2017'!I40-'2017'!K40)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0.74722222222222223</v>
      </c>
      <c r="N40" s="55">
        <f t="shared" si="2"/>
        <v>1</v>
      </c>
      <c r="O40" s="116">
        <v>6210153</v>
      </c>
      <c r="P40" s="53">
        <v>36300</v>
      </c>
      <c r="Q40" s="53">
        <v>36300</v>
      </c>
      <c r="R40" s="53">
        <v>0</v>
      </c>
      <c r="S40" s="54">
        <f t="shared" si="3"/>
        <v>1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6" t="s">
        <v>115</v>
      </c>
      <c r="C42" s="346" t="s">
        <v>114</v>
      </c>
      <c r="D42" s="358" t="s">
        <v>96</v>
      </c>
      <c r="E42" s="124">
        <v>43101</v>
      </c>
      <c r="F42" s="124">
        <v>43465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>
        <v>0.997</v>
      </c>
      <c r="L42" s="95">
        <f t="shared" si="0"/>
        <v>0.997</v>
      </c>
      <c r="M42" s="106">
        <f t="shared" si="1"/>
        <v>0.74722222222222223</v>
      </c>
      <c r="N42" s="52">
        <f t="shared" si="2"/>
        <v>0.997</v>
      </c>
      <c r="O42" s="114" t="s">
        <v>184</v>
      </c>
      <c r="P42" s="50">
        <v>138751984</v>
      </c>
      <c r="Q42" s="50">
        <v>102501557</v>
      </c>
      <c r="R42" s="50">
        <v>0</v>
      </c>
      <c r="S42" s="51">
        <f t="shared" si="3"/>
        <v>0.73873939705251346</v>
      </c>
      <c r="T42" s="52" t="str">
        <f t="shared" si="4"/>
        <v xml:space="preserve"> -</v>
      </c>
    </row>
    <row r="43" spans="2:20" ht="45">
      <c r="B43" s="347"/>
      <c r="C43" s="347"/>
      <c r="D43" s="341"/>
      <c r="E43" s="125">
        <v>43101</v>
      </c>
      <c r="F43" s="125">
        <v>43465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>
        <v>1</v>
      </c>
      <c r="L43" s="19">
        <f t="shared" si="0"/>
        <v>1</v>
      </c>
      <c r="M43" s="20">
        <f t="shared" si="1"/>
        <v>0.74722222222222223</v>
      </c>
      <c r="N43" s="21">
        <f t="shared" si="2"/>
        <v>1</v>
      </c>
      <c r="O43" s="115">
        <v>2210543</v>
      </c>
      <c r="P43" s="45">
        <v>4236942</v>
      </c>
      <c r="Q43" s="45">
        <v>1814441</v>
      </c>
      <c r="R43" s="45">
        <v>0</v>
      </c>
      <c r="S43" s="22">
        <f t="shared" si="3"/>
        <v>0.42824305831894793</v>
      </c>
      <c r="T43" s="21" t="str">
        <f t="shared" si="4"/>
        <v xml:space="preserve"> -</v>
      </c>
    </row>
    <row r="44" spans="2:20" ht="45">
      <c r="B44" s="347"/>
      <c r="C44" s="347"/>
      <c r="D44" s="341"/>
      <c r="E44" s="125">
        <v>43101</v>
      </c>
      <c r="F44" s="125">
        <v>43465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>
        <v>1</v>
      </c>
      <c r="L44" s="19">
        <f t="shared" si="0"/>
        <v>1</v>
      </c>
      <c r="M44" s="20">
        <f t="shared" si="1"/>
        <v>0.74722222222222223</v>
      </c>
      <c r="N44" s="21">
        <f t="shared" si="2"/>
        <v>1</v>
      </c>
      <c r="O44" s="115" t="s">
        <v>185</v>
      </c>
      <c r="P44" s="45">
        <v>891833</v>
      </c>
      <c r="Q44" s="45">
        <v>728776</v>
      </c>
      <c r="R44" s="45">
        <v>0</v>
      </c>
      <c r="S44" s="22">
        <f t="shared" si="3"/>
        <v>0.81716644259631566</v>
      </c>
      <c r="T44" s="21" t="str">
        <f t="shared" si="4"/>
        <v xml:space="preserve"> -</v>
      </c>
    </row>
    <row r="45" spans="2:20" ht="46" thickBot="1">
      <c r="B45" s="347"/>
      <c r="C45" s="347"/>
      <c r="D45" s="354"/>
      <c r="E45" s="139">
        <v>43101</v>
      </c>
      <c r="F45" s="139">
        <v>43465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>
        <v>1</v>
      </c>
      <c r="L45" s="96">
        <f t="shared" si="0"/>
        <v>1</v>
      </c>
      <c r="M45" s="108">
        <f t="shared" si="1"/>
        <v>0.74722222222222223</v>
      </c>
      <c r="N45" s="74">
        <f t="shared" si="2"/>
        <v>1</v>
      </c>
      <c r="O45" s="25" t="s">
        <v>186</v>
      </c>
      <c r="P45" s="72">
        <v>449325</v>
      </c>
      <c r="Q45" s="72">
        <v>428442</v>
      </c>
      <c r="R45" s="72">
        <v>0</v>
      </c>
      <c r="S45" s="73">
        <f t="shared" si="3"/>
        <v>0.95352361876147551</v>
      </c>
      <c r="T45" s="74" t="str">
        <f t="shared" si="4"/>
        <v xml:space="preserve"> -</v>
      </c>
    </row>
    <row r="46" spans="2:20" ht="30">
      <c r="B46" s="347"/>
      <c r="C46" s="347"/>
      <c r="D46" s="355" t="s">
        <v>97</v>
      </c>
      <c r="E46" s="124">
        <v>43101</v>
      </c>
      <c r="F46" s="124">
        <v>43465</v>
      </c>
      <c r="G46" s="8" t="s">
        <v>56</v>
      </c>
      <c r="H46" s="137">
        <v>1</v>
      </c>
      <c r="I46" s="138">
        <f>+J46+('2017'!I46-'2017'!K46)</f>
        <v>1</v>
      </c>
      <c r="J46" s="137">
        <v>0</v>
      </c>
      <c r="K46" s="84">
        <v>0</v>
      </c>
      <c r="L46" s="95" t="e">
        <f t="shared" si="0"/>
        <v>#DIV/0!</v>
      </c>
      <c r="M46" s="106">
        <f t="shared" si="1"/>
        <v>0.74722222222222223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7"/>
      <c r="C47" s="347"/>
      <c r="D47" s="356"/>
      <c r="E47" s="125">
        <v>43101</v>
      </c>
      <c r="F47" s="125">
        <v>43465</v>
      </c>
      <c r="G47" s="9" t="s">
        <v>57</v>
      </c>
      <c r="H47" s="132">
        <v>12000</v>
      </c>
      <c r="I47" s="132">
        <f>+J47+('2017'!I47-'2017'!K47)</f>
        <v>-3044</v>
      </c>
      <c r="J47" s="132">
        <v>3000</v>
      </c>
      <c r="K47" s="85">
        <v>6201</v>
      </c>
      <c r="L47" s="19">
        <f t="shared" si="0"/>
        <v>2.0670000000000002</v>
      </c>
      <c r="M47" s="20">
        <f t="shared" si="1"/>
        <v>0.74722222222222223</v>
      </c>
      <c r="N47" s="21">
        <f t="shared" si="2"/>
        <v>1</v>
      </c>
      <c r="O47" s="115" t="s">
        <v>187</v>
      </c>
      <c r="P47" s="45">
        <v>646998</v>
      </c>
      <c r="Q47" s="45">
        <v>127067</v>
      </c>
      <c r="R47" s="45">
        <v>0</v>
      </c>
      <c r="S47" s="22">
        <f t="shared" si="3"/>
        <v>0.19639473383225295</v>
      </c>
      <c r="T47" s="21" t="str">
        <f t="shared" si="4"/>
        <v xml:space="preserve"> -</v>
      </c>
    </row>
    <row r="48" spans="2:20" ht="30">
      <c r="B48" s="347"/>
      <c r="C48" s="347"/>
      <c r="D48" s="356"/>
      <c r="E48" s="125">
        <v>43101</v>
      </c>
      <c r="F48" s="125">
        <v>43465</v>
      </c>
      <c r="G48" s="9" t="s">
        <v>58</v>
      </c>
      <c r="H48" s="132">
        <v>6000</v>
      </c>
      <c r="I48" s="132">
        <f>+J48+('2017'!I48-'2017'!K48)</f>
        <v>-963</v>
      </c>
      <c r="J48" s="132">
        <v>1500</v>
      </c>
      <c r="K48" s="85">
        <v>591</v>
      </c>
      <c r="L48" s="19">
        <f t="shared" si="0"/>
        <v>0.39400000000000002</v>
      </c>
      <c r="M48" s="20">
        <f t="shared" si="1"/>
        <v>0.74722222222222223</v>
      </c>
      <c r="N48" s="21">
        <f t="shared" si="2"/>
        <v>0.39400000000000002</v>
      </c>
      <c r="O48" s="115" t="s">
        <v>187</v>
      </c>
      <c r="P48" s="45">
        <v>538850</v>
      </c>
      <c r="Q48" s="45">
        <v>53720</v>
      </c>
      <c r="R48" s="45">
        <v>0</v>
      </c>
      <c r="S48" s="22">
        <f t="shared" si="3"/>
        <v>9.9693792335529371E-2</v>
      </c>
      <c r="T48" s="21" t="str">
        <f t="shared" si="4"/>
        <v xml:space="preserve"> -</v>
      </c>
    </row>
    <row r="49" spans="2:20" ht="30">
      <c r="B49" s="347"/>
      <c r="C49" s="347"/>
      <c r="D49" s="356"/>
      <c r="E49" s="125">
        <v>43101</v>
      </c>
      <c r="F49" s="125">
        <v>43465</v>
      </c>
      <c r="G49" s="9" t="s">
        <v>59</v>
      </c>
      <c r="H49" s="132">
        <v>1</v>
      </c>
      <c r="I49" s="132">
        <f>+J49+('2017'!I49-'2017'!K49)</f>
        <v>0.6</v>
      </c>
      <c r="J49" s="132">
        <v>0</v>
      </c>
      <c r="K49" s="85">
        <v>0.3</v>
      </c>
      <c r="L49" s="19" t="e">
        <f t="shared" si="0"/>
        <v>#DIV/0!</v>
      </c>
      <c r="M49" s="20">
        <f t="shared" si="1"/>
        <v>0.74722222222222223</v>
      </c>
      <c r="N49" s="21" t="str">
        <f t="shared" si="2"/>
        <v xml:space="preserve"> -</v>
      </c>
      <c r="O49" s="115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47"/>
      <c r="C50" s="347"/>
      <c r="D50" s="356"/>
      <c r="E50" s="125">
        <v>43101</v>
      </c>
      <c r="F50" s="125">
        <v>43465</v>
      </c>
      <c r="G50" s="9" t="s">
        <v>60</v>
      </c>
      <c r="H50" s="132">
        <v>62</v>
      </c>
      <c r="I50" s="132">
        <f>+J50+('2017'!I50-'2017'!K50)</f>
        <v>-1</v>
      </c>
      <c r="J50" s="132">
        <v>20</v>
      </c>
      <c r="K50" s="85">
        <v>27</v>
      </c>
      <c r="L50" s="19">
        <f t="shared" si="0"/>
        <v>1.35</v>
      </c>
      <c r="M50" s="20">
        <f t="shared" si="1"/>
        <v>0.74722222222222223</v>
      </c>
      <c r="N50" s="21">
        <f t="shared" si="2"/>
        <v>1</v>
      </c>
      <c r="O50" s="115">
        <v>2210206</v>
      </c>
      <c r="P50" s="45">
        <v>308704</v>
      </c>
      <c r="Q50" s="45">
        <v>237907</v>
      </c>
      <c r="R50" s="45">
        <v>0</v>
      </c>
      <c r="S50" s="22">
        <f t="shared" si="3"/>
        <v>0.77066380740126461</v>
      </c>
      <c r="T50" s="21" t="str">
        <f t="shared" si="4"/>
        <v xml:space="preserve"> -</v>
      </c>
    </row>
    <row r="51" spans="2:20" ht="31" thickBot="1">
      <c r="B51" s="347"/>
      <c r="C51" s="347"/>
      <c r="D51" s="357"/>
      <c r="E51" s="126">
        <v>43101</v>
      </c>
      <c r="F51" s="126">
        <v>43465</v>
      </c>
      <c r="G51" s="10" t="s">
        <v>61</v>
      </c>
      <c r="H51" s="133">
        <v>26000</v>
      </c>
      <c r="I51" s="133">
        <f>+J51+('2017'!I51-'2017'!K51)</f>
        <v>11797</v>
      </c>
      <c r="J51" s="133">
        <v>3000</v>
      </c>
      <c r="K51" s="86">
        <v>1375</v>
      </c>
      <c r="L51" s="97">
        <f t="shared" si="0"/>
        <v>0.45833333333333331</v>
      </c>
      <c r="M51" s="107">
        <f t="shared" si="1"/>
        <v>0.74722222222222223</v>
      </c>
      <c r="N51" s="55">
        <f t="shared" si="2"/>
        <v>0.45833333333333331</v>
      </c>
      <c r="O51" s="116">
        <v>2210206</v>
      </c>
      <c r="P51" s="53">
        <v>779000</v>
      </c>
      <c r="Q51" s="53">
        <v>755203</v>
      </c>
      <c r="R51" s="53">
        <v>0</v>
      </c>
      <c r="S51" s="54">
        <f t="shared" si="3"/>
        <v>0.96945186136071893</v>
      </c>
      <c r="T51" s="55" t="str">
        <f t="shared" si="4"/>
        <v xml:space="preserve"> -</v>
      </c>
    </row>
    <row r="52" spans="2:20" ht="46" thickBot="1">
      <c r="B52" s="347"/>
      <c r="C52" s="347"/>
      <c r="D52" s="145" t="s">
        <v>98</v>
      </c>
      <c r="E52" s="146">
        <v>43101</v>
      </c>
      <c r="F52" s="146">
        <v>43465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>
        <v>1</v>
      </c>
      <c r="L52" s="98">
        <f t="shared" si="0"/>
        <v>1</v>
      </c>
      <c r="M52" s="110">
        <f t="shared" si="1"/>
        <v>0.74722222222222223</v>
      </c>
      <c r="N52" s="80">
        <f t="shared" si="2"/>
        <v>1</v>
      </c>
      <c r="O52" s="118">
        <v>2210241</v>
      </c>
      <c r="P52" s="78">
        <v>806888</v>
      </c>
      <c r="Q52" s="78">
        <v>390644</v>
      </c>
      <c r="R52" s="78">
        <v>0</v>
      </c>
      <c r="S52" s="79">
        <f t="shared" si="3"/>
        <v>0.4841365840116596</v>
      </c>
      <c r="T52" s="80" t="str">
        <f t="shared" si="4"/>
        <v xml:space="preserve"> -</v>
      </c>
    </row>
    <row r="53" spans="2:20" ht="45">
      <c r="B53" s="347"/>
      <c r="C53" s="347"/>
      <c r="D53" s="355" t="s">
        <v>99</v>
      </c>
      <c r="E53" s="124">
        <v>43101</v>
      </c>
      <c r="F53" s="124">
        <v>43465</v>
      </c>
      <c r="G53" s="8" t="s">
        <v>63</v>
      </c>
      <c r="H53" s="137">
        <v>1</v>
      </c>
      <c r="I53" s="138">
        <f>+J53+('2017'!I53-'2017'!K53)</f>
        <v>0.9</v>
      </c>
      <c r="J53" s="137">
        <v>0</v>
      </c>
      <c r="K53" s="84">
        <v>1</v>
      </c>
      <c r="L53" s="95" t="e">
        <f t="shared" si="0"/>
        <v>#DIV/0!</v>
      </c>
      <c r="M53" s="106">
        <f t="shared" si="1"/>
        <v>0.74722222222222223</v>
      </c>
      <c r="N53" s="52" t="str">
        <f t="shared" si="2"/>
        <v xml:space="preserve"> -</v>
      </c>
      <c r="O53" s="114">
        <v>2210220</v>
      </c>
      <c r="P53" s="50">
        <v>6282</v>
      </c>
      <c r="Q53" s="50">
        <v>5064</v>
      </c>
      <c r="R53" s="50">
        <v>0</v>
      </c>
      <c r="S53" s="51">
        <f t="shared" si="3"/>
        <v>0.80611270296084048</v>
      </c>
      <c r="T53" s="52" t="str">
        <f t="shared" si="4"/>
        <v xml:space="preserve"> -</v>
      </c>
    </row>
    <row r="54" spans="2:20" ht="45">
      <c r="B54" s="347"/>
      <c r="C54" s="347"/>
      <c r="D54" s="356"/>
      <c r="E54" s="125">
        <v>43101</v>
      </c>
      <c r="F54" s="125">
        <v>43465</v>
      </c>
      <c r="G54" s="9" t="s">
        <v>64</v>
      </c>
      <c r="H54" s="132">
        <v>1</v>
      </c>
      <c r="I54" s="132">
        <f>+J54+('2017'!I54-'2017'!K54)</f>
        <v>1</v>
      </c>
      <c r="J54" s="132">
        <v>0</v>
      </c>
      <c r="K54" s="85">
        <v>1</v>
      </c>
      <c r="L54" s="19" t="e">
        <f t="shared" si="0"/>
        <v>#DIV/0!</v>
      </c>
      <c r="M54" s="20">
        <f t="shared" si="1"/>
        <v>0.74722222222222223</v>
      </c>
      <c r="N54" s="21" t="str">
        <f t="shared" si="2"/>
        <v xml:space="preserve"> -</v>
      </c>
      <c r="O54" s="115">
        <v>2210220</v>
      </c>
      <c r="P54" s="45">
        <v>6282</v>
      </c>
      <c r="Q54" s="45">
        <v>5064</v>
      </c>
      <c r="R54" s="45">
        <v>0</v>
      </c>
      <c r="S54" s="22">
        <f t="shared" si="3"/>
        <v>0.80611270296084048</v>
      </c>
      <c r="T54" s="21" t="str">
        <f t="shared" si="4"/>
        <v xml:space="preserve"> -</v>
      </c>
    </row>
    <row r="55" spans="2:20" ht="45">
      <c r="B55" s="347"/>
      <c r="C55" s="347"/>
      <c r="D55" s="356"/>
      <c r="E55" s="125">
        <v>43101</v>
      </c>
      <c r="F55" s="125">
        <v>43465</v>
      </c>
      <c r="G55" s="11" t="s">
        <v>65</v>
      </c>
      <c r="H55" s="132">
        <v>1</v>
      </c>
      <c r="I55" s="132">
        <f>+J55</f>
        <v>1</v>
      </c>
      <c r="J55" s="132">
        <v>1</v>
      </c>
      <c r="K55" s="166">
        <v>0.5</v>
      </c>
      <c r="L55" s="19">
        <f t="shared" si="0"/>
        <v>0.5</v>
      </c>
      <c r="M55" s="20">
        <f t="shared" si="1"/>
        <v>0.74722222222222223</v>
      </c>
      <c r="N55" s="21">
        <f t="shared" si="2"/>
        <v>0.5</v>
      </c>
      <c r="O55" s="115">
        <v>2210220</v>
      </c>
      <c r="P55" s="45">
        <v>717411</v>
      </c>
      <c r="Q55" s="45">
        <v>274165</v>
      </c>
      <c r="R55" s="45">
        <v>0</v>
      </c>
      <c r="S55" s="22">
        <f t="shared" si="3"/>
        <v>0.38215890194044977</v>
      </c>
      <c r="T55" s="21" t="str">
        <f t="shared" si="4"/>
        <v xml:space="preserve"> -</v>
      </c>
    </row>
    <row r="56" spans="2:20" ht="30">
      <c r="B56" s="347"/>
      <c r="C56" s="347"/>
      <c r="D56" s="356"/>
      <c r="E56" s="125">
        <v>43101</v>
      </c>
      <c r="F56" s="125">
        <v>43465</v>
      </c>
      <c r="G56" s="9" t="s">
        <v>66</v>
      </c>
      <c r="H56" s="142">
        <v>1</v>
      </c>
      <c r="I56" s="142">
        <f>+J56</f>
        <v>1</v>
      </c>
      <c r="J56" s="142">
        <v>1</v>
      </c>
      <c r="K56" s="338">
        <v>0.8</v>
      </c>
      <c r="L56" s="19">
        <f t="shared" si="0"/>
        <v>0.8</v>
      </c>
      <c r="M56" s="20">
        <f t="shared" si="1"/>
        <v>0.74722222222222223</v>
      </c>
      <c r="N56" s="21">
        <f t="shared" si="2"/>
        <v>0.8</v>
      </c>
      <c r="O56" s="115">
        <v>2210220</v>
      </c>
      <c r="P56" s="45">
        <v>23179</v>
      </c>
      <c r="Q56" s="45">
        <v>19526</v>
      </c>
      <c r="R56" s="45">
        <v>0</v>
      </c>
      <c r="S56" s="22">
        <f t="shared" si="3"/>
        <v>0.84240044868199659</v>
      </c>
      <c r="T56" s="21" t="str">
        <f t="shared" si="4"/>
        <v xml:space="preserve"> -</v>
      </c>
    </row>
    <row r="57" spans="2:20" ht="60">
      <c r="B57" s="347"/>
      <c r="C57" s="347"/>
      <c r="D57" s="356"/>
      <c r="E57" s="125">
        <v>43101</v>
      </c>
      <c r="F57" s="125">
        <v>43465</v>
      </c>
      <c r="G57" s="9" t="s">
        <v>67</v>
      </c>
      <c r="H57" s="132">
        <v>1</v>
      </c>
      <c r="I57" s="132">
        <f>+J57+('2017'!I57-'2017'!K57)</f>
        <v>0.5</v>
      </c>
      <c r="J57" s="132">
        <v>0</v>
      </c>
      <c r="K57" s="166">
        <v>0.6</v>
      </c>
      <c r="L57" s="19" t="e">
        <f t="shared" si="0"/>
        <v>#DIV/0!</v>
      </c>
      <c r="M57" s="20">
        <f t="shared" si="1"/>
        <v>0.74722222222222223</v>
      </c>
      <c r="N57" s="21" t="str">
        <f t="shared" si="2"/>
        <v xml:space="preserve"> -</v>
      </c>
      <c r="O57" s="115">
        <v>2210220</v>
      </c>
      <c r="P57" s="45">
        <v>6282</v>
      </c>
      <c r="Q57" s="45">
        <v>5064</v>
      </c>
      <c r="R57" s="45">
        <v>0</v>
      </c>
      <c r="S57" s="22">
        <f t="shared" si="3"/>
        <v>0.80611270296084048</v>
      </c>
      <c r="T57" s="21" t="str">
        <f t="shared" si="4"/>
        <v xml:space="preserve"> -</v>
      </c>
    </row>
    <row r="58" spans="2:20" ht="76" thickBot="1">
      <c r="B58" s="347"/>
      <c r="C58" s="347"/>
      <c r="D58" s="357"/>
      <c r="E58" s="126">
        <v>43101</v>
      </c>
      <c r="F58" s="126">
        <v>43465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>
        <v>2</v>
      </c>
      <c r="L58" s="97">
        <f t="shared" si="0"/>
        <v>1</v>
      </c>
      <c r="M58" s="107">
        <f t="shared" si="1"/>
        <v>0.74722222222222223</v>
      </c>
      <c r="N58" s="55">
        <f t="shared" si="2"/>
        <v>1</v>
      </c>
      <c r="O58" s="116">
        <v>2210220</v>
      </c>
      <c r="P58" s="53">
        <v>147282</v>
      </c>
      <c r="Q58" s="53">
        <v>146064</v>
      </c>
      <c r="R58" s="53">
        <v>0</v>
      </c>
      <c r="S58" s="54">
        <f t="shared" si="3"/>
        <v>0.99173015032386846</v>
      </c>
      <c r="T58" s="55" t="str">
        <f t="shared" si="4"/>
        <v xml:space="preserve"> -</v>
      </c>
    </row>
    <row r="59" spans="2:20" ht="45">
      <c r="B59" s="347"/>
      <c r="C59" s="347"/>
      <c r="D59" s="340" t="s">
        <v>100</v>
      </c>
      <c r="E59" s="141">
        <v>43101</v>
      </c>
      <c r="F59" s="141">
        <v>43465</v>
      </c>
      <c r="G59" s="13" t="s">
        <v>69</v>
      </c>
      <c r="H59" s="138">
        <v>1</v>
      </c>
      <c r="I59" s="138">
        <f>+J59</f>
        <v>1</v>
      </c>
      <c r="J59" s="138">
        <v>1</v>
      </c>
      <c r="K59" s="88">
        <v>1</v>
      </c>
      <c r="L59" s="99">
        <f t="shared" si="0"/>
        <v>1</v>
      </c>
      <c r="M59" s="109">
        <f t="shared" si="1"/>
        <v>0.74722222222222223</v>
      </c>
      <c r="N59" s="77">
        <f t="shared" si="2"/>
        <v>1</v>
      </c>
      <c r="O59" s="117">
        <v>2210233</v>
      </c>
      <c r="P59" s="75">
        <v>9318</v>
      </c>
      <c r="Q59" s="75">
        <v>8329</v>
      </c>
      <c r="R59" s="75">
        <v>0</v>
      </c>
      <c r="S59" s="76">
        <f t="shared" si="3"/>
        <v>0.89386134363597336</v>
      </c>
      <c r="T59" s="77" t="str">
        <f t="shared" si="4"/>
        <v xml:space="preserve"> -</v>
      </c>
    </row>
    <row r="60" spans="2:20" ht="30">
      <c r="B60" s="347"/>
      <c r="C60" s="347"/>
      <c r="D60" s="341"/>
      <c r="E60" s="125">
        <v>43101</v>
      </c>
      <c r="F60" s="125">
        <v>43465</v>
      </c>
      <c r="G60" s="9" t="s">
        <v>70</v>
      </c>
      <c r="H60" s="132">
        <v>1</v>
      </c>
      <c r="I60" s="132">
        <f>+J60</f>
        <v>1</v>
      </c>
      <c r="J60" s="132">
        <v>1</v>
      </c>
      <c r="K60" s="85">
        <v>1</v>
      </c>
      <c r="L60" s="19">
        <f t="shared" si="0"/>
        <v>1</v>
      </c>
      <c r="M60" s="20">
        <f t="shared" si="1"/>
        <v>0.74722222222222223</v>
      </c>
      <c r="N60" s="21">
        <f t="shared" si="2"/>
        <v>1</v>
      </c>
      <c r="O60" s="115">
        <v>2210233</v>
      </c>
      <c r="P60" s="45">
        <v>181318</v>
      </c>
      <c r="Q60" s="45">
        <v>130329</v>
      </c>
      <c r="R60" s="45">
        <v>0</v>
      </c>
      <c r="S60" s="22">
        <f t="shared" si="3"/>
        <v>0.71878688271434721</v>
      </c>
      <c r="T60" s="21" t="str">
        <f t="shared" si="4"/>
        <v xml:space="preserve"> -</v>
      </c>
    </row>
    <row r="61" spans="2:20" ht="45">
      <c r="B61" s="347"/>
      <c r="C61" s="347"/>
      <c r="D61" s="341"/>
      <c r="E61" s="125">
        <v>43101</v>
      </c>
      <c r="F61" s="125">
        <v>43465</v>
      </c>
      <c r="G61" s="11" t="s">
        <v>71</v>
      </c>
      <c r="H61" s="132">
        <v>1</v>
      </c>
      <c r="I61" s="132">
        <f>+J61+('2017'!I61-'2017'!K61)</f>
        <v>0.2</v>
      </c>
      <c r="J61" s="132">
        <v>0</v>
      </c>
      <c r="K61" s="85">
        <v>0.5</v>
      </c>
      <c r="L61" s="19" t="e">
        <f t="shared" si="0"/>
        <v>#DIV/0!</v>
      </c>
      <c r="M61" s="20">
        <f t="shared" si="1"/>
        <v>0.74722222222222223</v>
      </c>
      <c r="N61" s="21" t="str">
        <f t="shared" si="2"/>
        <v xml:space="preserve"> -</v>
      </c>
      <c r="O61" s="115">
        <v>2210233</v>
      </c>
      <c r="P61" s="45">
        <v>9318</v>
      </c>
      <c r="Q61" s="45">
        <v>8329</v>
      </c>
      <c r="R61" s="45">
        <v>0</v>
      </c>
      <c r="S61" s="22">
        <f t="shared" si="3"/>
        <v>0.89386134363597336</v>
      </c>
      <c r="T61" s="21" t="str">
        <f t="shared" si="4"/>
        <v xml:space="preserve"> -</v>
      </c>
    </row>
    <row r="62" spans="2:20" ht="61" thickBot="1">
      <c r="B62" s="347"/>
      <c r="C62" s="347"/>
      <c r="D62" s="354"/>
      <c r="E62" s="139">
        <v>43101</v>
      </c>
      <c r="F62" s="139">
        <v>43465</v>
      </c>
      <c r="G62" s="14" t="s">
        <v>72</v>
      </c>
      <c r="H62" s="143">
        <v>1</v>
      </c>
      <c r="I62" s="144">
        <f t="shared" ref="I62:I68" si="5">+J62</f>
        <v>1</v>
      </c>
      <c r="J62" s="143">
        <v>1</v>
      </c>
      <c r="K62" s="83">
        <v>1</v>
      </c>
      <c r="L62" s="96">
        <f t="shared" si="0"/>
        <v>1</v>
      </c>
      <c r="M62" s="108">
        <f t="shared" si="1"/>
        <v>0.74722222222222223</v>
      </c>
      <c r="N62" s="74">
        <f t="shared" si="2"/>
        <v>1</v>
      </c>
      <c r="O62" s="25" t="s">
        <v>188</v>
      </c>
      <c r="P62" s="72">
        <v>793363</v>
      </c>
      <c r="Q62" s="72">
        <v>728235</v>
      </c>
      <c r="R62" s="72">
        <v>0</v>
      </c>
      <c r="S62" s="73">
        <f t="shared" si="3"/>
        <v>0.91790895214422652</v>
      </c>
      <c r="T62" s="74" t="str">
        <f t="shared" si="4"/>
        <v xml:space="preserve"> -</v>
      </c>
    </row>
    <row r="63" spans="2:20" ht="45">
      <c r="B63" s="347"/>
      <c r="C63" s="347"/>
      <c r="D63" s="355" t="s">
        <v>101</v>
      </c>
      <c r="E63" s="124">
        <v>43101</v>
      </c>
      <c r="F63" s="124">
        <v>43465</v>
      </c>
      <c r="G63" s="8" t="s">
        <v>73</v>
      </c>
      <c r="H63" s="137">
        <v>1</v>
      </c>
      <c r="I63" s="138">
        <f t="shared" si="5"/>
        <v>1</v>
      </c>
      <c r="J63" s="137">
        <v>1</v>
      </c>
      <c r="K63" s="84">
        <v>1</v>
      </c>
      <c r="L63" s="95">
        <f t="shared" si="0"/>
        <v>1</v>
      </c>
      <c r="M63" s="106">
        <f t="shared" si="1"/>
        <v>0.74722222222222223</v>
      </c>
      <c r="N63" s="52">
        <f t="shared" si="2"/>
        <v>1</v>
      </c>
      <c r="O63" s="114">
        <v>2210247</v>
      </c>
      <c r="P63" s="50">
        <v>450037</v>
      </c>
      <c r="Q63" s="50">
        <v>316496</v>
      </c>
      <c r="R63" s="50">
        <v>0</v>
      </c>
      <c r="S63" s="51">
        <f t="shared" si="3"/>
        <v>0.70326662030010867</v>
      </c>
      <c r="T63" s="52" t="str">
        <f t="shared" si="4"/>
        <v xml:space="preserve"> -</v>
      </c>
    </row>
    <row r="64" spans="2:20" ht="30">
      <c r="B64" s="347"/>
      <c r="C64" s="347"/>
      <c r="D64" s="356"/>
      <c r="E64" s="125">
        <v>43101</v>
      </c>
      <c r="F64" s="125">
        <v>43465</v>
      </c>
      <c r="G64" s="11" t="s">
        <v>74</v>
      </c>
      <c r="H64" s="132">
        <v>1</v>
      </c>
      <c r="I64" s="132">
        <f t="shared" si="5"/>
        <v>1</v>
      </c>
      <c r="J64" s="132">
        <v>1</v>
      </c>
      <c r="K64" s="85">
        <v>1</v>
      </c>
      <c r="L64" s="19">
        <f t="shared" si="0"/>
        <v>1</v>
      </c>
      <c r="M64" s="20">
        <f t="shared" si="1"/>
        <v>0.74722222222222223</v>
      </c>
      <c r="N64" s="21">
        <f t="shared" si="2"/>
        <v>1</v>
      </c>
      <c r="O64" s="115">
        <v>2210247</v>
      </c>
      <c r="P64" s="45">
        <v>71688</v>
      </c>
      <c r="Q64" s="45">
        <v>70979</v>
      </c>
      <c r="R64" s="45">
        <v>0</v>
      </c>
      <c r="S64" s="22">
        <f t="shared" si="3"/>
        <v>0.99010992076777149</v>
      </c>
      <c r="T64" s="21" t="str">
        <f t="shared" si="4"/>
        <v xml:space="preserve"> -</v>
      </c>
    </row>
    <row r="65" spans="2:20" ht="61" thickBot="1">
      <c r="B65" s="347"/>
      <c r="C65" s="347"/>
      <c r="D65" s="357"/>
      <c r="E65" s="126">
        <v>43101</v>
      </c>
      <c r="F65" s="126">
        <v>43465</v>
      </c>
      <c r="G65" s="149" t="s">
        <v>75</v>
      </c>
      <c r="H65" s="133">
        <v>1</v>
      </c>
      <c r="I65" s="133">
        <f t="shared" si="5"/>
        <v>1</v>
      </c>
      <c r="J65" s="133">
        <v>1</v>
      </c>
      <c r="K65" s="165">
        <v>0.5</v>
      </c>
      <c r="L65" s="97">
        <f t="shared" si="0"/>
        <v>0.5</v>
      </c>
      <c r="M65" s="107">
        <f t="shared" si="1"/>
        <v>0.74722222222222223</v>
      </c>
      <c r="N65" s="55">
        <f t="shared" si="2"/>
        <v>0.5</v>
      </c>
      <c r="O65" s="116" t="s">
        <v>189</v>
      </c>
      <c r="P65" s="53">
        <v>237951</v>
      </c>
      <c r="Q65" s="53">
        <v>71208</v>
      </c>
      <c r="R65" s="53">
        <v>0</v>
      </c>
      <c r="S65" s="54">
        <f t="shared" si="3"/>
        <v>0.29925488861152089</v>
      </c>
      <c r="T65" s="55" t="str">
        <f t="shared" si="4"/>
        <v xml:space="preserve"> -</v>
      </c>
    </row>
    <row r="66" spans="2:20" ht="45">
      <c r="B66" s="347"/>
      <c r="C66" s="347"/>
      <c r="D66" s="340" t="s">
        <v>102</v>
      </c>
      <c r="E66" s="141">
        <v>43101</v>
      </c>
      <c r="F66" s="141">
        <v>43465</v>
      </c>
      <c r="G66" s="13" t="s">
        <v>76</v>
      </c>
      <c r="H66" s="131">
        <v>1</v>
      </c>
      <c r="I66" s="131">
        <f t="shared" si="5"/>
        <v>1</v>
      </c>
      <c r="J66" s="131">
        <v>1</v>
      </c>
      <c r="K66" s="89">
        <v>1</v>
      </c>
      <c r="L66" s="99">
        <f t="shared" si="0"/>
        <v>1</v>
      </c>
      <c r="M66" s="109">
        <f t="shared" si="1"/>
        <v>0.74722222222222223</v>
      </c>
      <c r="N66" s="77">
        <f t="shared" si="2"/>
        <v>1</v>
      </c>
      <c r="O66" s="117" t="s">
        <v>190</v>
      </c>
      <c r="P66" s="75">
        <v>303614</v>
      </c>
      <c r="Q66" s="75">
        <v>213307</v>
      </c>
      <c r="R66" s="75">
        <v>0</v>
      </c>
      <c r="S66" s="76">
        <f t="shared" si="3"/>
        <v>0.70255982925688543</v>
      </c>
      <c r="T66" s="77" t="str">
        <f t="shared" si="4"/>
        <v xml:space="preserve"> -</v>
      </c>
    </row>
    <row r="67" spans="2:20" ht="45">
      <c r="B67" s="347"/>
      <c r="C67" s="347"/>
      <c r="D67" s="341"/>
      <c r="E67" s="125">
        <v>43101</v>
      </c>
      <c r="F67" s="125">
        <v>43465</v>
      </c>
      <c r="G67" s="9" t="s">
        <v>77</v>
      </c>
      <c r="H67" s="132">
        <v>1</v>
      </c>
      <c r="I67" s="132">
        <f t="shared" si="5"/>
        <v>1</v>
      </c>
      <c r="J67" s="132">
        <v>1</v>
      </c>
      <c r="K67" s="85">
        <v>1</v>
      </c>
      <c r="L67" s="19">
        <f t="shared" si="0"/>
        <v>1</v>
      </c>
      <c r="M67" s="20">
        <f t="shared" si="1"/>
        <v>0.74722222222222223</v>
      </c>
      <c r="N67" s="21">
        <f t="shared" si="2"/>
        <v>1</v>
      </c>
      <c r="O67" s="115">
        <v>2210239</v>
      </c>
      <c r="P67" s="45">
        <v>8727</v>
      </c>
      <c r="Q67" s="45">
        <v>8455</v>
      </c>
      <c r="R67" s="45">
        <v>0</v>
      </c>
      <c r="S67" s="22">
        <f t="shared" si="3"/>
        <v>0.9688323593445628</v>
      </c>
      <c r="T67" s="21" t="str">
        <f t="shared" si="4"/>
        <v xml:space="preserve"> -</v>
      </c>
    </row>
    <row r="68" spans="2:20" ht="45">
      <c r="B68" s="347"/>
      <c r="C68" s="347"/>
      <c r="D68" s="341"/>
      <c r="E68" s="125">
        <v>43101</v>
      </c>
      <c r="F68" s="125">
        <v>43465</v>
      </c>
      <c r="G68" s="9" t="s">
        <v>78</v>
      </c>
      <c r="H68" s="132">
        <v>1</v>
      </c>
      <c r="I68" s="132">
        <f t="shared" si="5"/>
        <v>1</v>
      </c>
      <c r="J68" s="132">
        <v>1</v>
      </c>
      <c r="K68" s="85">
        <v>1</v>
      </c>
      <c r="L68" s="19">
        <f t="shared" si="0"/>
        <v>1</v>
      </c>
      <c r="M68" s="20">
        <f t="shared" si="1"/>
        <v>0.74722222222222223</v>
      </c>
      <c r="N68" s="21">
        <f t="shared" si="2"/>
        <v>1</v>
      </c>
      <c r="O68" s="115" t="s">
        <v>191</v>
      </c>
      <c r="P68" s="45">
        <v>106698</v>
      </c>
      <c r="Q68" s="45">
        <v>54905</v>
      </c>
      <c r="R68" s="45">
        <v>0</v>
      </c>
      <c r="S68" s="22">
        <f t="shared" si="3"/>
        <v>0.51458321618024705</v>
      </c>
      <c r="T68" s="21" t="str">
        <f t="shared" si="4"/>
        <v xml:space="preserve"> -</v>
      </c>
    </row>
    <row r="69" spans="2:20" ht="31" thickBot="1">
      <c r="B69" s="347"/>
      <c r="C69" s="347"/>
      <c r="D69" s="354"/>
      <c r="E69" s="139">
        <v>43101</v>
      </c>
      <c r="F69" s="139">
        <v>43465</v>
      </c>
      <c r="G69" s="14" t="s">
        <v>79</v>
      </c>
      <c r="H69" s="140">
        <v>3560976</v>
      </c>
      <c r="I69" s="133">
        <f>+J69+('2017'!I69-'2017'!K69)</f>
        <v>2215309</v>
      </c>
      <c r="J69" s="140">
        <v>890244</v>
      </c>
      <c r="K69" s="90">
        <v>175135</v>
      </c>
      <c r="L69" s="96">
        <f t="shared" si="0"/>
        <v>0.19672696474225043</v>
      </c>
      <c r="M69" s="108">
        <f t="shared" si="1"/>
        <v>0.74722222222222223</v>
      </c>
      <c r="N69" s="74">
        <f t="shared" si="2"/>
        <v>0.19672696474225043</v>
      </c>
      <c r="O69" s="25">
        <v>2210239</v>
      </c>
      <c r="P69" s="72">
        <v>198311</v>
      </c>
      <c r="Q69" s="72">
        <v>162333</v>
      </c>
      <c r="R69" s="72">
        <v>0</v>
      </c>
      <c r="S69" s="73">
        <f t="shared" si="3"/>
        <v>0.81857789028344363</v>
      </c>
      <c r="T69" s="74" t="str">
        <f t="shared" si="4"/>
        <v xml:space="preserve"> -</v>
      </c>
    </row>
    <row r="70" spans="2:20" ht="45">
      <c r="B70" s="347"/>
      <c r="C70" s="347"/>
      <c r="D70" s="355" t="s">
        <v>103</v>
      </c>
      <c r="E70" s="124">
        <v>43101</v>
      </c>
      <c r="F70" s="124">
        <v>43465</v>
      </c>
      <c r="G70" s="8" t="s">
        <v>80</v>
      </c>
      <c r="H70" s="137">
        <v>2</v>
      </c>
      <c r="I70" s="138">
        <f>+J70+('2017'!I70-'2017'!K70)</f>
        <v>-1</v>
      </c>
      <c r="J70" s="137">
        <v>0</v>
      </c>
      <c r="K70" s="84">
        <v>2</v>
      </c>
      <c r="L70" s="95" t="e">
        <f t="shared" si="0"/>
        <v>#DIV/0!</v>
      </c>
      <c r="M70" s="106">
        <f t="shared" si="1"/>
        <v>0.74722222222222223</v>
      </c>
      <c r="N70" s="52" t="str">
        <f t="shared" si="2"/>
        <v xml:space="preserve"> -</v>
      </c>
      <c r="O70" s="114">
        <v>2210242</v>
      </c>
      <c r="P70" s="50">
        <v>54340</v>
      </c>
      <c r="Q70" s="50">
        <v>51047</v>
      </c>
      <c r="R70" s="50">
        <v>0</v>
      </c>
      <c r="S70" s="51">
        <f t="shared" si="3"/>
        <v>0.93940007361059996</v>
      </c>
      <c r="T70" s="52" t="str">
        <f t="shared" si="4"/>
        <v xml:space="preserve"> -</v>
      </c>
    </row>
    <row r="71" spans="2:20" ht="31" thickBot="1">
      <c r="B71" s="347"/>
      <c r="C71" s="347"/>
      <c r="D71" s="357"/>
      <c r="E71" s="126">
        <v>43101</v>
      </c>
      <c r="F71" s="126">
        <v>43465</v>
      </c>
      <c r="G71" s="10" t="s">
        <v>81</v>
      </c>
      <c r="H71" s="133">
        <v>3</v>
      </c>
      <c r="I71" s="133">
        <f>+J71+('2017'!I71-'2017'!K71)</f>
        <v>1</v>
      </c>
      <c r="J71" s="133">
        <v>1</v>
      </c>
      <c r="K71" s="86">
        <v>0.9</v>
      </c>
      <c r="L71" s="97">
        <f t="shared" si="0"/>
        <v>0.9</v>
      </c>
      <c r="M71" s="107">
        <f t="shared" si="1"/>
        <v>0.74722222222222223</v>
      </c>
      <c r="N71" s="55">
        <f t="shared" si="2"/>
        <v>0.9</v>
      </c>
      <c r="O71" s="116">
        <v>0</v>
      </c>
      <c r="P71" s="53">
        <v>3960</v>
      </c>
      <c r="Q71" s="53">
        <v>3720</v>
      </c>
      <c r="R71" s="53">
        <v>0</v>
      </c>
      <c r="S71" s="54">
        <f t="shared" si="3"/>
        <v>0.93939393939393945</v>
      </c>
      <c r="T71" s="55" t="str">
        <f t="shared" si="4"/>
        <v xml:space="preserve"> -</v>
      </c>
    </row>
    <row r="72" spans="2:20" ht="30">
      <c r="B72" s="347"/>
      <c r="C72" s="347"/>
      <c r="D72" s="340" t="s">
        <v>104</v>
      </c>
      <c r="E72" s="141">
        <v>43101</v>
      </c>
      <c r="F72" s="141">
        <v>43465</v>
      </c>
      <c r="G72" s="13" t="s">
        <v>82</v>
      </c>
      <c r="H72" s="131">
        <v>1</v>
      </c>
      <c r="I72" s="131">
        <f>+J72+('2017'!I72-'2017'!K72)</f>
        <v>0.49</v>
      </c>
      <c r="J72" s="131">
        <v>0.3</v>
      </c>
      <c r="K72" s="89">
        <v>0.1</v>
      </c>
      <c r="L72" s="99">
        <f t="shared" si="0"/>
        <v>0.33333333333333337</v>
      </c>
      <c r="M72" s="109">
        <f t="shared" si="1"/>
        <v>0.74722222222222223</v>
      </c>
      <c r="N72" s="77">
        <f t="shared" si="2"/>
        <v>0.33333333333333337</v>
      </c>
      <c r="O72" s="117">
        <v>2210544</v>
      </c>
      <c r="P72" s="75">
        <v>30821984</v>
      </c>
      <c r="Q72" s="75">
        <v>1399517</v>
      </c>
      <c r="R72" s="75">
        <v>0</v>
      </c>
      <c r="S72" s="76">
        <f t="shared" si="3"/>
        <v>4.540645404267292E-2</v>
      </c>
      <c r="T72" s="77" t="str">
        <f t="shared" si="4"/>
        <v xml:space="preserve"> -</v>
      </c>
    </row>
    <row r="73" spans="2:20" ht="45">
      <c r="B73" s="347"/>
      <c r="C73" s="347"/>
      <c r="D73" s="341"/>
      <c r="E73" s="125">
        <v>43101</v>
      </c>
      <c r="F73" s="125">
        <v>43465</v>
      </c>
      <c r="G73" s="9" t="s">
        <v>83</v>
      </c>
      <c r="H73" s="132">
        <v>1</v>
      </c>
      <c r="I73" s="132">
        <f>+J73</f>
        <v>1</v>
      </c>
      <c r="J73" s="132">
        <v>1</v>
      </c>
      <c r="K73" s="85">
        <v>1</v>
      </c>
      <c r="L73" s="19">
        <f t="shared" si="0"/>
        <v>1</v>
      </c>
      <c r="M73" s="20">
        <f t="shared" si="1"/>
        <v>0.74722222222222223</v>
      </c>
      <c r="N73" s="21">
        <f t="shared" si="2"/>
        <v>1</v>
      </c>
      <c r="O73" s="115">
        <v>2210506</v>
      </c>
      <c r="P73" s="45">
        <v>772000</v>
      </c>
      <c r="Q73" s="45">
        <v>609000</v>
      </c>
      <c r="R73" s="45">
        <v>0</v>
      </c>
      <c r="S73" s="22">
        <f t="shared" si="3"/>
        <v>0.78886010362694303</v>
      </c>
      <c r="T73" s="21" t="str">
        <f t="shared" si="4"/>
        <v xml:space="preserve"> -</v>
      </c>
    </row>
    <row r="74" spans="2:20" ht="31" thickBot="1">
      <c r="B74" s="348"/>
      <c r="C74" s="348"/>
      <c r="D74" s="342"/>
      <c r="E74" s="126">
        <v>43101</v>
      </c>
      <c r="F74" s="126">
        <v>43465</v>
      </c>
      <c r="G74" s="10" t="s">
        <v>84</v>
      </c>
      <c r="H74" s="133">
        <v>4</v>
      </c>
      <c r="I74" s="133">
        <f>+J74+('2017'!I74-'2017'!K74)</f>
        <v>2</v>
      </c>
      <c r="J74" s="133">
        <v>0</v>
      </c>
      <c r="K74" s="86">
        <v>0</v>
      </c>
      <c r="L74" s="97" t="e">
        <f t="shared" si="0"/>
        <v>#DIV/0!</v>
      </c>
      <c r="M74" s="107">
        <f t="shared" si="1"/>
        <v>0.74722222222222223</v>
      </c>
      <c r="N74" s="55" t="str">
        <f t="shared" si="2"/>
        <v xml:space="preserve"> -</v>
      </c>
      <c r="O74" s="116">
        <v>2210546</v>
      </c>
      <c r="P74" s="53">
        <v>500000</v>
      </c>
      <c r="Q74" s="53">
        <v>0</v>
      </c>
      <c r="R74" s="53">
        <v>0</v>
      </c>
      <c r="S74" s="54">
        <f t="shared" si="3"/>
        <v>0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0.74722222222222201</v>
      </c>
      <c r="N75" s="161">
        <f>+AVERAGE(N12,N14:N16,N18:N22,N24:N26,N28,N30:N40,N42:N74)</f>
        <v>0.8556680370774753</v>
      </c>
      <c r="O75" s="158"/>
      <c r="P75" s="162">
        <f>+SUM(P12,P14:P16,P18:P22,P24:P26,P28,P30:P40,P42:P74)</f>
        <v>189464625</v>
      </c>
      <c r="Q75" s="159">
        <f t="shared" ref="Q75:R75" si="6">+SUM(Q12,Q14:Q16,Q18:Q22,Q24:Q26,Q28,Q30:Q40,Q42:Q74)</f>
        <v>112942731</v>
      </c>
      <c r="R75" s="159">
        <f t="shared" si="6"/>
        <v>0</v>
      </c>
      <c r="S75" s="157">
        <f t="shared" si="3"/>
        <v>0.59611513758834933</v>
      </c>
      <c r="T75" s="161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</row>
    <row r="3" spans="2:20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</row>
    <row r="4" spans="2:20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3"/>
      <c r="D8" s="360" t="s">
        <v>3</v>
      </c>
      <c r="E8" s="361"/>
      <c r="F8" s="361"/>
      <c r="G8" s="361"/>
      <c r="H8" s="361"/>
      <c r="I8" s="361"/>
      <c r="J8" s="361"/>
      <c r="K8" s="36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63" t="s">
        <v>17</v>
      </c>
      <c r="C9" s="366" t="s">
        <v>18</v>
      </c>
      <c r="D9" s="368" t="s">
        <v>0</v>
      </c>
      <c r="E9" s="371" t="s">
        <v>4</v>
      </c>
      <c r="F9" s="371"/>
      <c r="G9" s="371" t="s">
        <v>5</v>
      </c>
      <c r="H9" s="371"/>
      <c r="I9" s="371"/>
      <c r="J9" s="371"/>
      <c r="K9" s="373"/>
      <c r="L9" s="5"/>
      <c r="M9" s="368" t="s">
        <v>6</v>
      </c>
      <c r="N9" s="373"/>
      <c r="O9" s="382" t="s">
        <v>24</v>
      </c>
      <c r="P9" s="383"/>
      <c r="Q9" s="383"/>
      <c r="R9" s="383"/>
      <c r="S9" s="383"/>
      <c r="T9" s="384"/>
    </row>
    <row r="10" spans="2:20" ht="17" customHeight="1">
      <c r="B10" s="364"/>
      <c r="C10" s="367"/>
      <c r="D10" s="369"/>
      <c r="E10" s="372"/>
      <c r="F10" s="372"/>
      <c r="G10" s="372" t="s">
        <v>7</v>
      </c>
      <c r="H10" s="352" t="s">
        <v>25</v>
      </c>
      <c r="I10" s="352" t="s">
        <v>26</v>
      </c>
      <c r="J10" s="376" t="s">
        <v>1</v>
      </c>
      <c r="K10" s="374" t="s">
        <v>8</v>
      </c>
      <c r="L10" s="6"/>
      <c r="M10" s="378" t="s">
        <v>9</v>
      </c>
      <c r="N10" s="380" t="s">
        <v>10</v>
      </c>
      <c r="O10" s="385"/>
      <c r="P10" s="386"/>
      <c r="Q10" s="386"/>
      <c r="R10" s="386"/>
      <c r="S10" s="386"/>
      <c r="T10" s="387"/>
    </row>
    <row r="11" spans="2:20" ht="37.5" customHeight="1" thickBot="1">
      <c r="B11" s="365"/>
      <c r="C11" s="367"/>
      <c r="D11" s="370"/>
      <c r="E11" s="24" t="s">
        <v>11</v>
      </c>
      <c r="F11" s="24" t="s">
        <v>12</v>
      </c>
      <c r="G11" s="352"/>
      <c r="H11" s="353"/>
      <c r="I11" s="388"/>
      <c r="J11" s="377"/>
      <c r="K11" s="375"/>
      <c r="L11" s="15"/>
      <c r="M11" s="379"/>
      <c r="N11" s="381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56" t="s">
        <v>85</v>
      </c>
      <c r="E12" s="46">
        <v>43466</v>
      </c>
      <c r="F12" s="46">
        <v>43830</v>
      </c>
      <c r="G12" s="121" t="s">
        <v>28</v>
      </c>
      <c r="H12" s="47">
        <v>1</v>
      </c>
      <c r="I12" s="53">
        <f>+J12</f>
        <v>1</v>
      </c>
      <c r="J12" s="47">
        <v>1</v>
      </c>
      <c r="K12" s="91"/>
      <c r="L12" s="100">
        <f>+K12/J12</f>
        <v>0</v>
      </c>
      <c r="M12" s="103">
        <f>DAYS360(E12,$C$8)/DAYS360(E12,F12)</f>
        <v>-119.00277777777778</v>
      </c>
      <c r="N12" s="49">
        <f>IF(J12=0," -",IF(L12&gt;100%,100%,L12))</f>
        <v>0</v>
      </c>
      <c r="O12" s="111">
        <v>0</v>
      </c>
      <c r="P12" s="47">
        <v>200000</v>
      </c>
      <c r="Q12" s="47"/>
      <c r="R12" s="47"/>
      <c r="S12" s="48">
        <f>IF(P12=0," -",Q12/P12)</f>
        <v>0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6" t="s">
        <v>109</v>
      </c>
      <c r="C14" s="346" t="s">
        <v>107</v>
      </c>
      <c r="D14" s="59" t="s">
        <v>86</v>
      </c>
      <c r="E14" s="60">
        <v>43466</v>
      </c>
      <c r="F14" s="60">
        <v>43830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/>
      <c r="L14" s="102">
        <f t="shared" ref="L14:L74" si="0">+K14/J14</f>
        <v>0</v>
      </c>
      <c r="M14" s="104">
        <f t="shared" ref="M14:M74" si="1">DAYS360(E14,$C$8)/DAYS360(E14,F14)</f>
        <v>-119.00277777777778</v>
      </c>
      <c r="N14" s="63">
        <f t="shared" ref="N14:N74" si="2">IF(J14=0," -",IF(L14&gt;100%,100%,L14))</f>
        <v>0</v>
      </c>
      <c r="O14" s="112">
        <v>2210273</v>
      </c>
      <c r="P14" s="61">
        <v>224810</v>
      </c>
      <c r="Q14" s="61"/>
      <c r="R14" s="61"/>
      <c r="S14" s="62">
        <f t="shared" ref="S14:S75" si="3">IF(P14=0," -",Q14/P14)</f>
        <v>0</v>
      </c>
      <c r="T14" s="63" t="str">
        <f t="shared" ref="T14:T75" si="4">IF(R14=0," -",IF(Q14=0,100%,R14/Q14))</f>
        <v xml:space="preserve"> -</v>
      </c>
    </row>
    <row r="15" spans="2:20" ht="61" thickBot="1">
      <c r="B15" s="347"/>
      <c r="C15" s="347"/>
      <c r="D15" s="70" t="s">
        <v>87</v>
      </c>
      <c r="E15" s="46">
        <v>43466</v>
      </c>
      <c r="F15" s="46">
        <v>43830</v>
      </c>
      <c r="G15" s="12" t="s">
        <v>30</v>
      </c>
      <c r="H15" s="47">
        <v>4</v>
      </c>
      <c r="I15" s="53">
        <f>+J15+('2018'!I15-'2018'!K15)</f>
        <v>1</v>
      </c>
      <c r="J15" s="47">
        <v>1</v>
      </c>
      <c r="K15" s="91"/>
      <c r="L15" s="100">
        <f t="shared" si="0"/>
        <v>0</v>
      </c>
      <c r="M15" s="103">
        <f t="shared" si="1"/>
        <v>-119.00277777777778</v>
      </c>
      <c r="N15" s="49">
        <f t="shared" si="2"/>
        <v>0</v>
      </c>
      <c r="O15" s="111">
        <v>2210247</v>
      </c>
      <c r="P15" s="47">
        <v>0</v>
      </c>
      <c r="Q15" s="47"/>
      <c r="R15" s="47"/>
      <c r="S15" s="48" t="str">
        <f t="shared" si="3"/>
        <v xml:space="preserve"> -</v>
      </c>
      <c r="T15" s="49" t="str">
        <f t="shared" si="4"/>
        <v xml:space="preserve"> -</v>
      </c>
    </row>
    <row r="16" spans="2:20" ht="61" thickBot="1">
      <c r="B16" s="347"/>
      <c r="C16" s="348"/>
      <c r="D16" s="64" t="s">
        <v>88</v>
      </c>
      <c r="E16" s="65">
        <v>43466</v>
      </c>
      <c r="F16" s="65">
        <v>43830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/>
      <c r="L16" s="101">
        <f t="shared" si="0"/>
        <v>0</v>
      </c>
      <c r="M16" s="105">
        <f t="shared" si="1"/>
        <v>-119.00277777777778</v>
      </c>
      <c r="N16" s="69">
        <f t="shared" si="2"/>
        <v>0</v>
      </c>
      <c r="O16" s="113" t="s">
        <v>179</v>
      </c>
      <c r="P16" s="67">
        <v>415385</v>
      </c>
      <c r="Q16" s="67"/>
      <c r="R16" s="67"/>
      <c r="S16" s="68">
        <f t="shared" si="3"/>
        <v>0</v>
      </c>
      <c r="T16" s="69" t="str">
        <f t="shared" si="4"/>
        <v xml:space="preserve"> -</v>
      </c>
    </row>
    <row r="17" spans="2:20" ht="13" customHeight="1" thickBot="1">
      <c r="B17" s="347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7"/>
      <c r="C18" s="346" t="s">
        <v>108</v>
      </c>
      <c r="D18" s="355" t="s">
        <v>90</v>
      </c>
      <c r="E18" s="124">
        <v>43466</v>
      </c>
      <c r="F18" s="124">
        <v>43830</v>
      </c>
      <c r="G18" s="8" t="s">
        <v>32</v>
      </c>
      <c r="H18" s="50">
        <v>1</v>
      </c>
      <c r="I18" s="75">
        <f>+J18</f>
        <v>1</v>
      </c>
      <c r="J18" s="50">
        <v>1</v>
      </c>
      <c r="K18" s="84"/>
      <c r="L18" s="95">
        <f t="shared" si="0"/>
        <v>0</v>
      </c>
      <c r="M18" s="106">
        <f t="shared" si="1"/>
        <v>-119.00277777777778</v>
      </c>
      <c r="N18" s="52">
        <f t="shared" si="2"/>
        <v>0</v>
      </c>
      <c r="O18" s="114">
        <v>2210994</v>
      </c>
      <c r="P18" s="50">
        <v>68470</v>
      </c>
      <c r="Q18" s="50"/>
      <c r="R18" s="50"/>
      <c r="S18" s="51">
        <f t="shared" si="3"/>
        <v>0</v>
      </c>
      <c r="T18" s="52" t="str">
        <f t="shared" si="4"/>
        <v xml:space="preserve"> -</v>
      </c>
    </row>
    <row r="19" spans="2:20" ht="30">
      <c r="B19" s="347"/>
      <c r="C19" s="347"/>
      <c r="D19" s="356"/>
      <c r="E19" s="125">
        <v>43466</v>
      </c>
      <c r="F19" s="125">
        <v>43830</v>
      </c>
      <c r="G19" s="9" t="s">
        <v>33</v>
      </c>
      <c r="H19" s="45">
        <v>5</v>
      </c>
      <c r="I19" s="45">
        <f>+J19</f>
        <v>5</v>
      </c>
      <c r="J19" s="45">
        <v>5</v>
      </c>
      <c r="K19" s="85"/>
      <c r="L19" s="19">
        <f t="shared" si="0"/>
        <v>0</v>
      </c>
      <c r="M19" s="20">
        <f t="shared" si="1"/>
        <v>-119.00277777777778</v>
      </c>
      <c r="N19" s="21">
        <f t="shared" si="2"/>
        <v>0</v>
      </c>
      <c r="O19" s="115">
        <v>2210994</v>
      </c>
      <c r="P19" s="45">
        <v>148352</v>
      </c>
      <c r="Q19" s="45"/>
      <c r="R19" s="45"/>
      <c r="S19" s="22">
        <f t="shared" si="3"/>
        <v>0</v>
      </c>
      <c r="T19" s="21" t="str">
        <f t="shared" si="4"/>
        <v xml:space="preserve"> -</v>
      </c>
    </row>
    <row r="20" spans="2:20" ht="30">
      <c r="B20" s="347"/>
      <c r="C20" s="347"/>
      <c r="D20" s="356"/>
      <c r="E20" s="125">
        <v>43466</v>
      </c>
      <c r="F20" s="125">
        <v>43830</v>
      </c>
      <c r="G20" s="9" t="s">
        <v>34</v>
      </c>
      <c r="H20" s="22">
        <v>1</v>
      </c>
      <c r="I20" s="22">
        <f>+J20</f>
        <v>1</v>
      </c>
      <c r="J20" s="22">
        <v>1</v>
      </c>
      <c r="K20" s="82"/>
      <c r="L20" s="19">
        <f t="shared" si="0"/>
        <v>0</v>
      </c>
      <c r="M20" s="20">
        <f t="shared" si="1"/>
        <v>-119.00277777777778</v>
      </c>
      <c r="N20" s="21">
        <f t="shared" si="2"/>
        <v>0</v>
      </c>
      <c r="O20" s="115">
        <v>2210994</v>
      </c>
      <c r="P20" s="45">
        <v>79881</v>
      </c>
      <c r="Q20" s="45"/>
      <c r="R20" s="45"/>
      <c r="S20" s="22">
        <f t="shared" si="3"/>
        <v>0</v>
      </c>
      <c r="T20" s="21" t="str">
        <f t="shared" si="4"/>
        <v xml:space="preserve"> -</v>
      </c>
    </row>
    <row r="21" spans="2:20" ht="31" thickBot="1">
      <c r="B21" s="347"/>
      <c r="C21" s="347"/>
      <c r="D21" s="357"/>
      <c r="E21" s="126">
        <v>43466</v>
      </c>
      <c r="F21" s="126">
        <v>43830</v>
      </c>
      <c r="G21" s="10" t="s">
        <v>35</v>
      </c>
      <c r="H21" s="53">
        <v>1</v>
      </c>
      <c r="I21" s="53">
        <f>+J21</f>
        <v>1</v>
      </c>
      <c r="J21" s="53">
        <v>1</v>
      </c>
      <c r="K21" s="86"/>
      <c r="L21" s="97">
        <f t="shared" si="0"/>
        <v>0</v>
      </c>
      <c r="M21" s="107">
        <f t="shared" si="1"/>
        <v>-119.00277777777778</v>
      </c>
      <c r="N21" s="55">
        <f t="shared" si="2"/>
        <v>0</v>
      </c>
      <c r="O21" s="116">
        <v>2210994</v>
      </c>
      <c r="P21" s="53">
        <v>168060</v>
      </c>
      <c r="Q21" s="53"/>
      <c r="R21" s="53"/>
      <c r="S21" s="54">
        <f t="shared" si="3"/>
        <v>0</v>
      </c>
      <c r="T21" s="55" t="str">
        <f t="shared" si="4"/>
        <v xml:space="preserve"> -</v>
      </c>
    </row>
    <row r="22" spans="2:20" ht="46" thickBot="1">
      <c r="B22" s="348"/>
      <c r="C22" s="348"/>
      <c r="D22" s="127" t="s">
        <v>89</v>
      </c>
      <c r="E22" s="128">
        <v>43466</v>
      </c>
      <c r="F22" s="128">
        <v>43830</v>
      </c>
      <c r="G22" s="66" t="s">
        <v>36</v>
      </c>
      <c r="H22" s="67">
        <v>6</v>
      </c>
      <c r="I22" s="53">
        <f>+J22+('2018'!I22-'2018'!K22)</f>
        <v>-6.5</v>
      </c>
      <c r="J22" s="67">
        <v>0</v>
      </c>
      <c r="K22" s="93"/>
      <c r="L22" s="101" t="e">
        <f t="shared" si="0"/>
        <v>#DIV/0!</v>
      </c>
      <c r="M22" s="105">
        <f t="shared" si="1"/>
        <v>-119.00277777777778</v>
      </c>
      <c r="N22" s="69" t="str">
        <f t="shared" si="2"/>
        <v xml:space="preserve"> -</v>
      </c>
      <c r="O22" s="113" t="s">
        <v>180</v>
      </c>
      <c r="P22" s="67">
        <v>0</v>
      </c>
      <c r="Q22" s="67"/>
      <c r="R22" s="67"/>
      <c r="S22" s="68" t="str">
        <f t="shared" si="3"/>
        <v xml:space="preserve"> -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6" t="s">
        <v>113</v>
      </c>
      <c r="C24" s="346" t="s">
        <v>110</v>
      </c>
      <c r="D24" s="358" t="s">
        <v>91</v>
      </c>
      <c r="E24" s="124">
        <v>43466</v>
      </c>
      <c r="F24" s="124">
        <v>43830</v>
      </c>
      <c r="G24" s="129" t="s">
        <v>37</v>
      </c>
      <c r="H24" s="130">
        <v>0.01</v>
      </c>
      <c r="I24" s="131">
        <f>+J24</f>
        <v>0.01</v>
      </c>
      <c r="J24" s="130">
        <v>0.01</v>
      </c>
      <c r="K24" s="81"/>
      <c r="L24" s="95">
        <f t="shared" si="0"/>
        <v>0</v>
      </c>
      <c r="M24" s="106">
        <f t="shared" si="1"/>
        <v>-119.00277777777778</v>
      </c>
      <c r="N24" s="52">
        <f t="shared" si="2"/>
        <v>0</v>
      </c>
      <c r="O24" s="114">
        <v>2210204</v>
      </c>
      <c r="P24" s="50">
        <v>2708167</v>
      </c>
      <c r="Q24" s="50"/>
      <c r="R24" s="50"/>
      <c r="S24" s="51">
        <f t="shared" si="3"/>
        <v>0</v>
      </c>
      <c r="T24" s="52" t="str">
        <f t="shared" si="4"/>
        <v xml:space="preserve"> -</v>
      </c>
    </row>
    <row r="25" spans="2:20" ht="45">
      <c r="B25" s="347"/>
      <c r="C25" s="347"/>
      <c r="D25" s="341"/>
      <c r="E25" s="125">
        <v>43466</v>
      </c>
      <c r="F25" s="125">
        <v>43830</v>
      </c>
      <c r="G25" s="9" t="s">
        <v>38</v>
      </c>
      <c r="H25" s="132">
        <v>45</v>
      </c>
      <c r="I25" s="132">
        <f>+J25+('2018'!I25-'2018'!K25)</f>
        <v>30</v>
      </c>
      <c r="J25" s="132">
        <v>30</v>
      </c>
      <c r="K25" s="85"/>
      <c r="L25" s="19">
        <f t="shared" si="0"/>
        <v>0</v>
      </c>
      <c r="M25" s="20">
        <f t="shared" si="1"/>
        <v>-119.00277777777778</v>
      </c>
      <c r="N25" s="21">
        <f t="shared" si="2"/>
        <v>0</v>
      </c>
      <c r="O25" s="115">
        <v>2210117</v>
      </c>
      <c r="P25" s="45">
        <v>60000</v>
      </c>
      <c r="Q25" s="45"/>
      <c r="R25" s="45"/>
      <c r="S25" s="22">
        <f t="shared" si="3"/>
        <v>0</v>
      </c>
      <c r="T25" s="21" t="str">
        <f t="shared" si="4"/>
        <v xml:space="preserve"> -</v>
      </c>
    </row>
    <row r="26" spans="2:20" ht="46" thickBot="1">
      <c r="B26" s="347"/>
      <c r="C26" s="348"/>
      <c r="D26" s="342"/>
      <c r="E26" s="126">
        <v>43466</v>
      </c>
      <c r="F26" s="126">
        <v>43830</v>
      </c>
      <c r="G26" s="10" t="s">
        <v>39</v>
      </c>
      <c r="H26" s="133">
        <v>1</v>
      </c>
      <c r="I26" s="133">
        <f>+J26+('2018'!I26-'2018'!K26)</f>
        <v>1</v>
      </c>
      <c r="J26" s="133">
        <v>1</v>
      </c>
      <c r="K26" s="86"/>
      <c r="L26" s="97">
        <f t="shared" si="0"/>
        <v>0</v>
      </c>
      <c r="M26" s="107">
        <f t="shared" si="1"/>
        <v>-119.00277777777778</v>
      </c>
      <c r="N26" s="55">
        <f t="shared" si="2"/>
        <v>0</v>
      </c>
      <c r="O26" s="116" t="s">
        <v>181</v>
      </c>
      <c r="P26" s="53">
        <v>0</v>
      </c>
      <c r="Q26" s="53"/>
      <c r="R26" s="53"/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7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7"/>
      <c r="C28" s="58" t="s">
        <v>111</v>
      </c>
      <c r="D28" s="134" t="s">
        <v>92</v>
      </c>
      <c r="E28" s="135">
        <v>43466</v>
      </c>
      <c r="F28" s="135">
        <v>43830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/>
      <c r="L28" s="100">
        <f t="shared" si="0"/>
        <v>0</v>
      </c>
      <c r="M28" s="103">
        <f t="shared" si="1"/>
        <v>-119.00277777777778</v>
      </c>
      <c r="N28" s="49">
        <f t="shared" si="2"/>
        <v>0</v>
      </c>
      <c r="O28" s="111">
        <v>0</v>
      </c>
      <c r="P28" s="47">
        <v>106128</v>
      </c>
      <c r="Q28" s="47"/>
      <c r="R28" s="47"/>
      <c r="S28" s="48">
        <f t="shared" si="3"/>
        <v>0</v>
      </c>
      <c r="T28" s="49" t="str">
        <f t="shared" si="4"/>
        <v xml:space="preserve"> -</v>
      </c>
    </row>
    <row r="29" spans="2:20" ht="13" customHeight="1" thickBot="1">
      <c r="B29" s="347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7"/>
      <c r="C30" s="389" t="s">
        <v>112</v>
      </c>
      <c r="D30" s="358" t="s">
        <v>93</v>
      </c>
      <c r="E30" s="124">
        <v>43466</v>
      </c>
      <c r="F30" s="124">
        <v>43830</v>
      </c>
      <c r="G30" s="8" t="s">
        <v>41</v>
      </c>
      <c r="H30" s="137">
        <v>1</v>
      </c>
      <c r="I30" s="138">
        <f>+J30</f>
        <v>1</v>
      </c>
      <c r="J30" s="137">
        <v>1</v>
      </c>
      <c r="K30" s="84"/>
      <c r="L30" s="95">
        <f t="shared" si="0"/>
        <v>0</v>
      </c>
      <c r="M30" s="106">
        <f t="shared" si="1"/>
        <v>-119.00277777777778</v>
      </c>
      <c r="N30" s="52">
        <f t="shared" si="2"/>
        <v>0</v>
      </c>
      <c r="O30" s="114" t="s">
        <v>182</v>
      </c>
      <c r="P30" s="50">
        <v>324000</v>
      </c>
      <c r="Q30" s="50"/>
      <c r="R30" s="50"/>
      <c r="S30" s="51">
        <f t="shared" si="3"/>
        <v>0</v>
      </c>
      <c r="T30" s="52" t="str">
        <f t="shared" si="4"/>
        <v xml:space="preserve"> -</v>
      </c>
    </row>
    <row r="31" spans="2:20" ht="60">
      <c r="B31" s="347"/>
      <c r="C31" s="390"/>
      <c r="D31" s="341"/>
      <c r="E31" s="125">
        <v>43466</v>
      </c>
      <c r="F31" s="125">
        <v>43830</v>
      </c>
      <c r="G31" s="11" t="s">
        <v>42</v>
      </c>
      <c r="H31" s="132">
        <v>1</v>
      </c>
      <c r="I31" s="132">
        <f>+J31</f>
        <v>1</v>
      </c>
      <c r="J31" s="132">
        <v>1</v>
      </c>
      <c r="K31" s="85"/>
      <c r="L31" s="19">
        <f t="shared" si="0"/>
        <v>0</v>
      </c>
      <c r="M31" s="20">
        <f t="shared" si="1"/>
        <v>-119.00277777777778</v>
      </c>
      <c r="N31" s="21">
        <f t="shared" si="2"/>
        <v>0</v>
      </c>
      <c r="O31" s="115" t="s">
        <v>182</v>
      </c>
      <c r="P31" s="45">
        <v>50000</v>
      </c>
      <c r="Q31" s="45"/>
      <c r="R31" s="45"/>
      <c r="S31" s="22">
        <f t="shared" si="3"/>
        <v>0</v>
      </c>
      <c r="T31" s="21" t="str">
        <f t="shared" si="4"/>
        <v xml:space="preserve"> -</v>
      </c>
    </row>
    <row r="32" spans="2:20" ht="90">
      <c r="B32" s="347"/>
      <c r="C32" s="390"/>
      <c r="D32" s="341"/>
      <c r="E32" s="125">
        <v>43466</v>
      </c>
      <c r="F32" s="125">
        <v>43830</v>
      </c>
      <c r="G32" s="11" t="s">
        <v>43</v>
      </c>
      <c r="H32" s="132">
        <v>1</v>
      </c>
      <c r="I32" s="132">
        <f>+J32+('2018'!I32-'2018'!K32)</f>
        <v>0</v>
      </c>
      <c r="J32" s="132">
        <v>0</v>
      </c>
      <c r="K32" s="85"/>
      <c r="L32" s="19" t="e">
        <f t="shared" si="0"/>
        <v>#DIV/0!</v>
      </c>
      <c r="M32" s="20">
        <f t="shared" si="1"/>
        <v>-119.00277777777778</v>
      </c>
      <c r="N32" s="21" t="str">
        <f t="shared" si="2"/>
        <v xml:space="preserve"> -</v>
      </c>
      <c r="O32" s="115">
        <v>2210295</v>
      </c>
      <c r="P32" s="45">
        <v>0</v>
      </c>
      <c r="Q32" s="45"/>
      <c r="R32" s="45"/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7"/>
      <c r="C33" s="390"/>
      <c r="D33" s="341"/>
      <c r="E33" s="125">
        <v>43466</v>
      </c>
      <c r="F33" s="125">
        <v>43830</v>
      </c>
      <c r="G33" s="11" t="s">
        <v>44</v>
      </c>
      <c r="H33" s="132">
        <v>1</v>
      </c>
      <c r="I33" s="132">
        <f>+J33+('2018'!I33-'2018'!K33)</f>
        <v>0</v>
      </c>
      <c r="J33" s="132">
        <v>0</v>
      </c>
      <c r="K33" s="85"/>
      <c r="L33" s="19" t="e">
        <f t="shared" si="0"/>
        <v>#DIV/0!</v>
      </c>
      <c r="M33" s="20">
        <f t="shared" si="1"/>
        <v>-119.00277777777778</v>
      </c>
      <c r="N33" s="21" t="str">
        <f t="shared" si="2"/>
        <v xml:space="preserve"> -</v>
      </c>
      <c r="O33" s="115" t="s">
        <v>181</v>
      </c>
      <c r="P33" s="45">
        <v>0</v>
      </c>
      <c r="Q33" s="45"/>
      <c r="R33" s="45"/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7"/>
      <c r="C34" s="390"/>
      <c r="D34" s="341"/>
      <c r="E34" s="125">
        <v>43466</v>
      </c>
      <c r="F34" s="125">
        <v>43830</v>
      </c>
      <c r="G34" s="11" t="s">
        <v>45</v>
      </c>
      <c r="H34" s="132">
        <v>30</v>
      </c>
      <c r="I34" s="132">
        <f>+J34+('2018'!I34-'2018'!K34)</f>
        <v>13</v>
      </c>
      <c r="J34" s="132">
        <v>9</v>
      </c>
      <c r="K34" s="85"/>
      <c r="L34" s="19">
        <f t="shared" si="0"/>
        <v>0</v>
      </c>
      <c r="M34" s="20">
        <f t="shared" si="1"/>
        <v>-119.00277777777778</v>
      </c>
      <c r="N34" s="21">
        <f t="shared" si="2"/>
        <v>0</v>
      </c>
      <c r="O34" s="115">
        <v>2210295</v>
      </c>
      <c r="P34" s="45">
        <v>0</v>
      </c>
      <c r="Q34" s="45"/>
      <c r="R34" s="45"/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47"/>
      <c r="C35" s="390"/>
      <c r="D35" s="354"/>
      <c r="E35" s="139">
        <v>43466</v>
      </c>
      <c r="F35" s="139">
        <v>43830</v>
      </c>
      <c r="G35" s="71" t="s">
        <v>46</v>
      </c>
      <c r="H35" s="140">
        <v>1</v>
      </c>
      <c r="I35" s="140">
        <f>+J35+('2018'!I35-'2018'!K35)</f>
        <v>1</v>
      </c>
      <c r="J35" s="140">
        <v>1</v>
      </c>
      <c r="K35" s="90"/>
      <c r="L35" s="96">
        <f t="shared" si="0"/>
        <v>0</v>
      </c>
      <c r="M35" s="108">
        <f t="shared" si="1"/>
        <v>-119.00277777777778</v>
      </c>
      <c r="N35" s="74">
        <f t="shared" si="2"/>
        <v>0</v>
      </c>
      <c r="O35" s="25" t="s">
        <v>181</v>
      </c>
      <c r="P35" s="72">
        <v>0</v>
      </c>
      <c r="Q35" s="72"/>
      <c r="R35" s="72"/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7"/>
      <c r="C36" s="390"/>
      <c r="D36" s="70" t="s">
        <v>94</v>
      </c>
      <c r="E36" s="46">
        <v>43466</v>
      </c>
      <c r="F36" s="46">
        <v>43830</v>
      </c>
      <c r="G36" s="12" t="s">
        <v>47</v>
      </c>
      <c r="H36" s="47">
        <v>6</v>
      </c>
      <c r="I36" s="47">
        <f>+J36+('2018'!I36-'2018'!K36)</f>
        <v>1</v>
      </c>
      <c r="J36" s="47">
        <v>1</v>
      </c>
      <c r="K36" s="163"/>
      <c r="L36" s="100">
        <f t="shared" si="0"/>
        <v>0</v>
      </c>
      <c r="M36" s="103">
        <f t="shared" si="1"/>
        <v>-119.00277777777778</v>
      </c>
      <c r="N36" s="49">
        <f t="shared" si="2"/>
        <v>0</v>
      </c>
      <c r="O36" s="111">
        <v>6210151</v>
      </c>
      <c r="P36" s="47">
        <v>60196</v>
      </c>
      <c r="Q36" s="47"/>
      <c r="R36" s="47"/>
      <c r="S36" s="48">
        <f t="shared" si="3"/>
        <v>0</v>
      </c>
      <c r="T36" s="49" t="str">
        <f t="shared" si="4"/>
        <v xml:space="preserve"> -</v>
      </c>
    </row>
    <row r="37" spans="2:20" ht="30">
      <c r="B37" s="347"/>
      <c r="C37" s="390"/>
      <c r="D37" s="340" t="s">
        <v>95</v>
      </c>
      <c r="E37" s="141">
        <v>43466</v>
      </c>
      <c r="F37" s="141">
        <v>43830</v>
      </c>
      <c r="G37" s="13" t="s">
        <v>48</v>
      </c>
      <c r="H37" s="138">
        <v>1</v>
      </c>
      <c r="I37" s="75">
        <f>+J37</f>
        <v>1</v>
      </c>
      <c r="J37" s="75">
        <v>1</v>
      </c>
      <c r="K37" s="88"/>
      <c r="L37" s="99">
        <f t="shared" si="0"/>
        <v>0</v>
      </c>
      <c r="M37" s="109">
        <f t="shared" si="1"/>
        <v>-119.00277777777778</v>
      </c>
      <c r="N37" s="77">
        <f t="shared" si="2"/>
        <v>0</v>
      </c>
      <c r="O37" s="117">
        <v>6210153</v>
      </c>
      <c r="P37" s="75">
        <v>72236</v>
      </c>
      <c r="Q37" s="75"/>
      <c r="R37" s="75"/>
      <c r="S37" s="76">
        <f t="shared" si="3"/>
        <v>0</v>
      </c>
      <c r="T37" s="77" t="str">
        <f t="shared" si="4"/>
        <v xml:space="preserve"> -</v>
      </c>
    </row>
    <row r="38" spans="2:20" ht="45">
      <c r="B38" s="347"/>
      <c r="C38" s="390"/>
      <c r="D38" s="341"/>
      <c r="E38" s="125">
        <v>43466</v>
      </c>
      <c r="F38" s="125">
        <v>43830</v>
      </c>
      <c r="G38" s="9" t="s">
        <v>49</v>
      </c>
      <c r="H38" s="142">
        <v>1</v>
      </c>
      <c r="I38" s="22">
        <f>+J38+('2018'!I38-'2018'!K38)</f>
        <v>0</v>
      </c>
      <c r="J38" s="22">
        <v>0</v>
      </c>
      <c r="K38" s="82"/>
      <c r="L38" s="19" t="e">
        <f t="shared" si="0"/>
        <v>#DIV/0!</v>
      </c>
      <c r="M38" s="20">
        <f t="shared" si="1"/>
        <v>-119.00277777777778</v>
      </c>
      <c r="N38" s="21" t="str">
        <f t="shared" si="2"/>
        <v xml:space="preserve"> -</v>
      </c>
      <c r="O38" s="115">
        <v>6210153</v>
      </c>
      <c r="P38" s="45">
        <v>0</v>
      </c>
      <c r="Q38" s="45"/>
      <c r="R38" s="45"/>
      <c r="S38" s="22" t="str">
        <f t="shared" si="3"/>
        <v xml:space="preserve"> -</v>
      </c>
      <c r="T38" s="21" t="str">
        <f t="shared" si="4"/>
        <v xml:space="preserve"> -</v>
      </c>
    </row>
    <row r="39" spans="2:20" ht="30" customHeight="1">
      <c r="B39" s="347"/>
      <c r="C39" s="390"/>
      <c r="D39" s="341"/>
      <c r="E39" s="125">
        <v>43466</v>
      </c>
      <c r="F39" s="125">
        <v>43830</v>
      </c>
      <c r="G39" s="9" t="s">
        <v>50</v>
      </c>
      <c r="H39" s="132">
        <v>1</v>
      </c>
      <c r="I39" s="45">
        <f>+J39</f>
        <v>1</v>
      </c>
      <c r="J39" s="45">
        <v>1</v>
      </c>
      <c r="K39" s="85"/>
      <c r="L39" s="19">
        <f t="shared" si="0"/>
        <v>0</v>
      </c>
      <c r="M39" s="20">
        <f t="shared" si="1"/>
        <v>-119.00277777777778</v>
      </c>
      <c r="N39" s="21">
        <f t="shared" si="2"/>
        <v>0</v>
      </c>
      <c r="O39" s="115" t="s">
        <v>183</v>
      </c>
      <c r="P39" s="45">
        <v>97240</v>
      </c>
      <c r="Q39" s="45"/>
      <c r="R39" s="45"/>
      <c r="S39" s="22">
        <f t="shared" si="3"/>
        <v>0</v>
      </c>
      <c r="T39" s="21" t="str">
        <f t="shared" si="4"/>
        <v xml:space="preserve"> -</v>
      </c>
    </row>
    <row r="40" spans="2:20" ht="46" thickBot="1">
      <c r="B40" s="348"/>
      <c r="C40" s="391"/>
      <c r="D40" s="342"/>
      <c r="E40" s="126">
        <v>43466</v>
      </c>
      <c r="F40" s="126">
        <v>43830</v>
      </c>
      <c r="G40" s="10" t="s">
        <v>51</v>
      </c>
      <c r="H40" s="133">
        <v>4</v>
      </c>
      <c r="I40" s="53">
        <f>+J40+('2018'!I40-'2018'!K40)</f>
        <v>1</v>
      </c>
      <c r="J40" s="53">
        <v>1</v>
      </c>
      <c r="K40" s="86"/>
      <c r="L40" s="97">
        <f t="shared" si="0"/>
        <v>0</v>
      </c>
      <c r="M40" s="107">
        <f t="shared" si="1"/>
        <v>-119.00277777777778</v>
      </c>
      <c r="N40" s="55">
        <f t="shared" si="2"/>
        <v>0</v>
      </c>
      <c r="O40" s="116">
        <v>6210153</v>
      </c>
      <c r="P40" s="53">
        <v>34728</v>
      </c>
      <c r="Q40" s="53"/>
      <c r="R40" s="53"/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6" t="s">
        <v>115</v>
      </c>
      <c r="C42" s="346" t="s">
        <v>114</v>
      </c>
      <c r="D42" s="358" t="s">
        <v>96</v>
      </c>
      <c r="E42" s="124">
        <v>43466</v>
      </c>
      <c r="F42" s="124">
        <v>43830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/>
      <c r="L42" s="95">
        <f t="shared" si="0"/>
        <v>0</v>
      </c>
      <c r="M42" s="106">
        <f t="shared" si="1"/>
        <v>-119.00277777777778</v>
      </c>
      <c r="N42" s="52">
        <f t="shared" si="2"/>
        <v>0</v>
      </c>
      <c r="O42" s="114" t="s">
        <v>184</v>
      </c>
      <c r="P42" s="50">
        <v>134434023</v>
      </c>
      <c r="Q42" s="50"/>
      <c r="R42" s="50"/>
      <c r="S42" s="51">
        <f t="shared" si="3"/>
        <v>0</v>
      </c>
      <c r="T42" s="52" t="str">
        <f t="shared" si="4"/>
        <v xml:space="preserve"> -</v>
      </c>
    </row>
    <row r="43" spans="2:20" ht="45">
      <c r="B43" s="347"/>
      <c r="C43" s="347"/>
      <c r="D43" s="341"/>
      <c r="E43" s="125">
        <v>43466</v>
      </c>
      <c r="F43" s="125">
        <v>43830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/>
      <c r="L43" s="19">
        <f t="shared" si="0"/>
        <v>0</v>
      </c>
      <c r="M43" s="20">
        <f t="shared" si="1"/>
        <v>-119.00277777777778</v>
      </c>
      <c r="N43" s="21">
        <f t="shared" si="2"/>
        <v>0</v>
      </c>
      <c r="O43" s="115">
        <v>2210543</v>
      </c>
      <c r="P43" s="45">
        <v>1049559</v>
      </c>
      <c r="Q43" s="45"/>
      <c r="R43" s="45"/>
      <c r="S43" s="22">
        <f t="shared" si="3"/>
        <v>0</v>
      </c>
      <c r="T43" s="21" t="str">
        <f t="shared" si="4"/>
        <v xml:space="preserve"> -</v>
      </c>
    </row>
    <row r="44" spans="2:20" ht="45">
      <c r="B44" s="347"/>
      <c r="C44" s="347"/>
      <c r="D44" s="341"/>
      <c r="E44" s="125">
        <v>43466</v>
      </c>
      <c r="F44" s="125">
        <v>43830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/>
      <c r="L44" s="19">
        <f t="shared" si="0"/>
        <v>0</v>
      </c>
      <c r="M44" s="20">
        <f t="shared" si="1"/>
        <v>-119.00277777777778</v>
      </c>
      <c r="N44" s="21">
        <f t="shared" si="2"/>
        <v>0</v>
      </c>
      <c r="O44" s="115" t="s">
        <v>185</v>
      </c>
      <c r="P44" s="45">
        <v>365173</v>
      </c>
      <c r="Q44" s="45"/>
      <c r="R44" s="45"/>
      <c r="S44" s="22">
        <f t="shared" si="3"/>
        <v>0</v>
      </c>
      <c r="T44" s="21" t="str">
        <f t="shared" si="4"/>
        <v xml:space="preserve"> -</v>
      </c>
    </row>
    <row r="45" spans="2:20" ht="46" thickBot="1">
      <c r="B45" s="347"/>
      <c r="C45" s="347"/>
      <c r="D45" s="354"/>
      <c r="E45" s="139">
        <v>43466</v>
      </c>
      <c r="F45" s="139">
        <v>43830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/>
      <c r="L45" s="96">
        <f t="shared" si="0"/>
        <v>0</v>
      </c>
      <c r="M45" s="108">
        <f t="shared" si="1"/>
        <v>-119.00277777777778</v>
      </c>
      <c r="N45" s="74">
        <f t="shared" si="2"/>
        <v>0</v>
      </c>
      <c r="O45" s="25" t="s">
        <v>186</v>
      </c>
      <c r="P45" s="72">
        <v>399408</v>
      </c>
      <c r="Q45" s="72"/>
      <c r="R45" s="72"/>
      <c r="S45" s="73">
        <f t="shared" si="3"/>
        <v>0</v>
      </c>
      <c r="T45" s="74" t="str">
        <f t="shared" si="4"/>
        <v xml:space="preserve"> -</v>
      </c>
    </row>
    <row r="46" spans="2:20" ht="30">
      <c r="B46" s="347"/>
      <c r="C46" s="347"/>
      <c r="D46" s="355" t="s">
        <v>97</v>
      </c>
      <c r="E46" s="124">
        <v>43466</v>
      </c>
      <c r="F46" s="124">
        <v>43830</v>
      </c>
      <c r="G46" s="8" t="s">
        <v>56</v>
      </c>
      <c r="H46" s="137">
        <v>1</v>
      </c>
      <c r="I46" s="138">
        <f>+J46+('2018'!I46-'2018'!K46)</f>
        <v>1</v>
      </c>
      <c r="J46" s="137">
        <v>0</v>
      </c>
      <c r="K46" s="84"/>
      <c r="L46" s="95" t="e">
        <f t="shared" si="0"/>
        <v>#DIV/0!</v>
      </c>
      <c r="M46" s="106">
        <f t="shared" si="1"/>
        <v>-119.00277777777778</v>
      </c>
      <c r="N46" s="52" t="str">
        <f t="shared" si="2"/>
        <v xml:space="preserve"> -</v>
      </c>
      <c r="O46" s="114">
        <v>0</v>
      </c>
      <c r="P46" s="50">
        <v>0</v>
      </c>
      <c r="Q46" s="50"/>
      <c r="R46" s="50"/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7"/>
      <c r="C47" s="347"/>
      <c r="D47" s="356"/>
      <c r="E47" s="125">
        <v>43466</v>
      </c>
      <c r="F47" s="125">
        <v>43830</v>
      </c>
      <c r="G47" s="9" t="s">
        <v>57</v>
      </c>
      <c r="H47" s="132">
        <v>12000</v>
      </c>
      <c r="I47" s="132">
        <f>+J47+('2018'!I47-'2018'!K47)</f>
        <v>-6245</v>
      </c>
      <c r="J47" s="132">
        <v>3000</v>
      </c>
      <c r="K47" s="85"/>
      <c r="L47" s="19">
        <f t="shared" si="0"/>
        <v>0</v>
      </c>
      <c r="M47" s="20">
        <f t="shared" si="1"/>
        <v>-119.00277777777778</v>
      </c>
      <c r="N47" s="21">
        <f t="shared" si="2"/>
        <v>0</v>
      </c>
      <c r="O47" s="115" t="s">
        <v>187</v>
      </c>
      <c r="P47" s="45">
        <v>148352</v>
      </c>
      <c r="Q47" s="45"/>
      <c r="R47" s="45"/>
      <c r="S47" s="22">
        <f t="shared" si="3"/>
        <v>0</v>
      </c>
      <c r="T47" s="21" t="str">
        <f t="shared" si="4"/>
        <v xml:space="preserve"> -</v>
      </c>
    </row>
    <row r="48" spans="2:20" ht="30">
      <c r="B48" s="347"/>
      <c r="C48" s="347"/>
      <c r="D48" s="356"/>
      <c r="E48" s="125">
        <v>43466</v>
      </c>
      <c r="F48" s="125">
        <v>43830</v>
      </c>
      <c r="G48" s="9" t="s">
        <v>58</v>
      </c>
      <c r="H48" s="132">
        <v>6000</v>
      </c>
      <c r="I48" s="132">
        <f>+J48+('2018'!I48-'2018'!K48)</f>
        <v>-54</v>
      </c>
      <c r="J48" s="132">
        <v>1500</v>
      </c>
      <c r="K48" s="85"/>
      <c r="L48" s="19">
        <f t="shared" si="0"/>
        <v>0</v>
      </c>
      <c r="M48" s="20">
        <f t="shared" si="1"/>
        <v>-119.00277777777778</v>
      </c>
      <c r="N48" s="21">
        <f t="shared" si="2"/>
        <v>0</v>
      </c>
      <c r="O48" s="115" t="s">
        <v>187</v>
      </c>
      <c r="P48" s="45">
        <v>57059</v>
      </c>
      <c r="Q48" s="45"/>
      <c r="R48" s="45"/>
      <c r="S48" s="22">
        <f t="shared" si="3"/>
        <v>0</v>
      </c>
      <c r="T48" s="21" t="str">
        <f t="shared" si="4"/>
        <v xml:space="preserve"> -</v>
      </c>
    </row>
    <row r="49" spans="2:20" ht="30">
      <c r="B49" s="347"/>
      <c r="C49" s="347"/>
      <c r="D49" s="356"/>
      <c r="E49" s="125">
        <v>43466</v>
      </c>
      <c r="F49" s="125">
        <v>43830</v>
      </c>
      <c r="G49" s="9" t="s">
        <v>59</v>
      </c>
      <c r="H49" s="132">
        <v>1</v>
      </c>
      <c r="I49" s="132">
        <f>+J49+('2018'!I49-'2018'!K49)</f>
        <v>0.3</v>
      </c>
      <c r="J49" s="132">
        <v>0</v>
      </c>
      <c r="K49" s="85"/>
      <c r="L49" s="19" t="e">
        <f t="shared" si="0"/>
        <v>#DIV/0!</v>
      </c>
      <c r="M49" s="20">
        <f t="shared" si="1"/>
        <v>-119.00277777777778</v>
      </c>
      <c r="N49" s="21" t="str">
        <f t="shared" si="2"/>
        <v xml:space="preserve"> -</v>
      </c>
      <c r="O49" s="115">
        <v>2210289</v>
      </c>
      <c r="P49" s="45">
        <v>0</v>
      </c>
      <c r="Q49" s="45"/>
      <c r="R49" s="45"/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47"/>
      <c r="C50" s="347"/>
      <c r="D50" s="356"/>
      <c r="E50" s="125">
        <v>43466</v>
      </c>
      <c r="F50" s="125">
        <v>43830</v>
      </c>
      <c r="G50" s="9" t="s">
        <v>60</v>
      </c>
      <c r="H50" s="132">
        <v>62</v>
      </c>
      <c r="I50" s="132">
        <f>+J50+('2018'!I50-'2018'!K50)</f>
        <v>-8</v>
      </c>
      <c r="J50" s="132">
        <v>20</v>
      </c>
      <c r="K50" s="85"/>
      <c r="L50" s="19">
        <f t="shared" si="0"/>
        <v>0</v>
      </c>
      <c r="M50" s="20">
        <f t="shared" si="1"/>
        <v>-119.00277777777778</v>
      </c>
      <c r="N50" s="21">
        <f t="shared" si="2"/>
        <v>0</v>
      </c>
      <c r="O50" s="115">
        <v>2210206</v>
      </c>
      <c r="P50" s="45">
        <v>68470</v>
      </c>
      <c r="Q50" s="45"/>
      <c r="R50" s="45"/>
      <c r="S50" s="22">
        <f t="shared" si="3"/>
        <v>0</v>
      </c>
      <c r="T50" s="21" t="str">
        <f t="shared" si="4"/>
        <v xml:space="preserve"> -</v>
      </c>
    </row>
    <row r="51" spans="2:20" ht="31" thickBot="1">
      <c r="B51" s="347"/>
      <c r="C51" s="347"/>
      <c r="D51" s="357"/>
      <c r="E51" s="126">
        <v>43466</v>
      </c>
      <c r="F51" s="126">
        <v>43830</v>
      </c>
      <c r="G51" s="10" t="s">
        <v>61</v>
      </c>
      <c r="H51" s="133">
        <v>26000</v>
      </c>
      <c r="I51" s="133">
        <f>+J51+('2018'!I51-'2018'!K51)</f>
        <v>22422</v>
      </c>
      <c r="J51" s="133">
        <v>12000</v>
      </c>
      <c r="K51" s="86"/>
      <c r="L51" s="97">
        <f t="shared" si="0"/>
        <v>0</v>
      </c>
      <c r="M51" s="107">
        <f t="shared" si="1"/>
        <v>-119.00277777777778</v>
      </c>
      <c r="N51" s="55">
        <f t="shared" si="2"/>
        <v>0</v>
      </c>
      <c r="O51" s="116">
        <v>2210206</v>
      </c>
      <c r="P51" s="53">
        <v>256308</v>
      </c>
      <c r="Q51" s="53"/>
      <c r="R51" s="53"/>
      <c r="S51" s="54">
        <f t="shared" si="3"/>
        <v>0</v>
      </c>
      <c r="T51" s="55" t="str">
        <f t="shared" si="4"/>
        <v xml:space="preserve"> -</v>
      </c>
    </row>
    <row r="52" spans="2:20" ht="46" thickBot="1">
      <c r="B52" s="347"/>
      <c r="C52" s="347"/>
      <c r="D52" s="145" t="s">
        <v>98</v>
      </c>
      <c r="E52" s="146">
        <v>43466</v>
      </c>
      <c r="F52" s="146">
        <v>43830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/>
      <c r="L52" s="98">
        <f t="shared" si="0"/>
        <v>0</v>
      </c>
      <c r="M52" s="110">
        <f t="shared" si="1"/>
        <v>-119.00277777777778</v>
      </c>
      <c r="N52" s="80">
        <f t="shared" si="2"/>
        <v>0</v>
      </c>
      <c r="O52" s="118">
        <v>2210241</v>
      </c>
      <c r="P52" s="78">
        <v>568871</v>
      </c>
      <c r="Q52" s="78"/>
      <c r="R52" s="78"/>
      <c r="S52" s="79">
        <f t="shared" si="3"/>
        <v>0</v>
      </c>
      <c r="T52" s="80" t="str">
        <f t="shared" si="4"/>
        <v xml:space="preserve"> -</v>
      </c>
    </row>
    <row r="53" spans="2:20" ht="45">
      <c r="B53" s="347"/>
      <c r="C53" s="347"/>
      <c r="D53" s="355" t="s">
        <v>99</v>
      </c>
      <c r="E53" s="124">
        <v>43466</v>
      </c>
      <c r="F53" s="124">
        <v>43830</v>
      </c>
      <c r="G53" s="8" t="s">
        <v>63</v>
      </c>
      <c r="H53" s="137">
        <v>1</v>
      </c>
      <c r="I53" s="138">
        <f>+J53+('2018'!I53-'2018'!K53)</f>
        <v>-9.9999999999999978E-2</v>
      </c>
      <c r="J53" s="137">
        <v>0</v>
      </c>
      <c r="K53" s="84"/>
      <c r="L53" s="95" t="e">
        <f t="shared" si="0"/>
        <v>#DIV/0!</v>
      </c>
      <c r="M53" s="106">
        <f t="shared" si="1"/>
        <v>-119.00277777777778</v>
      </c>
      <c r="N53" s="52" t="str">
        <f t="shared" si="2"/>
        <v xml:space="preserve"> -</v>
      </c>
      <c r="O53" s="114">
        <v>2210220</v>
      </c>
      <c r="P53" s="50">
        <v>0</v>
      </c>
      <c r="Q53" s="50"/>
      <c r="R53" s="50"/>
      <c r="S53" s="51" t="str">
        <f t="shared" si="3"/>
        <v xml:space="preserve"> -</v>
      </c>
      <c r="T53" s="52" t="str">
        <f t="shared" si="4"/>
        <v xml:space="preserve"> -</v>
      </c>
    </row>
    <row r="54" spans="2:20" ht="45">
      <c r="B54" s="347"/>
      <c r="C54" s="347"/>
      <c r="D54" s="356"/>
      <c r="E54" s="125">
        <v>43466</v>
      </c>
      <c r="F54" s="125">
        <v>43830</v>
      </c>
      <c r="G54" s="9" t="s">
        <v>64</v>
      </c>
      <c r="H54" s="132">
        <v>1</v>
      </c>
      <c r="I54" s="132">
        <f>+J54+('2018'!I54-'2018'!K54)</f>
        <v>0</v>
      </c>
      <c r="J54" s="132">
        <v>0</v>
      </c>
      <c r="K54" s="85"/>
      <c r="L54" s="19" t="e">
        <f t="shared" si="0"/>
        <v>#DIV/0!</v>
      </c>
      <c r="M54" s="20">
        <f t="shared" si="1"/>
        <v>-119.00277777777778</v>
      </c>
      <c r="N54" s="21" t="str">
        <f t="shared" si="2"/>
        <v xml:space="preserve"> -</v>
      </c>
      <c r="O54" s="115">
        <v>2210220</v>
      </c>
      <c r="P54" s="45">
        <v>0</v>
      </c>
      <c r="Q54" s="45"/>
      <c r="R54" s="45"/>
      <c r="S54" s="22" t="str">
        <f t="shared" si="3"/>
        <v xml:space="preserve"> -</v>
      </c>
      <c r="T54" s="21" t="str">
        <f t="shared" si="4"/>
        <v xml:space="preserve"> -</v>
      </c>
    </row>
    <row r="55" spans="2:20" ht="45">
      <c r="B55" s="347"/>
      <c r="C55" s="347"/>
      <c r="D55" s="356"/>
      <c r="E55" s="125">
        <v>43466</v>
      </c>
      <c r="F55" s="125">
        <v>43830</v>
      </c>
      <c r="G55" s="11" t="s">
        <v>65</v>
      </c>
      <c r="H55" s="132">
        <v>1</v>
      </c>
      <c r="I55" s="132">
        <f>+J55</f>
        <v>1</v>
      </c>
      <c r="J55" s="132">
        <v>1</v>
      </c>
      <c r="K55" s="85"/>
      <c r="L55" s="19">
        <f t="shared" si="0"/>
        <v>0</v>
      </c>
      <c r="M55" s="20">
        <f t="shared" si="1"/>
        <v>-119.00277777777778</v>
      </c>
      <c r="N55" s="21">
        <f t="shared" si="2"/>
        <v>0</v>
      </c>
      <c r="O55" s="115">
        <v>2210220</v>
      </c>
      <c r="P55" s="45">
        <v>0</v>
      </c>
      <c r="Q55" s="45"/>
      <c r="R55" s="45"/>
      <c r="S55" s="22" t="str">
        <f t="shared" si="3"/>
        <v xml:space="preserve"> -</v>
      </c>
      <c r="T55" s="21" t="str">
        <f t="shared" si="4"/>
        <v xml:space="preserve"> -</v>
      </c>
    </row>
    <row r="56" spans="2:20" ht="30">
      <c r="B56" s="347"/>
      <c r="C56" s="347"/>
      <c r="D56" s="356"/>
      <c r="E56" s="125">
        <v>43466</v>
      </c>
      <c r="F56" s="125">
        <v>43830</v>
      </c>
      <c r="G56" s="9" t="s">
        <v>66</v>
      </c>
      <c r="H56" s="142">
        <v>1</v>
      </c>
      <c r="I56" s="142">
        <f>+J56</f>
        <v>1</v>
      </c>
      <c r="J56" s="142">
        <v>1</v>
      </c>
      <c r="K56" s="82"/>
      <c r="L56" s="19">
        <f t="shared" si="0"/>
        <v>0</v>
      </c>
      <c r="M56" s="20">
        <f t="shared" si="1"/>
        <v>-119.00277777777778</v>
      </c>
      <c r="N56" s="21">
        <f t="shared" si="2"/>
        <v>0</v>
      </c>
      <c r="O56" s="115">
        <v>2210220</v>
      </c>
      <c r="P56" s="45">
        <v>296398</v>
      </c>
      <c r="Q56" s="45"/>
      <c r="R56" s="45"/>
      <c r="S56" s="22">
        <f t="shared" si="3"/>
        <v>0</v>
      </c>
      <c r="T56" s="21" t="str">
        <f t="shared" si="4"/>
        <v xml:space="preserve"> -</v>
      </c>
    </row>
    <row r="57" spans="2:20" ht="60">
      <c r="B57" s="347"/>
      <c r="C57" s="347"/>
      <c r="D57" s="356"/>
      <c r="E57" s="125">
        <v>43466</v>
      </c>
      <c r="F57" s="125">
        <v>43830</v>
      </c>
      <c r="G57" s="9" t="s">
        <v>67</v>
      </c>
      <c r="H57" s="132">
        <v>1</v>
      </c>
      <c r="I57" s="132">
        <f>+J57+('2018'!I57-'2018'!K57)</f>
        <v>-9.9999999999999978E-2</v>
      </c>
      <c r="J57" s="132">
        <v>0</v>
      </c>
      <c r="K57" s="85"/>
      <c r="L57" s="19" t="e">
        <f t="shared" si="0"/>
        <v>#DIV/0!</v>
      </c>
      <c r="M57" s="20">
        <f t="shared" si="1"/>
        <v>-119.00277777777778</v>
      </c>
      <c r="N57" s="21" t="str">
        <f t="shared" si="2"/>
        <v xml:space="preserve"> -</v>
      </c>
      <c r="O57" s="115">
        <v>2210220</v>
      </c>
      <c r="P57" s="45">
        <v>0</v>
      </c>
      <c r="Q57" s="45"/>
      <c r="R57" s="45"/>
      <c r="S57" s="22" t="str">
        <f t="shared" si="3"/>
        <v xml:space="preserve"> -</v>
      </c>
      <c r="T57" s="21" t="str">
        <f t="shared" si="4"/>
        <v xml:space="preserve"> -</v>
      </c>
    </row>
    <row r="58" spans="2:20" ht="76" thickBot="1">
      <c r="B58" s="347"/>
      <c r="C58" s="347"/>
      <c r="D58" s="357"/>
      <c r="E58" s="126">
        <v>43466</v>
      </c>
      <c r="F58" s="126">
        <v>43830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/>
      <c r="L58" s="97">
        <f t="shared" si="0"/>
        <v>0</v>
      </c>
      <c r="M58" s="107">
        <f t="shared" si="1"/>
        <v>-119.00277777777778</v>
      </c>
      <c r="N58" s="55">
        <f t="shared" si="2"/>
        <v>0</v>
      </c>
      <c r="O58" s="116">
        <v>2210220</v>
      </c>
      <c r="P58" s="53">
        <v>329531</v>
      </c>
      <c r="Q58" s="53"/>
      <c r="R58" s="53"/>
      <c r="S58" s="54">
        <f t="shared" si="3"/>
        <v>0</v>
      </c>
      <c r="T58" s="55" t="str">
        <f t="shared" si="4"/>
        <v xml:space="preserve"> -</v>
      </c>
    </row>
    <row r="59" spans="2:20" ht="45">
      <c r="B59" s="347"/>
      <c r="C59" s="347"/>
      <c r="D59" s="340" t="s">
        <v>100</v>
      </c>
      <c r="E59" s="141">
        <v>43466</v>
      </c>
      <c r="F59" s="141">
        <v>43830</v>
      </c>
      <c r="G59" s="13" t="s">
        <v>69</v>
      </c>
      <c r="H59" s="138">
        <v>1</v>
      </c>
      <c r="I59" s="75">
        <f>+J59</f>
        <v>1</v>
      </c>
      <c r="J59" s="75">
        <v>1</v>
      </c>
      <c r="K59" s="88"/>
      <c r="L59" s="99">
        <f t="shared" si="0"/>
        <v>0</v>
      </c>
      <c r="M59" s="109">
        <f t="shared" si="1"/>
        <v>-119.00277777777778</v>
      </c>
      <c r="N59" s="77">
        <f t="shared" si="2"/>
        <v>0</v>
      </c>
      <c r="O59" s="117">
        <v>2210233</v>
      </c>
      <c r="P59" s="75">
        <v>82164</v>
      </c>
      <c r="Q59" s="75"/>
      <c r="R59" s="75"/>
      <c r="S59" s="76">
        <f t="shared" si="3"/>
        <v>0</v>
      </c>
      <c r="T59" s="77" t="str">
        <f t="shared" si="4"/>
        <v xml:space="preserve"> -</v>
      </c>
    </row>
    <row r="60" spans="2:20" ht="30">
      <c r="B60" s="347"/>
      <c r="C60" s="347"/>
      <c r="D60" s="341"/>
      <c r="E60" s="125">
        <v>43466</v>
      </c>
      <c r="F60" s="125">
        <v>43830</v>
      </c>
      <c r="G60" s="9" t="s">
        <v>70</v>
      </c>
      <c r="H60" s="132">
        <v>1</v>
      </c>
      <c r="I60" s="45">
        <f>+J60</f>
        <v>1</v>
      </c>
      <c r="J60" s="45">
        <v>1</v>
      </c>
      <c r="K60" s="85"/>
      <c r="L60" s="19">
        <f t="shared" si="0"/>
        <v>0</v>
      </c>
      <c r="M60" s="20">
        <f t="shared" si="1"/>
        <v>-119.00277777777778</v>
      </c>
      <c r="N60" s="21">
        <f t="shared" si="2"/>
        <v>0</v>
      </c>
      <c r="O60" s="115">
        <v>2210233</v>
      </c>
      <c r="P60" s="45">
        <v>0</v>
      </c>
      <c r="Q60" s="45"/>
      <c r="R60" s="45"/>
      <c r="S60" s="22" t="str">
        <f t="shared" si="3"/>
        <v xml:space="preserve"> -</v>
      </c>
      <c r="T60" s="21" t="str">
        <f t="shared" si="4"/>
        <v xml:space="preserve"> -</v>
      </c>
    </row>
    <row r="61" spans="2:20" ht="45">
      <c r="B61" s="347"/>
      <c r="C61" s="347"/>
      <c r="D61" s="341"/>
      <c r="E61" s="125">
        <v>43466</v>
      </c>
      <c r="F61" s="125">
        <v>43830</v>
      </c>
      <c r="G61" s="11" t="s">
        <v>71</v>
      </c>
      <c r="H61" s="132">
        <v>1</v>
      </c>
      <c r="I61" s="45">
        <f>+J61+('2018'!I61-'2018'!K61)</f>
        <v>-0.3</v>
      </c>
      <c r="J61" s="45">
        <v>0</v>
      </c>
      <c r="K61" s="85"/>
      <c r="L61" s="19" t="e">
        <f t="shared" si="0"/>
        <v>#DIV/0!</v>
      </c>
      <c r="M61" s="20">
        <f t="shared" si="1"/>
        <v>-119.00277777777778</v>
      </c>
      <c r="N61" s="21" t="str">
        <f t="shared" si="2"/>
        <v xml:space="preserve"> -</v>
      </c>
      <c r="O61" s="115">
        <v>2210233</v>
      </c>
      <c r="P61" s="45">
        <v>0</v>
      </c>
      <c r="Q61" s="45"/>
      <c r="R61" s="45"/>
      <c r="S61" s="22" t="str">
        <f t="shared" si="3"/>
        <v xml:space="preserve"> -</v>
      </c>
      <c r="T61" s="21" t="str">
        <f t="shared" si="4"/>
        <v xml:space="preserve"> -</v>
      </c>
    </row>
    <row r="62" spans="2:20" ht="61" thickBot="1">
      <c r="B62" s="347"/>
      <c r="C62" s="347"/>
      <c r="D62" s="354"/>
      <c r="E62" s="139">
        <v>43466</v>
      </c>
      <c r="F62" s="139">
        <v>43830</v>
      </c>
      <c r="G62" s="14" t="s">
        <v>72</v>
      </c>
      <c r="H62" s="143">
        <v>1</v>
      </c>
      <c r="I62" s="54">
        <f t="shared" ref="I62:I67" si="5">+J62</f>
        <v>1</v>
      </c>
      <c r="J62" s="73">
        <v>1</v>
      </c>
      <c r="K62" s="83"/>
      <c r="L62" s="96">
        <f t="shared" si="0"/>
        <v>0</v>
      </c>
      <c r="M62" s="108">
        <f t="shared" si="1"/>
        <v>-119.00277777777778</v>
      </c>
      <c r="N62" s="74">
        <f t="shared" si="2"/>
        <v>0</v>
      </c>
      <c r="O62" s="25" t="s">
        <v>188</v>
      </c>
      <c r="P62" s="72">
        <v>559742</v>
      </c>
      <c r="Q62" s="72"/>
      <c r="R62" s="72"/>
      <c r="S62" s="73">
        <f t="shared" si="3"/>
        <v>0</v>
      </c>
      <c r="T62" s="74" t="str">
        <f t="shared" si="4"/>
        <v xml:space="preserve"> -</v>
      </c>
    </row>
    <row r="63" spans="2:20" ht="45">
      <c r="B63" s="347"/>
      <c r="C63" s="347"/>
      <c r="D63" s="355" t="s">
        <v>101</v>
      </c>
      <c r="E63" s="124">
        <v>43466</v>
      </c>
      <c r="F63" s="124">
        <v>43830</v>
      </c>
      <c r="G63" s="8" t="s">
        <v>73</v>
      </c>
      <c r="H63" s="137">
        <v>1</v>
      </c>
      <c r="I63" s="75">
        <f t="shared" si="5"/>
        <v>1</v>
      </c>
      <c r="J63" s="50">
        <v>1</v>
      </c>
      <c r="K63" s="84"/>
      <c r="L63" s="95">
        <f t="shared" si="0"/>
        <v>0</v>
      </c>
      <c r="M63" s="106">
        <f t="shared" si="1"/>
        <v>-119.00277777777778</v>
      </c>
      <c r="N63" s="52">
        <f t="shared" si="2"/>
        <v>0</v>
      </c>
      <c r="O63" s="114">
        <v>2210247</v>
      </c>
      <c r="P63" s="50">
        <v>216822</v>
      </c>
      <c r="Q63" s="50"/>
      <c r="R63" s="50"/>
      <c r="S63" s="51">
        <f t="shared" si="3"/>
        <v>0</v>
      </c>
      <c r="T63" s="52" t="str">
        <f t="shared" si="4"/>
        <v xml:space="preserve"> -</v>
      </c>
    </row>
    <row r="64" spans="2:20" ht="30">
      <c r="B64" s="347"/>
      <c r="C64" s="347"/>
      <c r="D64" s="356"/>
      <c r="E64" s="125">
        <v>43466</v>
      </c>
      <c r="F64" s="125">
        <v>43830</v>
      </c>
      <c r="G64" s="11" t="s">
        <v>74</v>
      </c>
      <c r="H64" s="132">
        <v>1</v>
      </c>
      <c r="I64" s="45">
        <f t="shared" si="5"/>
        <v>1</v>
      </c>
      <c r="J64" s="45">
        <v>1</v>
      </c>
      <c r="K64" s="85"/>
      <c r="L64" s="19">
        <f t="shared" si="0"/>
        <v>0</v>
      </c>
      <c r="M64" s="20">
        <f t="shared" si="1"/>
        <v>-119.00277777777778</v>
      </c>
      <c r="N64" s="21">
        <f t="shared" si="2"/>
        <v>0</v>
      </c>
      <c r="O64" s="115">
        <v>2210247</v>
      </c>
      <c r="P64" s="45">
        <v>264751</v>
      </c>
      <c r="Q64" s="45"/>
      <c r="R64" s="45"/>
      <c r="S64" s="22">
        <f t="shared" si="3"/>
        <v>0</v>
      </c>
      <c r="T64" s="21" t="str">
        <f t="shared" si="4"/>
        <v xml:space="preserve"> -</v>
      </c>
    </row>
    <row r="65" spans="2:20" ht="61" thickBot="1">
      <c r="B65" s="347"/>
      <c r="C65" s="347"/>
      <c r="D65" s="357"/>
      <c r="E65" s="126">
        <v>43466</v>
      </c>
      <c r="F65" s="126">
        <v>43830</v>
      </c>
      <c r="G65" s="149" t="s">
        <v>75</v>
      </c>
      <c r="H65" s="133">
        <v>1</v>
      </c>
      <c r="I65" s="53">
        <f t="shared" si="5"/>
        <v>1</v>
      </c>
      <c r="J65" s="53">
        <v>1</v>
      </c>
      <c r="K65" s="86"/>
      <c r="L65" s="97">
        <f t="shared" si="0"/>
        <v>0</v>
      </c>
      <c r="M65" s="107">
        <f t="shared" si="1"/>
        <v>-119.00277777777778</v>
      </c>
      <c r="N65" s="55">
        <f t="shared" si="2"/>
        <v>0</v>
      </c>
      <c r="O65" s="116" t="s">
        <v>189</v>
      </c>
      <c r="P65" s="53">
        <v>521725</v>
      </c>
      <c r="Q65" s="53"/>
      <c r="R65" s="53"/>
      <c r="S65" s="54">
        <f t="shared" si="3"/>
        <v>0</v>
      </c>
      <c r="T65" s="55" t="str">
        <f t="shared" si="4"/>
        <v xml:space="preserve"> -</v>
      </c>
    </row>
    <row r="66" spans="2:20" ht="45">
      <c r="B66" s="347"/>
      <c r="C66" s="347"/>
      <c r="D66" s="340" t="s">
        <v>102</v>
      </c>
      <c r="E66" s="141">
        <v>43466</v>
      </c>
      <c r="F66" s="141">
        <v>43830</v>
      </c>
      <c r="G66" s="13" t="s">
        <v>76</v>
      </c>
      <c r="H66" s="131">
        <v>1</v>
      </c>
      <c r="I66" s="76">
        <f t="shared" si="5"/>
        <v>1</v>
      </c>
      <c r="J66" s="76">
        <v>1</v>
      </c>
      <c r="K66" s="89"/>
      <c r="L66" s="99">
        <f t="shared" si="0"/>
        <v>0</v>
      </c>
      <c r="M66" s="109">
        <f t="shared" si="1"/>
        <v>-119.00277777777778</v>
      </c>
      <c r="N66" s="77">
        <f t="shared" si="2"/>
        <v>0</v>
      </c>
      <c r="O66" s="117" t="s">
        <v>190</v>
      </c>
      <c r="P66" s="75">
        <v>523249</v>
      </c>
      <c r="Q66" s="75"/>
      <c r="R66" s="75"/>
      <c r="S66" s="76">
        <f t="shared" si="3"/>
        <v>0</v>
      </c>
      <c r="T66" s="77" t="str">
        <f t="shared" si="4"/>
        <v xml:space="preserve"> -</v>
      </c>
    </row>
    <row r="67" spans="2:20" ht="45">
      <c r="B67" s="347"/>
      <c r="C67" s="347"/>
      <c r="D67" s="341"/>
      <c r="E67" s="125">
        <v>43466</v>
      </c>
      <c r="F67" s="125">
        <v>43830</v>
      </c>
      <c r="G67" s="9" t="s">
        <v>77</v>
      </c>
      <c r="H67" s="132">
        <v>1</v>
      </c>
      <c r="I67" s="45">
        <f t="shared" si="5"/>
        <v>1</v>
      </c>
      <c r="J67" s="45">
        <v>1</v>
      </c>
      <c r="K67" s="85"/>
      <c r="L67" s="19">
        <f t="shared" si="0"/>
        <v>0</v>
      </c>
      <c r="M67" s="20">
        <f t="shared" si="1"/>
        <v>-119.00277777777778</v>
      </c>
      <c r="N67" s="21">
        <f t="shared" si="2"/>
        <v>0</v>
      </c>
      <c r="O67" s="115">
        <v>2210239</v>
      </c>
      <c r="P67" s="45">
        <v>107270</v>
      </c>
      <c r="Q67" s="45"/>
      <c r="R67" s="45"/>
      <c r="S67" s="22">
        <f t="shared" si="3"/>
        <v>0</v>
      </c>
      <c r="T67" s="21" t="str">
        <f t="shared" si="4"/>
        <v xml:space="preserve"> -</v>
      </c>
    </row>
    <row r="68" spans="2:20" ht="45">
      <c r="B68" s="347"/>
      <c r="C68" s="347"/>
      <c r="D68" s="341"/>
      <c r="E68" s="125">
        <v>43466</v>
      </c>
      <c r="F68" s="125">
        <v>43830</v>
      </c>
      <c r="G68" s="9" t="s">
        <v>78</v>
      </c>
      <c r="H68" s="132">
        <v>1</v>
      </c>
      <c r="I68" s="45">
        <f>+K68</f>
        <v>0</v>
      </c>
      <c r="J68" s="45">
        <v>1</v>
      </c>
      <c r="K68" s="85"/>
      <c r="L68" s="19">
        <f t="shared" si="0"/>
        <v>0</v>
      </c>
      <c r="M68" s="20">
        <f t="shared" si="1"/>
        <v>-119.00277777777778</v>
      </c>
      <c r="N68" s="21">
        <f t="shared" si="2"/>
        <v>0</v>
      </c>
      <c r="O68" s="115" t="s">
        <v>191</v>
      </c>
      <c r="P68" s="45">
        <v>373611</v>
      </c>
      <c r="Q68" s="45"/>
      <c r="R68" s="45"/>
      <c r="S68" s="22">
        <f t="shared" si="3"/>
        <v>0</v>
      </c>
      <c r="T68" s="21" t="str">
        <f t="shared" si="4"/>
        <v xml:space="preserve"> -</v>
      </c>
    </row>
    <row r="69" spans="2:20" ht="31" thickBot="1">
      <c r="B69" s="347"/>
      <c r="C69" s="347"/>
      <c r="D69" s="354"/>
      <c r="E69" s="139">
        <v>43466</v>
      </c>
      <c r="F69" s="139">
        <v>43830</v>
      </c>
      <c r="G69" s="14" t="s">
        <v>79</v>
      </c>
      <c r="H69" s="140">
        <v>3560976</v>
      </c>
      <c r="I69" s="53">
        <f>+J69+('2018'!I69-'2018'!K69)</f>
        <v>2930418</v>
      </c>
      <c r="J69" s="72">
        <v>890244</v>
      </c>
      <c r="K69" s="90"/>
      <c r="L69" s="96">
        <f t="shared" si="0"/>
        <v>0</v>
      </c>
      <c r="M69" s="108">
        <f t="shared" si="1"/>
        <v>-119.00277777777778</v>
      </c>
      <c r="N69" s="74">
        <f t="shared" si="2"/>
        <v>0</v>
      </c>
      <c r="O69" s="25">
        <v>2210239</v>
      </c>
      <c r="P69" s="72">
        <v>101564</v>
      </c>
      <c r="Q69" s="72"/>
      <c r="R69" s="72"/>
      <c r="S69" s="73">
        <f t="shared" si="3"/>
        <v>0</v>
      </c>
      <c r="T69" s="74" t="str">
        <f t="shared" si="4"/>
        <v xml:space="preserve"> -</v>
      </c>
    </row>
    <row r="70" spans="2:20" ht="45">
      <c r="B70" s="347"/>
      <c r="C70" s="347"/>
      <c r="D70" s="355" t="s">
        <v>103</v>
      </c>
      <c r="E70" s="124">
        <v>43466</v>
      </c>
      <c r="F70" s="124">
        <v>43830</v>
      </c>
      <c r="G70" s="8" t="s">
        <v>80</v>
      </c>
      <c r="H70" s="137">
        <v>2</v>
      </c>
      <c r="I70" s="75">
        <f>+J70+('2018'!I70-'2018'!K70)</f>
        <v>-3</v>
      </c>
      <c r="J70" s="50">
        <v>0</v>
      </c>
      <c r="K70" s="84"/>
      <c r="L70" s="95" t="e">
        <f t="shared" si="0"/>
        <v>#DIV/0!</v>
      </c>
      <c r="M70" s="106">
        <f t="shared" si="1"/>
        <v>-119.00277777777778</v>
      </c>
      <c r="N70" s="52" t="str">
        <f t="shared" si="2"/>
        <v xml:space="preserve"> -</v>
      </c>
      <c r="O70" s="114">
        <v>2210242</v>
      </c>
      <c r="P70" s="50">
        <v>0</v>
      </c>
      <c r="Q70" s="50"/>
      <c r="R70" s="50"/>
      <c r="S70" s="51" t="str">
        <f t="shared" si="3"/>
        <v xml:space="preserve"> -</v>
      </c>
      <c r="T70" s="52" t="str">
        <f t="shared" si="4"/>
        <v xml:space="preserve"> -</v>
      </c>
    </row>
    <row r="71" spans="2:20" ht="31" thickBot="1">
      <c r="B71" s="347"/>
      <c r="C71" s="347"/>
      <c r="D71" s="357"/>
      <c r="E71" s="126">
        <v>43466</v>
      </c>
      <c r="F71" s="126">
        <v>43830</v>
      </c>
      <c r="G71" s="10" t="s">
        <v>81</v>
      </c>
      <c r="H71" s="133">
        <v>3</v>
      </c>
      <c r="I71" s="53">
        <f>+J71+('2018'!I71-'2018'!K71)</f>
        <v>1.1000000000000001</v>
      </c>
      <c r="J71" s="53">
        <v>1</v>
      </c>
      <c r="K71" s="86"/>
      <c r="L71" s="97">
        <f t="shared" si="0"/>
        <v>0</v>
      </c>
      <c r="M71" s="107">
        <f t="shared" si="1"/>
        <v>-119.00277777777778</v>
      </c>
      <c r="N71" s="55">
        <f t="shared" si="2"/>
        <v>0</v>
      </c>
      <c r="O71" s="116">
        <v>0</v>
      </c>
      <c r="P71" s="53">
        <v>136940</v>
      </c>
      <c r="Q71" s="53"/>
      <c r="R71" s="53"/>
      <c r="S71" s="54">
        <f t="shared" si="3"/>
        <v>0</v>
      </c>
      <c r="T71" s="55" t="str">
        <f t="shared" si="4"/>
        <v xml:space="preserve"> -</v>
      </c>
    </row>
    <row r="72" spans="2:20" ht="30">
      <c r="B72" s="347"/>
      <c r="C72" s="347"/>
      <c r="D72" s="340" t="s">
        <v>104</v>
      </c>
      <c r="E72" s="141">
        <v>43466</v>
      </c>
      <c r="F72" s="141">
        <v>43830</v>
      </c>
      <c r="G72" s="13" t="s">
        <v>82</v>
      </c>
      <c r="H72" s="131">
        <v>1</v>
      </c>
      <c r="I72" s="76">
        <f>+J72+('2018'!I72-'2018'!K72)</f>
        <v>0.89</v>
      </c>
      <c r="J72" s="76">
        <v>0.5</v>
      </c>
      <c r="K72" s="89"/>
      <c r="L72" s="99">
        <f t="shared" si="0"/>
        <v>0</v>
      </c>
      <c r="M72" s="109">
        <f t="shared" si="1"/>
        <v>-119.00277777777778</v>
      </c>
      <c r="N72" s="77">
        <f t="shared" si="2"/>
        <v>0</v>
      </c>
      <c r="O72" s="117">
        <v>2210544</v>
      </c>
      <c r="P72" s="75">
        <v>25909856</v>
      </c>
      <c r="Q72" s="75"/>
      <c r="R72" s="75"/>
      <c r="S72" s="76">
        <f t="shared" si="3"/>
        <v>0</v>
      </c>
      <c r="T72" s="77" t="str">
        <f t="shared" si="4"/>
        <v xml:space="preserve"> -</v>
      </c>
    </row>
    <row r="73" spans="2:20" ht="45">
      <c r="B73" s="347"/>
      <c r="C73" s="347"/>
      <c r="D73" s="341"/>
      <c r="E73" s="125">
        <v>43466</v>
      </c>
      <c r="F73" s="125">
        <v>43830</v>
      </c>
      <c r="G73" s="9" t="s">
        <v>83</v>
      </c>
      <c r="H73" s="132">
        <v>1</v>
      </c>
      <c r="I73" s="45">
        <f>+J73</f>
        <v>1</v>
      </c>
      <c r="J73" s="45">
        <v>1</v>
      </c>
      <c r="K73" s="85"/>
      <c r="L73" s="19">
        <f t="shared" si="0"/>
        <v>0</v>
      </c>
      <c r="M73" s="20">
        <f t="shared" si="1"/>
        <v>-119.00277777777778</v>
      </c>
      <c r="N73" s="21">
        <f t="shared" si="2"/>
        <v>0</v>
      </c>
      <c r="O73" s="115">
        <v>2210506</v>
      </c>
      <c r="P73" s="45">
        <v>912933</v>
      </c>
      <c r="Q73" s="45"/>
      <c r="R73" s="45"/>
      <c r="S73" s="22">
        <f t="shared" si="3"/>
        <v>0</v>
      </c>
      <c r="T73" s="21" t="str">
        <f t="shared" si="4"/>
        <v xml:space="preserve"> -</v>
      </c>
    </row>
    <row r="74" spans="2:20" ht="31" thickBot="1">
      <c r="B74" s="348"/>
      <c r="C74" s="348"/>
      <c r="D74" s="342"/>
      <c r="E74" s="126">
        <v>43466</v>
      </c>
      <c r="F74" s="126">
        <v>43830</v>
      </c>
      <c r="G74" s="10" t="s">
        <v>84</v>
      </c>
      <c r="H74" s="133">
        <v>4</v>
      </c>
      <c r="I74" s="53">
        <f>+J74+('2018'!I74-'2018'!K74)</f>
        <v>4</v>
      </c>
      <c r="J74" s="53">
        <v>2</v>
      </c>
      <c r="K74" s="86"/>
      <c r="L74" s="97">
        <f t="shared" si="0"/>
        <v>0</v>
      </c>
      <c r="M74" s="107">
        <f t="shared" si="1"/>
        <v>-119.00277777777778</v>
      </c>
      <c r="N74" s="55">
        <f t="shared" si="2"/>
        <v>0</v>
      </c>
      <c r="O74" s="116">
        <v>2210546</v>
      </c>
      <c r="P74" s="53">
        <v>0</v>
      </c>
      <c r="Q74" s="53"/>
      <c r="R74" s="53"/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-119.00277777777775</v>
      </c>
      <c r="N75" s="161">
        <f>+AVERAGE(N12,N14:N16,N18:N22,N24:N26,N28,N30:N40,N42:N74)</f>
        <v>0</v>
      </c>
      <c r="O75" s="158"/>
      <c r="P75" s="162">
        <f>+SUM(P12,P14:P16,P18:P22,P24:P26,P28,P30:P40,P42:P74)</f>
        <v>172501432</v>
      </c>
      <c r="Q75" s="159">
        <f t="shared" ref="Q75:R75" si="6">+SUM(Q12,Q14:Q16,Q18:Q22,Q24:Q26,Q28,Q30:Q40,Q42:Q74)</f>
        <v>0</v>
      </c>
      <c r="R75" s="159">
        <f t="shared" si="6"/>
        <v>0</v>
      </c>
      <c r="S75" s="157">
        <f t="shared" si="3"/>
        <v>0</v>
      </c>
      <c r="T75" s="161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75"/>
  <sheetViews>
    <sheetView workbookViewId="0">
      <selection activeCell="S12" sqref="S12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59" t="s">
        <v>16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</row>
    <row r="3" spans="2:25" ht="20" customHeight="1">
      <c r="B3" s="359" t="s">
        <v>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</row>
    <row r="4" spans="2:25" ht="20" customHeight="1">
      <c r="B4" s="359" t="s">
        <v>27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116</v>
      </c>
      <c r="C8" s="23">
        <f>+'2018'!C8</f>
        <v>43373</v>
      </c>
      <c r="D8" s="360" t="s">
        <v>3</v>
      </c>
      <c r="E8" s="361"/>
      <c r="F8" s="361"/>
      <c r="G8" s="361"/>
      <c r="H8" s="392"/>
      <c r="I8" s="392"/>
      <c r="J8" s="392"/>
      <c r="K8" s="392"/>
      <c r="L8" s="392"/>
      <c r="M8" s="392"/>
      <c r="N8" s="36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63" t="s">
        <v>17</v>
      </c>
      <c r="C9" s="366" t="s">
        <v>18</v>
      </c>
      <c r="D9" s="368" t="s">
        <v>0</v>
      </c>
      <c r="E9" s="371" t="s">
        <v>5</v>
      </c>
      <c r="F9" s="371"/>
      <c r="G9" s="371"/>
      <c r="H9" s="393"/>
      <c r="I9" s="393"/>
      <c r="J9" s="393"/>
      <c r="K9" s="393"/>
      <c r="L9" s="393"/>
      <c r="M9" s="393"/>
      <c r="N9" s="373"/>
      <c r="O9" s="394" t="s">
        <v>118</v>
      </c>
      <c r="P9" s="395"/>
      <c r="Q9" s="395"/>
      <c r="R9" s="395"/>
      <c r="S9" s="396"/>
      <c r="T9" s="382" t="s">
        <v>117</v>
      </c>
      <c r="U9" s="383"/>
      <c r="V9" s="383"/>
      <c r="W9" s="383"/>
      <c r="X9" s="383"/>
      <c r="Y9" s="384"/>
    </row>
    <row r="10" spans="2:25" ht="17" customHeight="1">
      <c r="B10" s="364"/>
      <c r="C10" s="367"/>
      <c r="D10" s="369"/>
      <c r="E10" s="372" t="s">
        <v>7</v>
      </c>
      <c r="F10" s="352" t="s">
        <v>25</v>
      </c>
      <c r="G10" s="170" t="s">
        <v>1</v>
      </c>
      <c r="H10" s="171" t="s">
        <v>1</v>
      </c>
      <c r="I10" s="174" t="s">
        <v>1</v>
      </c>
      <c r="J10" s="174" t="s">
        <v>1</v>
      </c>
      <c r="K10" s="223" t="s">
        <v>8</v>
      </c>
      <c r="L10" s="174" t="s">
        <v>8</v>
      </c>
      <c r="M10" s="174" t="s">
        <v>8</v>
      </c>
      <c r="N10" s="169" t="s">
        <v>8</v>
      </c>
      <c r="O10" s="397">
        <v>2016</v>
      </c>
      <c r="P10" s="401">
        <v>2017</v>
      </c>
      <c r="Q10" s="403">
        <v>2018</v>
      </c>
      <c r="R10" s="405">
        <v>2019</v>
      </c>
      <c r="S10" s="399" t="s">
        <v>116</v>
      </c>
      <c r="T10" s="385"/>
      <c r="U10" s="386"/>
      <c r="V10" s="386"/>
      <c r="W10" s="386"/>
      <c r="X10" s="386"/>
      <c r="Y10" s="387"/>
    </row>
    <row r="11" spans="2:25" ht="37.5" customHeight="1" thickBot="1">
      <c r="B11" s="365"/>
      <c r="C11" s="367"/>
      <c r="D11" s="370"/>
      <c r="E11" s="352"/>
      <c r="F11" s="353"/>
      <c r="G11" s="173">
        <v>2016</v>
      </c>
      <c r="H11" s="224">
        <v>2017</v>
      </c>
      <c r="I11" s="175">
        <v>2018</v>
      </c>
      <c r="J11" s="175">
        <v>2019</v>
      </c>
      <c r="K11" s="225">
        <v>2016</v>
      </c>
      <c r="L11" s="224">
        <v>2017</v>
      </c>
      <c r="M11" s="175">
        <v>2018</v>
      </c>
      <c r="N11" s="226">
        <v>2019</v>
      </c>
      <c r="O11" s="398"/>
      <c r="P11" s="402"/>
      <c r="Q11" s="404"/>
      <c r="R11" s="406"/>
      <c r="S11" s="400"/>
      <c r="T11" s="172" t="s">
        <v>23</v>
      </c>
      <c r="U11" s="264" t="s">
        <v>20</v>
      </c>
      <c r="V11" s="264" t="s">
        <v>21</v>
      </c>
      <c r="W11" s="264" t="s">
        <v>22</v>
      </c>
      <c r="X11" s="17" t="s">
        <v>14</v>
      </c>
      <c r="Y11" s="18" t="s">
        <v>15</v>
      </c>
    </row>
    <row r="12" spans="2:25" ht="60" customHeight="1" thickBot="1">
      <c r="B12" s="58" t="s">
        <v>106</v>
      </c>
      <c r="C12" s="58" t="s">
        <v>105</v>
      </c>
      <c r="D12" s="56" t="s">
        <v>85</v>
      </c>
      <c r="E12" s="121" t="s">
        <v>28</v>
      </c>
      <c r="F12" s="47">
        <v>1</v>
      </c>
      <c r="G12" s="47">
        <f>'2016'!J12</f>
        <v>0</v>
      </c>
      <c r="H12" s="91">
        <f>'2017'!J12</f>
        <v>1</v>
      </c>
      <c r="I12" s="91">
        <f>'2018'!J12</f>
        <v>1</v>
      </c>
      <c r="J12" s="91">
        <f>'2019'!J12</f>
        <v>1</v>
      </c>
      <c r="K12" s="227">
        <f>'2016'!K12</f>
        <v>0</v>
      </c>
      <c r="L12" s="335">
        <f>'2017'!K12</f>
        <v>0.25</v>
      </c>
      <c r="M12" s="91">
        <f>'2018'!K12</f>
        <v>1</v>
      </c>
      <c r="N12" s="163">
        <f>'2019'!K12</f>
        <v>0</v>
      </c>
      <c r="O12" s="184" t="str">
        <f>'2016'!N12</f>
        <v xml:space="preserve"> -</v>
      </c>
      <c r="P12" s="185">
        <f>'2017'!N12</f>
        <v>0.25</v>
      </c>
      <c r="Q12" s="186">
        <f>'2018'!N12</f>
        <v>1</v>
      </c>
      <c r="R12" s="185">
        <f>'2019'!N12</f>
        <v>0</v>
      </c>
      <c r="S12" s="213">
        <v>0.41666666666666669</v>
      </c>
      <c r="T12" s="111">
        <v>0</v>
      </c>
      <c r="U12" s="67">
        <f>+'2016'!P12+'2017'!P12</f>
        <v>235854</v>
      </c>
      <c r="V12" s="67">
        <f>+'2016'!Q12+'2017'!Q12</f>
        <v>24854</v>
      </c>
      <c r="W12" s="67">
        <f>+'2016'!R12+'2017'!R12</f>
        <v>0</v>
      </c>
      <c r="X12" s="48">
        <f>IF(U12=0," -",V12/U12)</f>
        <v>0.10537875126137357</v>
      </c>
      <c r="Y12" s="49" t="str">
        <f>IF(W12=0," -",IF(V12=0,100%,W12/V12))</f>
        <v xml:space="preserve"> -</v>
      </c>
    </row>
    <row r="13" spans="2:25" ht="13" customHeight="1" thickBot="1">
      <c r="B13" s="30"/>
      <c r="C13" s="31"/>
      <c r="D13" s="32"/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7"/>
      <c r="P13" s="37"/>
      <c r="Q13" s="37"/>
      <c r="R13" s="37"/>
      <c r="S13" s="214"/>
      <c r="T13" s="34"/>
      <c r="U13" s="261"/>
      <c r="V13" s="262"/>
      <c r="W13" s="263"/>
      <c r="X13" s="37"/>
      <c r="Y13" s="39"/>
    </row>
    <row r="14" spans="2:25" ht="31" thickBot="1">
      <c r="B14" s="346" t="s">
        <v>109</v>
      </c>
      <c r="C14" s="346" t="s">
        <v>107</v>
      </c>
      <c r="D14" s="59" t="s">
        <v>86</v>
      </c>
      <c r="E14" s="122" t="s">
        <v>29</v>
      </c>
      <c r="F14" s="61">
        <v>1</v>
      </c>
      <c r="G14" s="61">
        <f>'2016'!J14</f>
        <v>1</v>
      </c>
      <c r="H14" s="94">
        <f>'2017'!J14</f>
        <v>1</v>
      </c>
      <c r="I14" s="94">
        <f>'2018'!J14</f>
        <v>1</v>
      </c>
      <c r="J14" s="94">
        <f>'2019'!J14</f>
        <v>1</v>
      </c>
      <c r="K14" s="228">
        <f>'2016'!K14</f>
        <v>1</v>
      </c>
      <c r="L14" s="94">
        <f>'2017'!K14</f>
        <v>1</v>
      </c>
      <c r="M14" s="94">
        <f>'2018'!K14</f>
        <v>1</v>
      </c>
      <c r="N14" s="229">
        <f>'2019'!K14</f>
        <v>0</v>
      </c>
      <c r="O14" s="187">
        <f>'2016'!N14</f>
        <v>1</v>
      </c>
      <c r="P14" s="188">
        <f>'2017'!N14</f>
        <v>1</v>
      </c>
      <c r="Q14" s="189">
        <f>'2018'!N14</f>
        <v>1</v>
      </c>
      <c r="R14" s="188">
        <f>'2019'!N14</f>
        <v>0</v>
      </c>
      <c r="S14" s="215">
        <v>0.75</v>
      </c>
      <c r="T14" s="112">
        <v>2210273</v>
      </c>
      <c r="U14" s="53">
        <f>+'2016'!P14+'2017'!P14</f>
        <v>337500</v>
      </c>
      <c r="V14" s="53">
        <f>+'2016'!Q14+'2017'!Q14</f>
        <v>232736</v>
      </c>
      <c r="W14" s="53">
        <f>+'2016'!R14+'2017'!R14</f>
        <v>0</v>
      </c>
      <c r="X14" s="62">
        <f t="shared" ref="X14:X75" si="0">IF(U14=0," -",V14/U14)</f>
        <v>0.68958814814814817</v>
      </c>
      <c r="Y14" s="63" t="str">
        <f t="shared" ref="Y14:Y75" si="1">IF(W14=0," -",IF(V14=0,100%,W14/V14))</f>
        <v xml:space="preserve"> -</v>
      </c>
    </row>
    <row r="15" spans="2:25" ht="61" thickBot="1">
      <c r="B15" s="347"/>
      <c r="C15" s="347"/>
      <c r="D15" s="70" t="s">
        <v>87</v>
      </c>
      <c r="E15" s="12" t="s">
        <v>30</v>
      </c>
      <c r="F15" s="47">
        <v>4</v>
      </c>
      <c r="G15" s="47">
        <f>'2016'!J15</f>
        <v>1</v>
      </c>
      <c r="H15" s="91">
        <f>'2017'!J15</f>
        <v>1</v>
      </c>
      <c r="I15" s="91">
        <f>'2018'!J15</f>
        <v>1</v>
      </c>
      <c r="J15" s="91">
        <f>'2019'!J15</f>
        <v>1</v>
      </c>
      <c r="K15" s="227">
        <f>'2016'!K15</f>
        <v>1</v>
      </c>
      <c r="L15" s="91">
        <f>'2017'!K15</f>
        <v>1</v>
      </c>
      <c r="M15" s="91">
        <f>'2018'!K15</f>
        <v>1</v>
      </c>
      <c r="N15" s="163">
        <f>'2019'!K15</f>
        <v>0</v>
      </c>
      <c r="O15" s="184">
        <f>'2016'!N15</f>
        <v>1</v>
      </c>
      <c r="P15" s="185">
        <f>'2017'!N15</f>
        <v>1</v>
      </c>
      <c r="Q15" s="186">
        <f>'2018'!N15</f>
        <v>1</v>
      </c>
      <c r="R15" s="185">
        <f>'2019'!N15</f>
        <v>0</v>
      </c>
      <c r="S15" s="213">
        <v>0.75</v>
      </c>
      <c r="T15" s="111">
        <v>2210247</v>
      </c>
      <c r="U15" s="53">
        <f>+'2016'!P15+'2017'!P15</f>
        <v>55000</v>
      </c>
      <c r="V15" s="53">
        <f>+'2016'!Q15+'2017'!Q15</f>
        <v>53265</v>
      </c>
      <c r="W15" s="53">
        <f>+'2016'!R15+'2017'!R15</f>
        <v>0</v>
      </c>
      <c r="X15" s="48">
        <f t="shared" si="0"/>
        <v>0.96845454545454546</v>
      </c>
      <c r="Y15" s="49" t="str">
        <f t="shared" si="1"/>
        <v xml:space="preserve"> -</v>
      </c>
    </row>
    <row r="16" spans="2:25" ht="61" thickBot="1">
      <c r="B16" s="347"/>
      <c r="C16" s="348"/>
      <c r="D16" s="64" t="s">
        <v>88</v>
      </c>
      <c r="E16" s="123" t="s">
        <v>31</v>
      </c>
      <c r="F16" s="67">
        <v>1</v>
      </c>
      <c r="G16" s="67">
        <f>'2016'!J16</f>
        <v>1</v>
      </c>
      <c r="H16" s="93">
        <f>'2017'!J16</f>
        <v>1</v>
      </c>
      <c r="I16" s="93">
        <f>'2018'!J16</f>
        <v>1</v>
      </c>
      <c r="J16" s="93">
        <f>'2019'!J16</f>
        <v>1</v>
      </c>
      <c r="K16" s="230">
        <f>'2016'!K16</f>
        <v>0.8</v>
      </c>
      <c r="L16" s="93">
        <f>'2017'!K16</f>
        <v>1</v>
      </c>
      <c r="M16" s="93">
        <f>'2018'!K16</f>
        <v>1</v>
      </c>
      <c r="N16" s="231">
        <f>'2019'!K16</f>
        <v>0</v>
      </c>
      <c r="O16" s="190">
        <f>'2016'!N16</f>
        <v>0.8</v>
      </c>
      <c r="P16" s="191">
        <f>'2017'!N16</f>
        <v>1</v>
      </c>
      <c r="Q16" s="192">
        <f>'2018'!N16</f>
        <v>1</v>
      </c>
      <c r="R16" s="191">
        <f>'2019'!N16</f>
        <v>0</v>
      </c>
      <c r="S16" s="216">
        <v>0.7</v>
      </c>
      <c r="T16" s="113" t="s">
        <v>179</v>
      </c>
      <c r="U16" s="53">
        <f>+'2016'!P16+'2017'!P16</f>
        <v>790536</v>
      </c>
      <c r="V16" s="53">
        <f>+'2016'!Q16+'2017'!Q16</f>
        <v>664946</v>
      </c>
      <c r="W16" s="53">
        <f>+'2016'!R16+'2017'!R16</f>
        <v>0</v>
      </c>
      <c r="X16" s="68">
        <f t="shared" si="0"/>
        <v>0.84113310462774626</v>
      </c>
      <c r="Y16" s="69" t="str">
        <f t="shared" si="1"/>
        <v xml:space="preserve"> -</v>
      </c>
    </row>
    <row r="17" spans="2:25" ht="13" customHeight="1" thickBot="1">
      <c r="B17" s="347"/>
      <c r="C17" s="57"/>
      <c r="D17" s="40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9"/>
      <c r="S17" s="265"/>
      <c r="T17" s="44"/>
      <c r="U17" s="258"/>
      <c r="V17" s="259"/>
      <c r="W17" s="260"/>
      <c r="X17" s="29"/>
      <c r="Y17" s="43"/>
    </row>
    <row r="18" spans="2:25" ht="45">
      <c r="B18" s="347"/>
      <c r="C18" s="346" t="s">
        <v>108</v>
      </c>
      <c r="D18" s="355" t="s">
        <v>90</v>
      </c>
      <c r="E18" s="8" t="s">
        <v>32</v>
      </c>
      <c r="F18" s="50">
        <v>1</v>
      </c>
      <c r="G18" s="50">
        <f>'2016'!J18</f>
        <v>0</v>
      </c>
      <c r="H18" s="84">
        <f>'2017'!J18</f>
        <v>1</v>
      </c>
      <c r="I18" s="84">
        <f>'2018'!J18</f>
        <v>1</v>
      </c>
      <c r="J18" s="84">
        <f>'2019'!J18</f>
        <v>1</v>
      </c>
      <c r="K18" s="232">
        <f>'2016'!K18</f>
        <v>0</v>
      </c>
      <c r="L18" s="84">
        <f>'2017'!K18</f>
        <v>1</v>
      </c>
      <c r="M18" s="84">
        <f>'2018'!K18</f>
        <v>0.1</v>
      </c>
      <c r="N18" s="233">
        <f>'2019'!K18</f>
        <v>0</v>
      </c>
      <c r="O18" s="193" t="str">
        <f>'2016'!N18</f>
        <v xml:space="preserve"> -</v>
      </c>
      <c r="P18" s="194">
        <f>'2017'!N18</f>
        <v>1</v>
      </c>
      <c r="Q18" s="195">
        <f>'2018'!N18</f>
        <v>0.1</v>
      </c>
      <c r="R18" s="194">
        <f>'2019'!N18</f>
        <v>0</v>
      </c>
      <c r="S18" s="217">
        <v>0.3666666666666667</v>
      </c>
      <c r="T18" s="114">
        <v>2210994</v>
      </c>
      <c r="U18" s="75">
        <f>+'2016'!P18+'2017'!P18</f>
        <v>1087786</v>
      </c>
      <c r="V18" s="75">
        <f>+'2016'!Q18+'2017'!Q18</f>
        <v>1081086</v>
      </c>
      <c r="W18" s="75">
        <f>+'2016'!R18+'2017'!R18</f>
        <v>0</v>
      </c>
      <c r="X18" s="51">
        <f t="shared" si="0"/>
        <v>0.99384070028479865</v>
      </c>
      <c r="Y18" s="52" t="str">
        <f t="shared" si="1"/>
        <v xml:space="preserve"> -</v>
      </c>
    </row>
    <row r="19" spans="2:25" ht="30">
      <c r="B19" s="347"/>
      <c r="C19" s="347"/>
      <c r="D19" s="356"/>
      <c r="E19" s="9" t="s">
        <v>33</v>
      </c>
      <c r="F19" s="45">
        <v>5</v>
      </c>
      <c r="G19" s="45">
        <f>'2016'!J19</f>
        <v>5</v>
      </c>
      <c r="H19" s="85">
        <f>'2017'!J19</f>
        <v>5</v>
      </c>
      <c r="I19" s="85">
        <f>'2018'!J19</f>
        <v>5</v>
      </c>
      <c r="J19" s="85">
        <f>'2019'!J19</f>
        <v>5</v>
      </c>
      <c r="K19" s="234">
        <f>'2016'!K19</f>
        <v>3</v>
      </c>
      <c r="L19" s="85">
        <f>'2017'!K19</f>
        <v>5</v>
      </c>
      <c r="M19" s="85">
        <f>'2018'!K19</f>
        <v>6</v>
      </c>
      <c r="N19" s="235">
        <f>'2019'!K19</f>
        <v>0</v>
      </c>
      <c r="O19" s="196">
        <f>'2016'!N19</f>
        <v>0.6</v>
      </c>
      <c r="P19" s="197">
        <f>'2017'!N19</f>
        <v>1</v>
      </c>
      <c r="Q19" s="198">
        <f>'2018'!N19</f>
        <v>1</v>
      </c>
      <c r="R19" s="197">
        <f>'2019'!N19</f>
        <v>0</v>
      </c>
      <c r="S19" s="218">
        <v>0.7</v>
      </c>
      <c r="T19" s="115">
        <v>2210994</v>
      </c>
      <c r="U19" s="45">
        <f>+'2016'!P19+'2017'!P19</f>
        <v>16814</v>
      </c>
      <c r="V19" s="45">
        <f>+'2016'!Q19+'2017'!Q19</f>
        <v>11374</v>
      </c>
      <c r="W19" s="45">
        <f>+'2016'!R19+'2017'!R19</f>
        <v>0</v>
      </c>
      <c r="X19" s="22">
        <f t="shared" si="0"/>
        <v>0.67646009277982633</v>
      </c>
      <c r="Y19" s="21" t="str">
        <f t="shared" si="1"/>
        <v xml:space="preserve"> -</v>
      </c>
    </row>
    <row r="20" spans="2:25" ht="30">
      <c r="B20" s="347"/>
      <c r="C20" s="347"/>
      <c r="D20" s="356"/>
      <c r="E20" s="9" t="s">
        <v>34</v>
      </c>
      <c r="F20" s="22">
        <v>1</v>
      </c>
      <c r="G20" s="22">
        <f>'2016'!J20</f>
        <v>1</v>
      </c>
      <c r="H20" s="82">
        <f>'2017'!J20</f>
        <v>1</v>
      </c>
      <c r="I20" s="82">
        <f>'2018'!J20</f>
        <v>1</v>
      </c>
      <c r="J20" s="82">
        <f>'2019'!J20</f>
        <v>1</v>
      </c>
      <c r="K20" s="236">
        <f>'2016'!K20</f>
        <v>1</v>
      </c>
      <c r="L20" s="82">
        <f>'2017'!K20</f>
        <v>1</v>
      </c>
      <c r="M20" s="82">
        <f>'2018'!K20</f>
        <v>1</v>
      </c>
      <c r="N20" s="21">
        <f>'2019'!K20</f>
        <v>0</v>
      </c>
      <c r="O20" s="196">
        <f>'2016'!N20</f>
        <v>1</v>
      </c>
      <c r="P20" s="197">
        <f>'2017'!N20</f>
        <v>1</v>
      </c>
      <c r="Q20" s="198">
        <f>'2018'!N20</f>
        <v>1</v>
      </c>
      <c r="R20" s="197">
        <f>'2019'!N20</f>
        <v>0</v>
      </c>
      <c r="S20" s="218">
        <v>0.75</v>
      </c>
      <c r="T20" s="115">
        <v>2210994</v>
      </c>
      <c r="U20" s="45">
        <f>+'2016'!P20+'2017'!P20</f>
        <v>12156</v>
      </c>
      <c r="V20" s="45">
        <f>+'2016'!Q20+'2017'!Q20</f>
        <v>11128</v>
      </c>
      <c r="W20" s="45">
        <f>+'2016'!R20+'2017'!R20</f>
        <v>0</v>
      </c>
      <c r="X20" s="22">
        <f t="shared" si="0"/>
        <v>0.91543270812767352</v>
      </c>
      <c r="Y20" s="21" t="str">
        <f t="shared" si="1"/>
        <v xml:space="preserve"> -</v>
      </c>
    </row>
    <row r="21" spans="2:25" ht="31" thickBot="1">
      <c r="B21" s="347"/>
      <c r="C21" s="347"/>
      <c r="D21" s="357"/>
      <c r="E21" s="10" t="s">
        <v>35</v>
      </c>
      <c r="F21" s="53">
        <v>1</v>
      </c>
      <c r="G21" s="53">
        <f>'2016'!J21</f>
        <v>1</v>
      </c>
      <c r="H21" s="86">
        <f>'2017'!J21</f>
        <v>1</v>
      </c>
      <c r="I21" s="86">
        <f>'2018'!J21</f>
        <v>1</v>
      </c>
      <c r="J21" s="86">
        <f>'2019'!J21</f>
        <v>1</v>
      </c>
      <c r="K21" s="237">
        <f>'2016'!K21</f>
        <v>1</v>
      </c>
      <c r="L21" s="86">
        <f>'2017'!K21</f>
        <v>1</v>
      </c>
      <c r="M21" s="86">
        <f>'2018'!K21</f>
        <v>1</v>
      </c>
      <c r="N21" s="238">
        <f>'2019'!K21</f>
        <v>0</v>
      </c>
      <c r="O21" s="199">
        <f>'2016'!N21</f>
        <v>1</v>
      </c>
      <c r="P21" s="200">
        <f>'2017'!N21</f>
        <v>1</v>
      </c>
      <c r="Q21" s="201">
        <f>'2018'!N21</f>
        <v>1</v>
      </c>
      <c r="R21" s="200">
        <f>'2019'!N21</f>
        <v>0</v>
      </c>
      <c r="S21" s="219">
        <v>0.75</v>
      </c>
      <c r="T21" s="116">
        <v>2210994</v>
      </c>
      <c r="U21" s="53">
        <f>+'2016'!P21+'2017'!P21</f>
        <v>416670</v>
      </c>
      <c r="V21" s="53">
        <f>+'2016'!Q21+'2017'!Q21</f>
        <v>237519</v>
      </c>
      <c r="W21" s="53">
        <f>+'2016'!R21+'2017'!R21</f>
        <v>0</v>
      </c>
      <c r="X21" s="54">
        <f t="shared" si="0"/>
        <v>0.57004103967168263</v>
      </c>
      <c r="Y21" s="55" t="str">
        <f t="shared" si="1"/>
        <v xml:space="preserve"> -</v>
      </c>
    </row>
    <row r="22" spans="2:25" ht="46" thickBot="1">
      <c r="B22" s="348"/>
      <c r="C22" s="348"/>
      <c r="D22" s="127" t="s">
        <v>89</v>
      </c>
      <c r="E22" s="66" t="s">
        <v>36</v>
      </c>
      <c r="F22" s="67">
        <v>6</v>
      </c>
      <c r="G22" s="67">
        <f>'2016'!J22</f>
        <v>6</v>
      </c>
      <c r="H22" s="93">
        <f>'2017'!J22</f>
        <v>0</v>
      </c>
      <c r="I22" s="93">
        <f>'2018'!J22</f>
        <v>0</v>
      </c>
      <c r="J22" s="93">
        <f>'2019'!J22</f>
        <v>0</v>
      </c>
      <c r="K22" s="230">
        <f>'2016'!K22</f>
        <v>0.5</v>
      </c>
      <c r="L22" s="93">
        <f>'2017'!K22</f>
        <v>6</v>
      </c>
      <c r="M22" s="93">
        <f>'2018'!K22</f>
        <v>6</v>
      </c>
      <c r="N22" s="231">
        <f>'2019'!K22</f>
        <v>0</v>
      </c>
      <c r="O22" s="190">
        <f>'2016'!N22</f>
        <v>8.3333333333333329E-2</v>
      </c>
      <c r="P22" s="191" t="str">
        <f>'2017'!N22</f>
        <v xml:space="preserve"> -</v>
      </c>
      <c r="Q22" s="192" t="str">
        <f>'2018'!N22</f>
        <v xml:space="preserve"> -</v>
      </c>
      <c r="R22" s="191" t="str">
        <f>'2019'!N22</f>
        <v xml:space="preserve"> -</v>
      </c>
      <c r="S22" s="216">
        <v>1</v>
      </c>
      <c r="T22" s="113" t="s">
        <v>180</v>
      </c>
      <c r="U22" s="53">
        <f>+'2016'!P22+'2017'!P22</f>
        <v>116800</v>
      </c>
      <c r="V22" s="53">
        <f>+'2016'!Q22+'2017'!Q22</f>
        <v>81600</v>
      </c>
      <c r="W22" s="53">
        <f>+'2016'!R22+'2017'!R22</f>
        <v>0</v>
      </c>
      <c r="X22" s="68">
        <f t="shared" si="0"/>
        <v>0.69863013698630139</v>
      </c>
      <c r="Y22" s="69" t="str">
        <f t="shared" si="1"/>
        <v xml:space="preserve"> -</v>
      </c>
    </row>
    <row r="23" spans="2:25" ht="13" customHeight="1" thickBot="1">
      <c r="B23" s="30"/>
      <c r="C23" s="31"/>
      <c r="D23" s="32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7"/>
      <c r="P23" s="37"/>
      <c r="Q23" s="37"/>
      <c r="R23" s="37"/>
      <c r="S23" s="214"/>
      <c r="T23" s="34"/>
      <c r="U23" s="255"/>
      <c r="V23" s="256"/>
      <c r="W23" s="257"/>
      <c r="X23" s="37"/>
      <c r="Y23" s="39"/>
    </row>
    <row r="24" spans="2:25" ht="60" customHeight="1">
      <c r="B24" s="346" t="s">
        <v>113</v>
      </c>
      <c r="C24" s="346" t="s">
        <v>110</v>
      </c>
      <c r="D24" s="358" t="s">
        <v>91</v>
      </c>
      <c r="E24" s="129" t="s">
        <v>37</v>
      </c>
      <c r="F24" s="130">
        <v>0.01</v>
      </c>
      <c r="G24" s="130">
        <f>'2016'!J24</f>
        <v>0.01</v>
      </c>
      <c r="H24" s="176">
        <f>'2017'!J24</f>
        <v>0.01</v>
      </c>
      <c r="I24" s="176">
        <f>'2018'!J24</f>
        <v>0.01</v>
      </c>
      <c r="J24" s="176">
        <f>'2019'!J24</f>
        <v>0.01</v>
      </c>
      <c r="K24" s="239">
        <f>'2016'!K24</f>
        <v>5.0000000000000001E-3</v>
      </c>
      <c r="L24" s="176">
        <f>'2017'!K24</f>
        <v>0.01</v>
      </c>
      <c r="M24" s="176">
        <f>'2018'!K24</f>
        <v>0.01</v>
      </c>
      <c r="N24" s="52">
        <f>'2019'!K24</f>
        <v>0</v>
      </c>
      <c r="O24" s="193">
        <f>'2016'!N24</f>
        <v>0.5</v>
      </c>
      <c r="P24" s="194">
        <f>'2017'!N24</f>
        <v>1</v>
      </c>
      <c r="Q24" s="195">
        <f>'2018'!N24</f>
        <v>1</v>
      </c>
      <c r="R24" s="194">
        <f>'2019'!N24</f>
        <v>0</v>
      </c>
      <c r="S24" s="217">
        <v>0.625</v>
      </c>
      <c r="T24" s="114">
        <v>2210204</v>
      </c>
      <c r="U24" s="75">
        <f>+'2016'!P24+'2017'!P24</f>
        <v>9028930</v>
      </c>
      <c r="V24" s="75">
        <f>+'2016'!Q24+'2017'!Q24</f>
        <v>9480</v>
      </c>
      <c r="W24" s="75">
        <f>+'2016'!R24+'2017'!R24</f>
        <v>0</v>
      </c>
      <c r="X24" s="51">
        <f t="shared" si="0"/>
        <v>1.0499583007067283E-3</v>
      </c>
      <c r="Y24" s="52" t="str">
        <f t="shared" si="1"/>
        <v xml:space="preserve"> -</v>
      </c>
    </row>
    <row r="25" spans="2:25" ht="45">
      <c r="B25" s="347"/>
      <c r="C25" s="347"/>
      <c r="D25" s="341"/>
      <c r="E25" s="9" t="s">
        <v>38</v>
      </c>
      <c r="F25" s="132">
        <v>45</v>
      </c>
      <c r="G25" s="132">
        <f>'2016'!J25</f>
        <v>0</v>
      </c>
      <c r="H25" s="177">
        <f>'2017'!J25</f>
        <v>15</v>
      </c>
      <c r="I25" s="177">
        <f>'2018'!J25</f>
        <v>0</v>
      </c>
      <c r="J25" s="177">
        <f>'2019'!J25</f>
        <v>30</v>
      </c>
      <c r="K25" s="240">
        <f>'2016'!K25</f>
        <v>0</v>
      </c>
      <c r="L25" s="177">
        <f>'2017'!K25</f>
        <v>15</v>
      </c>
      <c r="M25" s="177">
        <f>'2018'!K25</f>
        <v>0</v>
      </c>
      <c r="N25" s="235">
        <f>'2019'!K25</f>
        <v>0</v>
      </c>
      <c r="O25" s="196" t="str">
        <f>'2016'!N25</f>
        <v xml:space="preserve"> -</v>
      </c>
      <c r="P25" s="197">
        <f>'2017'!N25</f>
        <v>1</v>
      </c>
      <c r="Q25" s="198" t="str">
        <f>'2018'!N25</f>
        <v xml:space="preserve"> -</v>
      </c>
      <c r="R25" s="197">
        <f>'2019'!N25</f>
        <v>0</v>
      </c>
      <c r="S25" s="218">
        <v>0.33333333333333331</v>
      </c>
      <c r="T25" s="115">
        <v>2210117</v>
      </c>
      <c r="U25" s="45">
        <f>+'2016'!P25+'2017'!P25</f>
        <v>88536</v>
      </c>
      <c r="V25" s="45">
        <f>+'2016'!Q25+'2017'!Q25</f>
        <v>76895</v>
      </c>
      <c r="W25" s="45">
        <f>+'2016'!R25+'2017'!R25</f>
        <v>0</v>
      </c>
      <c r="X25" s="22">
        <f t="shared" si="0"/>
        <v>0.86851676154332702</v>
      </c>
      <c r="Y25" s="21" t="str">
        <f t="shared" si="1"/>
        <v xml:space="preserve"> -</v>
      </c>
    </row>
    <row r="26" spans="2:25" ht="46" thickBot="1">
      <c r="B26" s="347"/>
      <c r="C26" s="348"/>
      <c r="D26" s="342"/>
      <c r="E26" s="10" t="s">
        <v>39</v>
      </c>
      <c r="F26" s="133">
        <v>1</v>
      </c>
      <c r="G26" s="133">
        <f>'2016'!J26</f>
        <v>0</v>
      </c>
      <c r="H26" s="178">
        <f>'2017'!J26</f>
        <v>0</v>
      </c>
      <c r="I26" s="178">
        <f>'2018'!J26</f>
        <v>0</v>
      </c>
      <c r="J26" s="178">
        <f>'2019'!J26</f>
        <v>1</v>
      </c>
      <c r="K26" s="241">
        <f>'2016'!K26</f>
        <v>0</v>
      </c>
      <c r="L26" s="178">
        <f>'2017'!K26</f>
        <v>0</v>
      </c>
      <c r="M26" s="178">
        <f>'2018'!K26</f>
        <v>0</v>
      </c>
      <c r="N26" s="238">
        <f>'2019'!K26</f>
        <v>0</v>
      </c>
      <c r="O26" s="199" t="str">
        <f>'2016'!N26</f>
        <v xml:space="preserve"> -</v>
      </c>
      <c r="P26" s="200" t="str">
        <f>'2017'!N26</f>
        <v xml:space="preserve"> -</v>
      </c>
      <c r="Q26" s="201" t="str">
        <f>'2018'!N26</f>
        <v xml:space="preserve"> -</v>
      </c>
      <c r="R26" s="200">
        <f>'2019'!N26</f>
        <v>0</v>
      </c>
      <c r="S26" s="219">
        <v>0</v>
      </c>
      <c r="T26" s="116" t="s">
        <v>181</v>
      </c>
      <c r="U26" s="53">
        <f>+'2016'!P26+'2017'!P26</f>
        <v>0</v>
      </c>
      <c r="V26" s="53">
        <f>+'2016'!Q26+'2017'!Q26</f>
        <v>0</v>
      </c>
      <c r="W26" s="53">
        <f>+'2016'!R26+'2017'!R26</f>
        <v>0</v>
      </c>
      <c r="X26" s="54" t="str">
        <f t="shared" si="0"/>
        <v xml:space="preserve"> -</v>
      </c>
      <c r="Y26" s="55" t="str">
        <f t="shared" si="1"/>
        <v xml:space="preserve"> -</v>
      </c>
    </row>
    <row r="27" spans="2:25" ht="13" customHeight="1" thickBot="1">
      <c r="B27" s="347"/>
      <c r="C27" s="44"/>
      <c r="D27" s="40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9"/>
      <c r="S27" s="265"/>
      <c r="T27" s="44"/>
      <c r="U27" s="258"/>
      <c r="V27" s="259"/>
      <c r="W27" s="260"/>
      <c r="X27" s="29"/>
      <c r="Y27" s="43"/>
    </row>
    <row r="28" spans="2:25" ht="61" thickBot="1">
      <c r="B28" s="347"/>
      <c r="C28" s="58" t="s">
        <v>111</v>
      </c>
      <c r="D28" s="134" t="s">
        <v>92</v>
      </c>
      <c r="E28" s="121" t="s">
        <v>40</v>
      </c>
      <c r="F28" s="136">
        <v>1</v>
      </c>
      <c r="G28" s="48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242">
        <f>'2016'!K28</f>
        <v>0.4</v>
      </c>
      <c r="L28" s="92">
        <f>'2017'!K28</f>
        <v>0.8</v>
      </c>
      <c r="M28" s="92">
        <f>'2018'!K28</f>
        <v>0.77</v>
      </c>
      <c r="N28" s="49">
        <f>'2019'!K28</f>
        <v>0</v>
      </c>
      <c r="O28" s="184">
        <f>'2016'!N28</f>
        <v>0.4</v>
      </c>
      <c r="P28" s="185">
        <f>'2017'!N28</f>
        <v>0.8</v>
      </c>
      <c r="Q28" s="186">
        <f>'2018'!N28</f>
        <v>0.77</v>
      </c>
      <c r="R28" s="185">
        <f>'2019'!N28</f>
        <v>0</v>
      </c>
      <c r="S28" s="213">
        <v>0.27</v>
      </c>
      <c r="T28" s="111">
        <v>0</v>
      </c>
      <c r="U28" s="53">
        <f>+'2016'!P28+'2017'!P28</f>
        <v>68400</v>
      </c>
      <c r="V28" s="53">
        <f>+'2016'!Q28+'2017'!Q28</f>
        <v>19560</v>
      </c>
      <c r="W28" s="53">
        <f>+'2016'!R28+'2017'!R28</f>
        <v>0</v>
      </c>
      <c r="X28" s="48">
        <f t="shared" si="0"/>
        <v>0.28596491228070176</v>
      </c>
      <c r="Y28" s="49" t="str">
        <f t="shared" si="1"/>
        <v xml:space="preserve"> -</v>
      </c>
    </row>
    <row r="29" spans="2:25" ht="13" customHeight="1" thickBot="1">
      <c r="B29" s="347"/>
      <c r="C29" s="44"/>
      <c r="D29" s="40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9"/>
      <c r="Q29" s="29"/>
      <c r="R29" s="29"/>
      <c r="S29" s="265"/>
      <c r="T29" s="44"/>
      <c r="U29" s="258"/>
      <c r="V29" s="259"/>
      <c r="W29" s="260"/>
      <c r="X29" s="29"/>
      <c r="Y29" s="43"/>
    </row>
    <row r="30" spans="2:25" ht="30" customHeight="1">
      <c r="B30" s="347"/>
      <c r="C30" s="389" t="s">
        <v>112</v>
      </c>
      <c r="D30" s="358" t="s">
        <v>93</v>
      </c>
      <c r="E30" s="8" t="s">
        <v>41</v>
      </c>
      <c r="F30" s="137">
        <v>1</v>
      </c>
      <c r="G30" s="137">
        <f>'2016'!J30</f>
        <v>1</v>
      </c>
      <c r="H30" s="179">
        <f>'2017'!J30</f>
        <v>1</v>
      </c>
      <c r="I30" s="179">
        <f>'2018'!J30</f>
        <v>1</v>
      </c>
      <c r="J30" s="179">
        <f>'2019'!J30</f>
        <v>1</v>
      </c>
      <c r="K30" s="243">
        <f>'2016'!K30</f>
        <v>1</v>
      </c>
      <c r="L30" s="179">
        <f>'2017'!K30</f>
        <v>1</v>
      </c>
      <c r="M30" s="179">
        <f>'2018'!K30</f>
        <v>1</v>
      </c>
      <c r="N30" s="233">
        <f>'2019'!K30</f>
        <v>0</v>
      </c>
      <c r="O30" s="193">
        <f>'2016'!N30</f>
        <v>1</v>
      </c>
      <c r="P30" s="194">
        <f>'2017'!N30</f>
        <v>1</v>
      </c>
      <c r="Q30" s="195">
        <f>'2018'!N30</f>
        <v>1</v>
      </c>
      <c r="R30" s="194">
        <f>'2019'!N30</f>
        <v>0</v>
      </c>
      <c r="S30" s="217">
        <v>0.75</v>
      </c>
      <c r="T30" s="114" t="s">
        <v>182</v>
      </c>
      <c r="U30" s="75">
        <f>+'2016'!P30+'2017'!P30</f>
        <v>1202060</v>
      </c>
      <c r="V30" s="75">
        <f>+'2016'!Q30+'2017'!Q30</f>
        <v>406303</v>
      </c>
      <c r="W30" s="75">
        <f>+'2016'!R30+'2017'!R30</f>
        <v>0</v>
      </c>
      <c r="X30" s="51">
        <f t="shared" si="0"/>
        <v>0.33800559040314127</v>
      </c>
      <c r="Y30" s="52" t="str">
        <f t="shared" si="1"/>
        <v xml:space="preserve"> -</v>
      </c>
    </row>
    <row r="31" spans="2:25" ht="60">
      <c r="B31" s="347"/>
      <c r="C31" s="390"/>
      <c r="D31" s="341"/>
      <c r="E31" s="11" t="s">
        <v>42</v>
      </c>
      <c r="F31" s="132">
        <v>1</v>
      </c>
      <c r="G31" s="132">
        <f>'2016'!J31</f>
        <v>0</v>
      </c>
      <c r="H31" s="177">
        <f>'2017'!J31</f>
        <v>1</v>
      </c>
      <c r="I31" s="177">
        <f>'2018'!J31</f>
        <v>1</v>
      </c>
      <c r="J31" s="177">
        <f>'2019'!J31</f>
        <v>1</v>
      </c>
      <c r="K31" s="240">
        <f>'2016'!K31</f>
        <v>0</v>
      </c>
      <c r="L31" s="339">
        <f>'2017'!K31</f>
        <v>0.4</v>
      </c>
      <c r="M31" s="177">
        <f>'2018'!K31</f>
        <v>0</v>
      </c>
      <c r="N31" s="235">
        <f>'2019'!K31</f>
        <v>0</v>
      </c>
      <c r="O31" s="196" t="str">
        <f>'2016'!N31</f>
        <v xml:space="preserve"> -</v>
      </c>
      <c r="P31" s="197">
        <f>'2017'!N31</f>
        <v>0.4</v>
      </c>
      <c r="Q31" s="198">
        <f>'2018'!N31</f>
        <v>0</v>
      </c>
      <c r="R31" s="197">
        <f>'2019'!N31</f>
        <v>0</v>
      </c>
      <c r="S31" s="218">
        <v>0.13333333333333333</v>
      </c>
      <c r="T31" s="115" t="s">
        <v>182</v>
      </c>
      <c r="U31" s="45">
        <f>+'2016'!P31+'2017'!P31</f>
        <v>360901</v>
      </c>
      <c r="V31" s="45">
        <f>+'2016'!Q31+'2017'!Q31</f>
        <v>358888</v>
      </c>
      <c r="W31" s="45">
        <f>+'2016'!R31+'2017'!R31</f>
        <v>0</v>
      </c>
      <c r="X31" s="22">
        <f t="shared" si="0"/>
        <v>0.99442229309422803</v>
      </c>
      <c r="Y31" s="21" t="str">
        <f t="shared" si="1"/>
        <v xml:space="preserve"> -</v>
      </c>
    </row>
    <row r="32" spans="2:25" ht="90">
      <c r="B32" s="347"/>
      <c r="C32" s="390"/>
      <c r="D32" s="341"/>
      <c r="E32" s="11" t="s">
        <v>43</v>
      </c>
      <c r="F32" s="132">
        <v>1</v>
      </c>
      <c r="G32" s="132">
        <f>'2016'!J32</f>
        <v>0</v>
      </c>
      <c r="H32" s="177">
        <f>'2017'!J32</f>
        <v>1</v>
      </c>
      <c r="I32" s="177">
        <f>'2018'!J32</f>
        <v>0</v>
      </c>
      <c r="J32" s="177">
        <f>'2019'!J32</f>
        <v>0</v>
      </c>
      <c r="K32" s="240">
        <f>'2016'!K32</f>
        <v>0</v>
      </c>
      <c r="L32" s="177">
        <f>'2017'!K32</f>
        <v>1</v>
      </c>
      <c r="M32" s="177">
        <f>'2018'!K32</f>
        <v>0</v>
      </c>
      <c r="N32" s="235">
        <f>'2019'!K32</f>
        <v>0</v>
      </c>
      <c r="O32" s="196" t="str">
        <f>'2016'!N32</f>
        <v xml:space="preserve"> -</v>
      </c>
      <c r="P32" s="197">
        <f>'2017'!N32</f>
        <v>1</v>
      </c>
      <c r="Q32" s="198" t="str">
        <f>'2018'!N32</f>
        <v xml:space="preserve"> -</v>
      </c>
      <c r="R32" s="197" t="str">
        <f>'2019'!N32</f>
        <v xml:space="preserve"> -</v>
      </c>
      <c r="S32" s="218">
        <v>1</v>
      </c>
      <c r="T32" s="115">
        <v>2210295</v>
      </c>
      <c r="U32" s="45">
        <f>+'2016'!P32+'2017'!P32</f>
        <v>0</v>
      </c>
      <c r="V32" s="45">
        <f>+'2016'!Q32+'2017'!Q32</f>
        <v>0</v>
      </c>
      <c r="W32" s="45">
        <f>+'2016'!R32+'2017'!R32</f>
        <v>0</v>
      </c>
      <c r="X32" s="22" t="str">
        <f t="shared" si="0"/>
        <v xml:space="preserve"> -</v>
      </c>
      <c r="Y32" s="21" t="str">
        <f t="shared" si="1"/>
        <v xml:space="preserve"> -</v>
      </c>
    </row>
    <row r="33" spans="2:25" ht="45">
      <c r="B33" s="347"/>
      <c r="C33" s="390"/>
      <c r="D33" s="341"/>
      <c r="E33" s="11" t="s">
        <v>44</v>
      </c>
      <c r="F33" s="132">
        <v>1</v>
      </c>
      <c r="G33" s="132">
        <f>'2016'!J33</f>
        <v>0</v>
      </c>
      <c r="H33" s="177">
        <f>'2017'!J33</f>
        <v>0</v>
      </c>
      <c r="I33" s="177">
        <f>'2018'!J33</f>
        <v>1</v>
      </c>
      <c r="J33" s="177">
        <f>'2019'!J33</f>
        <v>0</v>
      </c>
      <c r="K33" s="240">
        <f>'2016'!K33</f>
        <v>0</v>
      </c>
      <c r="L33" s="177">
        <f>'2017'!K33</f>
        <v>0</v>
      </c>
      <c r="M33" s="177">
        <f>'2018'!K33</f>
        <v>1</v>
      </c>
      <c r="N33" s="235">
        <f>'2019'!K33</f>
        <v>0</v>
      </c>
      <c r="O33" s="196" t="str">
        <f>'2016'!N33</f>
        <v xml:space="preserve"> -</v>
      </c>
      <c r="P33" s="197" t="str">
        <f>'2017'!N33</f>
        <v xml:space="preserve"> -</v>
      </c>
      <c r="Q33" s="198">
        <f>'2018'!N33</f>
        <v>1</v>
      </c>
      <c r="R33" s="197" t="str">
        <f>'2019'!N33</f>
        <v xml:space="preserve"> -</v>
      </c>
      <c r="S33" s="218">
        <v>1</v>
      </c>
      <c r="T33" s="115" t="s">
        <v>181</v>
      </c>
      <c r="U33" s="45">
        <f>+'2016'!P33+'2017'!P33</f>
        <v>0</v>
      </c>
      <c r="V33" s="45">
        <f>+'2016'!Q33+'2017'!Q33</f>
        <v>0</v>
      </c>
      <c r="W33" s="45">
        <f>+'2016'!R33+'2017'!R33</f>
        <v>0</v>
      </c>
      <c r="X33" s="22" t="str">
        <f t="shared" si="0"/>
        <v xml:space="preserve"> -</v>
      </c>
      <c r="Y33" s="21" t="str">
        <f t="shared" si="1"/>
        <v xml:space="preserve"> -</v>
      </c>
    </row>
    <row r="34" spans="2:25" ht="60">
      <c r="B34" s="347"/>
      <c r="C34" s="390"/>
      <c r="D34" s="341"/>
      <c r="E34" s="11" t="s">
        <v>45</v>
      </c>
      <c r="F34" s="132">
        <v>30</v>
      </c>
      <c r="G34" s="132">
        <f>'2016'!J34</f>
        <v>2</v>
      </c>
      <c r="H34" s="177">
        <f>'2017'!J34</f>
        <v>9</v>
      </c>
      <c r="I34" s="177">
        <f>'2018'!J34</f>
        <v>10</v>
      </c>
      <c r="J34" s="177">
        <f>'2019'!J34</f>
        <v>9</v>
      </c>
      <c r="K34" s="240">
        <f>'2016'!K34</f>
        <v>2</v>
      </c>
      <c r="L34" s="177">
        <f>'2017'!K34</f>
        <v>5</v>
      </c>
      <c r="M34" s="177">
        <f>'2018'!K34</f>
        <v>10</v>
      </c>
      <c r="N34" s="235">
        <f>'2019'!K34</f>
        <v>0</v>
      </c>
      <c r="O34" s="196">
        <f>'2016'!N34</f>
        <v>1</v>
      </c>
      <c r="P34" s="197">
        <f>'2017'!N34</f>
        <v>0.55555555555555558</v>
      </c>
      <c r="Q34" s="198">
        <f>'2018'!N34</f>
        <v>1</v>
      </c>
      <c r="R34" s="197">
        <f>'2019'!N34</f>
        <v>0</v>
      </c>
      <c r="S34" s="218">
        <v>0.56666666666666665</v>
      </c>
      <c r="T34" s="115">
        <v>2210295</v>
      </c>
      <c r="U34" s="45">
        <f>+'2016'!P34+'2017'!P34</f>
        <v>67800</v>
      </c>
      <c r="V34" s="45">
        <f>+'2016'!Q34+'2017'!Q34</f>
        <v>0</v>
      </c>
      <c r="W34" s="45">
        <f>+'2016'!R34+'2017'!R34</f>
        <v>0</v>
      </c>
      <c r="X34" s="22">
        <f t="shared" si="0"/>
        <v>0</v>
      </c>
      <c r="Y34" s="21" t="str">
        <f t="shared" si="1"/>
        <v xml:space="preserve"> -</v>
      </c>
    </row>
    <row r="35" spans="2:25" ht="61" thickBot="1">
      <c r="B35" s="347"/>
      <c r="C35" s="390"/>
      <c r="D35" s="354"/>
      <c r="E35" s="71" t="s">
        <v>46</v>
      </c>
      <c r="F35" s="140">
        <v>1</v>
      </c>
      <c r="G35" s="140">
        <f>'2016'!J35</f>
        <v>0</v>
      </c>
      <c r="H35" s="180">
        <f>'2017'!J35</f>
        <v>0</v>
      </c>
      <c r="I35" s="180">
        <f>'2018'!J35</f>
        <v>0</v>
      </c>
      <c r="J35" s="180">
        <f>'2019'!J35</f>
        <v>1</v>
      </c>
      <c r="K35" s="244">
        <f>'2016'!K35</f>
        <v>0</v>
      </c>
      <c r="L35" s="180">
        <f>'2017'!K35</f>
        <v>0</v>
      </c>
      <c r="M35" s="180">
        <f>'2018'!K35</f>
        <v>0</v>
      </c>
      <c r="N35" s="245">
        <f>'2019'!K35</f>
        <v>0</v>
      </c>
      <c r="O35" s="202" t="str">
        <f>'2016'!N35</f>
        <v xml:space="preserve"> -</v>
      </c>
      <c r="P35" s="203" t="str">
        <f>'2017'!N35</f>
        <v xml:space="preserve"> -</v>
      </c>
      <c r="Q35" s="204" t="str">
        <f>'2018'!N35</f>
        <v xml:space="preserve"> -</v>
      </c>
      <c r="R35" s="203">
        <f>'2019'!N35</f>
        <v>0</v>
      </c>
      <c r="S35" s="220">
        <v>0</v>
      </c>
      <c r="T35" s="25" t="s">
        <v>181</v>
      </c>
      <c r="U35" s="53">
        <f>+'2016'!P35+'2017'!P35</f>
        <v>0</v>
      </c>
      <c r="V35" s="53">
        <f>+'2016'!Q35+'2017'!Q35</f>
        <v>0</v>
      </c>
      <c r="W35" s="53">
        <f>+'2016'!R35+'2017'!R35</f>
        <v>0</v>
      </c>
      <c r="X35" s="73" t="str">
        <f t="shared" si="0"/>
        <v xml:space="preserve"> -</v>
      </c>
      <c r="Y35" s="74" t="str">
        <f t="shared" si="1"/>
        <v xml:space="preserve"> -</v>
      </c>
    </row>
    <row r="36" spans="2:25" ht="46" thickBot="1">
      <c r="B36" s="347"/>
      <c r="C36" s="390"/>
      <c r="D36" s="70" t="s">
        <v>94</v>
      </c>
      <c r="E36" s="12" t="s">
        <v>47</v>
      </c>
      <c r="F36" s="47">
        <v>6</v>
      </c>
      <c r="G36" s="47">
        <f>'2016'!J36</f>
        <v>1</v>
      </c>
      <c r="H36" s="91">
        <f>'2017'!J36</f>
        <v>2</v>
      </c>
      <c r="I36" s="91">
        <f>'2018'!J36</f>
        <v>2</v>
      </c>
      <c r="J36" s="91">
        <f>'2019'!J36</f>
        <v>1</v>
      </c>
      <c r="K36" s="227">
        <f>'2016'!K36</f>
        <v>1</v>
      </c>
      <c r="L36" s="91">
        <f>'2017'!K36</f>
        <v>2</v>
      </c>
      <c r="M36" s="91">
        <f>'2018'!K36</f>
        <v>2</v>
      </c>
      <c r="N36" s="163">
        <f>'2019'!K36</f>
        <v>0</v>
      </c>
      <c r="O36" s="184">
        <f>'2016'!N36</f>
        <v>1</v>
      </c>
      <c r="P36" s="185">
        <f>'2017'!N36</f>
        <v>1</v>
      </c>
      <c r="Q36" s="186">
        <f>'2018'!N36</f>
        <v>1</v>
      </c>
      <c r="R36" s="185">
        <f>'2019'!N36</f>
        <v>0</v>
      </c>
      <c r="S36" s="213">
        <v>0.83333333333333337</v>
      </c>
      <c r="T36" s="111">
        <v>6210151</v>
      </c>
      <c r="U36" s="53">
        <f>+'2016'!P36+'2017'!P36</f>
        <v>106600</v>
      </c>
      <c r="V36" s="53">
        <f>+'2016'!Q36+'2017'!Q36</f>
        <v>44238</v>
      </c>
      <c r="W36" s="53">
        <f>+'2016'!R36+'2017'!R36</f>
        <v>0</v>
      </c>
      <c r="X36" s="48">
        <f t="shared" si="0"/>
        <v>0.41499061913696061</v>
      </c>
      <c r="Y36" s="49" t="str">
        <f t="shared" si="1"/>
        <v xml:space="preserve"> -</v>
      </c>
    </row>
    <row r="37" spans="2:25" ht="30">
      <c r="B37" s="347"/>
      <c r="C37" s="390"/>
      <c r="D37" s="340" t="s">
        <v>95</v>
      </c>
      <c r="E37" s="13" t="s">
        <v>48</v>
      </c>
      <c r="F37" s="138">
        <v>1</v>
      </c>
      <c r="G37" s="75">
        <f>'2016'!J37</f>
        <v>0</v>
      </c>
      <c r="H37" s="88">
        <f>'2017'!J37</f>
        <v>1</v>
      </c>
      <c r="I37" s="88">
        <f>'2018'!J37</f>
        <v>1</v>
      </c>
      <c r="J37" s="88">
        <f>'2019'!J37</f>
        <v>1</v>
      </c>
      <c r="K37" s="246">
        <f>'2016'!K37</f>
        <v>0</v>
      </c>
      <c r="L37" s="88">
        <f>'2017'!K37</f>
        <v>0.8</v>
      </c>
      <c r="M37" s="88">
        <f>'2018'!K37</f>
        <v>0.7</v>
      </c>
      <c r="N37" s="247">
        <f>'2019'!K37</f>
        <v>0</v>
      </c>
      <c r="O37" s="205" t="str">
        <f>'2016'!N37</f>
        <v xml:space="preserve"> -</v>
      </c>
      <c r="P37" s="206">
        <f>'2017'!N37</f>
        <v>0.8</v>
      </c>
      <c r="Q37" s="207">
        <f>'2018'!N37</f>
        <v>0.7</v>
      </c>
      <c r="R37" s="206">
        <f>'2019'!N37</f>
        <v>0</v>
      </c>
      <c r="S37" s="221">
        <v>0.46666666666666662</v>
      </c>
      <c r="T37" s="117">
        <v>6210153</v>
      </c>
      <c r="U37" s="75">
        <f>+'2016'!P37+'2017'!P37</f>
        <v>45361</v>
      </c>
      <c r="V37" s="75">
        <f>+'2016'!Q37+'2017'!Q37</f>
        <v>0</v>
      </c>
      <c r="W37" s="75">
        <f>+'2016'!R37+'2017'!R37</f>
        <v>0</v>
      </c>
      <c r="X37" s="76">
        <f t="shared" si="0"/>
        <v>0</v>
      </c>
      <c r="Y37" s="77" t="str">
        <f t="shared" si="1"/>
        <v xml:space="preserve"> -</v>
      </c>
    </row>
    <row r="38" spans="2:25" ht="45">
      <c r="B38" s="347"/>
      <c r="C38" s="390"/>
      <c r="D38" s="341"/>
      <c r="E38" s="9" t="s">
        <v>49</v>
      </c>
      <c r="F38" s="142">
        <v>1</v>
      </c>
      <c r="G38" s="22">
        <f>'2016'!J38</f>
        <v>0</v>
      </c>
      <c r="H38" s="82">
        <f>'2017'!J38</f>
        <v>0.5</v>
      </c>
      <c r="I38" s="82">
        <f>'2018'!J38</f>
        <v>0.5</v>
      </c>
      <c r="J38" s="82">
        <f>'2019'!J38</f>
        <v>0</v>
      </c>
      <c r="K38" s="236">
        <f>'2016'!K38</f>
        <v>0</v>
      </c>
      <c r="L38" s="82">
        <f>'2017'!K38</f>
        <v>0.5</v>
      </c>
      <c r="M38" s="82">
        <f>'2018'!K38</f>
        <v>0.5</v>
      </c>
      <c r="N38" s="21">
        <f>'2019'!K38</f>
        <v>0</v>
      </c>
      <c r="O38" s="196" t="str">
        <f>'2016'!N38</f>
        <v xml:space="preserve"> -</v>
      </c>
      <c r="P38" s="197">
        <f>'2017'!N38</f>
        <v>1</v>
      </c>
      <c r="Q38" s="198">
        <f>'2018'!N38</f>
        <v>1</v>
      </c>
      <c r="R38" s="197" t="str">
        <f>'2019'!N38</f>
        <v xml:space="preserve"> -</v>
      </c>
      <c r="S38" s="218">
        <v>1</v>
      </c>
      <c r="T38" s="115">
        <v>6210153</v>
      </c>
      <c r="U38" s="45">
        <f>+'2016'!P38+'2017'!P38</f>
        <v>10500</v>
      </c>
      <c r="V38" s="45">
        <f>+'2016'!Q38+'2017'!Q38</f>
        <v>0</v>
      </c>
      <c r="W38" s="45">
        <f>+'2016'!R38+'2017'!R38</f>
        <v>0</v>
      </c>
      <c r="X38" s="22">
        <f t="shared" si="0"/>
        <v>0</v>
      </c>
      <c r="Y38" s="21" t="str">
        <f t="shared" si="1"/>
        <v xml:space="preserve"> -</v>
      </c>
    </row>
    <row r="39" spans="2:25" ht="30" customHeight="1">
      <c r="B39" s="347"/>
      <c r="C39" s="390"/>
      <c r="D39" s="341"/>
      <c r="E39" s="9" t="s">
        <v>50</v>
      </c>
      <c r="F39" s="132">
        <v>1</v>
      </c>
      <c r="G39" s="45">
        <f>'2016'!J39</f>
        <v>1</v>
      </c>
      <c r="H39" s="85">
        <f>'2017'!J39</f>
        <v>1</v>
      </c>
      <c r="I39" s="85">
        <f>'2018'!J39</f>
        <v>1</v>
      </c>
      <c r="J39" s="85">
        <f>'2019'!J39</f>
        <v>1</v>
      </c>
      <c r="K39" s="234">
        <f>'2016'!K39</f>
        <v>1</v>
      </c>
      <c r="L39" s="85">
        <f>'2017'!K39</f>
        <v>1</v>
      </c>
      <c r="M39" s="85">
        <f>'2018'!K39</f>
        <v>1</v>
      </c>
      <c r="N39" s="235">
        <f>'2019'!K39</f>
        <v>0</v>
      </c>
      <c r="O39" s="196">
        <f>'2016'!N39</f>
        <v>1</v>
      </c>
      <c r="P39" s="197">
        <f>'2017'!N39</f>
        <v>1</v>
      </c>
      <c r="Q39" s="198">
        <f>'2018'!N39</f>
        <v>1</v>
      </c>
      <c r="R39" s="197">
        <f>'2019'!N39</f>
        <v>0</v>
      </c>
      <c r="S39" s="218">
        <v>0.75</v>
      </c>
      <c r="T39" s="115" t="s">
        <v>183</v>
      </c>
      <c r="U39" s="45">
        <f>+'2016'!P39+'2017'!P39</f>
        <v>318997</v>
      </c>
      <c r="V39" s="45">
        <f>+'2016'!Q39+'2017'!Q39</f>
        <v>233274</v>
      </c>
      <c r="W39" s="45">
        <f>+'2016'!R39+'2017'!R39</f>
        <v>0</v>
      </c>
      <c r="X39" s="22">
        <f t="shared" si="0"/>
        <v>0.73127333485894852</v>
      </c>
      <c r="Y39" s="21" t="str">
        <f t="shared" si="1"/>
        <v xml:space="preserve"> -</v>
      </c>
    </row>
    <row r="40" spans="2:25" ht="46" thickBot="1">
      <c r="B40" s="348"/>
      <c r="C40" s="391"/>
      <c r="D40" s="342"/>
      <c r="E40" s="10" t="s">
        <v>51</v>
      </c>
      <c r="F40" s="133">
        <v>4</v>
      </c>
      <c r="G40" s="53">
        <f>'2016'!J40</f>
        <v>1</v>
      </c>
      <c r="H40" s="86">
        <f>'2017'!J40</f>
        <v>1</v>
      </c>
      <c r="I40" s="86">
        <f>'2018'!J40</f>
        <v>1</v>
      </c>
      <c r="J40" s="86">
        <f>'2019'!J40</f>
        <v>1</v>
      </c>
      <c r="K40" s="237">
        <f>'2016'!K40</f>
        <v>1</v>
      </c>
      <c r="L40" s="86">
        <f>'2017'!K40</f>
        <v>1</v>
      </c>
      <c r="M40" s="86">
        <f>'2018'!K40</f>
        <v>1</v>
      </c>
      <c r="N40" s="238">
        <f>'2019'!K40</f>
        <v>0</v>
      </c>
      <c r="O40" s="199">
        <f>'2016'!N40</f>
        <v>1</v>
      </c>
      <c r="P40" s="200">
        <f>'2017'!N40</f>
        <v>1</v>
      </c>
      <c r="Q40" s="201">
        <f>'2018'!N40</f>
        <v>1</v>
      </c>
      <c r="R40" s="200">
        <f>'2019'!N40</f>
        <v>0</v>
      </c>
      <c r="S40" s="219">
        <v>0.75</v>
      </c>
      <c r="T40" s="116">
        <v>6210153</v>
      </c>
      <c r="U40" s="53">
        <f>+'2016'!P40+'2017'!P40</f>
        <v>55800</v>
      </c>
      <c r="V40" s="53">
        <f>+'2016'!Q40+'2017'!Q40</f>
        <v>0</v>
      </c>
      <c r="W40" s="53">
        <f>+'2016'!R40+'2017'!R40</f>
        <v>0</v>
      </c>
      <c r="X40" s="54">
        <f t="shared" si="0"/>
        <v>0</v>
      </c>
      <c r="Y40" s="55" t="str">
        <f t="shared" si="1"/>
        <v xml:space="preserve"> -</v>
      </c>
    </row>
    <row r="41" spans="2:25" ht="13" customHeight="1" thickBot="1">
      <c r="B41" s="30"/>
      <c r="C41" s="31"/>
      <c r="D41" s="32"/>
      <c r="E41" s="34"/>
      <c r="F41" s="35"/>
      <c r="G41" s="35"/>
      <c r="H41" s="35"/>
      <c r="I41" s="35"/>
      <c r="J41" s="35"/>
      <c r="K41" s="35"/>
      <c r="L41" s="35"/>
      <c r="M41" s="35"/>
      <c r="N41" s="35"/>
      <c r="O41" s="37"/>
      <c r="P41" s="37"/>
      <c r="Q41" s="37"/>
      <c r="R41" s="37"/>
      <c r="S41" s="214"/>
      <c r="T41" s="34"/>
      <c r="U41" s="255"/>
      <c r="V41" s="256"/>
      <c r="W41" s="257"/>
      <c r="X41" s="37"/>
      <c r="Y41" s="39"/>
    </row>
    <row r="42" spans="2:25" ht="45">
      <c r="B42" s="346" t="s">
        <v>115</v>
      </c>
      <c r="C42" s="346" t="s">
        <v>114</v>
      </c>
      <c r="D42" s="358" t="s">
        <v>96</v>
      </c>
      <c r="E42" s="8" t="s">
        <v>52</v>
      </c>
      <c r="F42" s="130">
        <v>1</v>
      </c>
      <c r="G42" s="130">
        <f>'2016'!J42</f>
        <v>1</v>
      </c>
      <c r="H42" s="176">
        <f>'2017'!J42</f>
        <v>1</v>
      </c>
      <c r="I42" s="176">
        <f>'2018'!J42</f>
        <v>1</v>
      </c>
      <c r="J42" s="176">
        <f>'2019'!J42</f>
        <v>1</v>
      </c>
      <c r="K42" s="239">
        <f>'2016'!K42</f>
        <v>0.997</v>
      </c>
      <c r="L42" s="176">
        <f>'2017'!K42</f>
        <v>0.997</v>
      </c>
      <c r="M42" s="176">
        <f>'2018'!K42</f>
        <v>0.997</v>
      </c>
      <c r="N42" s="52">
        <f>'2019'!K42</f>
        <v>0</v>
      </c>
      <c r="O42" s="193">
        <f>'2016'!N42</f>
        <v>0.997</v>
      </c>
      <c r="P42" s="194">
        <f>'2017'!N42</f>
        <v>0.997</v>
      </c>
      <c r="Q42" s="195">
        <f>'2018'!N42</f>
        <v>0.997</v>
      </c>
      <c r="R42" s="194">
        <f>'2019'!N42</f>
        <v>0</v>
      </c>
      <c r="S42" s="217">
        <v>0.74775000000000003</v>
      </c>
      <c r="T42" s="114" t="s">
        <v>184</v>
      </c>
      <c r="U42" s="75">
        <f>+'2016'!P42+'2017'!P42</f>
        <v>261081133</v>
      </c>
      <c r="V42" s="75">
        <f>+'2016'!Q42+'2017'!Q42</f>
        <v>244444478</v>
      </c>
      <c r="W42" s="75">
        <f>+'2016'!R42+'2017'!R42</f>
        <v>0</v>
      </c>
      <c r="X42" s="51">
        <f t="shared" si="0"/>
        <v>0.93627783513563967</v>
      </c>
      <c r="Y42" s="52" t="str">
        <f t="shared" si="1"/>
        <v xml:space="preserve"> -</v>
      </c>
    </row>
    <row r="43" spans="2:25" ht="45">
      <c r="B43" s="347"/>
      <c r="C43" s="347"/>
      <c r="D43" s="341"/>
      <c r="E43" s="9" t="s">
        <v>53</v>
      </c>
      <c r="F43" s="142">
        <v>1</v>
      </c>
      <c r="G43" s="142">
        <f>'2016'!J43</f>
        <v>1</v>
      </c>
      <c r="H43" s="181">
        <f>'2017'!J43</f>
        <v>1</v>
      </c>
      <c r="I43" s="181">
        <f>'2018'!J43</f>
        <v>1</v>
      </c>
      <c r="J43" s="181">
        <f>'2019'!J43</f>
        <v>1</v>
      </c>
      <c r="K43" s="248">
        <f>'2016'!K43</f>
        <v>1</v>
      </c>
      <c r="L43" s="181">
        <f>'2017'!K43</f>
        <v>1</v>
      </c>
      <c r="M43" s="181">
        <f>'2018'!K43</f>
        <v>1</v>
      </c>
      <c r="N43" s="21">
        <f>'2019'!K43</f>
        <v>0</v>
      </c>
      <c r="O43" s="196">
        <f>'2016'!N43</f>
        <v>1</v>
      </c>
      <c r="P43" s="197">
        <f>'2017'!N43</f>
        <v>1</v>
      </c>
      <c r="Q43" s="198">
        <f>'2018'!N43</f>
        <v>1</v>
      </c>
      <c r="R43" s="197">
        <f>'2019'!N43</f>
        <v>0</v>
      </c>
      <c r="S43" s="218">
        <v>0.75</v>
      </c>
      <c r="T43" s="115">
        <v>2210543</v>
      </c>
      <c r="U43" s="45">
        <f>+'2016'!P43+'2017'!P43</f>
        <v>7264255</v>
      </c>
      <c r="V43" s="45">
        <f>+'2016'!Q43+'2017'!Q43</f>
        <v>1991407</v>
      </c>
      <c r="W43" s="45">
        <f>+'2016'!R43+'2017'!R43</f>
        <v>0</v>
      </c>
      <c r="X43" s="22">
        <f t="shared" si="0"/>
        <v>0.27413781592193553</v>
      </c>
      <c r="Y43" s="21" t="str">
        <f t="shared" si="1"/>
        <v xml:space="preserve"> -</v>
      </c>
    </row>
    <row r="44" spans="2:25" ht="45">
      <c r="B44" s="347"/>
      <c r="C44" s="347"/>
      <c r="D44" s="341"/>
      <c r="E44" s="9" t="s">
        <v>54</v>
      </c>
      <c r="F44" s="142">
        <v>1</v>
      </c>
      <c r="G44" s="142">
        <f>'2016'!J44</f>
        <v>1</v>
      </c>
      <c r="H44" s="181">
        <f>'2017'!J44</f>
        <v>1</v>
      </c>
      <c r="I44" s="181">
        <f>'2018'!J44</f>
        <v>1</v>
      </c>
      <c r="J44" s="181">
        <f>'2019'!J44</f>
        <v>1</v>
      </c>
      <c r="K44" s="248">
        <f>'2016'!K44</f>
        <v>1</v>
      </c>
      <c r="L44" s="181">
        <f>'2017'!K44</f>
        <v>1</v>
      </c>
      <c r="M44" s="181">
        <f>'2018'!K44</f>
        <v>1</v>
      </c>
      <c r="N44" s="21">
        <f>'2019'!K44</f>
        <v>0</v>
      </c>
      <c r="O44" s="196">
        <f>'2016'!N44</f>
        <v>1</v>
      </c>
      <c r="P44" s="197">
        <f>'2017'!N44</f>
        <v>1</v>
      </c>
      <c r="Q44" s="198">
        <f>'2018'!N44</f>
        <v>1</v>
      </c>
      <c r="R44" s="197">
        <f>'2019'!N44</f>
        <v>0</v>
      </c>
      <c r="S44" s="218">
        <v>0.75</v>
      </c>
      <c r="T44" s="115" t="s">
        <v>185</v>
      </c>
      <c r="U44" s="45">
        <f>+'2016'!P44+'2017'!P44</f>
        <v>1592393</v>
      </c>
      <c r="V44" s="45">
        <f>+'2016'!Q44+'2017'!Q44</f>
        <v>1465909</v>
      </c>
      <c r="W44" s="45">
        <f>+'2016'!R44+'2017'!R44</f>
        <v>0</v>
      </c>
      <c r="X44" s="22">
        <f t="shared" si="0"/>
        <v>0.92056985932492796</v>
      </c>
      <c r="Y44" s="21" t="str">
        <f t="shared" si="1"/>
        <v xml:space="preserve"> -</v>
      </c>
    </row>
    <row r="45" spans="2:25" ht="46" thickBot="1">
      <c r="B45" s="347"/>
      <c r="C45" s="347"/>
      <c r="D45" s="354"/>
      <c r="E45" s="14" t="s">
        <v>55</v>
      </c>
      <c r="F45" s="143">
        <v>1</v>
      </c>
      <c r="G45" s="143">
        <f>'2016'!J45</f>
        <v>1</v>
      </c>
      <c r="H45" s="182">
        <f>'2017'!J45</f>
        <v>1</v>
      </c>
      <c r="I45" s="182">
        <f>'2018'!J45</f>
        <v>1</v>
      </c>
      <c r="J45" s="182">
        <f>'2019'!J45</f>
        <v>1</v>
      </c>
      <c r="K45" s="249">
        <f>'2016'!K45</f>
        <v>1</v>
      </c>
      <c r="L45" s="182">
        <f>'2017'!K45</f>
        <v>1</v>
      </c>
      <c r="M45" s="182">
        <f>'2018'!K45</f>
        <v>1</v>
      </c>
      <c r="N45" s="74">
        <f>'2019'!K45</f>
        <v>0</v>
      </c>
      <c r="O45" s="202">
        <f>'2016'!N45</f>
        <v>1</v>
      </c>
      <c r="P45" s="203">
        <f>'2017'!N45</f>
        <v>1</v>
      </c>
      <c r="Q45" s="204">
        <f>'2018'!N45</f>
        <v>1</v>
      </c>
      <c r="R45" s="203">
        <f>'2019'!N45</f>
        <v>0</v>
      </c>
      <c r="S45" s="220">
        <v>0.75</v>
      </c>
      <c r="T45" s="25" t="s">
        <v>186</v>
      </c>
      <c r="U45" s="53">
        <f>+'2016'!P45+'2017'!P45</f>
        <v>587010</v>
      </c>
      <c r="V45" s="53">
        <f>+'2016'!Q45+'2017'!Q45</f>
        <v>456909</v>
      </c>
      <c r="W45" s="53">
        <f>+'2016'!R45+'2017'!R45</f>
        <v>0</v>
      </c>
      <c r="X45" s="73">
        <f t="shared" si="0"/>
        <v>0.77836663770634229</v>
      </c>
      <c r="Y45" s="74" t="str">
        <f t="shared" si="1"/>
        <v xml:space="preserve"> -</v>
      </c>
    </row>
    <row r="46" spans="2:25" ht="30">
      <c r="B46" s="347"/>
      <c r="C46" s="347"/>
      <c r="D46" s="355" t="s">
        <v>97</v>
      </c>
      <c r="E46" s="8" t="s">
        <v>56</v>
      </c>
      <c r="F46" s="137">
        <v>1</v>
      </c>
      <c r="G46" s="137">
        <f>'2016'!J46</f>
        <v>0</v>
      </c>
      <c r="H46" s="179">
        <f>'2017'!J46</f>
        <v>1</v>
      </c>
      <c r="I46" s="179">
        <f>'2018'!J46</f>
        <v>0</v>
      </c>
      <c r="J46" s="179">
        <f>'2019'!J46</f>
        <v>0</v>
      </c>
      <c r="K46" s="243">
        <f>'2016'!K46</f>
        <v>0</v>
      </c>
      <c r="L46" s="179">
        <f>'2017'!K46</f>
        <v>0</v>
      </c>
      <c r="M46" s="179">
        <f>'2018'!K46</f>
        <v>0</v>
      </c>
      <c r="N46" s="233">
        <f>'2019'!K46</f>
        <v>0</v>
      </c>
      <c r="O46" s="193" t="str">
        <f>'2016'!N46</f>
        <v xml:space="preserve"> -</v>
      </c>
      <c r="P46" s="194">
        <f>'2017'!N46</f>
        <v>0</v>
      </c>
      <c r="Q46" s="195" t="str">
        <f>'2018'!N46</f>
        <v xml:space="preserve"> -</v>
      </c>
      <c r="R46" s="194" t="str">
        <f>'2019'!N46</f>
        <v xml:space="preserve"> -</v>
      </c>
      <c r="S46" s="217">
        <v>0</v>
      </c>
      <c r="T46" s="114">
        <v>0</v>
      </c>
      <c r="U46" s="75">
        <f>+'2016'!P46+'2017'!P46</f>
        <v>0</v>
      </c>
      <c r="V46" s="75">
        <f>+'2016'!Q46+'2017'!Q46</f>
        <v>0</v>
      </c>
      <c r="W46" s="75">
        <f>+'2016'!R46+'2017'!R46</f>
        <v>0</v>
      </c>
      <c r="X46" s="51" t="str">
        <f t="shared" si="0"/>
        <v xml:space="preserve"> -</v>
      </c>
      <c r="Y46" s="52" t="str">
        <f t="shared" si="1"/>
        <v xml:space="preserve"> -</v>
      </c>
    </row>
    <row r="47" spans="2:25" ht="30">
      <c r="B47" s="347"/>
      <c r="C47" s="347"/>
      <c r="D47" s="356"/>
      <c r="E47" s="9" t="s">
        <v>57</v>
      </c>
      <c r="F47" s="132">
        <v>12000</v>
      </c>
      <c r="G47" s="132">
        <f>'2016'!J47</f>
        <v>3000</v>
      </c>
      <c r="H47" s="177">
        <f>'2017'!J47</f>
        <v>3000</v>
      </c>
      <c r="I47" s="177">
        <f>'2018'!J47</f>
        <v>3000</v>
      </c>
      <c r="J47" s="177">
        <f>'2019'!J47</f>
        <v>3000</v>
      </c>
      <c r="K47" s="240">
        <f>'2016'!K47</f>
        <v>5687</v>
      </c>
      <c r="L47" s="177">
        <f>'2017'!K47</f>
        <v>6357</v>
      </c>
      <c r="M47" s="177">
        <f>'2018'!K47</f>
        <v>6201</v>
      </c>
      <c r="N47" s="235">
        <f>'2019'!K47</f>
        <v>0</v>
      </c>
      <c r="O47" s="196">
        <f>'2016'!N47</f>
        <v>1</v>
      </c>
      <c r="P47" s="197">
        <f>'2017'!N47</f>
        <v>1</v>
      </c>
      <c r="Q47" s="198">
        <f>'2018'!N47</f>
        <v>1</v>
      </c>
      <c r="R47" s="197">
        <f>'2019'!N47</f>
        <v>0</v>
      </c>
      <c r="S47" s="218">
        <v>1</v>
      </c>
      <c r="T47" s="115" t="s">
        <v>187</v>
      </c>
      <c r="U47" s="45">
        <f>+'2016'!P47+'2017'!P47</f>
        <v>706007</v>
      </c>
      <c r="V47" s="45">
        <f>+'2016'!Q47+'2017'!Q47</f>
        <v>197249</v>
      </c>
      <c r="W47" s="45">
        <f>+'2016'!R47+'2017'!R47</f>
        <v>0</v>
      </c>
      <c r="X47" s="22">
        <f t="shared" si="0"/>
        <v>0.27938674829003113</v>
      </c>
      <c r="Y47" s="21" t="str">
        <f t="shared" si="1"/>
        <v xml:space="preserve"> -</v>
      </c>
    </row>
    <row r="48" spans="2:25" ht="30">
      <c r="B48" s="347"/>
      <c r="C48" s="347"/>
      <c r="D48" s="356"/>
      <c r="E48" s="9" t="s">
        <v>58</v>
      </c>
      <c r="F48" s="132">
        <v>6000</v>
      </c>
      <c r="G48" s="132">
        <f>'2016'!J48</f>
        <v>1500</v>
      </c>
      <c r="H48" s="177">
        <f>'2017'!J48</f>
        <v>1500</v>
      </c>
      <c r="I48" s="177">
        <f>'2018'!J48</f>
        <v>1500</v>
      </c>
      <c r="J48" s="177">
        <f>'2019'!J48</f>
        <v>1500</v>
      </c>
      <c r="K48" s="240">
        <f>'2016'!K48</f>
        <v>3655</v>
      </c>
      <c r="L48" s="177">
        <f>'2017'!K48</f>
        <v>1808</v>
      </c>
      <c r="M48" s="177">
        <f>'2018'!K48</f>
        <v>591</v>
      </c>
      <c r="N48" s="235">
        <f>'2019'!K48</f>
        <v>0</v>
      </c>
      <c r="O48" s="196">
        <f>'2016'!N48</f>
        <v>1</v>
      </c>
      <c r="P48" s="197">
        <f>'2017'!N48</f>
        <v>1</v>
      </c>
      <c r="Q48" s="198">
        <f>'2018'!N48</f>
        <v>0.39400000000000002</v>
      </c>
      <c r="R48" s="197">
        <f>'2019'!N48</f>
        <v>0</v>
      </c>
      <c r="S48" s="218">
        <v>1</v>
      </c>
      <c r="T48" s="115" t="s">
        <v>187</v>
      </c>
      <c r="U48" s="45">
        <f>+'2016'!P48+'2017'!P48</f>
        <v>427194</v>
      </c>
      <c r="V48" s="45">
        <f>+'2016'!Q48+'2017'!Q48</f>
        <v>259867</v>
      </c>
      <c r="W48" s="45">
        <f>+'2016'!R48+'2017'!R48</f>
        <v>0</v>
      </c>
      <c r="X48" s="22">
        <f t="shared" si="0"/>
        <v>0.60831144632181167</v>
      </c>
      <c r="Y48" s="21" t="str">
        <f t="shared" si="1"/>
        <v xml:space="preserve"> -</v>
      </c>
    </row>
    <row r="49" spans="2:25" ht="30">
      <c r="B49" s="347"/>
      <c r="C49" s="347"/>
      <c r="D49" s="356"/>
      <c r="E49" s="9" t="s">
        <v>59</v>
      </c>
      <c r="F49" s="132">
        <v>1</v>
      </c>
      <c r="G49" s="132">
        <f>'2016'!J49</f>
        <v>1</v>
      </c>
      <c r="H49" s="177">
        <f>'2017'!J49</f>
        <v>0</v>
      </c>
      <c r="I49" s="177">
        <f>'2018'!J49</f>
        <v>0</v>
      </c>
      <c r="J49" s="177">
        <f>'2019'!J49</f>
        <v>0</v>
      </c>
      <c r="K49" s="240">
        <f>'2016'!K49</f>
        <v>0</v>
      </c>
      <c r="L49" s="339">
        <f>'2017'!K49</f>
        <v>0.4</v>
      </c>
      <c r="M49" s="177">
        <f>'2018'!K49</f>
        <v>0.3</v>
      </c>
      <c r="N49" s="235">
        <f>'2019'!K49</f>
        <v>0</v>
      </c>
      <c r="O49" s="196">
        <f>'2016'!N49</f>
        <v>0</v>
      </c>
      <c r="P49" s="197" t="str">
        <f>'2017'!N49</f>
        <v xml:space="preserve"> -</v>
      </c>
      <c r="Q49" s="198" t="str">
        <f>'2018'!N49</f>
        <v xml:space="preserve"> -</v>
      </c>
      <c r="R49" s="197" t="str">
        <f>'2019'!N49</f>
        <v xml:space="preserve"> -</v>
      </c>
      <c r="S49" s="218">
        <v>0.7</v>
      </c>
      <c r="T49" s="115">
        <v>2210289</v>
      </c>
      <c r="U49" s="45">
        <f>+'2016'!P49+'2017'!P49</f>
        <v>91147</v>
      </c>
      <c r="V49" s="45">
        <f>+'2016'!Q49+'2017'!Q49</f>
        <v>14999</v>
      </c>
      <c r="W49" s="45">
        <f>+'2016'!R49+'2017'!R49</f>
        <v>0</v>
      </c>
      <c r="X49" s="22">
        <f t="shared" si="0"/>
        <v>0.16455835079596695</v>
      </c>
      <c r="Y49" s="21" t="str">
        <f t="shared" si="1"/>
        <v xml:space="preserve"> -</v>
      </c>
    </row>
    <row r="50" spans="2:25" ht="30">
      <c r="B50" s="347"/>
      <c r="C50" s="347"/>
      <c r="D50" s="356"/>
      <c r="E50" s="9" t="s">
        <v>60</v>
      </c>
      <c r="F50" s="132">
        <v>62</v>
      </c>
      <c r="G50" s="132">
        <f>'2016'!J50</f>
        <v>2</v>
      </c>
      <c r="H50" s="177">
        <f>'2017'!J50</f>
        <v>20</v>
      </c>
      <c r="I50" s="177">
        <f>'2018'!J50</f>
        <v>20</v>
      </c>
      <c r="J50" s="177">
        <f>'2019'!J50</f>
        <v>20</v>
      </c>
      <c r="K50" s="240">
        <f>'2016'!K50</f>
        <v>2</v>
      </c>
      <c r="L50" s="177">
        <f>'2017'!K50</f>
        <v>41</v>
      </c>
      <c r="M50" s="177">
        <f>'2018'!K50</f>
        <v>27</v>
      </c>
      <c r="N50" s="235">
        <f>'2019'!K50</f>
        <v>0</v>
      </c>
      <c r="O50" s="196">
        <f>'2016'!N50</f>
        <v>1</v>
      </c>
      <c r="P50" s="197">
        <f>'2017'!N50</f>
        <v>1</v>
      </c>
      <c r="Q50" s="198">
        <f>'2018'!N50</f>
        <v>1</v>
      </c>
      <c r="R50" s="197">
        <f>'2019'!N50</f>
        <v>0</v>
      </c>
      <c r="S50" s="218">
        <v>1</v>
      </c>
      <c r="T50" s="115">
        <v>2210206</v>
      </c>
      <c r="U50" s="45">
        <f>+'2016'!P50+'2017'!P50</f>
        <v>409514</v>
      </c>
      <c r="V50" s="45">
        <f>+'2016'!Q50+'2017'!Q50</f>
        <v>299390</v>
      </c>
      <c r="W50" s="45">
        <f>+'2016'!R50+'2017'!R50</f>
        <v>0</v>
      </c>
      <c r="X50" s="22">
        <f t="shared" si="0"/>
        <v>0.73108611671395851</v>
      </c>
      <c r="Y50" s="21" t="str">
        <f t="shared" si="1"/>
        <v xml:space="preserve"> -</v>
      </c>
    </row>
    <row r="51" spans="2:25" ht="31" thickBot="1">
      <c r="B51" s="347"/>
      <c r="C51" s="347"/>
      <c r="D51" s="357"/>
      <c r="E51" s="10" t="s">
        <v>61</v>
      </c>
      <c r="F51" s="133">
        <v>26000</v>
      </c>
      <c r="G51" s="133">
        <f>'2016'!J51</f>
        <v>3000</v>
      </c>
      <c r="H51" s="178">
        <f>'2017'!J51</f>
        <v>8000</v>
      </c>
      <c r="I51" s="178">
        <f>'2018'!J51</f>
        <v>3000</v>
      </c>
      <c r="J51" s="178">
        <f>'2019'!J51</f>
        <v>12000</v>
      </c>
      <c r="K51" s="241">
        <f>'2016'!K51</f>
        <v>1111</v>
      </c>
      <c r="L51" s="178">
        <f>'2017'!K51</f>
        <v>1092</v>
      </c>
      <c r="M51" s="178">
        <f>'2018'!K51</f>
        <v>1375</v>
      </c>
      <c r="N51" s="238">
        <f>'2019'!K51</f>
        <v>0</v>
      </c>
      <c r="O51" s="199">
        <f>'2016'!N51</f>
        <v>0.37033333333333335</v>
      </c>
      <c r="P51" s="200">
        <f>'2017'!N51</f>
        <v>0.13650000000000001</v>
      </c>
      <c r="Q51" s="201">
        <f>'2018'!N51</f>
        <v>0.45833333333333331</v>
      </c>
      <c r="R51" s="200">
        <f>'2019'!N51</f>
        <v>0</v>
      </c>
      <c r="S51" s="219">
        <v>8.6576923076923079E-2</v>
      </c>
      <c r="T51" s="116">
        <v>2210206</v>
      </c>
      <c r="U51" s="53">
        <f>+'2016'!P51+'2017'!P51</f>
        <v>616366</v>
      </c>
      <c r="V51" s="53">
        <f>+'2016'!Q51+'2017'!Q51</f>
        <v>183262</v>
      </c>
      <c r="W51" s="53">
        <f>+'2016'!R51+'2017'!R51</f>
        <v>0</v>
      </c>
      <c r="X51" s="54">
        <f t="shared" si="0"/>
        <v>0.29732658842311221</v>
      </c>
      <c r="Y51" s="55" t="str">
        <f t="shared" si="1"/>
        <v xml:space="preserve"> -</v>
      </c>
    </row>
    <row r="52" spans="2:25" ht="46" thickBot="1">
      <c r="B52" s="347"/>
      <c r="C52" s="347"/>
      <c r="D52" s="145" t="s">
        <v>98</v>
      </c>
      <c r="E52" s="147" t="s">
        <v>62</v>
      </c>
      <c r="F52" s="148">
        <v>1</v>
      </c>
      <c r="G52" s="148">
        <f>'2016'!J52</f>
        <v>1</v>
      </c>
      <c r="H52" s="183">
        <f>'2017'!J52</f>
        <v>1</v>
      </c>
      <c r="I52" s="183">
        <f>'2018'!J52</f>
        <v>1</v>
      </c>
      <c r="J52" s="183">
        <f>'2019'!J52</f>
        <v>1</v>
      </c>
      <c r="K52" s="250">
        <f>'2016'!K52</f>
        <v>1</v>
      </c>
      <c r="L52" s="183">
        <f>'2017'!K52</f>
        <v>1</v>
      </c>
      <c r="M52" s="183">
        <f>'2018'!K52</f>
        <v>1</v>
      </c>
      <c r="N52" s="251">
        <f>'2019'!K52</f>
        <v>0</v>
      </c>
      <c r="O52" s="208">
        <f>'2016'!N52</f>
        <v>1</v>
      </c>
      <c r="P52" s="209">
        <f>'2017'!N52</f>
        <v>1</v>
      </c>
      <c r="Q52" s="210">
        <f>'2018'!N52</f>
        <v>1</v>
      </c>
      <c r="R52" s="209">
        <f>'2019'!N52</f>
        <v>0</v>
      </c>
      <c r="S52" s="222">
        <v>0.75</v>
      </c>
      <c r="T52" s="118">
        <v>2210241</v>
      </c>
      <c r="U52" s="53">
        <f>+'2016'!P52+'2017'!P52</f>
        <v>1355994</v>
      </c>
      <c r="V52" s="53">
        <f>+'2016'!Q52+'2017'!Q52</f>
        <v>1202917</v>
      </c>
      <c r="W52" s="53">
        <f>+'2016'!R52+'2017'!R52</f>
        <v>0</v>
      </c>
      <c r="X52" s="79">
        <f t="shared" si="0"/>
        <v>0.88711085742267293</v>
      </c>
      <c r="Y52" s="80" t="str">
        <f t="shared" si="1"/>
        <v xml:space="preserve"> -</v>
      </c>
    </row>
    <row r="53" spans="2:25" ht="45">
      <c r="B53" s="347"/>
      <c r="C53" s="347"/>
      <c r="D53" s="355" t="s">
        <v>99</v>
      </c>
      <c r="E53" s="8" t="s">
        <v>63</v>
      </c>
      <c r="F53" s="137">
        <v>1</v>
      </c>
      <c r="G53" s="137">
        <f>'2016'!J53</f>
        <v>1</v>
      </c>
      <c r="H53" s="179">
        <f>'2017'!J53</f>
        <v>0</v>
      </c>
      <c r="I53" s="179">
        <f>'2018'!J53</f>
        <v>0</v>
      </c>
      <c r="J53" s="179">
        <f>'2019'!J53</f>
        <v>0</v>
      </c>
      <c r="K53" s="243">
        <f>'2016'!K53</f>
        <v>0</v>
      </c>
      <c r="L53" s="179">
        <f>'2017'!K53</f>
        <v>0.1</v>
      </c>
      <c r="M53" s="179">
        <f>'2018'!K53</f>
        <v>1</v>
      </c>
      <c r="N53" s="233">
        <f>'2019'!K53</f>
        <v>0</v>
      </c>
      <c r="O53" s="193">
        <f>'2016'!N53</f>
        <v>0</v>
      </c>
      <c r="P53" s="194" t="str">
        <f>'2017'!N53</f>
        <v xml:space="preserve"> -</v>
      </c>
      <c r="Q53" s="195" t="str">
        <f>'2018'!N53</f>
        <v xml:space="preserve"> -</v>
      </c>
      <c r="R53" s="194" t="str">
        <f>'2019'!N53</f>
        <v xml:space="preserve"> -</v>
      </c>
      <c r="S53" s="217">
        <v>1</v>
      </c>
      <c r="T53" s="114">
        <v>2210220</v>
      </c>
      <c r="U53" s="75">
        <f>+'2016'!P53+'2017'!P53</f>
        <v>5318</v>
      </c>
      <c r="V53" s="75">
        <f>+'2016'!Q53+'2017'!Q53</f>
        <v>5318</v>
      </c>
      <c r="W53" s="75">
        <f>+'2016'!R53+'2017'!R53</f>
        <v>0</v>
      </c>
      <c r="X53" s="51">
        <f t="shared" si="0"/>
        <v>1</v>
      </c>
      <c r="Y53" s="52" t="str">
        <f t="shared" si="1"/>
        <v xml:space="preserve"> -</v>
      </c>
    </row>
    <row r="54" spans="2:25" ht="45">
      <c r="B54" s="347"/>
      <c r="C54" s="347"/>
      <c r="D54" s="356"/>
      <c r="E54" s="9" t="s">
        <v>64</v>
      </c>
      <c r="F54" s="132">
        <v>1</v>
      </c>
      <c r="G54" s="132">
        <f>'2016'!J54</f>
        <v>0</v>
      </c>
      <c r="H54" s="177">
        <f>'2017'!J54</f>
        <v>1</v>
      </c>
      <c r="I54" s="177">
        <f>'2018'!J54</f>
        <v>0</v>
      </c>
      <c r="J54" s="177">
        <f>'2019'!J54</f>
        <v>0</v>
      </c>
      <c r="K54" s="240">
        <f>'2016'!K54</f>
        <v>0</v>
      </c>
      <c r="L54" s="177">
        <f>'2017'!K54</f>
        <v>0</v>
      </c>
      <c r="M54" s="339">
        <f>'2018'!K54</f>
        <v>1</v>
      </c>
      <c r="N54" s="235">
        <f>'2019'!K54</f>
        <v>0</v>
      </c>
      <c r="O54" s="196" t="str">
        <f>'2016'!N54</f>
        <v xml:space="preserve"> -</v>
      </c>
      <c r="P54" s="197">
        <f>'2017'!N54</f>
        <v>0</v>
      </c>
      <c r="Q54" s="198" t="str">
        <f>'2018'!N54</f>
        <v xml:space="preserve"> -</v>
      </c>
      <c r="R54" s="197" t="str">
        <f>'2019'!N54</f>
        <v xml:space="preserve"> -</v>
      </c>
      <c r="S54" s="218">
        <v>1</v>
      </c>
      <c r="T54" s="115">
        <v>2210220</v>
      </c>
      <c r="U54" s="45">
        <f>+'2016'!P54+'2017'!P54</f>
        <v>92000</v>
      </c>
      <c r="V54" s="45">
        <f>+'2016'!Q54+'2017'!Q54</f>
        <v>0</v>
      </c>
      <c r="W54" s="45">
        <f>+'2016'!R54+'2017'!R54</f>
        <v>0</v>
      </c>
      <c r="X54" s="22">
        <f t="shared" si="0"/>
        <v>0</v>
      </c>
      <c r="Y54" s="21" t="str">
        <f t="shared" si="1"/>
        <v xml:space="preserve"> -</v>
      </c>
    </row>
    <row r="55" spans="2:25" ht="45">
      <c r="B55" s="347"/>
      <c r="C55" s="347"/>
      <c r="D55" s="356"/>
      <c r="E55" s="11" t="s">
        <v>65</v>
      </c>
      <c r="F55" s="132">
        <v>1</v>
      </c>
      <c r="G55" s="132">
        <f>'2016'!J55</f>
        <v>1</v>
      </c>
      <c r="H55" s="177">
        <f>'2017'!J55</f>
        <v>1</v>
      </c>
      <c r="I55" s="177">
        <f>'2018'!J55</f>
        <v>1</v>
      </c>
      <c r="J55" s="177">
        <f>'2019'!J55</f>
        <v>1</v>
      </c>
      <c r="K55" s="240">
        <f>'2016'!K55</f>
        <v>0.6</v>
      </c>
      <c r="L55" s="177">
        <f>'2017'!K55</f>
        <v>1</v>
      </c>
      <c r="M55" s="177">
        <f>'2018'!K55</f>
        <v>0.5</v>
      </c>
      <c r="N55" s="235">
        <f>'2019'!K55</f>
        <v>0</v>
      </c>
      <c r="O55" s="196">
        <f>'2016'!N55</f>
        <v>0.6</v>
      </c>
      <c r="P55" s="197">
        <f>'2017'!N55</f>
        <v>1</v>
      </c>
      <c r="Q55" s="198">
        <f>'2018'!N55</f>
        <v>0.5</v>
      </c>
      <c r="R55" s="197">
        <f>'2019'!N55</f>
        <v>0</v>
      </c>
      <c r="S55" s="218">
        <v>0.52500000000000002</v>
      </c>
      <c r="T55" s="115">
        <v>2210220</v>
      </c>
      <c r="U55" s="45">
        <f>+'2016'!P55+'2017'!P55</f>
        <v>867509</v>
      </c>
      <c r="V55" s="45">
        <f>+'2016'!Q55+'2017'!Q55</f>
        <v>828578</v>
      </c>
      <c r="W55" s="45">
        <f>+'2016'!R55+'2017'!R55</f>
        <v>0</v>
      </c>
      <c r="X55" s="22">
        <f t="shared" si="0"/>
        <v>0.95512323215090567</v>
      </c>
      <c r="Y55" s="21" t="str">
        <f t="shared" si="1"/>
        <v xml:space="preserve"> -</v>
      </c>
    </row>
    <row r="56" spans="2:25" ht="30">
      <c r="B56" s="347"/>
      <c r="C56" s="347"/>
      <c r="D56" s="356"/>
      <c r="E56" s="9" t="s">
        <v>66</v>
      </c>
      <c r="F56" s="142">
        <v>1</v>
      </c>
      <c r="G56" s="142">
        <f>'2016'!J56</f>
        <v>1</v>
      </c>
      <c r="H56" s="181">
        <f>'2017'!J56</f>
        <v>1</v>
      </c>
      <c r="I56" s="181">
        <f>'2018'!J56</f>
        <v>1</v>
      </c>
      <c r="J56" s="181">
        <f>'2019'!J56</f>
        <v>1</v>
      </c>
      <c r="K56" s="248">
        <f>'2016'!K56</f>
        <v>0.02</v>
      </c>
      <c r="L56" s="181">
        <f>'2017'!K56</f>
        <v>1</v>
      </c>
      <c r="M56" s="181">
        <f>'2018'!K56</f>
        <v>0.8</v>
      </c>
      <c r="N56" s="21">
        <f>'2019'!K56</f>
        <v>0</v>
      </c>
      <c r="O56" s="196">
        <f>'2016'!N56</f>
        <v>0.02</v>
      </c>
      <c r="P56" s="197">
        <f>'2017'!N56</f>
        <v>1</v>
      </c>
      <c r="Q56" s="198">
        <f>'2018'!N56</f>
        <v>0.8</v>
      </c>
      <c r="R56" s="197">
        <f>'2019'!N56</f>
        <v>0</v>
      </c>
      <c r="S56" s="218">
        <v>0.43</v>
      </c>
      <c r="T56" s="115">
        <v>2210220</v>
      </c>
      <c r="U56" s="45">
        <f>+'2016'!P56+'2017'!P56</f>
        <v>75696</v>
      </c>
      <c r="V56" s="45">
        <f>+'2016'!Q56+'2017'!Q56</f>
        <v>61069</v>
      </c>
      <c r="W56" s="45">
        <f>+'2016'!R56+'2017'!R56</f>
        <v>0</v>
      </c>
      <c r="X56" s="22">
        <f t="shared" si="0"/>
        <v>0.80676653984358482</v>
      </c>
      <c r="Y56" s="21" t="str">
        <f t="shared" si="1"/>
        <v xml:space="preserve"> -</v>
      </c>
    </row>
    <row r="57" spans="2:25" ht="60">
      <c r="B57" s="347"/>
      <c r="C57" s="347"/>
      <c r="D57" s="356"/>
      <c r="E57" s="9" t="s">
        <v>67</v>
      </c>
      <c r="F57" s="132">
        <v>1</v>
      </c>
      <c r="G57" s="132">
        <f>'2016'!J57</f>
        <v>0</v>
      </c>
      <c r="H57" s="177">
        <f>'2017'!J57</f>
        <v>1</v>
      </c>
      <c r="I57" s="177">
        <f>'2018'!J57</f>
        <v>0</v>
      </c>
      <c r="J57" s="177">
        <f>'2019'!J57</f>
        <v>0</v>
      </c>
      <c r="K57" s="240">
        <f>'2016'!K57</f>
        <v>0.5</v>
      </c>
      <c r="L57" s="177">
        <f>'2017'!K57</f>
        <v>0</v>
      </c>
      <c r="M57" s="177">
        <f>'2018'!K57</f>
        <v>0.6</v>
      </c>
      <c r="N57" s="235">
        <f>'2019'!K57</f>
        <v>0</v>
      </c>
      <c r="O57" s="196" t="str">
        <f>'2016'!N57</f>
        <v xml:space="preserve"> -</v>
      </c>
      <c r="P57" s="197">
        <f>'2017'!N57</f>
        <v>0</v>
      </c>
      <c r="Q57" s="198" t="str">
        <f>'2018'!N57</f>
        <v xml:space="preserve"> -</v>
      </c>
      <c r="R57" s="197" t="str">
        <f>'2019'!N57</f>
        <v xml:space="preserve"> -</v>
      </c>
      <c r="S57" s="218">
        <v>1</v>
      </c>
      <c r="T57" s="115">
        <v>2210220</v>
      </c>
      <c r="U57" s="45">
        <f>+'2016'!P57+'2017'!P57</f>
        <v>90000</v>
      </c>
      <c r="V57" s="45">
        <f>+'2016'!Q57+'2017'!Q57</f>
        <v>40000</v>
      </c>
      <c r="W57" s="45">
        <f>+'2016'!R57+'2017'!R57</f>
        <v>0</v>
      </c>
      <c r="X57" s="22">
        <f t="shared" si="0"/>
        <v>0.44444444444444442</v>
      </c>
      <c r="Y57" s="21" t="str">
        <f t="shared" si="1"/>
        <v xml:space="preserve"> -</v>
      </c>
    </row>
    <row r="58" spans="2:25" ht="76" thickBot="1">
      <c r="B58" s="347"/>
      <c r="C58" s="347"/>
      <c r="D58" s="357"/>
      <c r="E58" s="10" t="s">
        <v>68</v>
      </c>
      <c r="F58" s="133">
        <v>2</v>
      </c>
      <c r="G58" s="133">
        <f>'2016'!J58</f>
        <v>2</v>
      </c>
      <c r="H58" s="178">
        <f>'2017'!J58</f>
        <v>2</v>
      </c>
      <c r="I58" s="178">
        <f>'2018'!J58</f>
        <v>2</v>
      </c>
      <c r="J58" s="178">
        <f>'2019'!J58</f>
        <v>2</v>
      </c>
      <c r="K58" s="241">
        <f>'2016'!K58</f>
        <v>2</v>
      </c>
      <c r="L58" s="178">
        <f>'2017'!K58</f>
        <v>2</v>
      </c>
      <c r="M58" s="178">
        <f>'2018'!K58</f>
        <v>2</v>
      </c>
      <c r="N58" s="238">
        <f>'2019'!K58</f>
        <v>0</v>
      </c>
      <c r="O58" s="199">
        <f>'2016'!N58</f>
        <v>1</v>
      </c>
      <c r="P58" s="200">
        <f>'2017'!N58</f>
        <v>1</v>
      </c>
      <c r="Q58" s="201">
        <f>'2018'!N58</f>
        <v>1</v>
      </c>
      <c r="R58" s="200">
        <f>'2019'!N58</f>
        <v>0</v>
      </c>
      <c r="S58" s="219">
        <v>0.75</v>
      </c>
      <c r="T58" s="116">
        <v>2210220</v>
      </c>
      <c r="U58" s="53">
        <f>+'2016'!P58+'2017'!P58</f>
        <v>273318</v>
      </c>
      <c r="V58" s="53">
        <f>+'2016'!Q58+'2017'!Q58</f>
        <v>267242</v>
      </c>
      <c r="W58" s="53">
        <f>+'2016'!R58+'2017'!R58</f>
        <v>0</v>
      </c>
      <c r="X58" s="54">
        <f t="shared" si="0"/>
        <v>0.97776948462962554</v>
      </c>
      <c r="Y58" s="55" t="str">
        <f t="shared" si="1"/>
        <v xml:space="preserve"> -</v>
      </c>
    </row>
    <row r="59" spans="2:25" ht="45">
      <c r="B59" s="347"/>
      <c r="C59" s="347"/>
      <c r="D59" s="340" t="s">
        <v>100</v>
      </c>
      <c r="E59" s="13" t="s">
        <v>69</v>
      </c>
      <c r="F59" s="138">
        <v>1</v>
      </c>
      <c r="G59" s="75">
        <f>'2016'!J59</f>
        <v>1</v>
      </c>
      <c r="H59" s="88">
        <f>'2017'!J59</f>
        <v>1</v>
      </c>
      <c r="I59" s="88">
        <f>'2018'!J59</f>
        <v>1</v>
      </c>
      <c r="J59" s="88">
        <f>'2019'!J59</f>
        <v>1</v>
      </c>
      <c r="K59" s="246">
        <f>'2016'!K59</f>
        <v>1</v>
      </c>
      <c r="L59" s="88">
        <f>'2017'!K59</f>
        <v>1</v>
      </c>
      <c r="M59" s="88">
        <f>'2018'!K59</f>
        <v>1</v>
      </c>
      <c r="N59" s="247">
        <f>'2019'!K59</f>
        <v>0</v>
      </c>
      <c r="O59" s="205">
        <f>'2016'!N59</f>
        <v>1</v>
      </c>
      <c r="P59" s="206">
        <f>'2017'!N59</f>
        <v>1</v>
      </c>
      <c r="Q59" s="207">
        <f>'2018'!N59</f>
        <v>1</v>
      </c>
      <c r="R59" s="206">
        <f>'2019'!N59</f>
        <v>0</v>
      </c>
      <c r="S59" s="221">
        <v>0.75</v>
      </c>
      <c r="T59" s="117">
        <v>2210233</v>
      </c>
      <c r="U59" s="75">
        <f>+'2016'!P59+'2017'!P59</f>
        <v>22950</v>
      </c>
      <c r="V59" s="75">
        <f>+'2016'!Q59+'2017'!Q59</f>
        <v>19488</v>
      </c>
      <c r="W59" s="75">
        <f>+'2016'!R59+'2017'!R59</f>
        <v>0</v>
      </c>
      <c r="X59" s="76">
        <f t="shared" si="0"/>
        <v>0.84915032679738567</v>
      </c>
      <c r="Y59" s="77" t="str">
        <f t="shared" si="1"/>
        <v xml:space="preserve"> -</v>
      </c>
    </row>
    <row r="60" spans="2:25" ht="30">
      <c r="B60" s="347"/>
      <c r="C60" s="347"/>
      <c r="D60" s="341"/>
      <c r="E60" s="9" t="s">
        <v>70</v>
      </c>
      <c r="F60" s="132">
        <v>1</v>
      </c>
      <c r="G60" s="45">
        <f>'2016'!J60</f>
        <v>1</v>
      </c>
      <c r="H60" s="85">
        <f>'2017'!J60</f>
        <v>1</v>
      </c>
      <c r="I60" s="85">
        <f>'2018'!J60</f>
        <v>1</v>
      </c>
      <c r="J60" s="85">
        <f>'2019'!J60</f>
        <v>1</v>
      </c>
      <c r="K60" s="234">
        <f>'2016'!K60</f>
        <v>0.8</v>
      </c>
      <c r="L60" s="85">
        <f>'2017'!K60</f>
        <v>1</v>
      </c>
      <c r="M60" s="85">
        <f>'2018'!K60</f>
        <v>1</v>
      </c>
      <c r="N60" s="235">
        <f>'2019'!K60</f>
        <v>0</v>
      </c>
      <c r="O60" s="196">
        <f>'2016'!N60</f>
        <v>0.8</v>
      </c>
      <c r="P60" s="197">
        <f>'2017'!N60</f>
        <v>1</v>
      </c>
      <c r="Q60" s="198">
        <f>'2018'!N60</f>
        <v>1</v>
      </c>
      <c r="R60" s="197">
        <f>'2019'!N60</f>
        <v>0</v>
      </c>
      <c r="S60" s="218">
        <v>0.7</v>
      </c>
      <c r="T60" s="115">
        <v>2210233</v>
      </c>
      <c r="U60" s="45">
        <f>+'2016'!P60+'2017'!P60</f>
        <v>213450</v>
      </c>
      <c r="V60" s="45">
        <f>+'2016'!Q60+'2017'!Q60</f>
        <v>132633</v>
      </c>
      <c r="W60" s="45">
        <f>+'2016'!R60+'2017'!R60</f>
        <v>0</v>
      </c>
      <c r="X60" s="22">
        <f t="shared" si="0"/>
        <v>0.62137737174982433</v>
      </c>
      <c r="Y60" s="21" t="str">
        <f t="shared" si="1"/>
        <v xml:space="preserve"> -</v>
      </c>
    </row>
    <row r="61" spans="2:25" ht="45">
      <c r="B61" s="347"/>
      <c r="C61" s="347"/>
      <c r="D61" s="341"/>
      <c r="E61" s="11" t="s">
        <v>71</v>
      </c>
      <c r="F61" s="132">
        <v>1</v>
      </c>
      <c r="G61" s="45">
        <f>'2016'!J61</f>
        <v>1</v>
      </c>
      <c r="H61" s="85">
        <f>'2017'!J61</f>
        <v>0</v>
      </c>
      <c r="I61" s="85">
        <f>'2018'!J61</f>
        <v>0</v>
      </c>
      <c r="J61" s="85">
        <f>'2019'!J61</f>
        <v>0</v>
      </c>
      <c r="K61" s="234">
        <f>'2016'!K61</f>
        <v>0.5</v>
      </c>
      <c r="L61" s="85">
        <f>'2017'!K61</f>
        <v>0.3</v>
      </c>
      <c r="M61" s="85">
        <f>'2018'!K61</f>
        <v>0.5</v>
      </c>
      <c r="N61" s="235">
        <f>'2019'!K61</f>
        <v>0</v>
      </c>
      <c r="O61" s="196">
        <f>'2016'!N61</f>
        <v>0.5</v>
      </c>
      <c r="P61" s="197" t="str">
        <f>'2017'!N61</f>
        <v xml:space="preserve"> -</v>
      </c>
      <c r="Q61" s="198" t="str">
        <f>'2018'!N61</f>
        <v xml:space="preserve"> -</v>
      </c>
      <c r="R61" s="197" t="str">
        <f>'2019'!N61</f>
        <v xml:space="preserve"> -</v>
      </c>
      <c r="S61" s="218">
        <v>1</v>
      </c>
      <c r="T61" s="115">
        <v>2210233</v>
      </c>
      <c r="U61" s="45">
        <f>+'2016'!P61+'2017'!P61</f>
        <v>222850</v>
      </c>
      <c r="V61" s="45">
        <f>+'2016'!Q61+'2017'!Q61</f>
        <v>157688</v>
      </c>
      <c r="W61" s="45">
        <f>+'2016'!R61+'2017'!R61</f>
        <v>0</v>
      </c>
      <c r="X61" s="22">
        <f t="shared" si="0"/>
        <v>0.70759703836661436</v>
      </c>
      <c r="Y61" s="21" t="str">
        <f t="shared" si="1"/>
        <v xml:space="preserve"> -</v>
      </c>
    </row>
    <row r="62" spans="2:25" ht="61" thickBot="1">
      <c r="B62" s="347"/>
      <c r="C62" s="347"/>
      <c r="D62" s="354"/>
      <c r="E62" s="14" t="s">
        <v>72</v>
      </c>
      <c r="F62" s="143">
        <v>1</v>
      </c>
      <c r="G62" s="73">
        <f>'2016'!J62</f>
        <v>1</v>
      </c>
      <c r="H62" s="83">
        <f>'2017'!J62</f>
        <v>1</v>
      </c>
      <c r="I62" s="83">
        <f>'2018'!J62</f>
        <v>1</v>
      </c>
      <c r="J62" s="83">
        <f>'2019'!J62</f>
        <v>1</v>
      </c>
      <c r="K62" s="252">
        <f>'2016'!K62</f>
        <v>1</v>
      </c>
      <c r="L62" s="83">
        <f>'2017'!K62</f>
        <v>1</v>
      </c>
      <c r="M62" s="83">
        <f>'2018'!K62</f>
        <v>1</v>
      </c>
      <c r="N62" s="74">
        <f>'2019'!K62</f>
        <v>0</v>
      </c>
      <c r="O62" s="202">
        <f>'2016'!N62</f>
        <v>1</v>
      </c>
      <c r="P62" s="203">
        <f>'2017'!N62</f>
        <v>1</v>
      </c>
      <c r="Q62" s="204">
        <f>'2018'!N62</f>
        <v>1</v>
      </c>
      <c r="R62" s="203">
        <f>'2019'!N62</f>
        <v>0</v>
      </c>
      <c r="S62" s="220">
        <v>0.75</v>
      </c>
      <c r="T62" s="25" t="s">
        <v>188</v>
      </c>
      <c r="U62" s="53">
        <f>+'2016'!P62+'2017'!P62</f>
        <v>1476097</v>
      </c>
      <c r="V62" s="53">
        <f>+'2016'!Q62+'2017'!Q62</f>
        <v>1182223</v>
      </c>
      <c r="W62" s="53">
        <f>+'2016'!R62+'2017'!R62</f>
        <v>0</v>
      </c>
      <c r="X62" s="73">
        <f t="shared" si="0"/>
        <v>0.8009114577158547</v>
      </c>
      <c r="Y62" s="74" t="str">
        <f t="shared" si="1"/>
        <v xml:space="preserve"> -</v>
      </c>
    </row>
    <row r="63" spans="2:25" ht="45">
      <c r="B63" s="347"/>
      <c r="C63" s="347"/>
      <c r="D63" s="355" t="s">
        <v>101</v>
      </c>
      <c r="E63" s="8" t="s">
        <v>73</v>
      </c>
      <c r="F63" s="137">
        <v>1</v>
      </c>
      <c r="G63" s="50">
        <f>'2016'!J63</f>
        <v>1</v>
      </c>
      <c r="H63" s="84">
        <f>'2017'!J63</f>
        <v>1</v>
      </c>
      <c r="I63" s="84">
        <f>'2018'!J63</f>
        <v>1</v>
      </c>
      <c r="J63" s="84">
        <f>'2019'!J63</f>
        <v>1</v>
      </c>
      <c r="K63" s="232">
        <f>'2016'!K63</f>
        <v>1</v>
      </c>
      <c r="L63" s="84">
        <f>'2017'!K63</f>
        <v>1</v>
      </c>
      <c r="M63" s="84">
        <f>'2018'!K63</f>
        <v>1</v>
      </c>
      <c r="N63" s="233">
        <f>'2019'!K63</f>
        <v>0</v>
      </c>
      <c r="O63" s="193">
        <f>'2016'!N63</f>
        <v>1</v>
      </c>
      <c r="P63" s="194">
        <f>'2017'!N63</f>
        <v>1</v>
      </c>
      <c r="Q63" s="195">
        <f>'2018'!N63</f>
        <v>1</v>
      </c>
      <c r="R63" s="194">
        <f>'2019'!N63</f>
        <v>0</v>
      </c>
      <c r="S63" s="217">
        <v>0.75</v>
      </c>
      <c r="T63" s="114">
        <v>2210247</v>
      </c>
      <c r="U63" s="75">
        <f>+'2016'!P63+'2017'!P63</f>
        <v>685696</v>
      </c>
      <c r="V63" s="75">
        <f>+'2016'!Q63+'2017'!Q63</f>
        <v>679928</v>
      </c>
      <c r="W63" s="75">
        <f>+'2016'!R63+'2017'!R63</f>
        <v>0</v>
      </c>
      <c r="X63" s="51">
        <f t="shared" si="0"/>
        <v>0.99158810901624039</v>
      </c>
      <c r="Y63" s="52" t="str">
        <f t="shared" si="1"/>
        <v xml:space="preserve"> -</v>
      </c>
    </row>
    <row r="64" spans="2:25" ht="30">
      <c r="B64" s="347"/>
      <c r="C64" s="347"/>
      <c r="D64" s="356"/>
      <c r="E64" s="11" t="s">
        <v>74</v>
      </c>
      <c r="F64" s="132">
        <v>1</v>
      </c>
      <c r="G64" s="45">
        <f>'2016'!J64</f>
        <v>1</v>
      </c>
      <c r="H64" s="85">
        <f>'2017'!J64</f>
        <v>1</v>
      </c>
      <c r="I64" s="85">
        <f>'2018'!J64</f>
        <v>1</v>
      </c>
      <c r="J64" s="85">
        <f>'2019'!J64</f>
        <v>1</v>
      </c>
      <c r="K64" s="234">
        <f>'2016'!K64</f>
        <v>1</v>
      </c>
      <c r="L64" s="85">
        <f>'2017'!K64</f>
        <v>1</v>
      </c>
      <c r="M64" s="85">
        <f>'2018'!K64</f>
        <v>1</v>
      </c>
      <c r="N64" s="235">
        <f>'2019'!K64</f>
        <v>0</v>
      </c>
      <c r="O64" s="196">
        <f>'2016'!N64</f>
        <v>1</v>
      </c>
      <c r="P64" s="197">
        <f>'2017'!N64</f>
        <v>1</v>
      </c>
      <c r="Q64" s="198">
        <f>'2018'!N64</f>
        <v>1</v>
      </c>
      <c r="R64" s="197">
        <f>'2019'!N64</f>
        <v>0</v>
      </c>
      <c r="S64" s="218">
        <v>0.75</v>
      </c>
      <c r="T64" s="115">
        <v>2210247</v>
      </c>
      <c r="U64" s="45">
        <f>+'2016'!P64+'2017'!P64</f>
        <v>130996</v>
      </c>
      <c r="V64" s="45">
        <f>+'2016'!Q64+'2017'!Q64</f>
        <v>130996</v>
      </c>
      <c r="W64" s="45">
        <f>+'2016'!R64+'2017'!R64</f>
        <v>0</v>
      </c>
      <c r="X64" s="22">
        <f t="shared" si="0"/>
        <v>1</v>
      </c>
      <c r="Y64" s="21" t="str">
        <f t="shared" si="1"/>
        <v xml:space="preserve"> -</v>
      </c>
    </row>
    <row r="65" spans="2:25" ht="61" thickBot="1">
      <c r="B65" s="347"/>
      <c r="C65" s="347"/>
      <c r="D65" s="357"/>
      <c r="E65" s="149" t="s">
        <v>75</v>
      </c>
      <c r="F65" s="133">
        <v>1</v>
      </c>
      <c r="G65" s="53">
        <f>'2016'!J65</f>
        <v>1</v>
      </c>
      <c r="H65" s="86">
        <f>'2017'!J65</f>
        <v>1</v>
      </c>
      <c r="I65" s="86">
        <f>'2018'!J65</f>
        <v>1</v>
      </c>
      <c r="J65" s="86">
        <f>'2019'!J65</f>
        <v>1</v>
      </c>
      <c r="K65" s="237">
        <f>'2016'!K65</f>
        <v>0.3</v>
      </c>
      <c r="L65" s="86">
        <f>'2017'!K65</f>
        <v>1</v>
      </c>
      <c r="M65" s="86">
        <f>'2018'!K65</f>
        <v>0.5</v>
      </c>
      <c r="N65" s="238">
        <f>'2019'!K65</f>
        <v>0</v>
      </c>
      <c r="O65" s="199">
        <f>'2016'!N65</f>
        <v>0.3</v>
      </c>
      <c r="P65" s="200">
        <f>'2017'!N65</f>
        <v>1</v>
      </c>
      <c r="Q65" s="201">
        <f>'2018'!N65</f>
        <v>0.5</v>
      </c>
      <c r="R65" s="200">
        <f>'2019'!N65</f>
        <v>0</v>
      </c>
      <c r="S65" s="219">
        <v>0.45</v>
      </c>
      <c r="T65" s="116" t="s">
        <v>189</v>
      </c>
      <c r="U65" s="53">
        <f>+'2016'!P65+'2017'!P65</f>
        <v>1309452</v>
      </c>
      <c r="V65" s="53">
        <f>+'2016'!Q65+'2017'!Q65</f>
        <v>259444</v>
      </c>
      <c r="W65" s="53">
        <f>+'2016'!R65+'2017'!R65</f>
        <v>0</v>
      </c>
      <c r="X65" s="54">
        <f t="shared" si="0"/>
        <v>0.198131737551281</v>
      </c>
      <c r="Y65" s="55" t="str">
        <f t="shared" si="1"/>
        <v xml:space="preserve"> -</v>
      </c>
    </row>
    <row r="66" spans="2:25" ht="45">
      <c r="B66" s="347"/>
      <c r="C66" s="347"/>
      <c r="D66" s="340" t="s">
        <v>102</v>
      </c>
      <c r="E66" s="13" t="s">
        <v>76</v>
      </c>
      <c r="F66" s="131">
        <v>1</v>
      </c>
      <c r="G66" s="76">
        <f>'2016'!J66</f>
        <v>1</v>
      </c>
      <c r="H66" s="89">
        <f>'2017'!J66</f>
        <v>1</v>
      </c>
      <c r="I66" s="89">
        <f>'2018'!J66</f>
        <v>1</v>
      </c>
      <c r="J66" s="89">
        <f>'2019'!J66</f>
        <v>1</v>
      </c>
      <c r="K66" s="253">
        <f>'2016'!K66</f>
        <v>1</v>
      </c>
      <c r="L66" s="89">
        <f>'2017'!K66</f>
        <v>1</v>
      </c>
      <c r="M66" s="89">
        <f>'2018'!K66</f>
        <v>1</v>
      </c>
      <c r="N66" s="77">
        <f>'2019'!K66</f>
        <v>0</v>
      </c>
      <c r="O66" s="205">
        <f>'2016'!N66</f>
        <v>1</v>
      </c>
      <c r="P66" s="206">
        <f>'2017'!N66</f>
        <v>1</v>
      </c>
      <c r="Q66" s="207">
        <f>'2018'!N66</f>
        <v>1</v>
      </c>
      <c r="R66" s="206">
        <f>'2019'!N66</f>
        <v>0</v>
      </c>
      <c r="S66" s="221">
        <v>0.75</v>
      </c>
      <c r="T66" s="117" t="s">
        <v>190</v>
      </c>
      <c r="U66" s="75">
        <f>+'2016'!P66+'2017'!P66</f>
        <v>464374</v>
      </c>
      <c r="V66" s="75">
        <f>+'2016'!Q66+'2017'!Q66</f>
        <v>293340</v>
      </c>
      <c r="W66" s="75">
        <f>+'2016'!R66+'2017'!R66</f>
        <v>0</v>
      </c>
      <c r="X66" s="76">
        <f t="shared" si="0"/>
        <v>0.63168911265488592</v>
      </c>
      <c r="Y66" s="77" t="str">
        <f t="shared" si="1"/>
        <v xml:space="preserve"> -</v>
      </c>
    </row>
    <row r="67" spans="2:25" ht="45">
      <c r="B67" s="347"/>
      <c r="C67" s="347"/>
      <c r="D67" s="341"/>
      <c r="E67" s="9" t="s">
        <v>77</v>
      </c>
      <c r="F67" s="132">
        <v>1</v>
      </c>
      <c r="G67" s="45">
        <f>'2016'!J67</f>
        <v>1</v>
      </c>
      <c r="H67" s="85">
        <f>'2017'!J67</f>
        <v>1</v>
      </c>
      <c r="I67" s="85">
        <f>'2018'!J67</f>
        <v>1</v>
      </c>
      <c r="J67" s="85">
        <f>'2019'!J67</f>
        <v>1</v>
      </c>
      <c r="K67" s="234">
        <f>'2016'!K67</f>
        <v>1</v>
      </c>
      <c r="L67" s="85">
        <f>'2017'!K67</f>
        <v>1</v>
      </c>
      <c r="M67" s="85">
        <f>'2018'!K67</f>
        <v>1</v>
      </c>
      <c r="N67" s="235">
        <f>'2019'!K67</f>
        <v>0</v>
      </c>
      <c r="O67" s="196">
        <f>'2016'!N67</f>
        <v>1</v>
      </c>
      <c r="P67" s="197">
        <f>'2017'!N67</f>
        <v>1</v>
      </c>
      <c r="Q67" s="198">
        <f>'2018'!N67</f>
        <v>1</v>
      </c>
      <c r="R67" s="197">
        <f>'2019'!N67</f>
        <v>0</v>
      </c>
      <c r="S67" s="218">
        <v>0.75</v>
      </c>
      <c r="T67" s="115">
        <v>2210239</v>
      </c>
      <c r="U67" s="45">
        <f>+'2016'!P67+'2017'!P67</f>
        <v>7425</v>
      </c>
      <c r="V67" s="45">
        <f>+'2016'!Q67+'2017'!Q67</f>
        <v>6270</v>
      </c>
      <c r="W67" s="45">
        <f>+'2016'!R67+'2017'!R67</f>
        <v>0</v>
      </c>
      <c r="X67" s="22">
        <f t="shared" si="0"/>
        <v>0.84444444444444444</v>
      </c>
      <c r="Y67" s="21" t="str">
        <f t="shared" si="1"/>
        <v xml:space="preserve"> -</v>
      </c>
    </row>
    <row r="68" spans="2:25" ht="45">
      <c r="B68" s="347"/>
      <c r="C68" s="347"/>
      <c r="D68" s="341"/>
      <c r="E68" s="9" t="s">
        <v>78</v>
      </c>
      <c r="F68" s="132">
        <v>1</v>
      </c>
      <c r="G68" s="45">
        <f>'2016'!J68</f>
        <v>1</v>
      </c>
      <c r="H68" s="85">
        <f>'2017'!J68</f>
        <v>1</v>
      </c>
      <c r="I68" s="85">
        <f>'2018'!J68</f>
        <v>1</v>
      </c>
      <c r="J68" s="85">
        <f>'2019'!J68</f>
        <v>1</v>
      </c>
      <c r="K68" s="234">
        <f>'2016'!K68</f>
        <v>1</v>
      </c>
      <c r="L68" s="85">
        <f>'2017'!K68</f>
        <v>1</v>
      </c>
      <c r="M68" s="85">
        <f>'2018'!K68</f>
        <v>1</v>
      </c>
      <c r="N68" s="235">
        <f>'2019'!K68</f>
        <v>0</v>
      </c>
      <c r="O68" s="196">
        <f>'2016'!N68</f>
        <v>1</v>
      </c>
      <c r="P68" s="197">
        <f>'2017'!N68</f>
        <v>1</v>
      </c>
      <c r="Q68" s="198">
        <f>'2018'!N68</f>
        <v>1</v>
      </c>
      <c r="R68" s="197">
        <f>'2019'!N68</f>
        <v>0</v>
      </c>
      <c r="S68" s="218">
        <v>0.75</v>
      </c>
      <c r="T68" s="115" t="s">
        <v>191</v>
      </c>
      <c r="U68" s="45">
        <f>+'2016'!P68+'2017'!P68</f>
        <v>1117469</v>
      </c>
      <c r="V68" s="45">
        <f>+'2016'!Q68+'2017'!Q68</f>
        <v>602412</v>
      </c>
      <c r="W68" s="45">
        <f>+'2016'!R68+'2017'!R68</f>
        <v>0</v>
      </c>
      <c r="X68" s="22">
        <f t="shared" si="0"/>
        <v>0.53908609545320718</v>
      </c>
      <c r="Y68" s="21" t="str">
        <f t="shared" si="1"/>
        <v xml:space="preserve"> -</v>
      </c>
    </row>
    <row r="69" spans="2:25" ht="31" thickBot="1">
      <c r="B69" s="347"/>
      <c r="C69" s="347"/>
      <c r="D69" s="354"/>
      <c r="E69" s="14" t="s">
        <v>79</v>
      </c>
      <c r="F69" s="140">
        <v>3560976</v>
      </c>
      <c r="G69" s="72">
        <f>'2016'!J69</f>
        <v>890244</v>
      </c>
      <c r="H69" s="90">
        <f>'2017'!J69</f>
        <v>890244</v>
      </c>
      <c r="I69" s="90">
        <f>'2018'!J69</f>
        <v>890244</v>
      </c>
      <c r="J69" s="90">
        <f>'2019'!J69</f>
        <v>890244</v>
      </c>
      <c r="K69" s="254">
        <f>'2016'!K69</f>
        <v>232429</v>
      </c>
      <c r="L69" s="90">
        <f>'2017'!K69</f>
        <v>222994</v>
      </c>
      <c r="M69" s="90">
        <f>'2018'!K69</f>
        <v>175135</v>
      </c>
      <c r="N69" s="245">
        <f>'2019'!K69</f>
        <v>0</v>
      </c>
      <c r="O69" s="202">
        <f>'2016'!N69</f>
        <v>0.2610846015249752</v>
      </c>
      <c r="P69" s="203">
        <f>'2017'!N69</f>
        <v>0.25048638350834151</v>
      </c>
      <c r="Q69" s="204">
        <f>'2018'!N69</f>
        <v>0.19672696474225043</v>
      </c>
      <c r="R69" s="203">
        <f>'2019'!N69</f>
        <v>0</v>
      </c>
      <c r="S69" s="220">
        <v>0.17188068664321243</v>
      </c>
      <c r="T69" s="25">
        <v>2210239</v>
      </c>
      <c r="U69" s="53">
        <f>+'2016'!P69+'2017'!P69</f>
        <v>335500</v>
      </c>
      <c r="V69" s="53">
        <f>+'2016'!Q69+'2017'!Q69</f>
        <v>320753</v>
      </c>
      <c r="W69" s="53">
        <f>+'2016'!R69+'2017'!R69</f>
        <v>0</v>
      </c>
      <c r="X69" s="73">
        <f t="shared" si="0"/>
        <v>0.95604470938897168</v>
      </c>
      <c r="Y69" s="74" t="str">
        <f t="shared" si="1"/>
        <v xml:space="preserve"> -</v>
      </c>
    </row>
    <row r="70" spans="2:25" ht="45">
      <c r="B70" s="347"/>
      <c r="C70" s="347"/>
      <c r="D70" s="355" t="s">
        <v>103</v>
      </c>
      <c r="E70" s="8" t="s">
        <v>80</v>
      </c>
      <c r="F70" s="137">
        <v>2</v>
      </c>
      <c r="G70" s="50">
        <f>'2016'!J70</f>
        <v>1</v>
      </c>
      <c r="H70" s="84">
        <f>'2017'!J70</f>
        <v>1</v>
      </c>
      <c r="I70" s="84">
        <f>'2018'!J70</f>
        <v>0</v>
      </c>
      <c r="J70" s="84">
        <f>'2019'!J70</f>
        <v>0</v>
      </c>
      <c r="K70" s="232">
        <f>'2016'!K70</f>
        <v>2</v>
      </c>
      <c r="L70" s="84">
        <f>'2017'!K70</f>
        <v>1</v>
      </c>
      <c r="M70" s="84">
        <f>'2018'!K70</f>
        <v>2</v>
      </c>
      <c r="N70" s="233">
        <f>'2019'!K70</f>
        <v>0</v>
      </c>
      <c r="O70" s="193">
        <f>'2016'!N70</f>
        <v>1</v>
      </c>
      <c r="P70" s="194">
        <f>'2017'!N70</f>
        <v>1</v>
      </c>
      <c r="Q70" s="195" t="str">
        <f>'2018'!N70</f>
        <v xml:space="preserve"> -</v>
      </c>
      <c r="R70" s="194" t="str">
        <f>'2019'!N70</f>
        <v xml:space="preserve"> -</v>
      </c>
      <c r="S70" s="217">
        <v>1</v>
      </c>
      <c r="T70" s="114">
        <v>2210242</v>
      </c>
      <c r="U70" s="75">
        <f>+'2016'!P70+'2017'!P70</f>
        <v>109240</v>
      </c>
      <c r="V70" s="75">
        <f>+'2016'!Q70+'2017'!Q70</f>
        <v>67020</v>
      </c>
      <c r="W70" s="75">
        <f>+'2016'!R70+'2017'!R70</f>
        <v>0</v>
      </c>
      <c r="X70" s="51">
        <f t="shared" si="0"/>
        <v>0.61351153423654337</v>
      </c>
      <c r="Y70" s="52" t="str">
        <f t="shared" si="1"/>
        <v xml:space="preserve"> -</v>
      </c>
    </row>
    <row r="71" spans="2:25" ht="31" thickBot="1">
      <c r="B71" s="347"/>
      <c r="C71" s="347"/>
      <c r="D71" s="357"/>
      <c r="E71" s="10" t="s">
        <v>81</v>
      </c>
      <c r="F71" s="133">
        <v>3</v>
      </c>
      <c r="G71" s="53">
        <f>'2016'!J71</f>
        <v>0</v>
      </c>
      <c r="H71" s="86">
        <f>'2017'!J71</f>
        <v>1</v>
      </c>
      <c r="I71" s="86">
        <f>'2018'!J71</f>
        <v>1</v>
      </c>
      <c r="J71" s="86">
        <f>'2019'!J71</f>
        <v>1</v>
      </c>
      <c r="K71" s="237">
        <f>'2016'!K71</f>
        <v>0</v>
      </c>
      <c r="L71" s="86">
        <f>'2017'!K71</f>
        <v>1</v>
      </c>
      <c r="M71" s="86">
        <f>'2018'!K71</f>
        <v>0.9</v>
      </c>
      <c r="N71" s="238">
        <f>'2019'!K71</f>
        <v>0</v>
      </c>
      <c r="O71" s="199" t="str">
        <f>'2016'!N71</f>
        <v xml:space="preserve"> -</v>
      </c>
      <c r="P71" s="200">
        <f>'2017'!N71</f>
        <v>1</v>
      </c>
      <c r="Q71" s="201">
        <f>'2018'!N71</f>
        <v>0.9</v>
      </c>
      <c r="R71" s="200">
        <f>'2019'!N71</f>
        <v>0</v>
      </c>
      <c r="S71" s="219">
        <v>0.6</v>
      </c>
      <c r="T71" s="116">
        <v>0</v>
      </c>
      <c r="U71" s="53">
        <f>+'2016'!P71+'2017'!P71</f>
        <v>3960</v>
      </c>
      <c r="V71" s="53">
        <f>+'2016'!Q71+'2017'!Q71</f>
        <v>3240</v>
      </c>
      <c r="W71" s="53">
        <f>+'2016'!R71+'2017'!R71</f>
        <v>0</v>
      </c>
      <c r="X71" s="54">
        <f t="shared" si="0"/>
        <v>0.81818181818181823</v>
      </c>
      <c r="Y71" s="55" t="str">
        <f t="shared" si="1"/>
        <v xml:space="preserve"> -</v>
      </c>
    </row>
    <row r="72" spans="2:25" ht="30">
      <c r="B72" s="347"/>
      <c r="C72" s="347"/>
      <c r="D72" s="340" t="s">
        <v>104</v>
      </c>
      <c r="E72" s="13" t="s">
        <v>82</v>
      </c>
      <c r="F72" s="131">
        <v>1</v>
      </c>
      <c r="G72" s="76">
        <f>'2016'!J72</f>
        <v>0</v>
      </c>
      <c r="H72" s="89">
        <f>'2017'!J72</f>
        <v>0.2</v>
      </c>
      <c r="I72" s="89">
        <f>'2018'!J72</f>
        <v>0.3</v>
      </c>
      <c r="J72" s="89">
        <f>'2019'!J72</f>
        <v>0.5</v>
      </c>
      <c r="K72" s="253">
        <f>'2016'!K72</f>
        <v>0</v>
      </c>
      <c r="L72" s="89">
        <f>'2017'!K72</f>
        <v>0.01</v>
      </c>
      <c r="M72" s="89">
        <f>'2018'!K72</f>
        <v>0.1</v>
      </c>
      <c r="N72" s="77">
        <f>'2019'!K72</f>
        <v>0</v>
      </c>
      <c r="O72" s="205" t="str">
        <f>'2016'!N72</f>
        <v xml:space="preserve"> -</v>
      </c>
      <c r="P72" s="206">
        <f>'2017'!N72</f>
        <v>4.9999999999999996E-2</v>
      </c>
      <c r="Q72" s="207">
        <f>'2018'!N72</f>
        <v>0.33333333333333337</v>
      </c>
      <c r="R72" s="206">
        <f>'2019'!N72</f>
        <v>0</v>
      </c>
      <c r="S72" s="221">
        <v>0.11</v>
      </c>
      <c r="T72" s="117">
        <v>2210544</v>
      </c>
      <c r="U72" s="75">
        <f>+'2016'!P72+'2017'!P72</f>
        <v>63691697</v>
      </c>
      <c r="V72" s="75">
        <f>+'2016'!Q72+'2017'!Q72</f>
        <v>489357</v>
      </c>
      <c r="W72" s="75">
        <f>+'2016'!R72+'2017'!R72</f>
        <v>0</v>
      </c>
      <c r="X72" s="76">
        <f t="shared" si="0"/>
        <v>7.6832149722749574E-3</v>
      </c>
      <c r="Y72" s="77" t="str">
        <f t="shared" si="1"/>
        <v xml:space="preserve"> -</v>
      </c>
    </row>
    <row r="73" spans="2:25" ht="45">
      <c r="B73" s="347"/>
      <c r="C73" s="347"/>
      <c r="D73" s="341"/>
      <c r="E73" s="9" t="s">
        <v>83</v>
      </c>
      <c r="F73" s="132">
        <v>1</v>
      </c>
      <c r="G73" s="45">
        <f>'2016'!J73</f>
        <v>1</v>
      </c>
      <c r="H73" s="85">
        <f>'2017'!J73</f>
        <v>1</v>
      </c>
      <c r="I73" s="85">
        <f>'2018'!J73</f>
        <v>1</v>
      </c>
      <c r="J73" s="85">
        <f>'2019'!J73</f>
        <v>1</v>
      </c>
      <c r="K73" s="234">
        <f>'2016'!K73</f>
        <v>0.3</v>
      </c>
      <c r="L73" s="85">
        <f>'2017'!K73</f>
        <v>0.8</v>
      </c>
      <c r="M73" s="85">
        <f>'2018'!K73</f>
        <v>1</v>
      </c>
      <c r="N73" s="235">
        <f>'2019'!K73</f>
        <v>0</v>
      </c>
      <c r="O73" s="196">
        <f>'2016'!N73</f>
        <v>0.3</v>
      </c>
      <c r="P73" s="197">
        <f>'2017'!N73</f>
        <v>0.8</v>
      </c>
      <c r="Q73" s="198">
        <f>'2018'!N73</f>
        <v>1</v>
      </c>
      <c r="R73" s="197">
        <f>'2019'!N73</f>
        <v>0</v>
      </c>
      <c r="S73" s="218">
        <v>0.52500000000000002</v>
      </c>
      <c r="T73" s="115">
        <v>2210506</v>
      </c>
      <c r="U73" s="45">
        <f>+'2016'!P73+'2017'!P73</f>
        <v>1989885</v>
      </c>
      <c r="V73" s="45">
        <f>+'2016'!Q73+'2017'!Q73</f>
        <v>1464502</v>
      </c>
      <c r="W73" s="45">
        <f>+'2016'!R73+'2017'!R73</f>
        <v>0</v>
      </c>
      <c r="X73" s="22">
        <f t="shared" si="0"/>
        <v>0.73597318438000181</v>
      </c>
      <c r="Y73" s="21" t="str">
        <f t="shared" si="1"/>
        <v xml:space="preserve"> -</v>
      </c>
    </row>
    <row r="74" spans="2:25" ht="31" thickBot="1">
      <c r="B74" s="348"/>
      <c r="C74" s="348"/>
      <c r="D74" s="342"/>
      <c r="E74" s="10" t="s">
        <v>84</v>
      </c>
      <c r="F74" s="133">
        <v>4</v>
      </c>
      <c r="G74" s="53">
        <f>'2016'!J74</f>
        <v>0</v>
      </c>
      <c r="H74" s="86">
        <f>'2017'!J74</f>
        <v>2</v>
      </c>
      <c r="I74" s="86">
        <f>'2018'!J74</f>
        <v>0</v>
      </c>
      <c r="J74" s="86">
        <f>'2019'!J74</f>
        <v>2</v>
      </c>
      <c r="K74" s="237">
        <f>'2016'!K74</f>
        <v>0</v>
      </c>
      <c r="L74" s="86">
        <f>'2017'!K74</f>
        <v>0</v>
      </c>
      <c r="M74" s="86">
        <f>'2018'!K74</f>
        <v>0</v>
      </c>
      <c r="N74" s="238">
        <f>'2019'!K74</f>
        <v>0</v>
      </c>
      <c r="O74" s="199" t="str">
        <f>'2016'!N74</f>
        <v xml:space="preserve"> -</v>
      </c>
      <c r="P74" s="200">
        <f>'2017'!N74</f>
        <v>0</v>
      </c>
      <c r="Q74" s="201" t="str">
        <f>'2018'!N74</f>
        <v xml:space="preserve"> -</v>
      </c>
      <c r="R74" s="200">
        <f>'2019'!N74</f>
        <v>0</v>
      </c>
      <c r="S74" s="219">
        <v>0</v>
      </c>
      <c r="T74" s="116">
        <v>2210546</v>
      </c>
      <c r="U74" s="45">
        <f>+'2016'!P74+'2017'!P74</f>
        <v>0</v>
      </c>
      <c r="V74" s="45">
        <f>+'2016'!Q74+'2017'!Q74</f>
        <v>0</v>
      </c>
      <c r="W74" s="45">
        <f>+'2016'!R74+'2017'!R74</f>
        <v>0</v>
      </c>
      <c r="X74" s="54" t="str">
        <f t="shared" si="0"/>
        <v xml:space="preserve"> -</v>
      </c>
      <c r="Y74" s="55" t="str">
        <f t="shared" si="1"/>
        <v xml:space="preserve"> -</v>
      </c>
    </row>
    <row r="75" spans="2:25" ht="20" customHeight="1" thickBot="1">
      <c r="O75" s="212">
        <f>+AVERAGE(O12,O14:O16,O18:O22,O24:O26,O28,O30:O40,O42:O74)</f>
        <v>0.76906710410223522</v>
      </c>
      <c r="P75" s="211">
        <f t="shared" ref="P75:R75" si="2">+AVERAGE(P12,P14:P16,P18:P22,P24:P26,P28,P30:P40,P42:P74)</f>
        <v>0.82079083878127779</v>
      </c>
      <c r="Q75" s="211">
        <f t="shared" si="2"/>
        <v>0.8556680370774753</v>
      </c>
      <c r="R75" s="211">
        <f t="shared" si="2"/>
        <v>0</v>
      </c>
      <c r="S75" s="161">
        <f>+AVERAGE(S12,S14:S16,S18:S22,S24:S26,S28,S30:S40,S42:S74)</f>
        <v>0.64399779432257542</v>
      </c>
      <c r="T75" s="158"/>
      <c r="U75" s="162">
        <f>+SUM(U12,U14:U16,U18:U22,U24:U26,U28,U30:U40,U42:U74)</f>
        <v>361738896</v>
      </c>
      <c r="V75" s="159">
        <f t="shared" ref="V75:W75" si="3">+SUM(V12,V14:V16,V18:V22,V24:V26,V28,V30:V40,V42:V74)</f>
        <v>261075034</v>
      </c>
      <c r="W75" s="159">
        <f t="shared" si="3"/>
        <v>0</v>
      </c>
      <c r="X75" s="157">
        <f t="shared" si="0"/>
        <v>0.72172231652965513</v>
      </c>
      <c r="Y75" s="161" t="str">
        <f t="shared" si="1"/>
        <v xml:space="preserve"> -</v>
      </c>
    </row>
  </sheetData>
  <mergeCells count="37">
    <mergeCell ref="R10:R11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11" t="s">
        <v>119</v>
      </c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3"/>
    </row>
    <row r="4" spans="2:15" ht="16" thickBot="1">
      <c r="C4" s="266"/>
      <c r="D4" s="266"/>
      <c r="E4" s="266"/>
      <c r="F4" s="266"/>
      <c r="G4" s="266"/>
      <c r="H4" s="266"/>
      <c r="I4" s="266"/>
    </row>
    <row r="5" spans="2:15" ht="19" customHeight="1">
      <c r="C5" s="266"/>
      <c r="D5" s="266"/>
      <c r="E5" s="414" t="s">
        <v>120</v>
      </c>
      <c r="F5" s="415"/>
      <c r="G5" s="415"/>
      <c r="H5" s="415"/>
      <c r="I5" s="418" t="s">
        <v>118</v>
      </c>
      <c r="J5" s="419"/>
      <c r="K5" s="422" t="s">
        <v>121</v>
      </c>
      <c r="L5" s="423"/>
      <c r="M5" s="423"/>
      <c r="N5" s="423"/>
      <c r="O5" s="424"/>
    </row>
    <row r="6" spans="2:15" ht="19" customHeight="1" thickBot="1">
      <c r="E6" s="416"/>
      <c r="F6" s="417"/>
      <c r="G6" s="417"/>
      <c r="H6" s="417"/>
      <c r="I6" s="420"/>
      <c r="J6" s="421"/>
      <c r="K6" s="425" t="s">
        <v>116</v>
      </c>
      <c r="L6" s="426"/>
      <c r="M6" s="426"/>
      <c r="N6" s="426"/>
      <c r="O6" s="427"/>
    </row>
    <row r="7" spans="2:15" ht="32" customHeight="1" thickBot="1">
      <c r="C7" s="407"/>
      <c r="D7" s="408"/>
      <c r="E7" s="267">
        <v>2016</v>
      </c>
      <c r="F7" s="268">
        <v>2017</v>
      </c>
      <c r="G7" s="268">
        <v>2018</v>
      </c>
      <c r="H7" s="268">
        <v>2019</v>
      </c>
      <c r="I7" s="409" t="s">
        <v>116</v>
      </c>
      <c r="J7" s="410"/>
      <c r="K7" s="269" t="s">
        <v>122</v>
      </c>
      <c r="L7" s="270" t="s">
        <v>123</v>
      </c>
      <c r="M7" s="270" t="s">
        <v>124</v>
      </c>
      <c r="N7" s="270" t="s">
        <v>125</v>
      </c>
      <c r="O7" s="271" t="s">
        <v>126</v>
      </c>
    </row>
    <row r="8" spans="2:15" ht="22" customHeight="1" thickBot="1">
      <c r="B8" s="272">
        <v>1</v>
      </c>
      <c r="C8" s="430" t="s">
        <v>127</v>
      </c>
      <c r="D8" s="431"/>
      <c r="E8" s="273" t="str">
        <f>+IF('2016 - 2019'!G12&gt;0,'2016 - 2019'!O12," -")</f>
        <v xml:space="preserve"> -</v>
      </c>
      <c r="F8" s="273">
        <f>+IF('2016 - 2019'!H12&gt;0,'2016 - 2019'!P12," -")</f>
        <v>0.25</v>
      </c>
      <c r="G8" s="273">
        <f>+IF('2016 - 2019'!I12&gt;0,'2016 - 2019'!Q12," -")</f>
        <v>1</v>
      </c>
      <c r="H8" s="273">
        <f>+IF('2016 - 2019'!J12&gt;0,'2016 - 2019'!R12," -")</f>
        <v>0</v>
      </c>
      <c r="I8" s="274">
        <f>+'2016 - 2019'!S12</f>
        <v>0.41666666666666669</v>
      </c>
      <c r="J8" s="275">
        <f t="shared" ref="J8:J39" si="0">+I8</f>
        <v>0.41666666666666669</v>
      </c>
      <c r="K8" s="276">
        <f>+K9</f>
        <v>235854</v>
      </c>
      <c r="L8" s="277">
        <f t="shared" ref="L8:M9" si="1">+L9</f>
        <v>24854</v>
      </c>
      <c r="M8" s="277">
        <f t="shared" si="1"/>
        <v>0</v>
      </c>
      <c r="N8" s="278">
        <f t="shared" ref="N8:N39" si="2">IF(K8=0,"-",+L8/K8)</f>
        <v>0.10537875126137357</v>
      </c>
      <c r="O8" s="279" t="str">
        <f>IF(M8=0," -",IF(L8=0,100%,M8/L8))</f>
        <v xml:space="preserve"> -</v>
      </c>
    </row>
    <row r="9" spans="2:15" ht="20" customHeight="1">
      <c r="B9" s="280" t="s">
        <v>128</v>
      </c>
      <c r="C9" s="432" t="s">
        <v>105</v>
      </c>
      <c r="D9" s="433"/>
      <c r="E9" s="281" t="str">
        <f>+IF('2016 - 2019'!G12&gt;0,'2016 - 2019'!O12," -")</f>
        <v xml:space="preserve"> -</v>
      </c>
      <c r="F9" s="281">
        <f>+IF('2016 - 2019'!H12&gt;0,'2016 - 2019'!P12," -")</f>
        <v>0.25</v>
      </c>
      <c r="G9" s="281">
        <f>+IF('2016 - 2019'!I12&gt;0,'2016 - 2019'!Q12," -")</f>
        <v>1</v>
      </c>
      <c r="H9" s="281">
        <f>+IF('2016 - 2019'!J12&gt;0,'2016 - 2019'!R12," -")</f>
        <v>0</v>
      </c>
      <c r="I9" s="282">
        <f>+'2016 - 2019'!S12</f>
        <v>0.41666666666666669</v>
      </c>
      <c r="J9" s="283">
        <f t="shared" si="0"/>
        <v>0.41666666666666669</v>
      </c>
      <c r="K9" s="284">
        <f>+K10</f>
        <v>235854</v>
      </c>
      <c r="L9" s="285">
        <f t="shared" si="1"/>
        <v>24854</v>
      </c>
      <c r="M9" s="285">
        <f t="shared" si="1"/>
        <v>0</v>
      </c>
      <c r="N9" s="286">
        <f t="shared" si="2"/>
        <v>0.10537875126137357</v>
      </c>
      <c r="O9" s="287" t="str">
        <f t="shared" ref="O9:O39" si="3">IF(M9=0," -",IF(L9=0,100%,M9/L9))</f>
        <v xml:space="preserve"> -</v>
      </c>
    </row>
    <row r="10" spans="2:15" ht="18" customHeight="1" thickBot="1">
      <c r="B10" s="288" t="s">
        <v>129</v>
      </c>
      <c r="C10" s="434" t="s">
        <v>130</v>
      </c>
      <c r="D10" s="435"/>
      <c r="E10" s="289" t="str">
        <f>+IF('2016 - 2019'!G12&gt;0,'2016 - 2019'!O12," -")</f>
        <v xml:space="preserve"> -</v>
      </c>
      <c r="F10" s="289">
        <f>+IF('2016 - 2019'!H12&gt;0,'2016 - 2019'!P12," -")</f>
        <v>0.25</v>
      </c>
      <c r="G10" s="289">
        <f>+IF('2016 - 2019'!I12&gt;0,'2016 - 2019'!Q12," -")</f>
        <v>1</v>
      </c>
      <c r="H10" s="289">
        <f>+IF('2016 - 2019'!J12&gt;0,'2016 - 2019'!R12," -")</f>
        <v>0</v>
      </c>
      <c r="I10" s="290">
        <f>+'2016 - 2019'!S12</f>
        <v>0.41666666666666669</v>
      </c>
      <c r="J10" s="291">
        <f t="shared" si="0"/>
        <v>0.41666666666666669</v>
      </c>
      <c r="K10" s="292">
        <f>+'2016 - 2019'!U12</f>
        <v>235854</v>
      </c>
      <c r="L10" s="45">
        <f>+'2016 - 2019'!V12</f>
        <v>24854</v>
      </c>
      <c r="M10" s="45">
        <f>+'2016 - 2019'!W12</f>
        <v>0</v>
      </c>
      <c r="N10" s="293">
        <f t="shared" si="2"/>
        <v>0.10537875126137357</v>
      </c>
      <c r="O10" s="294" t="str">
        <f t="shared" si="3"/>
        <v xml:space="preserve"> -</v>
      </c>
    </row>
    <row r="11" spans="2:15" ht="22" customHeight="1" thickBot="1">
      <c r="B11" s="272">
        <v>2</v>
      </c>
      <c r="C11" s="436" t="s">
        <v>131</v>
      </c>
      <c r="D11" s="437"/>
      <c r="E11" s="295">
        <f>+IF(SUM('2016 - 2019'!G14:G22)&gt;0,AVERAGE('2016 - 2019'!O14:O22)," -")</f>
        <v>0.78333333333333333</v>
      </c>
      <c r="F11" s="295">
        <f>+IF(SUM('2016 - 2019'!H14:H22)&gt;0,AVERAGE('2016 - 2019'!P14:P22)," -")</f>
        <v>1</v>
      </c>
      <c r="G11" s="295">
        <f>+IF(SUM('2016 - 2019'!I14:I22)&gt;0,AVERAGE('2016 - 2019'!Q14:Q22)," -")</f>
        <v>0.87142857142857133</v>
      </c>
      <c r="H11" s="295">
        <f>+IF(SUM('2016 - 2019'!J14:J22)&gt;0,AVERAGE('2016 - 2019'!R14:R22)," -")</f>
        <v>0</v>
      </c>
      <c r="I11" s="296">
        <f>+AVERAGE('2016 - 2019'!S14:S16)</f>
        <v>0.73333333333333339</v>
      </c>
      <c r="J11" s="297">
        <f t="shared" si="0"/>
        <v>0.73333333333333339</v>
      </c>
      <c r="K11" s="298">
        <f>+K12+K16</f>
        <v>2833262</v>
      </c>
      <c r="L11" s="299">
        <f t="shared" ref="L11:M11" si="4">+L12+L16</f>
        <v>2373654</v>
      </c>
      <c r="M11" s="299">
        <f t="shared" si="4"/>
        <v>0</v>
      </c>
      <c r="N11" s="300">
        <f t="shared" si="2"/>
        <v>0.83778132767107316</v>
      </c>
      <c r="O11" s="301" t="str">
        <f t="shared" si="3"/>
        <v xml:space="preserve"> -</v>
      </c>
    </row>
    <row r="12" spans="2:15" ht="20" customHeight="1">
      <c r="B12" s="280" t="s">
        <v>132</v>
      </c>
      <c r="C12" s="438" t="s">
        <v>107</v>
      </c>
      <c r="D12" s="439"/>
      <c r="E12" s="302">
        <f>+IF(SUM('2016 - 2019'!G14:G16)&gt;0,AVERAGE('2016 - 2019'!O14:O16)," -")</f>
        <v>0.93333333333333324</v>
      </c>
      <c r="F12" s="302">
        <f>+IF(SUM('2016 - 2019'!H14:H16)&gt;0,AVERAGE('2016 - 2019'!P14:P16)," -")</f>
        <v>1</v>
      </c>
      <c r="G12" s="302">
        <f>+IF(SUM('2016 - 2019'!I14:I16)&gt;0,AVERAGE('2016 - 2019'!Q14:Q16)," -")</f>
        <v>1</v>
      </c>
      <c r="H12" s="302">
        <f>+IF(SUM('2016 - 2019'!J14:J16)&gt;0,AVERAGE('2016 - 2019'!R14:R16)," -")</f>
        <v>0</v>
      </c>
      <c r="I12" s="303">
        <f>+AVERAGE('2016 - 2019'!S14:S16)</f>
        <v>0.73333333333333339</v>
      </c>
      <c r="J12" s="304">
        <f t="shared" si="0"/>
        <v>0.73333333333333339</v>
      </c>
      <c r="K12" s="305">
        <f>+SUM(K13:K15)</f>
        <v>1183036</v>
      </c>
      <c r="L12" s="306">
        <f t="shared" ref="L12:M12" si="5">+SUM(L13:L15)</f>
        <v>950947</v>
      </c>
      <c r="M12" s="306">
        <f t="shared" si="5"/>
        <v>0</v>
      </c>
      <c r="N12" s="307">
        <f t="shared" si="2"/>
        <v>0.8038191568134867</v>
      </c>
      <c r="O12" s="308" t="str">
        <f t="shared" si="3"/>
        <v xml:space="preserve"> -</v>
      </c>
    </row>
    <row r="13" spans="2:15" ht="18" customHeight="1">
      <c r="B13" s="288" t="s">
        <v>133</v>
      </c>
      <c r="C13" s="434" t="s">
        <v>134</v>
      </c>
      <c r="D13" s="435"/>
      <c r="E13" s="289">
        <f>+IF('2016 - 2019'!G14&gt;0,'2016 - 2019'!O14," -")</f>
        <v>1</v>
      </c>
      <c r="F13" s="289">
        <f>+IF('2016 - 2019'!H14&gt;0,'2016 - 2019'!P14," -")</f>
        <v>1</v>
      </c>
      <c r="G13" s="289">
        <f>+IF('2016 - 2019'!I14&gt;0,'2016 - 2019'!Q14," -")</f>
        <v>1</v>
      </c>
      <c r="H13" s="289">
        <f>+IF('2016 - 2019'!J14&gt;0,'2016 - 2019'!R14," -")</f>
        <v>0</v>
      </c>
      <c r="I13" s="290">
        <f>+'2016 - 2019'!S14</f>
        <v>0.75</v>
      </c>
      <c r="J13" s="291">
        <f t="shared" si="0"/>
        <v>0.75</v>
      </c>
      <c r="K13" s="292">
        <f>+'2016 - 2019'!U14</f>
        <v>337500</v>
      </c>
      <c r="L13" s="45">
        <f>+'2016 - 2019'!V14</f>
        <v>232736</v>
      </c>
      <c r="M13" s="45">
        <f>+'2016 - 2019'!W14</f>
        <v>0</v>
      </c>
      <c r="N13" s="293">
        <f t="shared" si="2"/>
        <v>0.68958814814814817</v>
      </c>
      <c r="O13" s="294" t="str">
        <f t="shared" si="3"/>
        <v xml:space="preserve"> -</v>
      </c>
    </row>
    <row r="14" spans="2:15" ht="18" customHeight="1">
      <c r="B14" s="288" t="s">
        <v>135</v>
      </c>
      <c r="C14" s="434" t="s">
        <v>136</v>
      </c>
      <c r="D14" s="435"/>
      <c r="E14" s="289">
        <f>+IF('2016 - 2019'!G15&gt;0,'2016 - 2019'!O15," -")</f>
        <v>1</v>
      </c>
      <c r="F14" s="289">
        <f>+IF('2016 - 2019'!H15&gt;0,'2016 - 2019'!P15," -")</f>
        <v>1</v>
      </c>
      <c r="G14" s="289">
        <f>+IF('2016 - 2019'!I15&gt;0,'2016 - 2019'!Q15," -")</f>
        <v>1</v>
      </c>
      <c r="H14" s="289">
        <f>+IF('2016 - 2019'!J15&gt;0,'2016 - 2019'!R15," -")</f>
        <v>0</v>
      </c>
      <c r="I14" s="290">
        <f>+'2016 - 2019'!S15</f>
        <v>0.75</v>
      </c>
      <c r="J14" s="291">
        <f t="shared" si="0"/>
        <v>0.75</v>
      </c>
      <c r="K14" s="292">
        <f>+'2016 - 2019'!U15</f>
        <v>55000</v>
      </c>
      <c r="L14" s="45">
        <f>+'2016 - 2019'!V15</f>
        <v>53265</v>
      </c>
      <c r="M14" s="45">
        <f>+'2016 - 2019'!W15</f>
        <v>0</v>
      </c>
      <c r="N14" s="293">
        <f t="shared" si="2"/>
        <v>0.96845454545454546</v>
      </c>
      <c r="O14" s="294" t="str">
        <f t="shared" si="3"/>
        <v xml:space="preserve"> -</v>
      </c>
    </row>
    <row r="15" spans="2:15" ht="18" customHeight="1">
      <c r="B15" s="288" t="s">
        <v>137</v>
      </c>
      <c r="C15" s="434" t="s">
        <v>138</v>
      </c>
      <c r="D15" s="435"/>
      <c r="E15" s="289">
        <f>+IF('2016 - 2019'!G16&gt;0,'2016 - 2019'!O16," -")</f>
        <v>0.8</v>
      </c>
      <c r="F15" s="289">
        <f>+IF('2016 - 2019'!H16&gt;0,'2016 - 2019'!P16," -")</f>
        <v>1</v>
      </c>
      <c r="G15" s="289">
        <f>+IF('2016 - 2019'!I16&gt;0,'2016 - 2019'!Q16," -")</f>
        <v>1</v>
      </c>
      <c r="H15" s="289">
        <f>+IF('2016 - 2019'!J16&gt;0,'2016 - 2019'!R16," -")</f>
        <v>0</v>
      </c>
      <c r="I15" s="290">
        <f>+'2016 - 2019'!S16</f>
        <v>0.7</v>
      </c>
      <c r="J15" s="291">
        <f t="shared" si="0"/>
        <v>0.7</v>
      </c>
      <c r="K15" s="292">
        <f>+'2016 - 2019'!U16</f>
        <v>790536</v>
      </c>
      <c r="L15" s="45">
        <f>+'2016 - 2019'!V16</f>
        <v>664946</v>
      </c>
      <c r="M15" s="45">
        <f>+'2016 - 2019'!W16</f>
        <v>0</v>
      </c>
      <c r="N15" s="293">
        <f t="shared" si="2"/>
        <v>0.84113310462774626</v>
      </c>
      <c r="O15" s="294" t="str">
        <f t="shared" si="3"/>
        <v xml:space="preserve"> -</v>
      </c>
    </row>
    <row r="16" spans="2:15" ht="20" customHeight="1">
      <c r="B16" s="280" t="s">
        <v>139</v>
      </c>
      <c r="C16" s="432" t="s">
        <v>108</v>
      </c>
      <c r="D16" s="433"/>
      <c r="E16" s="281">
        <f>+IF(SUM('2016 - 2019'!G18:G22)&gt;0,AVERAGE('2016 - 2019'!O18:O22)," -")</f>
        <v>0.67083333333333339</v>
      </c>
      <c r="F16" s="281">
        <f>+IF(SUM('2016 - 2019'!H18:H22)&gt;0,AVERAGE('2016 - 2019'!P18:P22)," -")</f>
        <v>1</v>
      </c>
      <c r="G16" s="281">
        <f>+IF(SUM('2016 - 2019'!I18:I22)&gt;0,AVERAGE('2016 - 2019'!Q18:Q22)," -")</f>
        <v>0.77500000000000002</v>
      </c>
      <c r="H16" s="281">
        <f>+IF(SUM('2016 - 2019'!J18:J22)&gt;0,AVERAGE('2016 - 2019'!R18:R22)," -")</f>
        <v>0</v>
      </c>
      <c r="I16" s="282">
        <f>+AVERAGE('2016 - 2019'!S18:S22)</f>
        <v>0.71333333333333326</v>
      </c>
      <c r="J16" s="283">
        <f t="shared" si="0"/>
        <v>0.71333333333333326</v>
      </c>
      <c r="K16" s="284">
        <f>+SUM(K17:K18)</f>
        <v>1650226</v>
      </c>
      <c r="L16" s="285">
        <f t="shared" ref="L16:M16" si="6">+SUM(L17:L18)</f>
        <v>1422707</v>
      </c>
      <c r="M16" s="285">
        <f t="shared" si="6"/>
        <v>0</v>
      </c>
      <c r="N16" s="286">
        <f t="shared" si="2"/>
        <v>0.8621285811761541</v>
      </c>
      <c r="O16" s="287" t="str">
        <f t="shared" si="3"/>
        <v xml:space="preserve"> -</v>
      </c>
    </row>
    <row r="17" spans="2:15" ht="18" customHeight="1">
      <c r="B17" s="288" t="s">
        <v>140</v>
      </c>
      <c r="C17" s="434" t="s">
        <v>141</v>
      </c>
      <c r="D17" s="435"/>
      <c r="E17" s="289">
        <f>+IF(SUM('2016 - 2019'!G18:G21)&gt;0,AVERAGE('2016 - 2019'!O18:O21)," -")</f>
        <v>0.8666666666666667</v>
      </c>
      <c r="F17" s="289">
        <f>+IF(SUM('2016 - 2019'!H18:H21)&gt;0,AVERAGE('2016 - 2019'!P18:P21)," -")</f>
        <v>1</v>
      </c>
      <c r="G17" s="289">
        <f>+IF(SUM('2016 - 2019'!I18:I21)&gt;0,AVERAGE('2016 - 2019'!Q18:Q21)," -")</f>
        <v>0.77500000000000002</v>
      </c>
      <c r="H17" s="289">
        <f>+IF(SUM('2016 - 2019'!J18:J21)&gt;0,AVERAGE('2016 - 2019'!R18:R21)," -")</f>
        <v>0</v>
      </c>
      <c r="I17" s="290">
        <f>+AVERAGE('2016 - 2019'!S18:S21)</f>
        <v>0.64166666666666661</v>
      </c>
      <c r="J17" s="291">
        <f t="shared" si="0"/>
        <v>0.64166666666666661</v>
      </c>
      <c r="K17" s="292">
        <f>+SUM('2016 - 2019'!U18:U21)</f>
        <v>1533426</v>
      </c>
      <c r="L17" s="45">
        <f>+SUM('2016 - 2019'!V18:V21)</f>
        <v>1341107</v>
      </c>
      <c r="M17" s="45">
        <f>+SUM('2016 - 2019'!W18:W21)</f>
        <v>0</v>
      </c>
      <c r="N17" s="293">
        <f t="shared" si="2"/>
        <v>0.87458214481820451</v>
      </c>
      <c r="O17" s="294" t="str">
        <f t="shared" si="3"/>
        <v xml:space="preserve"> -</v>
      </c>
    </row>
    <row r="18" spans="2:15" ht="18" customHeight="1" thickBot="1">
      <c r="B18" s="288" t="s">
        <v>142</v>
      </c>
      <c r="C18" s="434" t="s">
        <v>143</v>
      </c>
      <c r="D18" s="435"/>
      <c r="E18" s="289">
        <f>+IF('2016 - 2019'!G22&gt;0,'2016 - 2019'!O22," -")</f>
        <v>8.3333333333333329E-2</v>
      </c>
      <c r="F18" s="289" t="str">
        <f>+IF('2016 - 2019'!H22&gt;0,'2016 - 2019'!P22," -")</f>
        <v xml:space="preserve"> -</v>
      </c>
      <c r="G18" s="289" t="str">
        <f>+IF('2016 - 2019'!I22&gt;0,'2016 - 2019'!Q22," -")</f>
        <v xml:space="preserve"> -</v>
      </c>
      <c r="H18" s="289" t="str">
        <f>+IF('2016 - 2019'!J22&gt;0,'2016 - 2019'!R22," -")</f>
        <v xml:space="preserve"> -</v>
      </c>
      <c r="I18" s="290">
        <f>+'2016 - 2019'!S22</f>
        <v>1</v>
      </c>
      <c r="J18" s="291">
        <f t="shared" si="0"/>
        <v>1</v>
      </c>
      <c r="K18" s="292">
        <f>+'2016 - 2019'!U22</f>
        <v>116800</v>
      </c>
      <c r="L18" s="45">
        <f>+'2016 - 2019'!V22</f>
        <v>81600</v>
      </c>
      <c r="M18" s="45">
        <f>+'2016 - 2019'!W22</f>
        <v>0</v>
      </c>
      <c r="N18" s="293">
        <f t="shared" si="2"/>
        <v>0.69863013698630139</v>
      </c>
      <c r="O18" s="294" t="str">
        <f t="shared" si="3"/>
        <v xml:space="preserve"> -</v>
      </c>
    </row>
    <row r="19" spans="2:15" ht="22" customHeight="1" thickBot="1">
      <c r="B19" s="272">
        <v>3</v>
      </c>
      <c r="C19" s="428" t="s">
        <v>144</v>
      </c>
      <c r="D19" s="429"/>
      <c r="E19" s="309">
        <f>+IF(SUM('2016 - 2019'!G24:G40)&gt;0,AVERAGE('2016 - 2019'!O24:O40)," -")</f>
        <v>0.84285714285714286</v>
      </c>
      <c r="F19" s="309">
        <f>+IF(SUM('2016 - 2019'!H24:H40)&gt;0,AVERAGE('2016 - 2019'!P24:P40)," -")</f>
        <v>0.87962962962962965</v>
      </c>
      <c r="G19" s="309">
        <f>+IF(SUM('2016 - 2019'!I24:I40)&gt;0,AVERAGE('2016 - 2019'!Q24:Q40)," -")</f>
        <v>0.86090909090909085</v>
      </c>
      <c r="H19" s="309">
        <f>+IF(SUM('2016 - 2019'!J24:J40)&gt;0,AVERAGE('2016 - 2019'!R24:R40)," -")</f>
        <v>0</v>
      </c>
      <c r="I19" s="310">
        <f>+AVERAGE('2016 - 2019'!S24:S40)</f>
        <v>0.56522222222222207</v>
      </c>
      <c r="J19" s="311">
        <f t="shared" si="0"/>
        <v>0.56522222222222207</v>
      </c>
      <c r="K19" s="312">
        <f>+K20+K22+K24</f>
        <v>11353885</v>
      </c>
      <c r="L19" s="313">
        <f t="shared" ref="L19:M19" si="7">+L20+L22+L24</f>
        <v>1148638</v>
      </c>
      <c r="M19" s="313">
        <f t="shared" si="7"/>
        <v>0</v>
      </c>
      <c r="N19" s="314">
        <f t="shared" si="2"/>
        <v>0.10116695738947505</v>
      </c>
      <c r="O19" s="315" t="str">
        <f t="shared" si="3"/>
        <v xml:space="preserve"> -</v>
      </c>
    </row>
    <row r="20" spans="2:15" ht="20" customHeight="1">
      <c r="B20" s="280" t="s">
        <v>145</v>
      </c>
      <c r="C20" s="438" t="s">
        <v>110</v>
      </c>
      <c r="D20" s="439"/>
      <c r="E20" s="302">
        <f>+IF(SUM('2016 - 2019'!G24:G26)&gt;0,AVERAGE('2016 - 2019'!O24:O26)," -")</f>
        <v>0.5</v>
      </c>
      <c r="F20" s="302">
        <f>+IF(SUM('2016 - 2019'!H24:H26)&gt;0,AVERAGE('2016 - 2019'!P24:P26)," -")</f>
        <v>1</v>
      </c>
      <c r="G20" s="302">
        <f>+IF(SUM('2016 - 2019'!I24:I26)&gt;0,AVERAGE('2016 - 2019'!Q24:Q26)," -")</f>
        <v>1</v>
      </c>
      <c r="H20" s="302">
        <f>+IF(SUM('2016 - 2019'!J24:J26)&gt;0,AVERAGE('2016 - 2019'!R24:R26)," -")</f>
        <v>0</v>
      </c>
      <c r="I20" s="303">
        <f>+AVERAGE('2016 - 2019'!S24:S26)</f>
        <v>0.31944444444444442</v>
      </c>
      <c r="J20" s="304">
        <f t="shared" si="0"/>
        <v>0.31944444444444442</v>
      </c>
      <c r="K20" s="305">
        <f>+K21</f>
        <v>9117466</v>
      </c>
      <c r="L20" s="306">
        <f t="shared" ref="L20:M20" si="8">+L21</f>
        <v>86375</v>
      </c>
      <c r="M20" s="306">
        <f t="shared" si="8"/>
        <v>0</v>
      </c>
      <c r="N20" s="307">
        <f t="shared" si="2"/>
        <v>9.4735752236421826E-3</v>
      </c>
      <c r="O20" s="308" t="str">
        <f t="shared" si="3"/>
        <v xml:space="preserve"> -</v>
      </c>
    </row>
    <row r="21" spans="2:15" ht="18" customHeight="1">
      <c r="B21" s="288" t="s">
        <v>146</v>
      </c>
      <c r="C21" s="434" t="s">
        <v>147</v>
      </c>
      <c r="D21" s="435"/>
      <c r="E21" s="289">
        <f>+IF(SUM('2016 - 2019'!G24:G26)&gt;0,AVERAGE('2016 - 2019'!O24:O26)," -")</f>
        <v>0.5</v>
      </c>
      <c r="F21" s="289">
        <f>+IF(SUM('2016 - 2019'!H24:H26)&gt;0,AVERAGE('2016 - 2019'!P24:P26)," -")</f>
        <v>1</v>
      </c>
      <c r="G21" s="289">
        <f>+IF(SUM('2016 - 2019'!I24:I26)&gt;0,AVERAGE('2016 - 2019'!Q24:Q26)," -")</f>
        <v>1</v>
      </c>
      <c r="H21" s="289">
        <f>+IF(SUM('2016 - 2019'!J24:J26)&gt;0,AVERAGE('2016 - 2019'!R24:R26)," -")</f>
        <v>0</v>
      </c>
      <c r="I21" s="290">
        <f>+AVERAGE('2016 - 2019'!S24:S26)</f>
        <v>0.31944444444444442</v>
      </c>
      <c r="J21" s="291">
        <f t="shared" si="0"/>
        <v>0.31944444444444442</v>
      </c>
      <c r="K21" s="292">
        <f>+SUM('2016 - 2019'!U24:U26)</f>
        <v>9117466</v>
      </c>
      <c r="L21" s="45">
        <f>+SUM('2016 - 2019'!V24:V26)</f>
        <v>86375</v>
      </c>
      <c r="M21" s="45">
        <f>+SUM('2016 - 2019'!W24:W26)</f>
        <v>0</v>
      </c>
      <c r="N21" s="293">
        <f t="shared" si="2"/>
        <v>9.4735752236421826E-3</v>
      </c>
      <c r="O21" s="294" t="str">
        <f t="shared" si="3"/>
        <v xml:space="preserve"> -</v>
      </c>
    </row>
    <row r="22" spans="2:15" ht="20" customHeight="1">
      <c r="B22" s="280" t="s">
        <v>148</v>
      </c>
      <c r="C22" s="432" t="s">
        <v>111</v>
      </c>
      <c r="D22" s="433"/>
      <c r="E22" s="281">
        <f>+IF('2016 - 2019'!G28&gt;0,'2016 - 2019'!O28," -")</f>
        <v>0.4</v>
      </c>
      <c r="F22" s="281">
        <f>+IF('2016 - 2019'!H28&gt;0,'2016 - 2019'!P28," -")</f>
        <v>0.8</v>
      </c>
      <c r="G22" s="281">
        <f>+IF('2016 - 2019'!I28&gt;0,'2016 - 2019'!Q28," -")</f>
        <v>0.77</v>
      </c>
      <c r="H22" s="281">
        <f>+IF('2016 - 2019'!J28&gt;0,'2016 - 2019'!R28," -")</f>
        <v>0</v>
      </c>
      <c r="I22" s="282">
        <f>+'2016 - 2019'!S28</f>
        <v>0.27</v>
      </c>
      <c r="J22" s="283">
        <f t="shared" si="0"/>
        <v>0.27</v>
      </c>
      <c r="K22" s="284">
        <f>+K23</f>
        <v>68400</v>
      </c>
      <c r="L22" s="285">
        <f t="shared" ref="L22:M22" si="9">+L23</f>
        <v>19560</v>
      </c>
      <c r="M22" s="285">
        <f t="shared" si="9"/>
        <v>0</v>
      </c>
      <c r="N22" s="286">
        <f t="shared" si="2"/>
        <v>0.28596491228070176</v>
      </c>
      <c r="O22" s="287" t="str">
        <f t="shared" si="3"/>
        <v xml:space="preserve"> -</v>
      </c>
    </row>
    <row r="23" spans="2:15" ht="18" customHeight="1">
      <c r="B23" s="288" t="s">
        <v>149</v>
      </c>
      <c r="C23" s="434" t="s">
        <v>150</v>
      </c>
      <c r="D23" s="435"/>
      <c r="E23" s="289">
        <f>+IF('2016 - 2019'!G28&gt;0,'2016 - 2019'!O28," -")</f>
        <v>0.4</v>
      </c>
      <c r="F23" s="289">
        <f>+IF('2016 - 2019'!H28&gt;0,'2016 - 2019'!P28," -")</f>
        <v>0.8</v>
      </c>
      <c r="G23" s="289">
        <f>+IF('2016 - 2019'!I28&gt;0,'2016 - 2019'!Q28," -")</f>
        <v>0.77</v>
      </c>
      <c r="H23" s="289">
        <f>+IF('2016 - 2019'!J28&gt;0,'2016 - 2019'!R28," -")</f>
        <v>0</v>
      </c>
      <c r="I23" s="290">
        <f>+'2016 - 2019'!S28</f>
        <v>0.27</v>
      </c>
      <c r="J23" s="291">
        <f t="shared" si="0"/>
        <v>0.27</v>
      </c>
      <c r="K23" s="292">
        <f>+'2016 - 2019'!U28</f>
        <v>68400</v>
      </c>
      <c r="L23" s="45">
        <f>+'2016 - 2019'!V28</f>
        <v>19560</v>
      </c>
      <c r="M23" s="45">
        <f>+'2016 - 2019'!W28</f>
        <v>0</v>
      </c>
      <c r="N23" s="293">
        <f t="shared" si="2"/>
        <v>0.28596491228070176</v>
      </c>
      <c r="O23" s="294" t="str">
        <f t="shared" si="3"/>
        <v xml:space="preserve"> -</v>
      </c>
    </row>
    <row r="24" spans="2:15" ht="20" customHeight="1">
      <c r="B24" s="280" t="s">
        <v>151</v>
      </c>
      <c r="C24" s="432" t="s">
        <v>112</v>
      </c>
      <c r="D24" s="433"/>
      <c r="E24" s="281">
        <f>+IF(SUM('2016 - 2019'!G30:G40)&gt;0,AVERAGE('2016 - 2019'!O30:O40)," -")</f>
        <v>1</v>
      </c>
      <c r="F24" s="281">
        <f>+IF(SUM('2016 - 2019'!H30:H40)&gt;0,AVERAGE('2016 - 2019'!P30:P40)," -")</f>
        <v>0.86172839506172838</v>
      </c>
      <c r="G24" s="281">
        <f>+IF(SUM('2016 - 2019'!I30:I40)&gt;0,AVERAGE('2016 - 2019'!Q30:Q40)," -")</f>
        <v>0.85555555555555562</v>
      </c>
      <c r="H24" s="281">
        <f>+IF(SUM('2016 - 2019'!J30:J40)&gt;0,AVERAGE('2016 - 2019'!R30:R40)," -")</f>
        <v>0</v>
      </c>
      <c r="I24" s="282">
        <f>+AVERAGE('2016 - 2019'!S30:S40)</f>
        <v>0.65909090909090906</v>
      </c>
      <c r="J24" s="283">
        <f t="shared" si="0"/>
        <v>0.65909090909090906</v>
      </c>
      <c r="K24" s="284">
        <f>+SUM(K25:K27)</f>
        <v>2168019</v>
      </c>
      <c r="L24" s="285">
        <f t="shared" ref="L24:M24" si="10">+SUM(L25:L27)</f>
        <v>1042703</v>
      </c>
      <c r="M24" s="285">
        <f t="shared" si="10"/>
        <v>0</v>
      </c>
      <c r="N24" s="286">
        <f t="shared" si="2"/>
        <v>0.48094735332116556</v>
      </c>
      <c r="O24" s="287" t="str">
        <f t="shared" si="3"/>
        <v xml:space="preserve"> -</v>
      </c>
    </row>
    <row r="25" spans="2:15" ht="18" customHeight="1">
      <c r="B25" s="288" t="s">
        <v>152</v>
      </c>
      <c r="C25" s="434" t="s">
        <v>153</v>
      </c>
      <c r="D25" s="435"/>
      <c r="E25" s="289">
        <f>+IF(SUM('2016 - 2019'!G30:G35)&gt;0,AVERAGE('2016 - 2019'!O30:O35)," -")</f>
        <v>1</v>
      </c>
      <c r="F25" s="289">
        <f>+IF(SUM('2016 - 2019'!H30:H35)&gt;0,AVERAGE('2016 - 2019'!P30:P35)," -")</f>
        <v>0.73888888888888893</v>
      </c>
      <c r="G25" s="289">
        <f>+IF(SUM('2016 - 2019'!I30:I35)&gt;0,AVERAGE('2016 - 2019'!Q30:Q35)," -")</f>
        <v>0.75</v>
      </c>
      <c r="H25" s="289">
        <f>+IF(SUM('2016 - 2019'!J30:J35)&gt;0,AVERAGE('2016 - 2019'!R30:R35)," -")</f>
        <v>0</v>
      </c>
      <c r="I25" s="290">
        <f>+AVERAGE('2016 - 2019'!S30:S35)</f>
        <v>0.57500000000000007</v>
      </c>
      <c r="J25" s="291">
        <f t="shared" si="0"/>
        <v>0.57500000000000007</v>
      </c>
      <c r="K25" s="292">
        <f>+SUM('2016 - 2019'!U30:U35)</f>
        <v>1630761</v>
      </c>
      <c r="L25" s="45">
        <f>+SUM('2016 - 2019'!V30:V35)</f>
        <v>765191</v>
      </c>
      <c r="M25" s="45">
        <f>+SUM('2016 - 2019'!W30:W35)</f>
        <v>0</v>
      </c>
      <c r="N25" s="293">
        <f t="shared" si="2"/>
        <v>0.46922326447591034</v>
      </c>
      <c r="O25" s="294" t="str">
        <f t="shared" si="3"/>
        <v xml:space="preserve"> -</v>
      </c>
    </row>
    <row r="26" spans="2:15" ht="18" customHeight="1">
      <c r="B26" s="288" t="s">
        <v>154</v>
      </c>
      <c r="C26" s="434" t="s">
        <v>155</v>
      </c>
      <c r="D26" s="435"/>
      <c r="E26" s="289">
        <f>+IF('2016 - 2019'!G36&gt;0,'2016 - 2019'!O36," -")</f>
        <v>1</v>
      </c>
      <c r="F26" s="289">
        <f>+IF('2016 - 2019'!H36&gt;0,'2016 - 2019'!P36," -")</f>
        <v>1</v>
      </c>
      <c r="G26" s="289">
        <f>+IF('2016 - 2019'!I36&gt;0,'2016 - 2019'!Q36," -")</f>
        <v>1</v>
      </c>
      <c r="H26" s="289">
        <f>+IF('2016 - 2019'!J36&gt;0,'2016 - 2019'!R36," -")</f>
        <v>0</v>
      </c>
      <c r="I26" s="290">
        <f>+'2016 - 2019'!S36</f>
        <v>0.83333333333333337</v>
      </c>
      <c r="J26" s="291">
        <f t="shared" si="0"/>
        <v>0.83333333333333337</v>
      </c>
      <c r="K26" s="292">
        <f>+'2016 - 2019'!U36</f>
        <v>106600</v>
      </c>
      <c r="L26" s="45">
        <f>+'2016 - 2019'!V36</f>
        <v>44238</v>
      </c>
      <c r="M26" s="45">
        <f>+'2016 - 2019'!W36</f>
        <v>0</v>
      </c>
      <c r="N26" s="293">
        <f t="shared" si="2"/>
        <v>0.41499061913696061</v>
      </c>
      <c r="O26" s="294" t="str">
        <f t="shared" si="3"/>
        <v xml:space="preserve"> -</v>
      </c>
    </row>
    <row r="27" spans="2:15" ht="18" customHeight="1" thickBot="1">
      <c r="B27" s="288" t="s">
        <v>156</v>
      </c>
      <c r="C27" s="434" t="s">
        <v>157</v>
      </c>
      <c r="D27" s="435"/>
      <c r="E27" s="289">
        <f>+IF(SUM('2016 - 2019'!G37:G40)&gt;0,AVERAGE('2016 - 2019'!O37:O40)," -")</f>
        <v>1</v>
      </c>
      <c r="F27" s="289">
        <f>+IF(SUM('2016 - 2019'!H37:H40)&gt;0,AVERAGE('2016 - 2019'!P37:P40)," -")</f>
        <v>0.95</v>
      </c>
      <c r="G27" s="289">
        <f>+IF(SUM('2016 - 2019'!I37:I40)&gt;0,AVERAGE('2016 - 2019'!Q37:Q40)," -")</f>
        <v>0.92500000000000004</v>
      </c>
      <c r="H27" s="289">
        <f>+IF(SUM('2016 - 2019'!J37:J40)&gt;0,AVERAGE('2016 - 2019'!R37:R40)," -")</f>
        <v>0</v>
      </c>
      <c r="I27" s="290">
        <f>+AVERAGE('2016 - 2019'!S37:S40)</f>
        <v>0.7416666666666667</v>
      </c>
      <c r="J27" s="291">
        <f t="shared" si="0"/>
        <v>0.7416666666666667</v>
      </c>
      <c r="K27" s="292">
        <f>+SUM('2016 - 2019'!U37:U40)</f>
        <v>430658</v>
      </c>
      <c r="L27" s="45">
        <f>+SUM('2016 - 2019'!V37:V40)</f>
        <v>233274</v>
      </c>
      <c r="M27" s="45">
        <f>+SUM('2016 - 2019'!W37:W40)</f>
        <v>0</v>
      </c>
      <c r="N27" s="293">
        <f t="shared" si="2"/>
        <v>0.54166879519247291</v>
      </c>
      <c r="O27" s="294" t="str">
        <f t="shared" si="3"/>
        <v xml:space="preserve"> -</v>
      </c>
    </row>
    <row r="28" spans="2:15" ht="22" customHeight="1" thickBot="1">
      <c r="B28" s="272">
        <v>4</v>
      </c>
      <c r="C28" s="440" t="s">
        <v>158</v>
      </c>
      <c r="D28" s="441"/>
      <c r="E28" s="316">
        <f>+IF(SUM('2016 - 2019'!G42:G74)&gt;0,AVERAGE('2016 - 2019'!O42:O74)," -")</f>
        <v>0.74623770129104849</v>
      </c>
      <c r="F28" s="316">
        <f>+IF(SUM('2016 - 2019'!H42:H74)&gt;0,AVERAGE('2016 - 2019'!P42:P74)," -")</f>
        <v>0.77446621278361139</v>
      </c>
      <c r="G28" s="316">
        <f>+IF(SUM('2016 - 2019'!I42:I74)&gt;0,AVERAGE('2016 - 2019'!Q42:Q74)," -")</f>
        <v>0.84317574525635663</v>
      </c>
      <c r="H28" s="316">
        <f>+IF(SUM('2016 - 2019'!J42:J74)&gt;0,AVERAGE('2016 - 2019'!R42:R74)," -")</f>
        <v>0</v>
      </c>
      <c r="I28" s="317">
        <f>+AVERAGE('2016 - 2019'!S42:S74)</f>
        <v>0.66806689726424651</v>
      </c>
      <c r="J28" s="318">
        <f t="shared" si="0"/>
        <v>0.66806689726424651</v>
      </c>
      <c r="K28" s="319">
        <f>+K29</f>
        <v>347315895</v>
      </c>
      <c r="L28" s="320">
        <f t="shared" ref="L28:M28" si="11">+L29</f>
        <v>257527888</v>
      </c>
      <c r="M28" s="320">
        <f t="shared" si="11"/>
        <v>0</v>
      </c>
      <c r="N28" s="321">
        <f t="shared" si="2"/>
        <v>0.74148028266889432</v>
      </c>
      <c r="O28" s="322" t="str">
        <f t="shared" si="3"/>
        <v xml:space="preserve"> -</v>
      </c>
    </row>
    <row r="29" spans="2:15" ht="20" customHeight="1">
      <c r="B29" s="280" t="s">
        <v>159</v>
      </c>
      <c r="C29" s="432" t="s">
        <v>114</v>
      </c>
      <c r="D29" s="433"/>
      <c r="E29" s="281">
        <f>+IF(SUM('2016 - 2019'!G42:G74)&gt;0,AVERAGE('2016 - 2019'!O42:O74)," -")</f>
        <v>0.74623770129104849</v>
      </c>
      <c r="F29" s="281">
        <f>+IF(SUM('2016 - 2019'!H42:H74)&gt;0,AVERAGE('2016 - 2019'!P42:P74)," -")</f>
        <v>0.77446621278361139</v>
      </c>
      <c r="G29" s="281">
        <f>+IF(SUM('2016 - 2019'!I42:I74)&gt;0,AVERAGE('2016 - 2019'!Q42:Q74)," -")</f>
        <v>0.84317574525635663</v>
      </c>
      <c r="H29" s="281">
        <f>+IF(SUM('2016 - 2019'!J42:J74)&gt;0,AVERAGE('2016 - 2019'!R42:R74)," -")</f>
        <v>0</v>
      </c>
      <c r="I29" s="282">
        <f>+AVERAGE('2016 - 2019'!S42:S74)</f>
        <v>0.66806689726424651</v>
      </c>
      <c r="J29" s="283">
        <f t="shared" si="0"/>
        <v>0.66806689726424651</v>
      </c>
      <c r="K29" s="284">
        <f>+SUM(K30:K38)</f>
        <v>347315895</v>
      </c>
      <c r="L29" s="285">
        <f t="shared" ref="L29:M29" si="12">+SUM(L30:L38)</f>
        <v>257527888</v>
      </c>
      <c r="M29" s="285">
        <f t="shared" si="12"/>
        <v>0</v>
      </c>
      <c r="N29" s="286">
        <f t="shared" si="2"/>
        <v>0.74148028266889432</v>
      </c>
      <c r="O29" s="287" t="str">
        <f t="shared" si="3"/>
        <v xml:space="preserve"> -</v>
      </c>
    </row>
    <row r="30" spans="2:15" ht="18" customHeight="1">
      <c r="B30" s="288" t="s">
        <v>160</v>
      </c>
      <c r="C30" s="434" t="s">
        <v>161</v>
      </c>
      <c r="D30" s="435"/>
      <c r="E30" s="289">
        <f>+IF(SUM('2016 - 2019'!G42:G45)&gt;0,AVERAGE('2016 - 2019'!O42:O45)," -")</f>
        <v>0.99924999999999997</v>
      </c>
      <c r="F30" s="289">
        <f>+IF(SUM('2016 - 2019'!H42:H45)&gt;0,AVERAGE('2016 - 2019'!P42:P45)," -")</f>
        <v>0.99924999999999997</v>
      </c>
      <c r="G30" s="289">
        <f>+IF(SUM('2016 - 2019'!I42:I45)&gt;0,AVERAGE('2016 - 2019'!Q42:Q45)," -")</f>
        <v>0.99924999999999997</v>
      </c>
      <c r="H30" s="289">
        <f>+IF(SUM('2016 - 2019'!J42:J45)&gt;0,AVERAGE('2016 - 2019'!R42:R45)," -")</f>
        <v>0</v>
      </c>
      <c r="I30" s="290">
        <f>+AVERAGE('2016 - 2019'!S42:S45)</f>
        <v>0.74943749999999998</v>
      </c>
      <c r="J30" s="291">
        <f t="shared" si="0"/>
        <v>0.74943749999999998</v>
      </c>
      <c r="K30" s="292">
        <f>+SUM('2016 - 2019'!U42:U45)</f>
        <v>270524791</v>
      </c>
      <c r="L30" s="45">
        <f>+SUM('2016 - 2019'!V42:V45)</f>
        <v>248358703</v>
      </c>
      <c r="M30" s="45">
        <f>+SUM('2016 - 2019'!W42:W45)</f>
        <v>0</v>
      </c>
      <c r="N30" s="293">
        <f t="shared" si="2"/>
        <v>0.91806263700246238</v>
      </c>
      <c r="O30" s="294" t="str">
        <f t="shared" si="3"/>
        <v xml:space="preserve"> -</v>
      </c>
    </row>
    <row r="31" spans="2:15" ht="18" customHeight="1">
      <c r="B31" s="288" t="s">
        <v>162</v>
      </c>
      <c r="C31" s="434" t="s">
        <v>163</v>
      </c>
      <c r="D31" s="435"/>
      <c r="E31" s="289">
        <f>+IF(SUM('2016 - 2019'!G46:G51)&gt;0,AVERAGE('2016 - 2019'!O46:O51)," -")</f>
        <v>0.6740666666666667</v>
      </c>
      <c r="F31" s="289">
        <f>+IF(SUM('2016 - 2019'!H46:H51)&gt;0,AVERAGE('2016 - 2019'!P46:P51)," -")</f>
        <v>0.62729999999999997</v>
      </c>
      <c r="G31" s="289">
        <f>+IF(SUM('2016 - 2019'!I46:I51)&gt;0,AVERAGE('2016 - 2019'!Q46:Q51)," -")</f>
        <v>0.7130833333333334</v>
      </c>
      <c r="H31" s="289">
        <f>+IF(SUM('2016 - 2019'!J46:J51)&gt;0,AVERAGE('2016 - 2019'!R46:R51)," -")</f>
        <v>0</v>
      </c>
      <c r="I31" s="290">
        <f>+AVERAGE('2016 - 2019'!S46:S51)</f>
        <v>0.63109615384615381</v>
      </c>
      <c r="J31" s="291">
        <f t="shared" si="0"/>
        <v>0.63109615384615381</v>
      </c>
      <c r="K31" s="292">
        <f>+SUM('2016 - 2019'!U46:U51)</f>
        <v>2250228</v>
      </c>
      <c r="L31" s="45">
        <f>+SUM('2016 - 2019'!V46:V51)</f>
        <v>954767</v>
      </c>
      <c r="M31" s="45">
        <f>+SUM('2016 - 2019'!W46:W51)</f>
        <v>0</v>
      </c>
      <c r="N31" s="293">
        <f t="shared" si="2"/>
        <v>0.42429789336902751</v>
      </c>
      <c r="O31" s="294" t="str">
        <f t="shared" si="3"/>
        <v xml:space="preserve"> -</v>
      </c>
    </row>
    <row r="32" spans="2:15" ht="18" customHeight="1">
      <c r="B32" s="288" t="s">
        <v>164</v>
      </c>
      <c r="C32" s="434" t="s">
        <v>165</v>
      </c>
      <c r="D32" s="435"/>
      <c r="E32" s="289">
        <f>+IF('2016 - 2019'!G52&gt;0,'2016 - 2019'!O52," -")</f>
        <v>1</v>
      </c>
      <c r="F32" s="289">
        <f>+IF('2016 - 2019'!H52&gt;0,'2016 - 2019'!P52," -")</f>
        <v>1</v>
      </c>
      <c r="G32" s="289">
        <f>+IF('2016 - 2019'!I52&gt;0,'2016 - 2019'!Q52," -")</f>
        <v>1</v>
      </c>
      <c r="H32" s="289">
        <f>+IF('2016 - 2019'!J52&gt;0,'2016 - 2019'!R52," -")</f>
        <v>0</v>
      </c>
      <c r="I32" s="290">
        <f>+'2016 - 2019'!S52</f>
        <v>0.75</v>
      </c>
      <c r="J32" s="291">
        <f t="shared" si="0"/>
        <v>0.75</v>
      </c>
      <c r="K32" s="292">
        <f>+'2016 - 2019'!U52</f>
        <v>1355994</v>
      </c>
      <c r="L32" s="45">
        <f>+'2016 - 2019'!V52</f>
        <v>1202917</v>
      </c>
      <c r="M32" s="45">
        <f>+'2016 - 2019'!W52</f>
        <v>0</v>
      </c>
      <c r="N32" s="293">
        <f t="shared" si="2"/>
        <v>0.88711085742267293</v>
      </c>
      <c r="O32" s="294" t="str">
        <f t="shared" si="3"/>
        <v xml:space="preserve"> -</v>
      </c>
    </row>
    <row r="33" spans="2:15" ht="18" customHeight="1">
      <c r="B33" s="288" t="s">
        <v>166</v>
      </c>
      <c r="C33" s="434" t="s">
        <v>167</v>
      </c>
      <c r="D33" s="435"/>
      <c r="E33" s="289">
        <f>+IF(SUM('2016 - 2019'!G53:G58)&gt;0,AVERAGE('2016 - 2019'!O53:O58)," -")</f>
        <v>0.40500000000000003</v>
      </c>
      <c r="F33" s="289">
        <f>+IF(SUM('2016 - 2019'!H53:H58)&gt;0,AVERAGE('2016 - 2019'!P53:P58)," -")</f>
        <v>0.6</v>
      </c>
      <c r="G33" s="289">
        <f>+IF(SUM('2016 - 2019'!I53:I58)&gt;0,AVERAGE('2016 - 2019'!Q53:Q58)," -")</f>
        <v>0.76666666666666661</v>
      </c>
      <c r="H33" s="289">
        <f>+IF(SUM('2016 - 2019'!J53:J58)&gt;0,AVERAGE('2016 - 2019'!R53:R58)," -")</f>
        <v>0</v>
      </c>
      <c r="I33" s="290">
        <f>+AVERAGE('2016 - 2019'!S53:S58)</f>
        <v>0.78416666666666668</v>
      </c>
      <c r="J33" s="291">
        <f t="shared" si="0"/>
        <v>0.78416666666666668</v>
      </c>
      <c r="K33" s="292">
        <f>+SUM('2016 - 2019'!U53:U58)</f>
        <v>1403841</v>
      </c>
      <c r="L33" s="45">
        <f>+SUM('2016 - 2019'!V53:V58)</f>
        <v>1202207</v>
      </c>
      <c r="M33" s="45">
        <f>+SUM('2016 - 2019'!W53:W58)</f>
        <v>0</v>
      </c>
      <c r="N33" s="293">
        <f t="shared" si="2"/>
        <v>0.85636977406985548</v>
      </c>
      <c r="O33" s="294" t="str">
        <f t="shared" si="3"/>
        <v xml:space="preserve"> -</v>
      </c>
    </row>
    <row r="34" spans="2:15" ht="18" customHeight="1">
      <c r="B34" s="288" t="s">
        <v>168</v>
      </c>
      <c r="C34" s="434" t="s">
        <v>169</v>
      </c>
      <c r="D34" s="435"/>
      <c r="E34" s="289">
        <f>+IF(SUM('2016 - 2019'!G59:G62)&gt;0,AVERAGE('2016 - 2019'!O59:O62)," -")</f>
        <v>0.82499999999999996</v>
      </c>
      <c r="F34" s="289">
        <f>+IF(SUM('2016 - 2019'!H59:H62)&gt;0,AVERAGE('2016 - 2019'!P59:P62)," -")</f>
        <v>1</v>
      </c>
      <c r="G34" s="289">
        <f>+IF(SUM('2016 - 2019'!I59:I62)&gt;0,AVERAGE('2016 - 2019'!Q59:Q62)," -")</f>
        <v>1</v>
      </c>
      <c r="H34" s="289">
        <f>+IF(SUM('2016 - 2019'!J59:J62)&gt;0,AVERAGE('2016 - 2019'!R59:R62)," -")</f>
        <v>0</v>
      </c>
      <c r="I34" s="290">
        <f>+AVERAGE('2016 - 2019'!S59:S62)</f>
        <v>0.8</v>
      </c>
      <c r="J34" s="291">
        <f t="shared" si="0"/>
        <v>0.8</v>
      </c>
      <c r="K34" s="292">
        <f>+SUM('2016 - 2019'!U59:U62)</f>
        <v>1935347</v>
      </c>
      <c r="L34" s="45">
        <f>+SUM('2016 - 2019'!V59:V62)</f>
        <v>1492032</v>
      </c>
      <c r="M34" s="45">
        <f>+SUM('2016 - 2019'!W59:W62)</f>
        <v>0</v>
      </c>
      <c r="N34" s="293">
        <f t="shared" si="2"/>
        <v>0.77093771814563483</v>
      </c>
      <c r="O34" s="294" t="str">
        <f t="shared" si="3"/>
        <v xml:space="preserve"> -</v>
      </c>
    </row>
    <row r="35" spans="2:15" ht="18" customHeight="1">
      <c r="B35" s="288" t="s">
        <v>170</v>
      </c>
      <c r="C35" s="434" t="s">
        <v>171</v>
      </c>
      <c r="D35" s="435"/>
      <c r="E35" s="289">
        <f>+IF(SUM('2016 - 2019'!G63:G65)&gt;0,AVERAGE('2016 - 2019'!O63:O65)," -")</f>
        <v>0.76666666666666661</v>
      </c>
      <c r="F35" s="289">
        <f>+IF(SUM('2016 - 2019'!H63:H65)&gt;0,AVERAGE('2016 - 2019'!P63:P65)," -")</f>
        <v>1</v>
      </c>
      <c r="G35" s="289">
        <f>+IF(SUM('2016 - 2019'!I63:I65)&gt;0,AVERAGE('2016 - 2019'!Q63:Q65)," -")</f>
        <v>0.83333333333333337</v>
      </c>
      <c r="H35" s="289">
        <f>+IF(SUM('2016 - 2019'!J63:J65)&gt;0,AVERAGE('2016 - 2019'!R63:R65)," -")</f>
        <v>0</v>
      </c>
      <c r="I35" s="290">
        <f>+AVERAGE('2016 - 2019'!S63:S65)</f>
        <v>0.65</v>
      </c>
      <c r="J35" s="291">
        <f t="shared" si="0"/>
        <v>0.65</v>
      </c>
      <c r="K35" s="292">
        <f>+SUM('2016 - 2019'!U63:U65)</f>
        <v>2126144</v>
      </c>
      <c r="L35" s="45">
        <f>+SUM('2016 - 2019'!V63:V65)</f>
        <v>1070368</v>
      </c>
      <c r="M35" s="45">
        <f>+SUM('2016 - 2019'!W63:W65)</f>
        <v>0</v>
      </c>
      <c r="N35" s="293">
        <f t="shared" si="2"/>
        <v>0.50343156437193337</v>
      </c>
      <c r="O35" s="294" t="str">
        <f t="shared" si="3"/>
        <v xml:space="preserve"> -</v>
      </c>
    </row>
    <row r="36" spans="2:15" ht="18" customHeight="1">
      <c r="B36" s="288" t="s">
        <v>172</v>
      </c>
      <c r="C36" s="434" t="s">
        <v>173</v>
      </c>
      <c r="D36" s="435"/>
      <c r="E36" s="289">
        <f>+IF(SUM('2016 - 2019'!G66:G69)&gt;0,AVERAGE('2016 - 2019'!O66:O69)," -")</f>
        <v>0.81527115038124376</v>
      </c>
      <c r="F36" s="289">
        <f>+IF(SUM('2016 - 2019'!H66:H69)&gt;0,AVERAGE('2016 - 2019'!P66:P69)," -")</f>
        <v>0.81262159587708538</v>
      </c>
      <c r="G36" s="289">
        <f>+IF(SUM('2016 - 2019'!I66:I69)&gt;0,AVERAGE('2016 - 2019'!Q66:Q69)," -")</f>
        <v>0.79918174118556262</v>
      </c>
      <c r="H36" s="289">
        <f>+IF(SUM('2016 - 2019'!J66:J69)&gt;0,AVERAGE('2016 - 2019'!R66:R69)," -")</f>
        <v>0</v>
      </c>
      <c r="I36" s="290">
        <f>+AVERAGE('2016 - 2019'!S66:S69)</f>
        <v>0.60547017166080308</v>
      </c>
      <c r="J36" s="291">
        <f t="shared" si="0"/>
        <v>0.60547017166080308</v>
      </c>
      <c r="K36" s="292">
        <f>+SUM('2016 - 2019'!U66:U69)</f>
        <v>1924768</v>
      </c>
      <c r="L36" s="45">
        <f>+SUM('2016 - 2019'!V66:V69)</f>
        <v>1222775</v>
      </c>
      <c r="M36" s="45">
        <f>+SUM('2016 - 2019'!W66:W69)</f>
        <v>0</v>
      </c>
      <c r="N36" s="293">
        <f t="shared" si="2"/>
        <v>0.63528435634840152</v>
      </c>
      <c r="O36" s="294" t="str">
        <f t="shared" si="3"/>
        <v xml:space="preserve"> -</v>
      </c>
    </row>
    <row r="37" spans="2:15" ht="18" customHeight="1">
      <c r="B37" s="288" t="s">
        <v>174</v>
      </c>
      <c r="C37" s="434" t="s">
        <v>175</v>
      </c>
      <c r="D37" s="435"/>
      <c r="E37" s="289">
        <f>+IF(SUM('2016 - 2019'!G70:G71)&gt;0,AVERAGE('2016 - 2019'!O70:O71)," -")</f>
        <v>1</v>
      </c>
      <c r="F37" s="289">
        <f>+IF(SUM('2016 - 2019'!H70:H71)&gt;0,AVERAGE('2016 - 2019'!P70:P71)," -")</f>
        <v>1</v>
      </c>
      <c r="G37" s="289">
        <f>+IF(SUM('2016 - 2019'!I70:I71)&gt;0,AVERAGE('2016 - 2019'!Q70:Q71)," -")</f>
        <v>0.9</v>
      </c>
      <c r="H37" s="289">
        <f>+IF(SUM('2016 - 2019'!J70:J71)&gt;0,AVERAGE('2016 - 2019'!R70:R71)," -")</f>
        <v>0</v>
      </c>
      <c r="I37" s="290">
        <f>+AVERAGE('2016 - 2019'!S70:S71)</f>
        <v>0.8</v>
      </c>
      <c r="J37" s="291">
        <f t="shared" si="0"/>
        <v>0.8</v>
      </c>
      <c r="K37" s="292">
        <f>+SUM('2016 - 2019'!U70:U71)</f>
        <v>113200</v>
      </c>
      <c r="L37" s="45">
        <f>+SUM('2016 - 2019'!V70:V71)</f>
        <v>70260</v>
      </c>
      <c r="M37" s="45">
        <f>+SUM('2016 - 2019'!W70:W71)</f>
        <v>0</v>
      </c>
      <c r="N37" s="293">
        <f t="shared" si="2"/>
        <v>0.62067137809187278</v>
      </c>
      <c r="O37" s="294" t="str">
        <f t="shared" si="3"/>
        <v xml:space="preserve"> -</v>
      </c>
    </row>
    <row r="38" spans="2:15" ht="18" customHeight="1" thickBot="1">
      <c r="B38" s="288" t="s">
        <v>176</v>
      </c>
      <c r="C38" s="434" t="s">
        <v>177</v>
      </c>
      <c r="D38" s="435"/>
      <c r="E38" s="289">
        <f>+IF(SUM('2016 - 2019'!G72:G74)&gt;0,AVERAGE('2016 - 2019'!O72:O74)," -")</f>
        <v>0.3</v>
      </c>
      <c r="F38" s="289">
        <f>+IF(SUM('2016 - 2019'!H72:H74)&gt;0,AVERAGE('2016 - 2019'!P72:P74)," -")</f>
        <v>0.28333333333333338</v>
      </c>
      <c r="G38" s="289">
        <f>+IF(SUM('2016 - 2019'!I72:I74)&gt;0,AVERAGE('2016 - 2019'!Q72:Q74)," -")</f>
        <v>0.66666666666666674</v>
      </c>
      <c r="H38" s="289">
        <f>+IF(SUM('2016 - 2019'!J72:J74)&gt;0,AVERAGE('2016 - 2019'!R72:R74)," -")</f>
        <v>0</v>
      </c>
      <c r="I38" s="290">
        <f>+AVERAGE('2016 - 2019'!S72:S74)</f>
        <v>0.21166666666666667</v>
      </c>
      <c r="J38" s="291">
        <f t="shared" si="0"/>
        <v>0.21166666666666667</v>
      </c>
      <c r="K38" s="323">
        <f>+SUM('2016 - 2019'!U72:U74)</f>
        <v>65681582</v>
      </c>
      <c r="L38" s="53">
        <f>+SUM('2016 - 2019'!V72:V74)</f>
        <v>1953859</v>
      </c>
      <c r="M38" s="53">
        <f>+SUM('2016 - 2019'!W72:W74)</f>
        <v>0</v>
      </c>
      <c r="N38" s="324">
        <f t="shared" si="2"/>
        <v>2.974744122332498E-2</v>
      </c>
      <c r="O38" s="325" t="str">
        <f t="shared" si="3"/>
        <v xml:space="preserve"> -</v>
      </c>
    </row>
    <row r="39" spans="2:15" ht="24" customHeight="1" thickBot="1">
      <c r="C39" s="442" t="s">
        <v>178</v>
      </c>
      <c r="D39" s="443"/>
      <c r="E39" s="326">
        <f>+'2016 - 2019'!O75</f>
        <v>0.76906710410223522</v>
      </c>
      <c r="F39" s="326">
        <f>+'2016 - 2019'!P75</f>
        <v>0.82079083878127779</v>
      </c>
      <c r="G39" s="326">
        <f>+'2016 - 2019'!Q75</f>
        <v>0.8556680370774753</v>
      </c>
      <c r="H39" s="326">
        <f>+'2016 - 2019'!R75</f>
        <v>0</v>
      </c>
      <c r="I39" s="327">
        <f>+'2016 - 2019'!S75</f>
        <v>0.64399779432257542</v>
      </c>
      <c r="J39" s="328">
        <f t="shared" si="0"/>
        <v>0.64399779432257542</v>
      </c>
      <c r="K39" s="162">
        <f>+K8+K11+K19+K28</f>
        <v>361738896</v>
      </c>
      <c r="L39" s="159">
        <f>+L8+L11+L19+L28</f>
        <v>261075034</v>
      </c>
      <c r="M39" s="159">
        <f>+M8+M11+M19+M28</f>
        <v>0</v>
      </c>
      <c r="N39" s="329">
        <f t="shared" si="2"/>
        <v>0.72172231652965513</v>
      </c>
      <c r="O39" s="330" t="str">
        <f t="shared" si="3"/>
        <v xml:space="preserve"> -</v>
      </c>
    </row>
    <row r="41" spans="2:15" ht="17">
      <c r="C41" s="331" t="str">
        <f>+'2016 - 2019'!C7</f>
        <v>FECHA CORTE</v>
      </c>
      <c r="D41" s="332"/>
      <c r="E41" s="333"/>
      <c r="F41" s="333"/>
      <c r="I41" s="331" t="s">
        <v>192</v>
      </c>
    </row>
    <row r="42" spans="2:15" ht="17">
      <c r="C42" s="334">
        <f>+'2016 - 2019'!C8</f>
        <v>43373</v>
      </c>
    </row>
  </sheetData>
  <mergeCells count="39">
    <mergeCell ref="C38:D38"/>
    <mergeCell ref="C39:D39"/>
    <mergeCell ref="C32:D32"/>
    <mergeCell ref="C33:D33"/>
    <mergeCell ref="C34:D34"/>
    <mergeCell ref="C35:D35"/>
    <mergeCell ref="C36:D36"/>
    <mergeCell ref="C37:D37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7:D7"/>
    <mergeCell ref="I7:J7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9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{1E08719D-E70B-8549-9654-E6F06C52E7AC}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08719D-E70B-8549-9654-E6F06C52E7AC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2018-10-08T21:18:45Z</dcterms:modified>
</cp:coreProperties>
</file>