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3" i="11"/>
  <c r="W13" i="11"/>
  <c r="V14" i="11"/>
  <c r="W14" i="11"/>
  <c r="V15" i="11"/>
  <c r="W15" i="11"/>
  <c r="V16" i="11"/>
  <c r="W16" i="11"/>
  <c r="V17" i="11"/>
  <c r="W17" i="11"/>
  <c r="V18" i="11"/>
  <c r="W18" i="11"/>
  <c r="V19" i="11"/>
  <c r="W19" i="11"/>
  <c r="U18" i="11"/>
  <c r="U17" i="11"/>
  <c r="U16" i="11"/>
  <c r="U15" i="11"/>
  <c r="U14" i="11"/>
  <c r="U13" i="11"/>
  <c r="U12" i="11"/>
  <c r="L10" i="12"/>
  <c r="L11" i="12"/>
  <c r="L12" i="12"/>
  <c r="L9" i="12"/>
  <c r="L8" i="12"/>
  <c r="M10" i="12"/>
  <c r="M11" i="12"/>
  <c r="M12" i="12"/>
  <c r="M9" i="12"/>
  <c r="M8" i="12"/>
  <c r="K12" i="12"/>
  <c r="K11" i="12"/>
  <c r="K10" i="12"/>
  <c r="I12" i="12"/>
  <c r="I11" i="12"/>
  <c r="I10" i="12"/>
  <c r="I9" i="12"/>
  <c r="I8" i="12"/>
  <c r="H12" i="11"/>
  <c r="H13" i="11"/>
  <c r="H14" i="11"/>
  <c r="H15" i="11"/>
  <c r="H16" i="11"/>
  <c r="H17" i="11"/>
  <c r="H18" i="11"/>
  <c r="L12" i="8"/>
  <c r="N12" i="8"/>
  <c r="P12" i="11"/>
  <c r="L13" i="8"/>
  <c r="N13" i="8"/>
  <c r="P13" i="11"/>
  <c r="L14" i="8"/>
  <c r="N14" i="8"/>
  <c r="P14" i="11"/>
  <c r="L15" i="8"/>
  <c r="N15" i="8"/>
  <c r="P15" i="11"/>
  <c r="L16" i="8"/>
  <c r="N16" i="8"/>
  <c r="P16" i="11"/>
  <c r="L17" i="8"/>
  <c r="N17" i="8"/>
  <c r="P17" i="11"/>
  <c r="L18" i="8"/>
  <c r="N18" i="8"/>
  <c r="P18" i="11"/>
  <c r="F8" i="12"/>
  <c r="I12" i="11"/>
  <c r="I13" i="11"/>
  <c r="I14" i="11"/>
  <c r="I15" i="11"/>
  <c r="I16" i="11"/>
  <c r="I17" i="11"/>
  <c r="I18" i="11"/>
  <c r="L12" i="9"/>
  <c r="N12" i="9"/>
  <c r="Q12" i="11"/>
  <c r="L13" i="9"/>
  <c r="N13" i="9"/>
  <c r="Q13" i="11"/>
  <c r="L14" i="9"/>
  <c r="N14" i="9"/>
  <c r="Q14" i="11"/>
  <c r="L15" i="9"/>
  <c r="N15" i="9"/>
  <c r="Q15" i="11"/>
  <c r="L16" i="9"/>
  <c r="N16" i="9"/>
  <c r="Q16" i="11"/>
  <c r="L17" i="9"/>
  <c r="N17" i="9"/>
  <c r="Q17" i="11"/>
  <c r="L18" i="9"/>
  <c r="N18" i="9"/>
  <c r="Q18" i="11"/>
  <c r="G8" i="12"/>
  <c r="J12" i="11"/>
  <c r="J13" i="11"/>
  <c r="J14" i="11"/>
  <c r="J15" i="11"/>
  <c r="J16" i="11"/>
  <c r="J17" i="11"/>
  <c r="J18" i="11"/>
  <c r="L12" i="10"/>
  <c r="N12" i="10"/>
  <c r="R12" i="11"/>
  <c r="L13" i="10"/>
  <c r="N13" i="10"/>
  <c r="R13" i="11"/>
  <c r="L14" i="10"/>
  <c r="N14" i="10"/>
  <c r="R14" i="11"/>
  <c r="L15" i="10"/>
  <c r="N15" i="10"/>
  <c r="R15" i="11"/>
  <c r="L16" i="10"/>
  <c r="N16" i="10"/>
  <c r="R16" i="11"/>
  <c r="L17" i="10"/>
  <c r="N17" i="10"/>
  <c r="R17" i="11"/>
  <c r="L18" i="10"/>
  <c r="N18" i="10"/>
  <c r="R18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C16" i="12"/>
  <c r="C15" i="12"/>
  <c r="S19" i="11"/>
  <c r="I13" i="12"/>
  <c r="P19" i="11"/>
  <c r="F13" i="12"/>
  <c r="Q19" i="11"/>
  <c r="G13" i="12"/>
  <c r="R19" i="11"/>
  <c r="H13" i="12"/>
  <c r="L12" i="7"/>
  <c r="N12" i="7"/>
  <c r="O12" i="11"/>
  <c r="L13" i="7"/>
  <c r="N13" i="7"/>
  <c r="O13" i="11"/>
  <c r="L14" i="7"/>
  <c r="N14" i="7"/>
  <c r="O14" i="11"/>
  <c r="L15" i="7"/>
  <c r="N15" i="7"/>
  <c r="O15" i="11"/>
  <c r="L16" i="7"/>
  <c r="N16" i="7"/>
  <c r="O16" i="11"/>
  <c r="L17" i="7"/>
  <c r="N17" i="7"/>
  <c r="O17" i="11"/>
  <c r="L18" i="7"/>
  <c r="N18" i="7"/>
  <c r="O18" i="11"/>
  <c r="O19" i="11"/>
  <c r="E13" i="12"/>
  <c r="G18" i="11"/>
  <c r="E12" i="12"/>
  <c r="G17" i="11"/>
  <c r="E11" i="12"/>
  <c r="G12" i="11"/>
  <c r="G13" i="11"/>
  <c r="G14" i="11"/>
  <c r="G15" i="11"/>
  <c r="G16" i="11"/>
  <c r="E10" i="12"/>
  <c r="E9" i="12"/>
  <c r="E8" i="12"/>
  <c r="M13" i="12"/>
  <c r="O13" i="12"/>
  <c r="K9" i="12"/>
  <c r="K8" i="12"/>
  <c r="K13" i="12"/>
  <c r="L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5" i="11"/>
  <c r="N16" i="11"/>
  <c r="N17" i="11"/>
  <c r="N18" i="11"/>
  <c r="M12" i="11"/>
  <c r="M13" i="11"/>
  <c r="M14" i="11"/>
  <c r="M15" i="11"/>
  <c r="M16" i="11"/>
  <c r="M17" i="11"/>
  <c r="M18" i="11"/>
  <c r="L12" i="11"/>
  <c r="L13" i="11"/>
  <c r="L14" i="11"/>
  <c r="L15" i="11"/>
  <c r="L16" i="11"/>
  <c r="L17" i="11"/>
  <c r="L18" i="11"/>
  <c r="K12" i="11"/>
  <c r="K13" i="11"/>
  <c r="K14" i="11"/>
  <c r="K15" i="11"/>
  <c r="K16" i="11"/>
  <c r="K17" i="11"/>
  <c r="K18" i="11"/>
  <c r="Y19" i="11"/>
  <c r="U19" i="11"/>
  <c r="X19" i="11"/>
  <c r="Y18" i="11"/>
  <c r="X18" i="11"/>
  <c r="Y17" i="11"/>
  <c r="X17" i="11"/>
  <c r="Y16" i="11"/>
  <c r="X16" i="11"/>
  <c r="Y15" i="11"/>
  <c r="X15" i="11"/>
  <c r="Y14" i="11"/>
  <c r="X14" i="11"/>
  <c r="Y13" i="11"/>
  <c r="X13" i="11"/>
  <c r="Y12" i="11"/>
  <c r="X12" i="11"/>
  <c r="I18" i="10"/>
  <c r="I17" i="10"/>
  <c r="I16" i="10"/>
  <c r="I14" i="10"/>
  <c r="I13" i="10"/>
  <c r="I12" i="10"/>
  <c r="I18" i="9"/>
  <c r="I17" i="9"/>
  <c r="I16" i="9"/>
  <c r="I14" i="9"/>
  <c r="I13" i="9"/>
  <c r="I12" i="9"/>
  <c r="I18" i="8"/>
  <c r="I17" i="8"/>
  <c r="I16" i="8"/>
  <c r="I14" i="8"/>
  <c r="I13" i="8"/>
  <c r="I12" i="8"/>
  <c r="I15" i="8"/>
  <c r="I15" i="9"/>
  <c r="I15" i="10"/>
  <c r="R19" i="10"/>
  <c r="T19" i="10"/>
  <c r="P19" i="10"/>
  <c r="Q19" i="10"/>
  <c r="S19" i="10"/>
  <c r="N19" i="10"/>
  <c r="M12" i="10"/>
  <c r="M13" i="10"/>
  <c r="M14" i="10"/>
  <c r="M15" i="10"/>
  <c r="M16" i="10"/>
  <c r="M17" i="10"/>
  <c r="M18" i="10"/>
  <c r="M19" i="10"/>
  <c r="R19" i="9"/>
  <c r="T19" i="9"/>
  <c r="P19" i="9"/>
  <c r="Q19" i="9"/>
  <c r="S19" i="9"/>
  <c r="N19" i="9"/>
  <c r="M12" i="9"/>
  <c r="M13" i="9"/>
  <c r="M14" i="9"/>
  <c r="M15" i="9"/>
  <c r="M16" i="9"/>
  <c r="M17" i="9"/>
  <c r="M18" i="9"/>
  <c r="M19" i="9"/>
  <c r="R19" i="8"/>
  <c r="T19" i="8"/>
  <c r="P19" i="8"/>
  <c r="Q19" i="8"/>
  <c r="S19" i="8"/>
  <c r="N19" i="8"/>
  <c r="M12" i="8"/>
  <c r="M13" i="8"/>
  <c r="M14" i="8"/>
  <c r="M15" i="8"/>
  <c r="M16" i="8"/>
  <c r="M17" i="8"/>
  <c r="M18" i="8"/>
  <c r="M19" i="8"/>
  <c r="R19" i="7"/>
  <c r="Q19" i="7"/>
  <c r="P19" i="7"/>
  <c r="N19" i="7"/>
  <c r="M12" i="7"/>
  <c r="M13" i="7"/>
  <c r="M14" i="7"/>
  <c r="M15" i="7"/>
  <c r="M16" i="7"/>
  <c r="M17" i="7"/>
  <c r="M18" i="7"/>
  <c r="M19" i="7"/>
  <c r="T19" i="7"/>
  <c r="S19" i="7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8" i="9"/>
  <c r="S18" i="9"/>
  <c r="T17" i="9"/>
  <c r="S17" i="9"/>
  <c r="T16" i="9"/>
  <c r="S16" i="9"/>
  <c r="T15" i="9"/>
  <c r="S15" i="9"/>
  <c r="T14" i="9"/>
  <c r="S14" i="9"/>
  <c r="T13" i="9"/>
  <c r="S13" i="9"/>
  <c r="T12" i="9"/>
  <c r="S12" i="9"/>
  <c r="T18" i="8"/>
  <c r="S18" i="8"/>
  <c r="T17" i="8"/>
  <c r="S17" i="8"/>
  <c r="T16" i="8"/>
  <c r="S16" i="8"/>
  <c r="T15" i="8"/>
  <c r="S15" i="8"/>
  <c r="T14" i="8"/>
  <c r="S14" i="8"/>
  <c r="T13" i="8"/>
  <c r="S13" i="8"/>
  <c r="T12" i="8"/>
  <c r="S12" i="8"/>
  <c r="S13" i="7"/>
  <c r="T13" i="7"/>
  <c r="S14" i="7"/>
  <c r="T14" i="7"/>
  <c r="S15" i="7"/>
  <c r="T15" i="7"/>
  <c r="S16" i="7"/>
  <c r="T16" i="7"/>
  <c r="S17" i="7"/>
  <c r="T17" i="7"/>
  <c r="S18" i="7"/>
  <c r="T18" i="7"/>
  <c r="T12" i="7"/>
  <c r="S12" i="7"/>
</calcChain>
</file>

<file path=xl/sharedStrings.xml><?xml version="1.0" encoding="utf-8"?>
<sst xmlns="http://schemas.openxmlformats.org/spreadsheetml/2006/main" count="234" uniqueCount="61">
  <si>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</si>
  <si>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</si>
  <si>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</si>
  <si>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</si>
  <si>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</si>
  <si>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</si>
  <si>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</si>
  <si>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</si>
  <si>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</si>
  <si>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</si>
  <si>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</si>
  <si>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</si>
  <si>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</si>
  <si>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</si>
  <si>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</si>
  <si>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</si>
  <si>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</si>
  <si>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</si>
  <si>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</si>
  <si>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</si>
  <si>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</si>
  <si>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</si>
  <si>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</si>
  <si>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</si>
  <si>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</si>
  <si>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</si>
  <si>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</si>
  <si>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OFICINA DE PRENSA Y COMUNICACIONES</t>
  </si>
  <si>
    <t>Número de estrategias de comunicación implementadas y mantenidas para difundir las iniciativas de la Administración Municipal y promover el debate público sobre temas de gobierno y de ciudad.</t>
  </si>
  <si>
    <t>Número de Planes de medios implementados y mantenidos para informar a la ciudadanía las políticas e iniciativas del gobierno.</t>
  </si>
  <si>
    <t>Número de estrategias de comunicación implementadas y mantenidas para difundir las acciones de la Administración Municipal y promover el debate público sobre temas de gobierno y de ciudad en la emisora cultural.</t>
  </si>
  <si>
    <t>Número de ruedas de prensa convocadas y realizadas  por el despacho del Alcalde.</t>
  </si>
  <si>
    <t>Número de estrategias de comunicación implementadas y mantenidas  para promover la participación ciudadana sobre asuntos de interés públicos.</t>
  </si>
  <si>
    <t>Número de estrategias de comunicaciones formuladas e implementadas para difundir los procesos de contratación pública de selección abierta y promover la participación de oferentes así como el control social ciudadano.</t>
  </si>
  <si>
    <t>Número de estrategias de comunicaciones implementadas y mantenidas para difundir y promover la oferta institucional así como de sus funciones, deberes y/u obligaciones legales dirigida a la población con enfoque diferencial.</t>
  </si>
  <si>
    <t>1 - GOBERNANZA DEMOCRÁTICA</t>
  </si>
  <si>
    <t>GOBIERNO PARTICIPATIVO Y ABIERTO</t>
  </si>
  <si>
    <t>CIUDADANÍA EMPODERADA Y DEBATE PÚBLICO</t>
  </si>
  <si>
    <t>GOBIERNO TRANSPARENTE</t>
  </si>
  <si>
    <t>GOBIERNO COMPRENSIBLE Y ACCESIBLE</t>
  </si>
  <si>
    <t>2016 - 2019</t>
  </si>
  <si>
    <t>AVANCE EN CUMPLIMIENTO</t>
  </si>
  <si>
    <t>RESUMEN CUMPLIMIENTO OFICINA DE PRENSA Y COMUNICACIONES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</si>
  <si>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</si>
  <si>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</si>
  <si>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</si>
  <si>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</si>
  <si>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</si>
  <si>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</si>
  <si>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</si>
  <si>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</si>
  <si>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</si>
  <si>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1.1.3</t>
  </si>
  <si>
    <t>Ciudadanía Empoderada y Debate Público</t>
  </si>
  <si>
    <t>1.1.7</t>
  </si>
  <si>
    <t>Gobierno Transparente</t>
  </si>
  <si>
    <t>1.1.8</t>
  </si>
  <si>
    <t>Gobierno Comprensible y Accesible</t>
  </si>
  <si>
    <t>PLAN DE DESARROLLO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</si>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</sst>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8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51">
    <xf numFmtId="0" fontId="0" fillId="0" borderId="0" xfId="0"/>
    <xf numFmtId="0" fontId="5" fillId="0" borderId="0" xfId="0" applyFont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164" fontId="3" fillId="0" borderId="13" xfId="0" applyNumberFormat="1" applyFont="1" applyBorder="1" applyAlignment="1" applyProtection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6" fillId="0" borderId="28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9" fontId="7" fillId="2" borderId="39" xfId="0" applyNumberFormat="1" applyFont="1" applyFill="1" applyBorder="1" applyAlignment="1">
      <alignment horizontal="center" vertical="center"/>
    </xf>
    <xf numFmtId="9" fontId="7" fillId="2" borderId="40" xfId="0" applyNumberFormat="1" applyFont="1" applyFill="1" applyBorder="1" applyAlignment="1">
      <alignment horizontal="center" vertical="center"/>
    </xf>
    <xf numFmtId="3" fontId="7" fillId="2" borderId="41" xfId="0" applyNumberFormat="1" applyFont="1" applyFill="1" applyBorder="1" applyAlignment="1">
      <alignment horizontal="center" vertical="center"/>
    </xf>
    <xf numFmtId="3" fontId="7" fillId="2" borderId="42" xfId="0" applyNumberFormat="1" applyFont="1" applyFill="1" applyBorder="1" applyAlignment="1">
      <alignment horizontal="center" vertical="center"/>
    </xf>
    <xf numFmtId="9" fontId="7" fillId="2" borderId="4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5" fillId="0" borderId="24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justify" vertical="center" wrapText="1"/>
    </xf>
    <xf numFmtId="164" fontId="5" fillId="0" borderId="46" xfId="0" applyNumberFormat="1" applyFont="1" applyBorder="1" applyAlignment="1">
      <alignment horizontal="center" vertical="center"/>
    </xf>
    <xf numFmtId="0" fontId="3" fillId="0" borderId="46" xfId="0" applyFont="1" applyFill="1" applyBorder="1" applyAlignment="1">
      <alignment horizontal="justify" vertical="center" wrapText="1"/>
    </xf>
    <xf numFmtId="3" fontId="5" fillId="0" borderId="46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9" fontId="6" fillId="0" borderId="12" xfId="0" applyNumberFormat="1" applyFont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justify" vertical="center" wrapText="1"/>
    </xf>
    <xf numFmtId="164" fontId="5" fillId="0" borderId="42" xfId="0" applyNumberFormat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justify" vertical="center" wrapText="1"/>
    </xf>
    <xf numFmtId="3" fontId="5" fillId="0" borderId="42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3" fontId="5" fillId="0" borderId="38" xfId="0" applyNumberFormat="1" applyFont="1" applyFill="1" applyBorder="1" applyAlignment="1">
      <alignment horizontal="center" vertical="center"/>
    </xf>
    <xf numFmtId="3" fontId="5" fillId="0" borderId="30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/>
    </xf>
    <xf numFmtId="9" fontId="10" fillId="2" borderId="41" xfId="0" applyNumberFormat="1" applyFont="1" applyFill="1" applyBorder="1" applyAlignment="1">
      <alignment horizontal="center" vertical="center"/>
    </xf>
    <xf numFmtId="9" fontId="5" fillId="3" borderId="2" xfId="0" applyNumberFormat="1" applyFont="1" applyFill="1" applyBorder="1" applyAlignment="1">
      <alignment horizontal="center" vertical="center"/>
    </xf>
    <xf numFmtId="9" fontId="5" fillId="3" borderId="10" xfId="0" applyNumberFormat="1" applyFont="1" applyFill="1" applyBorder="1" applyAlignment="1">
      <alignment horizontal="center" vertical="center"/>
    </xf>
    <xf numFmtId="9" fontId="5" fillId="3" borderId="3" xfId="0" applyNumberFormat="1" applyFont="1" applyFill="1" applyBorder="1" applyAlignment="1">
      <alignment horizontal="center" vertical="center"/>
    </xf>
    <xf numFmtId="9" fontId="5" fillId="3" borderId="4" xfId="0" applyNumberFormat="1" applyFont="1" applyFill="1" applyBorder="1" applyAlignment="1">
      <alignment horizontal="center" vertical="center"/>
    </xf>
    <xf numFmtId="9" fontId="5" fillId="3" borderId="52" xfId="0" applyNumberFormat="1" applyFont="1" applyFill="1" applyBorder="1" applyAlignment="1">
      <alignment horizontal="center" vertical="center"/>
    </xf>
    <xf numFmtId="9" fontId="5" fillId="3" borderId="5" xfId="0" applyNumberFormat="1" applyFont="1" applyFill="1" applyBorder="1" applyAlignment="1">
      <alignment horizontal="center" vertical="center"/>
    </xf>
    <xf numFmtId="9" fontId="5" fillId="3" borderId="29" xfId="0" applyNumberFormat="1" applyFont="1" applyFill="1" applyBorder="1" applyAlignment="1">
      <alignment horizontal="center" vertical="center"/>
    </xf>
    <xf numFmtId="9" fontId="5" fillId="3" borderId="11" xfId="0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/>
    </xf>
    <xf numFmtId="9" fontId="5" fillId="3" borderId="41" xfId="0" applyNumberFormat="1" applyFont="1" applyFill="1" applyBorder="1" applyAlignment="1">
      <alignment horizontal="center" vertical="center"/>
    </xf>
    <xf numFmtId="9" fontId="5" fillId="3" borderId="53" xfId="0" applyNumberFormat="1" applyFont="1" applyFill="1" applyBorder="1" applyAlignment="1">
      <alignment horizontal="center" vertical="center"/>
    </xf>
    <xf numFmtId="9" fontId="5" fillId="3" borderId="42" xfId="0" applyNumberFormat="1" applyFont="1" applyFill="1" applyBorder="1" applyAlignment="1">
      <alignment horizontal="center" vertical="center"/>
    </xf>
    <xf numFmtId="9" fontId="5" fillId="3" borderId="48" xfId="0" applyNumberFormat="1" applyFont="1" applyFill="1" applyBorder="1" applyAlignment="1">
      <alignment horizontal="center" vertical="center"/>
    </xf>
    <xf numFmtId="9" fontId="5" fillId="3" borderId="54" xfId="0" applyNumberFormat="1" applyFont="1" applyFill="1" applyBorder="1" applyAlignment="1">
      <alignment horizontal="center" vertical="center"/>
    </xf>
    <xf numFmtId="9" fontId="5" fillId="3" borderId="46" xfId="0" applyNumberFormat="1" applyFont="1" applyFill="1" applyBorder="1" applyAlignment="1">
      <alignment horizontal="center" vertical="center"/>
    </xf>
    <xf numFmtId="9" fontId="7" fillId="3" borderId="6" xfId="0" applyNumberFormat="1" applyFont="1" applyFill="1" applyBorder="1" applyAlignment="1">
      <alignment horizontal="center" vertical="center"/>
    </xf>
    <xf numFmtId="9" fontId="7" fillId="3" borderId="7" xfId="0" applyNumberFormat="1" applyFont="1" applyFill="1" applyBorder="1" applyAlignment="1">
      <alignment horizontal="center" vertical="center"/>
    </xf>
    <xf numFmtId="9" fontId="7" fillId="3" borderId="24" xfId="0" applyNumberFormat="1" applyFont="1" applyFill="1" applyBorder="1" applyAlignment="1">
      <alignment horizontal="center" vertical="center"/>
    </xf>
    <xf numFmtId="9" fontId="7" fillId="3" borderId="40" xfId="0" applyNumberFormat="1" applyFont="1" applyFill="1" applyBorder="1" applyAlignment="1">
      <alignment horizontal="center" vertical="center"/>
    </xf>
    <xf numFmtId="9" fontId="7" fillId="3" borderId="49" xfId="0" applyNumberFormat="1" applyFont="1" applyFill="1" applyBorder="1" applyAlignment="1">
      <alignment horizontal="center" vertical="center"/>
    </xf>
    <xf numFmtId="3" fontId="5" fillId="0" borderId="58" xfId="0" applyNumberFormat="1" applyFont="1" applyBorder="1" applyAlignment="1">
      <alignment horizontal="center" vertical="center"/>
    </xf>
    <xf numFmtId="3" fontId="7" fillId="2" borderId="48" xfId="0" applyNumberFormat="1" applyFont="1" applyFill="1" applyBorder="1" applyAlignment="1">
      <alignment horizontal="center" vertical="center"/>
    </xf>
    <xf numFmtId="3" fontId="7" fillId="2" borderId="46" xfId="0" applyNumberFormat="1" applyFont="1" applyFill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9" fontId="5" fillId="0" borderId="59" xfId="0" applyNumberFormat="1" applyFont="1" applyBorder="1" applyAlignment="1">
      <alignment horizontal="center" vertical="center"/>
    </xf>
    <xf numFmtId="9" fontId="5" fillId="0" borderId="60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9" fontId="13" fillId="5" borderId="42" xfId="0" applyNumberFormat="1" applyFont="1" applyFill="1" applyBorder="1" applyAlignment="1">
      <alignment horizontal="center" vertical="center"/>
    </xf>
    <xf numFmtId="9" fontId="14" fillId="5" borderId="39" xfId="0" applyNumberFormat="1" applyFont="1" applyFill="1" applyBorder="1" applyAlignment="1">
      <alignment horizontal="center" vertical="center"/>
    </xf>
    <xf numFmtId="9" fontId="15" fillId="5" borderId="53" xfId="0" applyNumberFormat="1" applyFont="1" applyFill="1" applyBorder="1" applyAlignment="1">
      <alignment horizontal="center" vertical="center"/>
    </xf>
    <xf numFmtId="3" fontId="13" fillId="5" borderId="41" xfId="0" applyNumberFormat="1" applyFont="1" applyFill="1" applyBorder="1" applyAlignment="1">
      <alignment horizontal="center" vertical="center"/>
    </xf>
    <xf numFmtId="3" fontId="13" fillId="5" borderId="42" xfId="0" applyNumberFormat="1" applyFont="1" applyFill="1" applyBorder="1" applyAlignment="1">
      <alignment horizontal="center" vertical="center"/>
    </xf>
    <xf numFmtId="9" fontId="16" fillId="5" borderId="50" xfId="0" applyNumberFormat="1" applyFont="1" applyFill="1" applyBorder="1" applyAlignment="1" applyProtection="1">
      <alignment horizontal="center" vertical="center"/>
    </xf>
    <xf numFmtId="9" fontId="16" fillId="5" borderId="40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6" borderId="58" xfId="0" applyNumberFormat="1" applyFont="1" applyFill="1" applyBorder="1" applyAlignment="1">
      <alignment horizontal="center" vertical="center"/>
    </xf>
    <xf numFmtId="9" fontId="18" fillId="6" borderId="65" xfId="0" applyNumberFormat="1" applyFont="1" applyFill="1" applyBorder="1" applyAlignment="1">
      <alignment horizontal="center" vertical="center"/>
    </xf>
    <xf numFmtId="9" fontId="19" fillId="6" borderId="66" xfId="0" applyNumberFormat="1" applyFont="1" applyFill="1" applyBorder="1" applyAlignment="1">
      <alignment horizontal="center" vertical="center"/>
    </xf>
    <xf numFmtId="3" fontId="5" fillId="6" borderId="67" xfId="0" applyNumberFormat="1" applyFont="1" applyFill="1" applyBorder="1" applyAlignment="1">
      <alignment horizontal="center" vertical="center"/>
    </xf>
    <xf numFmtId="3" fontId="5" fillId="6" borderId="58" xfId="0" applyNumberFormat="1" applyFont="1" applyFill="1" applyBorder="1" applyAlignment="1">
      <alignment horizontal="center" vertical="center"/>
    </xf>
    <xf numFmtId="9" fontId="20" fillId="6" borderId="68" xfId="0" applyNumberFormat="1" applyFont="1" applyFill="1" applyBorder="1" applyAlignment="1" applyProtection="1">
      <alignment horizontal="center" vertical="center"/>
    </xf>
    <xf numFmtId="9" fontId="20" fillId="6" borderId="69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1" xfId="0" applyNumberFormat="1" applyFont="1" applyBorder="1" applyAlignment="1">
      <alignment horizontal="center" vertical="center" wrapText="1"/>
    </xf>
    <xf numFmtId="9" fontId="19" fillId="0" borderId="52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20" fillId="0" borderId="38" xfId="0" applyNumberFormat="1" applyFont="1" applyBorder="1" applyAlignment="1" applyProtection="1">
      <alignment horizontal="center" vertical="center"/>
    </xf>
    <xf numFmtId="9" fontId="20" fillId="0" borderId="7" xfId="0" applyNumberFormat="1" applyFont="1" applyBorder="1" applyAlignment="1" applyProtection="1">
      <alignment horizontal="center" vertical="center"/>
    </xf>
    <xf numFmtId="3" fontId="5" fillId="0" borderId="70" xfId="0" applyNumberFormat="1" applyFont="1" applyBorder="1" applyAlignment="1">
      <alignment horizontal="center" vertical="center"/>
    </xf>
    <xf numFmtId="9" fontId="7" fillId="2" borderId="42" xfId="0" applyNumberFormat="1" applyFont="1" applyFill="1" applyBorder="1" applyAlignment="1">
      <alignment horizontal="center" vertical="center" wrapText="1"/>
    </xf>
    <xf numFmtId="9" fontId="7" fillId="2" borderId="39" xfId="0" applyNumberFormat="1" applyFont="1" applyFill="1" applyBorder="1" applyAlignment="1">
      <alignment horizontal="center" vertical="center" wrapText="1"/>
    </xf>
    <xf numFmtId="9" fontId="22" fillId="2" borderId="53" xfId="0" applyNumberFormat="1" applyFont="1" applyFill="1" applyBorder="1" applyAlignment="1">
      <alignment horizontal="center" vertical="center" wrapText="1"/>
    </xf>
    <xf numFmtId="9" fontId="4" fillId="2" borderId="42" xfId="0" applyNumberFormat="1" applyFont="1" applyFill="1" applyBorder="1" applyAlignment="1" applyProtection="1">
      <alignment horizontal="center" vertical="center"/>
    </xf>
    <xf numFmtId="9" fontId="4" fillId="2" borderId="40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21" fillId="0" borderId="0" xfId="0" applyFont="1"/>
    <xf numFmtId="0" fontId="7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9" fontId="20" fillId="0" borderId="57" xfId="0" applyNumberFormat="1" applyFont="1" applyBorder="1" applyAlignment="1" applyProtection="1">
      <alignment horizontal="center" vertical="center"/>
    </xf>
    <xf numFmtId="9" fontId="20" fillId="0" borderId="60" xfId="0" applyNumberFormat="1" applyFont="1" applyBorder="1" applyAlignment="1" applyProtection="1">
      <alignment horizontal="center" vertical="center"/>
    </xf>
    <xf numFmtId="0" fontId="14" fillId="0" borderId="0" xfId="0" applyFont="1"/>
    <xf numFmtId="0" fontId="5" fillId="0" borderId="34" xfId="0" applyFont="1" applyBorder="1" applyAlignment="1">
      <alignment horizontal="justify" vertical="center" wrapText="1"/>
    </xf>
    <xf numFmtId="0" fontId="5" fillId="0" borderId="35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55" xfId="0" applyFont="1" applyBorder="1" applyAlignment="1" applyProtection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justify" vertical="center"/>
    </xf>
    <xf numFmtId="0" fontId="7" fillId="2" borderId="51" xfId="0" applyFont="1" applyFill="1" applyBorder="1" applyAlignment="1">
      <alignment horizontal="justify" vertical="center"/>
    </xf>
    <xf numFmtId="0" fontId="12" fillId="0" borderId="39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2" fillId="4" borderId="25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62" xfId="0" applyFont="1" applyFill="1" applyBorder="1" applyAlignment="1" applyProtection="1">
      <alignment horizontal="center" vertical="center" wrapText="1"/>
      <protection locked="0"/>
    </xf>
    <xf numFmtId="0" fontId="2" fillId="4" borderId="5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2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64" xfId="0" applyFont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10" fillId="0" borderId="5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3" fillId="5" borderId="39" xfId="0" applyFont="1" applyFill="1" applyBorder="1" applyAlignment="1">
      <alignment horizontal="justify" vertical="center"/>
    </xf>
    <xf numFmtId="0" fontId="13" fillId="5" borderId="51" xfId="0" applyFont="1" applyFill="1" applyBorder="1" applyAlignment="1">
      <alignment horizontal="justify" vertical="center"/>
    </xf>
    <xf numFmtId="0" fontId="17" fillId="6" borderId="20" xfId="0" applyFont="1" applyFill="1" applyBorder="1" applyAlignment="1">
      <alignment horizontal="justify" vertical="center"/>
    </xf>
    <xf numFmtId="0" fontId="17" fillId="6" borderId="34" xfId="0" applyFont="1" applyFill="1" applyBorder="1" applyAlignment="1">
      <alignment horizontal="justify" vertical="center"/>
    </xf>
    <xf numFmtId="0" fontId="5" fillId="0" borderId="21" xfId="0" applyFont="1" applyBorder="1" applyAlignment="1">
      <alignment horizontal="justify" vertical="center"/>
    </xf>
    <xf numFmtId="0" fontId="5" fillId="0" borderId="35" xfId="0" applyFont="1" applyBorder="1" applyAlignment="1">
      <alignment horizontal="justify" vertical="center"/>
    </xf>
  </cellXfs>
  <cellStyles count="8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1981200</xdr:colOff>
      <xdr:row>1</xdr:row>
      <xdr:rowOff>114300</xdr:rowOff>
    </xdr:from>
    <xdr:to>
      <xdr:col>17</xdr:col>
      <xdr:colOff>444500</xdr:colOff>
      <xdr:row>5</xdr:row>
      <xdr:rowOff>50800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075400" y="304800"/>
          <a:ext cx="26543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1879600</xdr:colOff>
      <xdr:row>1</xdr:row>
      <xdr:rowOff>139700</xdr:rowOff>
    </xdr:from>
    <xdr:to>
      <xdr:col>17</xdr:col>
      <xdr:colOff>558800</xdr:colOff>
      <xdr:row>5</xdr:row>
      <xdr:rowOff>76200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8973800" y="330200"/>
          <a:ext cx="28702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0</xdr:row>
      <xdr:rowOff>139700</xdr:rowOff>
    </xdr:from>
    <xdr:to>
      <xdr:col>4</xdr:col>
      <xdr:colOff>431800</xdr:colOff>
      <xdr:row>5</xdr:row>
      <xdr:rowOff>177800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39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1930400</xdr:colOff>
      <xdr:row>1</xdr:row>
      <xdr:rowOff>63500</xdr:rowOff>
    </xdr:from>
    <xdr:to>
      <xdr:col>22</xdr:col>
      <xdr:colOff>177800</xdr:colOff>
      <xdr:row>5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485600" y="2540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3086100</xdr:colOff>
      <xdr:row>3</xdr:row>
      <xdr:rowOff>114300</xdr:rowOff>
    </xdr:from>
    <xdr:to>
      <xdr:col>3</xdr:col>
      <xdr:colOff>1028700</xdr:colOff>
      <xdr:row>6</xdr:row>
      <xdr:rowOff>292100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076700" y="787400"/>
          <a:ext cx="19685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2:20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2:20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9">
        <v>42735</v>
      </c>
      <c r="D8" s="175" t="s">
        <v>3</v>
      </c>
      <c r="E8" s="176"/>
      <c r="F8" s="176"/>
      <c r="G8" s="176"/>
      <c r="H8" s="176"/>
      <c r="I8" s="176"/>
      <c r="J8" s="176"/>
      <c r="K8" s="17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8" t="s">
        <v>17</v>
      </c>
      <c r="C9" s="181" t="s">
        <v>18</v>
      </c>
      <c r="D9" s="183" t="s">
        <v>0</v>
      </c>
      <c r="E9" s="186" t="s">
        <v>4</v>
      </c>
      <c r="F9" s="186"/>
      <c r="G9" s="186" t="s">
        <v>5</v>
      </c>
      <c r="H9" s="186"/>
      <c r="I9" s="186"/>
      <c r="J9" s="186"/>
      <c r="K9" s="188"/>
      <c r="L9" s="5"/>
      <c r="M9" s="183" t="s">
        <v>6</v>
      </c>
      <c r="N9" s="188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79"/>
      <c r="C10" s="182"/>
      <c r="D10" s="184"/>
      <c r="E10" s="187"/>
      <c r="F10" s="187"/>
      <c r="G10" s="187" t="s">
        <v>7</v>
      </c>
      <c r="H10" s="191" t="s">
        <v>25</v>
      </c>
      <c r="I10" s="191" t="s">
        <v>26</v>
      </c>
      <c r="J10" s="192" t="s">
        <v>1</v>
      </c>
      <c r="K10" s="189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0"/>
      <c r="C11" s="182"/>
      <c r="D11" s="185"/>
      <c r="E11" s="21" t="s">
        <v>11</v>
      </c>
      <c r="F11" s="21" t="s">
        <v>12</v>
      </c>
      <c r="G11" s="191"/>
      <c r="H11" s="204"/>
      <c r="I11" s="204"/>
      <c r="J11" s="193"/>
      <c r="K11" s="190"/>
      <c r="L11" s="14"/>
      <c r="M11" s="195"/>
      <c r="N11" s="197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75">
      <c r="B12" s="171" t="s">
        <v>35</v>
      </c>
      <c r="C12" s="168" t="s">
        <v>36</v>
      </c>
      <c r="D12" s="165" t="s">
        <v>37</v>
      </c>
      <c r="E12" s="27">
        <v>42370</v>
      </c>
      <c r="F12" s="27">
        <v>42735</v>
      </c>
      <c r="G12" s="38" t="s">
        <v>28</v>
      </c>
      <c r="H12" s="28">
        <v>1</v>
      </c>
      <c r="I12" s="28">
        <v>1</v>
      </c>
      <c r="J12" s="28">
        <v>1</v>
      </c>
      <c r="K12" s="69">
        <v>1</v>
      </c>
      <c r="L12" s="10">
        <f>+K12/J12</f>
        <v>1</v>
      </c>
      <c r="M12" s="11">
        <f>DAYS360(E12,$C$8)/DAYS360(E12,F12)</f>
        <v>1</v>
      </c>
      <c r="N12" s="12">
        <f>IF(J12=0," -",IF(L12&gt;100%,100%,L12))</f>
        <v>1</v>
      </c>
      <c r="O12" s="31">
        <v>0</v>
      </c>
      <c r="P12" s="68">
        <v>1190000</v>
      </c>
      <c r="Q12" s="68">
        <v>213597</v>
      </c>
      <c r="R12" s="28">
        <v>0</v>
      </c>
      <c r="S12" s="13">
        <f>IF(P12=0," -",Q12/P12)</f>
        <v>0.17949327731092438</v>
      </c>
      <c r="T12" s="12" t="str">
        <f>IF(R12=0," -",IF(Q12=0,100%,R12/Q12))</f>
        <v xml:space="preserve"> -</v>
      </c>
    </row>
    <row r="13" spans="2:20" ht="45">
      <c r="B13" s="172"/>
      <c r="C13" s="169"/>
      <c r="D13" s="166"/>
      <c r="E13" s="25">
        <v>42370</v>
      </c>
      <c r="F13" s="25">
        <v>42735</v>
      </c>
      <c r="G13" s="8" t="s">
        <v>29</v>
      </c>
      <c r="H13" s="26">
        <v>1</v>
      </c>
      <c r="I13" s="26">
        <v>1</v>
      </c>
      <c r="J13" s="26">
        <v>1</v>
      </c>
      <c r="K13" s="70">
        <v>1</v>
      </c>
      <c r="L13" s="15">
        <f t="shared" ref="L13:L18" si="0">+K13/J13</f>
        <v>1</v>
      </c>
      <c r="M13" s="16">
        <f t="shared" ref="M13:M18" si="1">DAYS360(E13,$C$8)/DAYS360(E13,F13)</f>
        <v>1</v>
      </c>
      <c r="N13" s="17">
        <f t="shared" ref="N13:N18" si="2">IF(J13=0," -",IF(L13&gt;100%,100%,L13))</f>
        <v>1</v>
      </c>
      <c r="O13" s="32" t="s">
        <v>59</v>
      </c>
      <c r="P13" s="26">
        <v>600000</v>
      </c>
      <c r="Q13" s="26">
        <v>213597</v>
      </c>
      <c r="R13" s="26">
        <v>0</v>
      </c>
      <c r="S13" s="20">
        <f t="shared" ref="S13:S19" si="3">IF(P13=0," -",Q13/P13)</f>
        <v>0.35599500000000001</v>
      </c>
      <c r="T13" s="17" t="str">
        <f t="shared" ref="T13:T19" si="4">IF(R13=0," -",IF(Q13=0,100%,R13/Q13))</f>
        <v xml:space="preserve"> -</v>
      </c>
    </row>
    <row r="14" spans="2:20" ht="75">
      <c r="B14" s="172"/>
      <c r="C14" s="169"/>
      <c r="D14" s="166"/>
      <c r="E14" s="25">
        <v>42370</v>
      </c>
      <c r="F14" s="25">
        <v>42735</v>
      </c>
      <c r="G14" s="8" t="s">
        <v>30</v>
      </c>
      <c r="H14" s="26">
        <v>1</v>
      </c>
      <c r="I14" s="26">
        <v>1</v>
      </c>
      <c r="J14" s="26">
        <v>1</v>
      </c>
      <c r="K14" s="70">
        <v>1</v>
      </c>
      <c r="L14" s="15">
        <f t="shared" si="0"/>
        <v>1</v>
      </c>
      <c r="M14" s="16">
        <f t="shared" si="1"/>
        <v>1</v>
      </c>
      <c r="N14" s="17">
        <f t="shared" si="2"/>
        <v>1</v>
      </c>
      <c r="O14" s="32">
        <v>0</v>
      </c>
      <c r="P14" s="26">
        <v>100000</v>
      </c>
      <c r="Q14" s="26">
        <v>0</v>
      </c>
      <c r="R14" s="26">
        <v>0</v>
      </c>
      <c r="S14" s="20">
        <f t="shared" si="3"/>
        <v>0</v>
      </c>
      <c r="T14" s="17" t="str">
        <f t="shared" si="4"/>
        <v xml:space="preserve"> -</v>
      </c>
    </row>
    <row r="15" spans="2:20" ht="30">
      <c r="B15" s="172"/>
      <c r="C15" s="169"/>
      <c r="D15" s="166"/>
      <c r="E15" s="25">
        <v>42370</v>
      </c>
      <c r="F15" s="25">
        <v>42735</v>
      </c>
      <c r="G15" s="8" t="s">
        <v>31</v>
      </c>
      <c r="H15" s="26">
        <v>40</v>
      </c>
      <c r="I15" s="26">
        <v>6</v>
      </c>
      <c r="J15" s="26">
        <v>6</v>
      </c>
      <c r="K15" s="70">
        <v>31</v>
      </c>
      <c r="L15" s="15">
        <f t="shared" si="0"/>
        <v>5.166666666666667</v>
      </c>
      <c r="M15" s="16">
        <f t="shared" si="1"/>
        <v>1</v>
      </c>
      <c r="N15" s="17">
        <f t="shared" si="2"/>
        <v>1</v>
      </c>
      <c r="O15" s="32" t="s">
        <v>59</v>
      </c>
      <c r="P15" s="26">
        <v>0</v>
      </c>
      <c r="Q15" s="26">
        <v>0</v>
      </c>
      <c r="R15" s="26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61" thickBot="1">
      <c r="B16" s="172"/>
      <c r="C16" s="169"/>
      <c r="D16" s="167"/>
      <c r="E16" s="39">
        <v>42370</v>
      </c>
      <c r="F16" s="39">
        <v>42735</v>
      </c>
      <c r="G16" s="40" t="s">
        <v>32</v>
      </c>
      <c r="H16" s="41">
        <v>1</v>
      </c>
      <c r="I16" s="41">
        <v>1</v>
      </c>
      <c r="J16" s="41">
        <v>1</v>
      </c>
      <c r="K16" s="71">
        <v>1</v>
      </c>
      <c r="L16" s="43">
        <f t="shared" si="0"/>
        <v>1</v>
      </c>
      <c r="M16" s="44">
        <f t="shared" si="1"/>
        <v>1</v>
      </c>
      <c r="N16" s="45">
        <f t="shared" si="2"/>
        <v>1</v>
      </c>
      <c r="O16" s="46">
        <v>0</v>
      </c>
      <c r="P16" s="41">
        <v>0</v>
      </c>
      <c r="Q16" s="41">
        <v>0</v>
      </c>
      <c r="R16" s="41">
        <v>0</v>
      </c>
      <c r="S16" s="47" t="str">
        <f t="shared" si="3"/>
        <v xml:space="preserve"> -</v>
      </c>
      <c r="T16" s="45" t="str">
        <f t="shared" si="4"/>
        <v xml:space="preserve"> -</v>
      </c>
    </row>
    <row r="17" spans="2:20" ht="91" thickBot="1">
      <c r="B17" s="172"/>
      <c r="C17" s="169"/>
      <c r="D17" s="58" t="s">
        <v>38</v>
      </c>
      <c r="E17" s="59">
        <v>42370</v>
      </c>
      <c r="F17" s="59">
        <v>42735</v>
      </c>
      <c r="G17" s="60" t="s">
        <v>33</v>
      </c>
      <c r="H17" s="61">
        <v>1</v>
      </c>
      <c r="I17" s="61">
        <v>1</v>
      </c>
      <c r="J17" s="61">
        <v>1</v>
      </c>
      <c r="K17" s="62">
        <v>1</v>
      </c>
      <c r="L17" s="63">
        <f t="shared" si="0"/>
        <v>1</v>
      </c>
      <c r="M17" s="64">
        <f t="shared" si="1"/>
        <v>1</v>
      </c>
      <c r="N17" s="65">
        <f t="shared" si="2"/>
        <v>1</v>
      </c>
      <c r="O17" s="66">
        <v>0</v>
      </c>
      <c r="P17" s="61">
        <v>0</v>
      </c>
      <c r="Q17" s="61">
        <v>0</v>
      </c>
      <c r="R17" s="61">
        <v>0</v>
      </c>
      <c r="S17" s="67" t="str">
        <f t="shared" si="3"/>
        <v xml:space="preserve"> -</v>
      </c>
      <c r="T17" s="65" t="str">
        <f t="shared" si="4"/>
        <v xml:space="preserve"> -</v>
      </c>
    </row>
    <row r="18" spans="2:20" ht="91" thickBot="1">
      <c r="B18" s="173"/>
      <c r="C18" s="170"/>
      <c r="D18" s="48" t="s">
        <v>39</v>
      </c>
      <c r="E18" s="49">
        <v>42370</v>
      </c>
      <c r="F18" s="49">
        <v>42735</v>
      </c>
      <c r="G18" s="50" t="s">
        <v>34</v>
      </c>
      <c r="H18" s="51">
        <v>1</v>
      </c>
      <c r="I18" s="51">
        <v>1</v>
      </c>
      <c r="J18" s="51">
        <v>1</v>
      </c>
      <c r="K18" s="52">
        <v>1</v>
      </c>
      <c r="L18" s="53">
        <f t="shared" si="0"/>
        <v>1</v>
      </c>
      <c r="M18" s="54">
        <f t="shared" si="1"/>
        <v>1</v>
      </c>
      <c r="N18" s="55">
        <f t="shared" si="2"/>
        <v>1</v>
      </c>
      <c r="O18" s="56">
        <v>0</v>
      </c>
      <c r="P18" s="51">
        <v>0</v>
      </c>
      <c r="Q18" s="51">
        <v>0</v>
      </c>
      <c r="R18" s="51">
        <v>0</v>
      </c>
      <c r="S18" s="57" t="str">
        <f t="shared" si="3"/>
        <v xml:space="preserve"> -</v>
      </c>
      <c r="T18" s="55" t="str">
        <f t="shared" si="4"/>
        <v xml:space="preserve"> -</v>
      </c>
    </row>
    <row r="19" spans="2:20" ht="21" customHeight="1" thickBot="1">
      <c r="M19" s="33">
        <f>+AVERAGE(M12:M18)</f>
        <v>1</v>
      </c>
      <c r="N19" s="34">
        <f>+AVERAGE(N12:N18)</f>
        <v>1</v>
      </c>
      <c r="P19" s="35">
        <f>+SUM(P12:P18)</f>
        <v>1890000</v>
      </c>
      <c r="Q19" s="36">
        <f>+SUM(Q12:Q18)</f>
        <v>427194</v>
      </c>
      <c r="R19" s="36">
        <f>+SUM(R12:R18)</f>
        <v>0</v>
      </c>
      <c r="S19" s="37">
        <f t="shared" si="3"/>
        <v>0.22602857142857144</v>
      </c>
      <c r="T19" s="34" t="str">
        <f t="shared" si="4"/>
        <v xml:space="preserve"> -</v>
      </c>
    </row>
  </sheetData>
  <mergeCells count="21">
    <mergeCell ref="M10:M11"/>
    <mergeCell ref="N10:N11"/>
    <mergeCell ref="O9:T10"/>
    <mergeCell ref="H10:H11"/>
    <mergeCell ref="I10:I11"/>
    <mergeCell ref="D12:D16"/>
    <mergeCell ref="C12:C18"/>
    <mergeCell ref="B12:B18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2:20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2:20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9">
        <v>43100</v>
      </c>
      <c r="D8" s="175" t="s">
        <v>3</v>
      </c>
      <c r="E8" s="176"/>
      <c r="F8" s="176"/>
      <c r="G8" s="176"/>
      <c r="H8" s="176"/>
      <c r="I8" s="176"/>
      <c r="J8" s="176"/>
      <c r="K8" s="17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8" t="s">
        <v>17</v>
      </c>
      <c r="C9" s="181" t="s">
        <v>18</v>
      </c>
      <c r="D9" s="183" t="s">
        <v>0</v>
      </c>
      <c r="E9" s="186" t="s">
        <v>4</v>
      </c>
      <c r="F9" s="186"/>
      <c r="G9" s="186" t="s">
        <v>5</v>
      </c>
      <c r="H9" s="186"/>
      <c r="I9" s="186"/>
      <c r="J9" s="186"/>
      <c r="K9" s="188"/>
      <c r="L9" s="5"/>
      <c r="M9" s="183" t="s">
        <v>6</v>
      </c>
      <c r="N9" s="188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79"/>
      <c r="C10" s="182"/>
      <c r="D10" s="184"/>
      <c r="E10" s="187"/>
      <c r="F10" s="187"/>
      <c r="G10" s="187" t="s">
        <v>7</v>
      </c>
      <c r="H10" s="191" t="s">
        <v>25</v>
      </c>
      <c r="I10" s="191" t="s">
        <v>26</v>
      </c>
      <c r="J10" s="192" t="s">
        <v>1</v>
      </c>
      <c r="K10" s="189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0"/>
      <c r="C11" s="182"/>
      <c r="D11" s="185"/>
      <c r="E11" s="21" t="s">
        <v>11</v>
      </c>
      <c r="F11" s="21" t="s">
        <v>12</v>
      </c>
      <c r="G11" s="191"/>
      <c r="H11" s="204"/>
      <c r="I11" s="204"/>
      <c r="J11" s="193"/>
      <c r="K11" s="190"/>
      <c r="L11" s="14"/>
      <c r="M11" s="195"/>
      <c r="N11" s="197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75">
      <c r="B12" s="171" t="s">
        <v>35</v>
      </c>
      <c r="C12" s="168" t="s">
        <v>36</v>
      </c>
      <c r="D12" s="165" t="s">
        <v>37</v>
      </c>
      <c r="E12" s="27">
        <v>42736</v>
      </c>
      <c r="F12" s="27">
        <v>43100</v>
      </c>
      <c r="G12" s="38" t="s">
        <v>28</v>
      </c>
      <c r="H12" s="28">
        <v>1</v>
      </c>
      <c r="I12" s="28">
        <f>+J12</f>
        <v>1</v>
      </c>
      <c r="J12" s="28">
        <v>1</v>
      </c>
      <c r="K12" s="29">
        <v>1</v>
      </c>
      <c r="L12" s="10">
        <f>+K12/J12</f>
        <v>1</v>
      </c>
      <c r="M12" s="11">
        <f>DAYS360(E12,$C$8)/DAYS360(E12,F12)</f>
        <v>1</v>
      </c>
      <c r="N12" s="12">
        <f>IF(J12=0," -",IF(L12&gt;100%,100%,L12))</f>
        <v>1</v>
      </c>
      <c r="O12" s="31">
        <v>0</v>
      </c>
      <c r="P12" s="28">
        <v>270000</v>
      </c>
      <c r="Q12" s="28">
        <v>179476</v>
      </c>
      <c r="R12" s="28">
        <v>0</v>
      </c>
      <c r="S12" s="13">
        <f>IF(P12=0," -",Q12/P12)</f>
        <v>0.66472592592592594</v>
      </c>
      <c r="T12" s="12" t="str">
        <f>IF(R12=0," -",IF(Q12=0,100%,R12/Q12))</f>
        <v xml:space="preserve"> -</v>
      </c>
    </row>
    <row r="13" spans="2:20" ht="45">
      <c r="B13" s="172"/>
      <c r="C13" s="169"/>
      <c r="D13" s="166"/>
      <c r="E13" s="25">
        <v>42736</v>
      </c>
      <c r="F13" s="25">
        <v>43100</v>
      </c>
      <c r="G13" s="8" t="s">
        <v>29</v>
      </c>
      <c r="H13" s="26">
        <v>1</v>
      </c>
      <c r="I13" s="26">
        <f>+J13</f>
        <v>1</v>
      </c>
      <c r="J13" s="26">
        <v>1</v>
      </c>
      <c r="K13" s="30">
        <v>1</v>
      </c>
      <c r="L13" s="15">
        <f t="shared" ref="L13:L18" si="0">+K13/J13</f>
        <v>1</v>
      </c>
      <c r="M13" s="16">
        <f t="shared" ref="M13:M18" si="1">DAYS360(E13,$C$8)/DAYS360(E13,F13)</f>
        <v>1</v>
      </c>
      <c r="N13" s="17">
        <f t="shared" ref="N13:N18" si="2">IF(J13=0," -",IF(L13&gt;100%,100%,L13))</f>
        <v>1</v>
      </c>
      <c r="O13" s="32" t="s">
        <v>59</v>
      </c>
      <c r="P13" s="26">
        <v>653331</v>
      </c>
      <c r="Q13" s="26">
        <v>616621</v>
      </c>
      <c r="R13" s="26">
        <v>0</v>
      </c>
      <c r="S13" s="20">
        <f t="shared" ref="S13:S19" si="3">IF(P13=0," -",Q13/P13)</f>
        <v>0.94381102381488102</v>
      </c>
      <c r="T13" s="17" t="str">
        <f t="shared" ref="T13:T19" si="4">IF(R13=0," -",IF(Q13=0,100%,R13/Q13))</f>
        <v xml:space="preserve"> -</v>
      </c>
    </row>
    <row r="14" spans="2:20" ht="75">
      <c r="B14" s="172"/>
      <c r="C14" s="169"/>
      <c r="D14" s="166"/>
      <c r="E14" s="25">
        <v>42736</v>
      </c>
      <c r="F14" s="25">
        <v>43100</v>
      </c>
      <c r="G14" s="8" t="s">
        <v>30</v>
      </c>
      <c r="H14" s="26">
        <v>1</v>
      </c>
      <c r="I14" s="26">
        <f>+J14</f>
        <v>1</v>
      </c>
      <c r="J14" s="26">
        <v>1</v>
      </c>
      <c r="K14" s="30">
        <v>1</v>
      </c>
      <c r="L14" s="15">
        <f t="shared" si="0"/>
        <v>1</v>
      </c>
      <c r="M14" s="16">
        <f t="shared" si="1"/>
        <v>1</v>
      </c>
      <c r="N14" s="17">
        <f t="shared" si="2"/>
        <v>1</v>
      </c>
      <c r="O14" s="32">
        <v>0</v>
      </c>
      <c r="P14" s="26">
        <v>0</v>
      </c>
      <c r="Q14" s="26">
        <v>0</v>
      </c>
      <c r="R14" s="26">
        <v>0</v>
      </c>
      <c r="S14" s="20" t="str">
        <f t="shared" si="3"/>
        <v xml:space="preserve"> -</v>
      </c>
      <c r="T14" s="17" t="str">
        <f t="shared" si="4"/>
        <v xml:space="preserve"> -</v>
      </c>
    </row>
    <row r="15" spans="2:20" ht="30">
      <c r="B15" s="172"/>
      <c r="C15" s="169"/>
      <c r="D15" s="166"/>
      <c r="E15" s="25">
        <v>42736</v>
      </c>
      <c r="F15" s="25">
        <v>43100</v>
      </c>
      <c r="G15" s="8" t="s">
        <v>31</v>
      </c>
      <c r="H15" s="26">
        <v>40</v>
      </c>
      <c r="I15" s="26">
        <f>+J15+('2016'!I15-'2016'!K15)</f>
        <v>-13</v>
      </c>
      <c r="J15" s="26">
        <v>12</v>
      </c>
      <c r="K15" s="30">
        <v>45</v>
      </c>
      <c r="L15" s="15">
        <f t="shared" si="0"/>
        <v>3.75</v>
      </c>
      <c r="M15" s="16">
        <f t="shared" si="1"/>
        <v>1</v>
      </c>
      <c r="N15" s="17">
        <f t="shared" si="2"/>
        <v>1</v>
      </c>
      <c r="O15" s="32" t="s">
        <v>59</v>
      </c>
      <c r="P15" s="26">
        <v>0</v>
      </c>
      <c r="Q15" s="26">
        <v>0</v>
      </c>
      <c r="R15" s="26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61" thickBot="1">
      <c r="B16" s="172"/>
      <c r="C16" s="169"/>
      <c r="D16" s="167"/>
      <c r="E16" s="39">
        <v>42736</v>
      </c>
      <c r="F16" s="39">
        <v>43100</v>
      </c>
      <c r="G16" s="40" t="s">
        <v>32</v>
      </c>
      <c r="H16" s="41">
        <v>1</v>
      </c>
      <c r="I16" s="41">
        <f>+J16</f>
        <v>1</v>
      </c>
      <c r="J16" s="41">
        <v>1</v>
      </c>
      <c r="K16" s="42">
        <v>1</v>
      </c>
      <c r="L16" s="43">
        <f t="shared" si="0"/>
        <v>1</v>
      </c>
      <c r="M16" s="44">
        <f t="shared" si="1"/>
        <v>1</v>
      </c>
      <c r="N16" s="45">
        <f t="shared" si="2"/>
        <v>1</v>
      </c>
      <c r="O16" s="46">
        <v>0</v>
      </c>
      <c r="P16" s="41">
        <v>281600</v>
      </c>
      <c r="Q16" s="41">
        <v>281600</v>
      </c>
      <c r="R16" s="41">
        <v>0</v>
      </c>
      <c r="S16" s="47">
        <f t="shared" si="3"/>
        <v>1</v>
      </c>
      <c r="T16" s="45" t="str">
        <f t="shared" si="4"/>
        <v xml:space="preserve"> -</v>
      </c>
    </row>
    <row r="17" spans="2:20" ht="91" thickBot="1">
      <c r="B17" s="172"/>
      <c r="C17" s="169"/>
      <c r="D17" s="58" t="s">
        <v>38</v>
      </c>
      <c r="E17" s="59">
        <v>42736</v>
      </c>
      <c r="F17" s="59">
        <v>43100</v>
      </c>
      <c r="G17" s="60" t="s">
        <v>33</v>
      </c>
      <c r="H17" s="61">
        <v>1</v>
      </c>
      <c r="I17" s="61">
        <f>+J17</f>
        <v>1</v>
      </c>
      <c r="J17" s="61">
        <v>1</v>
      </c>
      <c r="K17" s="62">
        <v>1</v>
      </c>
      <c r="L17" s="63">
        <f t="shared" si="0"/>
        <v>1</v>
      </c>
      <c r="M17" s="64">
        <f t="shared" si="1"/>
        <v>1</v>
      </c>
      <c r="N17" s="65">
        <f t="shared" si="2"/>
        <v>1</v>
      </c>
      <c r="O17" s="66">
        <v>0</v>
      </c>
      <c r="P17" s="61">
        <v>0</v>
      </c>
      <c r="Q17" s="61">
        <v>0</v>
      </c>
      <c r="R17" s="61">
        <v>0</v>
      </c>
      <c r="S17" s="67" t="str">
        <f t="shared" si="3"/>
        <v xml:space="preserve"> -</v>
      </c>
      <c r="T17" s="65" t="str">
        <f t="shared" si="4"/>
        <v xml:space="preserve"> -</v>
      </c>
    </row>
    <row r="18" spans="2:20" ht="91" thickBot="1">
      <c r="B18" s="173"/>
      <c r="C18" s="170"/>
      <c r="D18" s="48" t="s">
        <v>39</v>
      </c>
      <c r="E18" s="49">
        <v>42736</v>
      </c>
      <c r="F18" s="49">
        <v>43100</v>
      </c>
      <c r="G18" s="50" t="s">
        <v>34</v>
      </c>
      <c r="H18" s="51">
        <v>1</v>
      </c>
      <c r="I18" s="51">
        <f>+J18</f>
        <v>1</v>
      </c>
      <c r="J18" s="51">
        <v>1</v>
      </c>
      <c r="K18" s="52">
        <v>1</v>
      </c>
      <c r="L18" s="53">
        <f t="shared" si="0"/>
        <v>1</v>
      </c>
      <c r="M18" s="54">
        <f t="shared" si="1"/>
        <v>1</v>
      </c>
      <c r="N18" s="55">
        <f t="shared" si="2"/>
        <v>1</v>
      </c>
      <c r="O18" s="56">
        <v>0</v>
      </c>
      <c r="P18" s="51">
        <v>0</v>
      </c>
      <c r="Q18" s="51">
        <v>0</v>
      </c>
      <c r="R18" s="51">
        <v>0</v>
      </c>
      <c r="S18" s="57" t="str">
        <f t="shared" si="3"/>
        <v xml:space="preserve"> -</v>
      </c>
      <c r="T18" s="55" t="str">
        <f t="shared" si="4"/>
        <v xml:space="preserve"> -</v>
      </c>
    </row>
    <row r="19" spans="2:20" ht="21" customHeight="1" thickBot="1">
      <c r="M19" s="33">
        <f>+AVERAGE(M12:M18)</f>
        <v>1</v>
      </c>
      <c r="N19" s="34">
        <f>+AVERAGE(N12:N18)</f>
        <v>1</v>
      </c>
      <c r="P19" s="35">
        <f>+SUM(P12:P18)</f>
        <v>1204931</v>
      </c>
      <c r="Q19" s="36">
        <f>+SUM(Q12:Q18)</f>
        <v>1077697</v>
      </c>
      <c r="R19" s="36">
        <f>+SUM(R12:R18)</f>
        <v>0</v>
      </c>
      <c r="S19" s="37">
        <f t="shared" si="3"/>
        <v>0.89440557177132962</v>
      </c>
      <c r="T19" s="34" t="str">
        <f t="shared" si="4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18"/>
    <mergeCell ref="C12:C18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2:20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2:20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9">
        <v>43465</v>
      </c>
      <c r="D8" s="175" t="s">
        <v>3</v>
      </c>
      <c r="E8" s="176"/>
      <c r="F8" s="176"/>
      <c r="G8" s="176"/>
      <c r="H8" s="176"/>
      <c r="I8" s="176"/>
      <c r="J8" s="176"/>
      <c r="K8" s="17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8" t="s">
        <v>17</v>
      </c>
      <c r="C9" s="181" t="s">
        <v>18</v>
      </c>
      <c r="D9" s="183" t="s">
        <v>0</v>
      </c>
      <c r="E9" s="186" t="s">
        <v>4</v>
      </c>
      <c r="F9" s="186"/>
      <c r="G9" s="186" t="s">
        <v>5</v>
      </c>
      <c r="H9" s="186"/>
      <c r="I9" s="186"/>
      <c r="J9" s="186"/>
      <c r="K9" s="188"/>
      <c r="L9" s="5"/>
      <c r="M9" s="183" t="s">
        <v>6</v>
      </c>
      <c r="N9" s="188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79"/>
      <c r="C10" s="182"/>
      <c r="D10" s="184"/>
      <c r="E10" s="187"/>
      <c r="F10" s="187"/>
      <c r="G10" s="187" t="s">
        <v>7</v>
      </c>
      <c r="H10" s="191" t="s">
        <v>25</v>
      </c>
      <c r="I10" s="191" t="s">
        <v>26</v>
      </c>
      <c r="J10" s="192" t="s">
        <v>1</v>
      </c>
      <c r="K10" s="189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0"/>
      <c r="C11" s="182"/>
      <c r="D11" s="185"/>
      <c r="E11" s="21" t="s">
        <v>11</v>
      </c>
      <c r="F11" s="21" t="s">
        <v>12</v>
      </c>
      <c r="G11" s="191"/>
      <c r="H11" s="204"/>
      <c r="I11" s="204"/>
      <c r="J11" s="193"/>
      <c r="K11" s="190"/>
      <c r="L11" s="14"/>
      <c r="M11" s="195"/>
      <c r="N11" s="197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75">
      <c r="B12" s="171" t="s">
        <v>35</v>
      </c>
      <c r="C12" s="168" t="s">
        <v>36</v>
      </c>
      <c r="D12" s="165" t="s">
        <v>37</v>
      </c>
      <c r="E12" s="27">
        <v>43101</v>
      </c>
      <c r="F12" s="27">
        <v>43465</v>
      </c>
      <c r="G12" s="38" t="s">
        <v>28</v>
      </c>
      <c r="H12" s="28">
        <v>1</v>
      </c>
      <c r="I12" s="28">
        <f>+J12</f>
        <v>1</v>
      </c>
      <c r="J12" s="28">
        <v>1</v>
      </c>
      <c r="K12" s="29">
        <v>1</v>
      </c>
      <c r="L12" s="10">
        <f>+K12/J12</f>
        <v>1</v>
      </c>
      <c r="M12" s="11">
        <f>DAYS360(E12,$C$8)/DAYS360(E12,F12)</f>
        <v>1</v>
      </c>
      <c r="N12" s="12">
        <f>IF(J12=0," -",IF(L12&gt;100%,100%,L12))</f>
        <v>1</v>
      </c>
      <c r="O12" s="31">
        <v>0</v>
      </c>
      <c r="P12" s="28">
        <v>174554</v>
      </c>
      <c r="Q12" s="28">
        <v>151070.98000000001</v>
      </c>
      <c r="R12" s="28">
        <v>0</v>
      </c>
      <c r="S12" s="13">
        <f>IF(P12=0," -",Q12/P12)</f>
        <v>0.86546845102375203</v>
      </c>
      <c r="T12" s="12" t="str">
        <f>IF(R12=0," -",IF(Q12=0,100%,R12/Q12))</f>
        <v xml:space="preserve"> -</v>
      </c>
    </row>
    <row r="13" spans="2:20" ht="45">
      <c r="B13" s="172"/>
      <c r="C13" s="169"/>
      <c r="D13" s="166"/>
      <c r="E13" s="25">
        <v>43101</v>
      </c>
      <c r="F13" s="25">
        <v>43465</v>
      </c>
      <c r="G13" s="8" t="s">
        <v>29</v>
      </c>
      <c r="H13" s="26">
        <v>1</v>
      </c>
      <c r="I13" s="26">
        <f>+J13</f>
        <v>1</v>
      </c>
      <c r="J13" s="26">
        <v>1</v>
      </c>
      <c r="K13" s="30">
        <v>1</v>
      </c>
      <c r="L13" s="15">
        <f t="shared" ref="L13:L18" si="0">+K13/J13</f>
        <v>1</v>
      </c>
      <c r="M13" s="16">
        <f t="shared" ref="M13:M18" si="1">DAYS360(E13,$C$8)/DAYS360(E13,F13)</f>
        <v>1</v>
      </c>
      <c r="N13" s="17">
        <f t="shared" ref="N13:N18" si="2">IF(J13=0," -",IF(L13&gt;100%,100%,L13))</f>
        <v>1</v>
      </c>
      <c r="O13" s="32" t="s">
        <v>59</v>
      </c>
      <c r="P13" s="26">
        <v>601786</v>
      </c>
      <c r="Q13" s="26">
        <v>366196.85399999999</v>
      </c>
      <c r="R13" s="26">
        <v>0</v>
      </c>
      <c r="S13" s="20">
        <f t="shared" ref="S13:S19" si="3">IF(P13=0," -",Q13/P13)</f>
        <v>0.6085167385083734</v>
      </c>
      <c r="T13" s="17" t="str">
        <f t="shared" ref="T13:T19" si="4">IF(R13=0," -",IF(Q13=0,100%,R13/Q13))</f>
        <v xml:space="preserve"> -</v>
      </c>
    </row>
    <row r="14" spans="2:20" ht="75">
      <c r="B14" s="172"/>
      <c r="C14" s="169"/>
      <c r="D14" s="166"/>
      <c r="E14" s="25">
        <v>43101</v>
      </c>
      <c r="F14" s="25">
        <v>43465</v>
      </c>
      <c r="G14" s="8" t="s">
        <v>30</v>
      </c>
      <c r="H14" s="26">
        <v>1</v>
      </c>
      <c r="I14" s="26">
        <f>+J14</f>
        <v>1</v>
      </c>
      <c r="J14" s="26">
        <v>1</v>
      </c>
      <c r="K14" s="30">
        <v>1</v>
      </c>
      <c r="L14" s="15">
        <f t="shared" si="0"/>
        <v>1</v>
      </c>
      <c r="M14" s="16">
        <f t="shared" si="1"/>
        <v>1</v>
      </c>
      <c r="N14" s="17">
        <f t="shared" si="2"/>
        <v>1</v>
      </c>
      <c r="O14" s="32">
        <v>0</v>
      </c>
      <c r="P14" s="26">
        <v>0</v>
      </c>
      <c r="Q14" s="26">
        <v>0</v>
      </c>
      <c r="R14" s="26">
        <v>0</v>
      </c>
      <c r="S14" s="20" t="str">
        <f t="shared" si="3"/>
        <v xml:space="preserve"> -</v>
      </c>
      <c r="T14" s="17" t="str">
        <f t="shared" si="4"/>
        <v xml:space="preserve"> -</v>
      </c>
    </row>
    <row r="15" spans="2:20" ht="30">
      <c r="B15" s="172"/>
      <c r="C15" s="169"/>
      <c r="D15" s="166"/>
      <c r="E15" s="25">
        <v>43101</v>
      </c>
      <c r="F15" s="25">
        <v>43465</v>
      </c>
      <c r="G15" s="8" t="s">
        <v>31</v>
      </c>
      <c r="H15" s="26">
        <v>40</v>
      </c>
      <c r="I15" s="26">
        <f>+J15+('2017'!I15-'2017'!K15)</f>
        <v>-46</v>
      </c>
      <c r="J15" s="26">
        <v>12</v>
      </c>
      <c r="K15" s="30">
        <v>36</v>
      </c>
      <c r="L15" s="15">
        <f t="shared" si="0"/>
        <v>3</v>
      </c>
      <c r="M15" s="16">
        <f t="shared" si="1"/>
        <v>1</v>
      </c>
      <c r="N15" s="17">
        <f t="shared" si="2"/>
        <v>1</v>
      </c>
      <c r="O15" s="32" t="s">
        <v>59</v>
      </c>
      <c r="P15" s="26">
        <v>0</v>
      </c>
      <c r="Q15" s="26">
        <v>0</v>
      </c>
      <c r="R15" s="26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61" thickBot="1">
      <c r="B16" s="172"/>
      <c r="C16" s="169"/>
      <c r="D16" s="167"/>
      <c r="E16" s="39">
        <v>43101</v>
      </c>
      <c r="F16" s="39">
        <v>43465</v>
      </c>
      <c r="G16" s="40" t="s">
        <v>32</v>
      </c>
      <c r="H16" s="41">
        <v>1</v>
      </c>
      <c r="I16" s="41">
        <f>+J16</f>
        <v>1</v>
      </c>
      <c r="J16" s="41">
        <v>1</v>
      </c>
      <c r="K16" s="42">
        <v>1</v>
      </c>
      <c r="L16" s="43">
        <f t="shared" si="0"/>
        <v>1</v>
      </c>
      <c r="M16" s="44">
        <f t="shared" si="1"/>
        <v>1</v>
      </c>
      <c r="N16" s="45">
        <f t="shared" si="2"/>
        <v>1</v>
      </c>
      <c r="O16" s="46">
        <v>0</v>
      </c>
      <c r="P16" s="41">
        <v>74554</v>
      </c>
      <c r="Q16" s="41">
        <v>125771.52</v>
      </c>
      <c r="R16" s="41">
        <v>0</v>
      </c>
      <c r="S16" s="47">
        <f t="shared" si="3"/>
        <v>1.6869855406819219</v>
      </c>
      <c r="T16" s="45" t="str">
        <f t="shared" si="4"/>
        <v xml:space="preserve"> -</v>
      </c>
    </row>
    <row r="17" spans="2:20" ht="91" thickBot="1">
      <c r="B17" s="172"/>
      <c r="C17" s="169"/>
      <c r="D17" s="58" t="s">
        <v>38</v>
      </c>
      <c r="E17" s="59">
        <v>43101</v>
      </c>
      <c r="F17" s="59">
        <v>43465</v>
      </c>
      <c r="G17" s="60" t="s">
        <v>33</v>
      </c>
      <c r="H17" s="61">
        <v>1</v>
      </c>
      <c r="I17" s="61">
        <f>+J17</f>
        <v>1</v>
      </c>
      <c r="J17" s="61">
        <v>1</v>
      </c>
      <c r="K17" s="62">
        <v>1</v>
      </c>
      <c r="L17" s="63">
        <f t="shared" si="0"/>
        <v>1</v>
      </c>
      <c r="M17" s="64">
        <f t="shared" si="1"/>
        <v>1</v>
      </c>
      <c r="N17" s="65">
        <f t="shared" si="2"/>
        <v>1</v>
      </c>
      <c r="O17" s="66">
        <v>0</v>
      </c>
      <c r="P17" s="61">
        <v>74554</v>
      </c>
      <c r="Q17" s="61">
        <v>74554</v>
      </c>
      <c r="R17" s="61">
        <v>0</v>
      </c>
      <c r="S17" s="67">
        <f t="shared" si="3"/>
        <v>1</v>
      </c>
      <c r="T17" s="65" t="str">
        <f t="shared" si="4"/>
        <v xml:space="preserve"> -</v>
      </c>
    </row>
    <row r="18" spans="2:20" ht="91" thickBot="1">
      <c r="B18" s="173"/>
      <c r="C18" s="170"/>
      <c r="D18" s="48" t="s">
        <v>39</v>
      </c>
      <c r="E18" s="49">
        <v>43101</v>
      </c>
      <c r="F18" s="49">
        <v>43465</v>
      </c>
      <c r="G18" s="50" t="s">
        <v>34</v>
      </c>
      <c r="H18" s="51">
        <v>1</v>
      </c>
      <c r="I18" s="51">
        <f>+J18</f>
        <v>1</v>
      </c>
      <c r="J18" s="51">
        <v>1</v>
      </c>
      <c r="K18" s="52">
        <v>1</v>
      </c>
      <c r="L18" s="53">
        <f t="shared" si="0"/>
        <v>1</v>
      </c>
      <c r="M18" s="54">
        <f t="shared" si="1"/>
        <v>1</v>
      </c>
      <c r="N18" s="55">
        <f t="shared" si="2"/>
        <v>1</v>
      </c>
      <c r="O18" s="56">
        <v>0</v>
      </c>
      <c r="P18" s="51">
        <v>74554</v>
      </c>
      <c r="Q18" s="51">
        <v>74554</v>
      </c>
      <c r="R18" s="51">
        <v>0</v>
      </c>
      <c r="S18" s="57">
        <f t="shared" si="3"/>
        <v>1</v>
      </c>
      <c r="T18" s="55" t="str">
        <f t="shared" si="4"/>
        <v xml:space="preserve"> -</v>
      </c>
    </row>
    <row r="19" spans="2:20" ht="21" customHeight="1" thickBot="1">
      <c r="M19" s="33">
        <f>+AVERAGE(M12:M18)</f>
        <v>1</v>
      </c>
      <c r="N19" s="34">
        <f>+AVERAGE(N12:N18)</f>
        <v>1</v>
      </c>
      <c r="P19" s="35">
        <f>+SUM(P12:P18)</f>
        <v>1000002</v>
      </c>
      <c r="Q19" s="36">
        <f>+SUM(Q12:Q18)</f>
        <v>792147.35400000005</v>
      </c>
      <c r="R19" s="36">
        <f>+SUM(R12:R18)</f>
        <v>0</v>
      </c>
      <c r="S19" s="37">
        <f t="shared" si="3"/>
        <v>0.79214576970846062</v>
      </c>
      <c r="T19" s="34" t="str">
        <f t="shared" si="4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18"/>
    <mergeCell ref="C12:C18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2:20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2:20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9">
        <v>43738</v>
      </c>
      <c r="D8" s="175" t="s">
        <v>3</v>
      </c>
      <c r="E8" s="176"/>
      <c r="F8" s="176"/>
      <c r="G8" s="176"/>
      <c r="H8" s="176"/>
      <c r="I8" s="176"/>
      <c r="J8" s="176"/>
      <c r="K8" s="17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8" t="s">
        <v>17</v>
      </c>
      <c r="C9" s="181" t="s">
        <v>18</v>
      </c>
      <c r="D9" s="183" t="s">
        <v>0</v>
      </c>
      <c r="E9" s="186" t="s">
        <v>4</v>
      </c>
      <c r="F9" s="186"/>
      <c r="G9" s="186" t="s">
        <v>5</v>
      </c>
      <c r="H9" s="186"/>
      <c r="I9" s="186"/>
      <c r="J9" s="186"/>
      <c r="K9" s="188"/>
      <c r="L9" s="5"/>
      <c r="M9" s="183" t="s">
        <v>6</v>
      </c>
      <c r="N9" s="188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79"/>
      <c r="C10" s="182"/>
      <c r="D10" s="184"/>
      <c r="E10" s="187"/>
      <c r="F10" s="187"/>
      <c r="G10" s="187" t="s">
        <v>7</v>
      </c>
      <c r="H10" s="191" t="s">
        <v>25</v>
      </c>
      <c r="I10" s="191" t="s">
        <v>26</v>
      </c>
      <c r="J10" s="192" t="s">
        <v>1</v>
      </c>
      <c r="K10" s="189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0"/>
      <c r="C11" s="182"/>
      <c r="D11" s="185"/>
      <c r="E11" s="21" t="s">
        <v>11</v>
      </c>
      <c r="F11" s="21" t="s">
        <v>12</v>
      </c>
      <c r="G11" s="191"/>
      <c r="H11" s="204"/>
      <c r="I11" s="204"/>
      <c r="J11" s="193"/>
      <c r="K11" s="190"/>
      <c r="L11" s="14"/>
      <c r="M11" s="195"/>
      <c r="N11" s="197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75">
      <c r="B12" s="171" t="s">
        <v>35</v>
      </c>
      <c r="C12" s="168" t="s">
        <v>36</v>
      </c>
      <c r="D12" s="165" t="s">
        <v>37</v>
      </c>
      <c r="E12" s="27">
        <v>43466</v>
      </c>
      <c r="F12" s="27">
        <v>43830</v>
      </c>
      <c r="G12" s="38" t="s">
        <v>28</v>
      </c>
      <c r="H12" s="28">
        <v>1</v>
      </c>
      <c r="I12" s="28">
        <f>+J12</f>
        <v>1</v>
      </c>
      <c r="J12" s="28">
        <v>1</v>
      </c>
      <c r="K12" s="29">
        <v>1</v>
      </c>
      <c r="L12" s="10">
        <f>+K12/J12</f>
        <v>1</v>
      </c>
      <c r="M12" s="11">
        <f>DAYS360(E12,$C$8)/DAYS360(E12,F12)</f>
        <v>0.74722222222222223</v>
      </c>
      <c r="N12" s="12">
        <f>IF(J12=0," -",IF(L12&gt;100%,100%,L12))</f>
        <v>1</v>
      </c>
      <c r="O12" s="31">
        <v>0</v>
      </c>
      <c r="P12" s="28">
        <v>194554</v>
      </c>
      <c r="Q12" s="28">
        <v>133303.9</v>
      </c>
      <c r="R12" s="28">
        <v>0</v>
      </c>
      <c r="S12" s="13">
        <f>IF(P12=0," -",Q12/P12)</f>
        <v>0.68517686606289252</v>
      </c>
      <c r="T12" s="12" t="str">
        <f>IF(R12=0," -",IF(Q12=0,100%,R12/Q12))</f>
        <v xml:space="preserve"> -</v>
      </c>
    </row>
    <row r="13" spans="2:20" ht="45">
      <c r="B13" s="172"/>
      <c r="C13" s="169"/>
      <c r="D13" s="166"/>
      <c r="E13" s="25">
        <v>43466</v>
      </c>
      <c r="F13" s="25">
        <v>43830</v>
      </c>
      <c r="G13" s="8" t="s">
        <v>29</v>
      </c>
      <c r="H13" s="26">
        <v>1</v>
      </c>
      <c r="I13" s="26">
        <f>+J13</f>
        <v>1</v>
      </c>
      <c r="J13" s="26">
        <v>1</v>
      </c>
      <c r="K13" s="30">
        <v>1</v>
      </c>
      <c r="L13" s="15">
        <f t="shared" ref="L13:L18" si="0">+K13/J13</f>
        <v>1</v>
      </c>
      <c r="M13" s="16">
        <f t="shared" ref="M13:M18" si="1">DAYS360(E13,$C$8)/DAYS360(E13,F13)</f>
        <v>0.74722222222222223</v>
      </c>
      <c r="N13" s="17">
        <f t="shared" ref="N13:N18" si="2">IF(J13=0," -",IF(L13&gt;100%,100%,L13))</f>
        <v>1</v>
      </c>
      <c r="O13" s="32" t="s">
        <v>59</v>
      </c>
      <c r="P13" s="26">
        <v>531786</v>
      </c>
      <c r="Q13" s="26">
        <v>318188.56099999999</v>
      </c>
      <c r="R13" s="26">
        <v>0</v>
      </c>
      <c r="S13" s="20">
        <f t="shared" ref="S13:S19" si="3">IF(P13=0," -",Q13/P13)</f>
        <v>0.59833948430383643</v>
      </c>
      <c r="T13" s="17" t="str">
        <f t="shared" ref="T13:T19" si="4">IF(R13=0," -",IF(Q13=0,100%,R13/Q13))</f>
        <v xml:space="preserve"> -</v>
      </c>
    </row>
    <row r="14" spans="2:20" ht="75">
      <c r="B14" s="172"/>
      <c r="C14" s="169"/>
      <c r="D14" s="166"/>
      <c r="E14" s="25">
        <v>43466</v>
      </c>
      <c r="F14" s="25">
        <v>43830</v>
      </c>
      <c r="G14" s="8" t="s">
        <v>30</v>
      </c>
      <c r="H14" s="26">
        <v>1</v>
      </c>
      <c r="I14" s="26">
        <f>+J14</f>
        <v>1</v>
      </c>
      <c r="J14" s="26">
        <v>1</v>
      </c>
      <c r="K14" s="30">
        <v>1</v>
      </c>
      <c r="L14" s="15">
        <f t="shared" si="0"/>
        <v>1</v>
      </c>
      <c r="M14" s="16">
        <f t="shared" si="1"/>
        <v>0.74722222222222223</v>
      </c>
      <c r="N14" s="17">
        <f t="shared" si="2"/>
        <v>1</v>
      </c>
      <c r="O14" s="32">
        <v>0</v>
      </c>
      <c r="P14" s="26">
        <v>0</v>
      </c>
      <c r="Q14" s="26">
        <v>0</v>
      </c>
      <c r="R14" s="26">
        <v>0</v>
      </c>
      <c r="S14" s="20" t="str">
        <f t="shared" si="3"/>
        <v xml:space="preserve"> -</v>
      </c>
      <c r="T14" s="17" t="str">
        <f t="shared" si="4"/>
        <v xml:space="preserve"> -</v>
      </c>
    </row>
    <row r="15" spans="2:20" ht="30">
      <c r="B15" s="172"/>
      <c r="C15" s="169"/>
      <c r="D15" s="166"/>
      <c r="E15" s="25">
        <v>43466</v>
      </c>
      <c r="F15" s="25">
        <v>43830</v>
      </c>
      <c r="G15" s="8" t="s">
        <v>31</v>
      </c>
      <c r="H15" s="26">
        <v>40</v>
      </c>
      <c r="I15" s="26">
        <f>+J15+('2018'!I15-'2018'!K15)</f>
        <v>-72</v>
      </c>
      <c r="J15" s="26">
        <v>10</v>
      </c>
      <c r="K15" s="30">
        <v>22</v>
      </c>
      <c r="L15" s="15">
        <f t="shared" si="0"/>
        <v>2.2000000000000002</v>
      </c>
      <c r="M15" s="16">
        <f t="shared" si="1"/>
        <v>0.74722222222222223</v>
      </c>
      <c r="N15" s="17">
        <f t="shared" si="2"/>
        <v>1</v>
      </c>
      <c r="O15" s="32" t="s">
        <v>59</v>
      </c>
      <c r="P15" s="26">
        <v>0</v>
      </c>
      <c r="Q15" s="26">
        <v>0</v>
      </c>
      <c r="R15" s="26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61" thickBot="1">
      <c r="B16" s="172"/>
      <c r="C16" s="169"/>
      <c r="D16" s="167"/>
      <c r="E16" s="39">
        <v>43466</v>
      </c>
      <c r="F16" s="39">
        <v>43830</v>
      </c>
      <c r="G16" s="40" t="s">
        <v>32</v>
      </c>
      <c r="H16" s="41">
        <v>1</v>
      </c>
      <c r="I16" s="41">
        <f>+J16</f>
        <v>1</v>
      </c>
      <c r="J16" s="41">
        <v>1</v>
      </c>
      <c r="K16" s="42">
        <v>1</v>
      </c>
      <c r="L16" s="43">
        <f t="shared" si="0"/>
        <v>1</v>
      </c>
      <c r="M16" s="44">
        <f t="shared" si="1"/>
        <v>0.74722222222222223</v>
      </c>
      <c r="N16" s="45">
        <f t="shared" si="2"/>
        <v>1</v>
      </c>
      <c r="O16" s="46">
        <v>0</v>
      </c>
      <c r="P16" s="41">
        <v>124554</v>
      </c>
      <c r="Q16" s="41">
        <v>74554</v>
      </c>
      <c r="R16" s="41">
        <v>0</v>
      </c>
      <c r="S16" s="47">
        <f t="shared" si="3"/>
        <v>0.59856768951619377</v>
      </c>
      <c r="T16" s="45" t="str">
        <f t="shared" si="4"/>
        <v xml:space="preserve"> -</v>
      </c>
    </row>
    <row r="17" spans="2:20" ht="91" thickBot="1">
      <c r="B17" s="172"/>
      <c r="C17" s="169"/>
      <c r="D17" s="58" t="s">
        <v>38</v>
      </c>
      <c r="E17" s="59">
        <v>43466</v>
      </c>
      <c r="F17" s="59">
        <v>43830</v>
      </c>
      <c r="G17" s="60" t="s">
        <v>33</v>
      </c>
      <c r="H17" s="61">
        <v>1</v>
      </c>
      <c r="I17" s="61">
        <f>+J17</f>
        <v>1</v>
      </c>
      <c r="J17" s="61">
        <v>1</v>
      </c>
      <c r="K17" s="62">
        <v>1</v>
      </c>
      <c r="L17" s="63">
        <f t="shared" si="0"/>
        <v>1</v>
      </c>
      <c r="M17" s="64">
        <f t="shared" si="1"/>
        <v>0.74722222222222223</v>
      </c>
      <c r="N17" s="65">
        <f t="shared" si="2"/>
        <v>1</v>
      </c>
      <c r="O17" s="66">
        <v>0</v>
      </c>
      <c r="P17" s="61">
        <v>74554</v>
      </c>
      <c r="Q17" s="61">
        <v>74554</v>
      </c>
      <c r="R17" s="61">
        <v>0</v>
      </c>
      <c r="S17" s="67">
        <f t="shared" si="3"/>
        <v>1</v>
      </c>
      <c r="T17" s="65" t="str">
        <f t="shared" si="4"/>
        <v xml:space="preserve"> -</v>
      </c>
    </row>
    <row r="18" spans="2:20" ht="91" thickBot="1">
      <c r="B18" s="173"/>
      <c r="C18" s="170"/>
      <c r="D18" s="48" t="s">
        <v>39</v>
      </c>
      <c r="E18" s="49">
        <v>43466</v>
      </c>
      <c r="F18" s="49">
        <v>43830</v>
      </c>
      <c r="G18" s="50" t="s">
        <v>34</v>
      </c>
      <c r="H18" s="51">
        <v>1</v>
      </c>
      <c r="I18" s="51">
        <f>+J18</f>
        <v>1</v>
      </c>
      <c r="J18" s="51">
        <v>1</v>
      </c>
      <c r="K18" s="52">
        <v>1</v>
      </c>
      <c r="L18" s="53">
        <f t="shared" si="0"/>
        <v>1</v>
      </c>
      <c r="M18" s="54">
        <f t="shared" si="1"/>
        <v>0.74722222222222223</v>
      </c>
      <c r="N18" s="55">
        <f t="shared" si="2"/>
        <v>1</v>
      </c>
      <c r="O18" s="56">
        <v>0</v>
      </c>
      <c r="P18" s="51">
        <v>74554</v>
      </c>
      <c r="Q18" s="51">
        <v>74554</v>
      </c>
      <c r="R18" s="51">
        <v>0</v>
      </c>
      <c r="S18" s="57">
        <f t="shared" si="3"/>
        <v>1</v>
      </c>
      <c r="T18" s="55" t="str">
        <f t="shared" si="4"/>
        <v xml:space="preserve"> -</v>
      </c>
    </row>
    <row r="19" spans="2:20" ht="21" customHeight="1" thickBot="1">
      <c r="M19" s="33">
        <f>+AVERAGE(M12:M18)</f>
        <v>0.74722222222222234</v>
      </c>
      <c r="N19" s="34">
        <f>+AVERAGE(N12:N18)</f>
        <v>1</v>
      </c>
      <c r="P19" s="35">
        <f>+SUM(P12:P18)</f>
        <v>1000002</v>
      </c>
      <c r="Q19" s="36">
        <f>+SUM(Q12:Q18)</f>
        <v>675154.46100000001</v>
      </c>
      <c r="R19" s="36">
        <f>+SUM(R12:R18)</f>
        <v>0</v>
      </c>
      <c r="S19" s="37">
        <f t="shared" si="3"/>
        <v>0.67515311069377859</v>
      </c>
      <c r="T19" s="34" t="str">
        <f t="shared" si="4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18"/>
    <mergeCell ref="C12:C18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9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</row>
    <row r="3" spans="2:25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</row>
    <row r="4" spans="2:25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40</v>
      </c>
      <c r="C8" s="9">
        <f>+'2019'!C8</f>
        <v>43738</v>
      </c>
      <c r="D8" s="175" t="s">
        <v>3</v>
      </c>
      <c r="E8" s="176"/>
      <c r="F8" s="176"/>
      <c r="G8" s="176"/>
      <c r="H8" s="205"/>
      <c r="I8" s="205"/>
      <c r="J8" s="205"/>
      <c r="K8" s="205"/>
      <c r="L8" s="205"/>
      <c r="M8" s="205"/>
      <c r="N8" s="177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78" t="s">
        <v>17</v>
      </c>
      <c r="C9" s="181" t="s">
        <v>18</v>
      </c>
      <c r="D9" s="183" t="s">
        <v>0</v>
      </c>
      <c r="E9" s="206" t="s">
        <v>5</v>
      </c>
      <c r="F9" s="207"/>
      <c r="G9" s="207"/>
      <c r="H9" s="207"/>
      <c r="I9" s="207"/>
      <c r="J9" s="207"/>
      <c r="K9" s="207"/>
      <c r="L9" s="207"/>
      <c r="M9" s="207"/>
      <c r="N9" s="208"/>
      <c r="O9" s="209" t="s">
        <v>41</v>
      </c>
      <c r="P9" s="210"/>
      <c r="Q9" s="210"/>
      <c r="R9" s="210"/>
      <c r="S9" s="211"/>
      <c r="T9" s="198" t="s">
        <v>24</v>
      </c>
      <c r="U9" s="199"/>
      <c r="V9" s="199"/>
      <c r="W9" s="199"/>
      <c r="X9" s="199"/>
      <c r="Y9" s="200"/>
    </row>
    <row r="10" spans="2:25" ht="17" customHeight="1">
      <c r="B10" s="179"/>
      <c r="C10" s="182"/>
      <c r="D10" s="184"/>
      <c r="E10" s="187" t="s">
        <v>7</v>
      </c>
      <c r="F10" s="191" t="s">
        <v>25</v>
      </c>
      <c r="G10" s="73" t="s">
        <v>1</v>
      </c>
      <c r="H10" s="75" t="s">
        <v>1</v>
      </c>
      <c r="I10" s="76" t="s">
        <v>1</v>
      </c>
      <c r="J10" s="76" t="s">
        <v>1</v>
      </c>
      <c r="K10" s="108" t="s">
        <v>8</v>
      </c>
      <c r="L10" s="76" t="s">
        <v>8</v>
      </c>
      <c r="M10" s="76" t="s">
        <v>8</v>
      </c>
      <c r="N10" s="74" t="s">
        <v>8</v>
      </c>
      <c r="O10" s="214">
        <v>2016</v>
      </c>
      <c r="P10" s="218">
        <v>2017</v>
      </c>
      <c r="Q10" s="220">
        <v>2018</v>
      </c>
      <c r="R10" s="212">
        <v>2019</v>
      </c>
      <c r="S10" s="216" t="s">
        <v>40</v>
      </c>
      <c r="T10" s="201"/>
      <c r="U10" s="202"/>
      <c r="V10" s="202"/>
      <c r="W10" s="202"/>
      <c r="X10" s="202"/>
      <c r="Y10" s="203"/>
    </row>
    <row r="11" spans="2:25" ht="37.5" customHeight="1" thickBot="1">
      <c r="B11" s="180"/>
      <c r="C11" s="182"/>
      <c r="D11" s="185"/>
      <c r="E11" s="191"/>
      <c r="F11" s="204"/>
      <c r="G11" s="109">
        <v>2016</v>
      </c>
      <c r="H11" s="110">
        <v>2017</v>
      </c>
      <c r="I11" s="77">
        <v>2018</v>
      </c>
      <c r="J11" s="77">
        <v>2019</v>
      </c>
      <c r="K11" s="111">
        <v>2016</v>
      </c>
      <c r="L11" s="110">
        <v>2017</v>
      </c>
      <c r="M11" s="77">
        <v>2018</v>
      </c>
      <c r="N11" s="112">
        <v>2019</v>
      </c>
      <c r="O11" s="215"/>
      <c r="P11" s="219"/>
      <c r="Q11" s="221"/>
      <c r="R11" s="213"/>
      <c r="S11" s="217"/>
      <c r="T11" s="72" t="s">
        <v>23</v>
      </c>
      <c r="U11" s="106" t="s">
        <v>20</v>
      </c>
      <c r="V11" s="106" t="s">
        <v>21</v>
      </c>
      <c r="W11" s="107" t="s">
        <v>22</v>
      </c>
      <c r="X11" s="18" t="s">
        <v>14</v>
      </c>
      <c r="Y11" s="19" t="s">
        <v>15</v>
      </c>
    </row>
    <row r="12" spans="2:25" ht="75">
      <c r="B12" s="171" t="s">
        <v>35</v>
      </c>
      <c r="C12" s="168" t="s">
        <v>36</v>
      </c>
      <c r="D12" s="165" t="s">
        <v>37</v>
      </c>
      <c r="E12" s="38" t="s">
        <v>28</v>
      </c>
      <c r="F12" s="28">
        <v>1</v>
      </c>
      <c r="G12" s="28">
        <f>'2016'!J12</f>
        <v>1</v>
      </c>
      <c r="H12" s="29">
        <f>'2017'!J12</f>
        <v>1</v>
      </c>
      <c r="I12" s="29">
        <f>'2018'!J12</f>
        <v>1</v>
      </c>
      <c r="J12" s="29">
        <f>'2019'!J12</f>
        <v>1</v>
      </c>
      <c r="K12" s="113">
        <f>'2016'!K12</f>
        <v>1</v>
      </c>
      <c r="L12" s="29">
        <f>'2017'!K12</f>
        <v>1</v>
      </c>
      <c r="M12" s="29">
        <f>'2018'!K12</f>
        <v>1</v>
      </c>
      <c r="N12" s="114">
        <f>'2019'!K12</f>
        <v>1</v>
      </c>
      <c r="O12" s="80">
        <f>'2016'!N12</f>
        <v>1</v>
      </c>
      <c r="P12" s="81">
        <f>'2017'!N12</f>
        <v>1</v>
      </c>
      <c r="Q12" s="82">
        <f>'2018'!N12</f>
        <v>1</v>
      </c>
      <c r="R12" s="81">
        <f>'2019'!N12</f>
        <v>1</v>
      </c>
      <c r="S12" s="95">
        <v>1</v>
      </c>
      <c r="T12" s="31">
        <v>0</v>
      </c>
      <c r="U12" s="100">
        <f>+'2016'!P12+'2017'!P12+'2018'!P12+'2019'!P12</f>
        <v>1829108</v>
      </c>
      <c r="V12" s="100">
        <f>+'2016'!Q12+'2017'!Q12+'2018'!Q12+'2019'!Q12</f>
        <v>677447.88</v>
      </c>
      <c r="W12" s="100">
        <f>+'2016'!R12+'2017'!R12+'2018'!R12+'2019'!R12</f>
        <v>0</v>
      </c>
      <c r="X12" s="13">
        <f>IF(U12=0," -",V12/U12)</f>
        <v>0.37037062874362803</v>
      </c>
      <c r="Y12" s="12" t="str">
        <f>IF(W12=0," -",IF(V12=0,100%,W12/V12))</f>
        <v xml:space="preserve"> -</v>
      </c>
    </row>
    <row r="13" spans="2:25" ht="45">
      <c r="B13" s="172"/>
      <c r="C13" s="169"/>
      <c r="D13" s="166"/>
      <c r="E13" s="8" t="s">
        <v>29</v>
      </c>
      <c r="F13" s="26">
        <v>1</v>
      </c>
      <c r="G13" s="26">
        <f>'2016'!J13</f>
        <v>1</v>
      </c>
      <c r="H13" s="30">
        <f>'2017'!J13</f>
        <v>1</v>
      </c>
      <c r="I13" s="30">
        <f>'2018'!J13</f>
        <v>1</v>
      </c>
      <c r="J13" s="30">
        <f>'2019'!J13</f>
        <v>1</v>
      </c>
      <c r="K13" s="115">
        <f>'2016'!K13</f>
        <v>1</v>
      </c>
      <c r="L13" s="30">
        <f>'2017'!K13</f>
        <v>1</v>
      </c>
      <c r="M13" s="30">
        <f>'2018'!K13</f>
        <v>1</v>
      </c>
      <c r="N13" s="116">
        <f>'2019'!K13</f>
        <v>1</v>
      </c>
      <c r="O13" s="83">
        <f>'2016'!N13</f>
        <v>1</v>
      </c>
      <c r="P13" s="84">
        <f>'2017'!N13</f>
        <v>1</v>
      </c>
      <c r="Q13" s="85">
        <f>'2018'!N13</f>
        <v>1</v>
      </c>
      <c r="R13" s="84">
        <f>'2019'!N13</f>
        <v>1</v>
      </c>
      <c r="S13" s="96">
        <v>1</v>
      </c>
      <c r="T13" s="32" t="s">
        <v>59</v>
      </c>
      <c r="U13" s="26">
        <f>+'2016'!P13+'2017'!P13+'2018'!P13+'2019'!P13</f>
        <v>2386903</v>
      </c>
      <c r="V13" s="26">
        <f>+'2016'!Q13+'2017'!Q13+'2018'!Q13+'2019'!Q13</f>
        <v>1514603.415</v>
      </c>
      <c r="W13" s="26">
        <f>+'2016'!R13+'2017'!R13+'2018'!R13+'2019'!R13</f>
        <v>0</v>
      </c>
      <c r="X13" s="20">
        <f t="shared" ref="X13:X19" si="0">IF(U13=0," -",V13/U13)</f>
        <v>0.63454753502760697</v>
      </c>
      <c r="Y13" s="17" t="str">
        <f t="shared" ref="Y13:Y19" si="1">IF(W13=0," -",IF(V13=0,100%,W13/V13))</f>
        <v xml:space="preserve"> -</v>
      </c>
    </row>
    <row r="14" spans="2:25" ht="75">
      <c r="B14" s="172"/>
      <c r="C14" s="169"/>
      <c r="D14" s="166"/>
      <c r="E14" s="8" t="s">
        <v>30</v>
      </c>
      <c r="F14" s="26">
        <v>1</v>
      </c>
      <c r="G14" s="26">
        <f>'2016'!J14</f>
        <v>1</v>
      </c>
      <c r="H14" s="30">
        <f>'2017'!J14</f>
        <v>1</v>
      </c>
      <c r="I14" s="30">
        <f>'2018'!J14</f>
        <v>1</v>
      </c>
      <c r="J14" s="30">
        <f>'2019'!J14</f>
        <v>1</v>
      </c>
      <c r="K14" s="115">
        <f>'2016'!K14</f>
        <v>1</v>
      </c>
      <c r="L14" s="30">
        <f>'2017'!K14</f>
        <v>1</v>
      </c>
      <c r="M14" s="30">
        <f>'2018'!K14</f>
        <v>1</v>
      </c>
      <c r="N14" s="116">
        <f>'2019'!K14</f>
        <v>1</v>
      </c>
      <c r="O14" s="83">
        <f>'2016'!N14</f>
        <v>1</v>
      </c>
      <c r="P14" s="84">
        <f>'2017'!N14</f>
        <v>1</v>
      </c>
      <c r="Q14" s="85">
        <f>'2018'!N14</f>
        <v>1</v>
      </c>
      <c r="R14" s="84">
        <f>'2019'!N14</f>
        <v>1</v>
      </c>
      <c r="S14" s="96">
        <v>1</v>
      </c>
      <c r="T14" s="32">
        <v>0</v>
      </c>
      <c r="U14" s="26">
        <f>+'2016'!P14+'2017'!P14+'2018'!P14+'2019'!P14</f>
        <v>100000</v>
      </c>
      <c r="V14" s="26">
        <f>+'2016'!Q14+'2017'!Q14+'2018'!Q14+'2019'!Q14</f>
        <v>0</v>
      </c>
      <c r="W14" s="26">
        <f>+'2016'!R14+'2017'!R14+'2018'!R14+'2019'!R14</f>
        <v>0</v>
      </c>
      <c r="X14" s="20">
        <f t="shared" si="0"/>
        <v>0</v>
      </c>
      <c r="Y14" s="17" t="str">
        <f t="shared" si="1"/>
        <v xml:space="preserve"> -</v>
      </c>
    </row>
    <row r="15" spans="2:25" ht="30">
      <c r="B15" s="172"/>
      <c r="C15" s="169"/>
      <c r="D15" s="166"/>
      <c r="E15" s="8" t="s">
        <v>31</v>
      </c>
      <c r="F15" s="26">
        <v>40</v>
      </c>
      <c r="G15" s="26">
        <f>'2016'!J15</f>
        <v>6</v>
      </c>
      <c r="H15" s="30">
        <f>'2017'!J15</f>
        <v>12</v>
      </c>
      <c r="I15" s="30">
        <f>'2018'!J15</f>
        <v>12</v>
      </c>
      <c r="J15" s="30">
        <f>'2019'!J15</f>
        <v>10</v>
      </c>
      <c r="K15" s="115">
        <f>'2016'!K15</f>
        <v>31</v>
      </c>
      <c r="L15" s="30">
        <f>'2017'!K15</f>
        <v>45</v>
      </c>
      <c r="M15" s="30">
        <f>'2018'!K15</f>
        <v>36</v>
      </c>
      <c r="N15" s="116">
        <f>'2019'!K15</f>
        <v>22</v>
      </c>
      <c r="O15" s="83">
        <f>'2016'!N15</f>
        <v>1</v>
      </c>
      <c r="P15" s="84">
        <f>'2017'!N15</f>
        <v>1</v>
      </c>
      <c r="Q15" s="85">
        <f>'2018'!N15</f>
        <v>1</v>
      </c>
      <c r="R15" s="84">
        <f>'2019'!N15</f>
        <v>1</v>
      </c>
      <c r="S15" s="96">
        <v>1</v>
      </c>
      <c r="T15" s="32" t="s">
        <v>59</v>
      </c>
      <c r="U15" s="26">
        <f>+'2016'!P15+'2017'!P15+'2018'!P15+'2019'!P15</f>
        <v>0</v>
      </c>
      <c r="V15" s="26">
        <f>+'2016'!Q15+'2017'!Q15+'2018'!Q15+'2019'!Q15</f>
        <v>0</v>
      </c>
      <c r="W15" s="26">
        <f>+'2016'!R15+'2017'!R15+'2018'!R15+'2019'!R15</f>
        <v>0</v>
      </c>
      <c r="X15" s="20" t="str">
        <f t="shared" si="0"/>
        <v xml:space="preserve"> -</v>
      </c>
      <c r="Y15" s="17" t="str">
        <f t="shared" si="1"/>
        <v xml:space="preserve"> -</v>
      </c>
    </row>
    <row r="16" spans="2:25" ht="61" thickBot="1">
      <c r="B16" s="172"/>
      <c r="C16" s="169"/>
      <c r="D16" s="167"/>
      <c r="E16" s="40" t="s">
        <v>32</v>
      </c>
      <c r="F16" s="41">
        <v>1</v>
      </c>
      <c r="G16" s="41">
        <f>'2016'!J16</f>
        <v>1</v>
      </c>
      <c r="H16" s="42">
        <f>'2017'!J16</f>
        <v>1</v>
      </c>
      <c r="I16" s="42">
        <f>'2018'!J16</f>
        <v>1</v>
      </c>
      <c r="J16" s="42">
        <f>'2019'!J16</f>
        <v>1</v>
      </c>
      <c r="K16" s="117">
        <f>'2016'!K16</f>
        <v>1</v>
      </c>
      <c r="L16" s="42">
        <f>'2017'!K16</f>
        <v>1</v>
      </c>
      <c r="M16" s="42">
        <f>'2018'!K16</f>
        <v>1</v>
      </c>
      <c r="N16" s="118">
        <f>'2019'!K16</f>
        <v>1</v>
      </c>
      <c r="O16" s="86">
        <f>'2016'!N16</f>
        <v>1</v>
      </c>
      <c r="P16" s="87">
        <f>'2017'!N16</f>
        <v>1</v>
      </c>
      <c r="Q16" s="88">
        <f>'2018'!N16</f>
        <v>1</v>
      </c>
      <c r="R16" s="87">
        <f>'2019'!N16</f>
        <v>1</v>
      </c>
      <c r="S16" s="97">
        <v>1</v>
      </c>
      <c r="T16" s="46">
        <v>0</v>
      </c>
      <c r="U16" s="103">
        <f>+'2016'!P16+'2017'!P16+'2018'!P16+'2019'!P16</f>
        <v>480708</v>
      </c>
      <c r="V16" s="103">
        <f>+'2016'!Q16+'2017'!Q16+'2018'!Q16+'2019'!Q16</f>
        <v>481925.52</v>
      </c>
      <c r="W16" s="103">
        <f>+'2016'!R16+'2017'!R16+'2018'!R16+'2019'!R16</f>
        <v>0</v>
      </c>
      <c r="X16" s="104">
        <f t="shared" si="0"/>
        <v>1.0025327641728452</v>
      </c>
      <c r="Y16" s="105" t="str">
        <f t="shared" si="1"/>
        <v xml:space="preserve"> -</v>
      </c>
    </row>
    <row r="17" spans="2:25" ht="91" thickBot="1">
      <c r="B17" s="172"/>
      <c r="C17" s="169"/>
      <c r="D17" s="58" t="s">
        <v>38</v>
      </c>
      <c r="E17" s="60" t="s">
        <v>33</v>
      </c>
      <c r="F17" s="61">
        <v>1</v>
      </c>
      <c r="G17" s="61">
        <f>'2016'!J17</f>
        <v>1</v>
      </c>
      <c r="H17" s="62">
        <f>'2017'!J17</f>
        <v>1</v>
      </c>
      <c r="I17" s="62">
        <f>'2018'!J17</f>
        <v>1</v>
      </c>
      <c r="J17" s="62">
        <f>'2019'!J17</f>
        <v>1</v>
      </c>
      <c r="K17" s="119">
        <f>'2016'!K17</f>
        <v>1</v>
      </c>
      <c r="L17" s="62">
        <f>'2017'!K17</f>
        <v>1</v>
      </c>
      <c r="M17" s="62">
        <f>'2018'!K17</f>
        <v>1</v>
      </c>
      <c r="N17" s="120">
        <f>'2019'!K17</f>
        <v>1</v>
      </c>
      <c r="O17" s="89">
        <f>'2016'!N17</f>
        <v>1</v>
      </c>
      <c r="P17" s="90">
        <f>'2017'!N17</f>
        <v>1</v>
      </c>
      <c r="Q17" s="91">
        <f>'2018'!N17</f>
        <v>1</v>
      </c>
      <c r="R17" s="90">
        <f>'2019'!N17</f>
        <v>1</v>
      </c>
      <c r="S17" s="98">
        <v>1</v>
      </c>
      <c r="T17" s="66">
        <v>0</v>
      </c>
      <c r="U17" s="103">
        <f>+'2016'!P17+'2017'!P17+'2018'!P17+'2019'!P17</f>
        <v>149108</v>
      </c>
      <c r="V17" s="103">
        <f>+'2016'!Q17+'2017'!Q17+'2018'!Q17+'2019'!Q17</f>
        <v>149108</v>
      </c>
      <c r="W17" s="103">
        <f>+'2016'!R17+'2017'!R17+'2018'!R17+'2019'!R17</f>
        <v>0</v>
      </c>
      <c r="X17" s="57">
        <f t="shared" si="0"/>
        <v>1</v>
      </c>
      <c r="Y17" s="55" t="str">
        <f t="shared" si="1"/>
        <v xml:space="preserve"> -</v>
      </c>
    </row>
    <row r="18" spans="2:25" ht="91" thickBot="1">
      <c r="B18" s="173"/>
      <c r="C18" s="170"/>
      <c r="D18" s="48" t="s">
        <v>39</v>
      </c>
      <c r="E18" s="50" t="s">
        <v>34</v>
      </c>
      <c r="F18" s="51">
        <v>1</v>
      </c>
      <c r="G18" s="51">
        <f>'2016'!J18</f>
        <v>1</v>
      </c>
      <c r="H18" s="52">
        <f>'2017'!J18</f>
        <v>1</v>
      </c>
      <c r="I18" s="52">
        <f>'2018'!J18</f>
        <v>1</v>
      </c>
      <c r="J18" s="52">
        <f>'2019'!J18</f>
        <v>1</v>
      </c>
      <c r="K18" s="121">
        <f>'2016'!K18</f>
        <v>1</v>
      </c>
      <c r="L18" s="52">
        <f>'2017'!K18</f>
        <v>1</v>
      </c>
      <c r="M18" s="52">
        <f>'2018'!K18</f>
        <v>1</v>
      </c>
      <c r="N18" s="122">
        <f>'2019'!K18</f>
        <v>1</v>
      </c>
      <c r="O18" s="92">
        <f>'2016'!N18</f>
        <v>1</v>
      </c>
      <c r="P18" s="93">
        <f>'2017'!N18</f>
        <v>1</v>
      </c>
      <c r="Q18" s="94">
        <f>'2018'!N18</f>
        <v>1</v>
      </c>
      <c r="R18" s="93">
        <f>'2019'!N18</f>
        <v>1</v>
      </c>
      <c r="S18" s="99">
        <v>1</v>
      </c>
      <c r="T18" s="56">
        <v>0</v>
      </c>
      <c r="U18" s="103">
        <f>+'2016'!P18+'2017'!P18+'2018'!P18+'2019'!P18</f>
        <v>149108</v>
      </c>
      <c r="V18" s="103">
        <f>+'2016'!Q18+'2017'!Q18+'2018'!Q18+'2019'!Q18</f>
        <v>149108</v>
      </c>
      <c r="W18" s="103">
        <f>+'2016'!R18+'2017'!R18+'2018'!R18+'2019'!R18</f>
        <v>0</v>
      </c>
      <c r="X18" s="57">
        <f t="shared" si="0"/>
        <v>1</v>
      </c>
      <c r="Y18" s="55" t="str">
        <f t="shared" si="1"/>
        <v xml:space="preserve"> -</v>
      </c>
    </row>
    <row r="19" spans="2:25" ht="21" customHeight="1" thickBot="1">
      <c r="O19" s="79">
        <f>+AVERAGE(O12:O18)</f>
        <v>1</v>
      </c>
      <c r="P19" s="78">
        <f t="shared" ref="P19:R19" si="2">+AVERAGE(P12:P18)</f>
        <v>1</v>
      </c>
      <c r="Q19" s="78">
        <f t="shared" si="2"/>
        <v>1</v>
      </c>
      <c r="R19" s="78">
        <f t="shared" si="2"/>
        <v>1</v>
      </c>
      <c r="S19" s="34">
        <f>+AVERAGE(S12:S18)</f>
        <v>1</v>
      </c>
      <c r="U19" s="101">
        <f>+SUM(U12:U18)</f>
        <v>5094935</v>
      </c>
      <c r="V19" s="102">
        <f>+SUM(V12:V18)</f>
        <v>2972192.8149999999</v>
      </c>
      <c r="W19" s="102">
        <f>+SUM(W12:W18)</f>
        <v>0</v>
      </c>
      <c r="X19" s="37">
        <f t="shared" si="0"/>
        <v>0.58336226369914435</v>
      </c>
      <c r="Y19" s="34" t="str">
        <f t="shared" si="1"/>
        <v xml:space="preserve"> -</v>
      </c>
    </row>
  </sheetData>
  <mergeCells count="20">
    <mergeCell ref="B12:B18"/>
    <mergeCell ref="C12:C18"/>
    <mergeCell ref="D12:D16"/>
    <mergeCell ref="P10:P11"/>
    <mergeCell ref="Q10:Q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  <mergeCell ref="S10:S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24" t="s">
        <v>42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6"/>
    </row>
    <row r="4" spans="2:15" ht="16" thickBot="1">
      <c r="C4" s="123"/>
      <c r="D4" s="123"/>
      <c r="E4" s="123"/>
      <c r="F4" s="123"/>
      <c r="G4" s="123"/>
      <c r="H4" s="123"/>
      <c r="I4" s="123"/>
    </row>
    <row r="5" spans="2:15" ht="19" customHeight="1">
      <c r="C5" s="123"/>
      <c r="D5" s="123"/>
      <c r="E5" s="227" t="s">
        <v>43</v>
      </c>
      <c r="F5" s="228"/>
      <c r="G5" s="228"/>
      <c r="H5" s="228"/>
      <c r="I5" s="231" t="s">
        <v>41</v>
      </c>
      <c r="J5" s="232"/>
      <c r="K5" s="235" t="s">
        <v>44</v>
      </c>
      <c r="L5" s="236"/>
      <c r="M5" s="236"/>
      <c r="N5" s="236"/>
      <c r="O5" s="237"/>
    </row>
    <row r="6" spans="2:15" ht="19" customHeight="1" thickBot="1">
      <c r="E6" s="229"/>
      <c r="F6" s="230"/>
      <c r="G6" s="230"/>
      <c r="H6" s="230"/>
      <c r="I6" s="233"/>
      <c r="J6" s="234"/>
      <c r="K6" s="238" t="s">
        <v>40</v>
      </c>
      <c r="L6" s="239"/>
      <c r="M6" s="239"/>
      <c r="N6" s="239"/>
      <c r="O6" s="240"/>
    </row>
    <row r="7" spans="2:15" ht="32" customHeight="1" thickBot="1">
      <c r="C7" s="241"/>
      <c r="D7" s="242"/>
      <c r="E7" s="124">
        <v>2016</v>
      </c>
      <c r="F7" s="125">
        <v>2017</v>
      </c>
      <c r="G7" s="125">
        <v>2018</v>
      </c>
      <c r="H7" s="125">
        <v>2019</v>
      </c>
      <c r="I7" s="243" t="s">
        <v>40</v>
      </c>
      <c r="J7" s="244"/>
      <c r="K7" s="126" t="s">
        <v>45</v>
      </c>
      <c r="L7" s="127" t="s">
        <v>46</v>
      </c>
      <c r="M7" s="127" t="s">
        <v>47</v>
      </c>
      <c r="N7" s="127" t="s">
        <v>48</v>
      </c>
      <c r="O7" s="128" t="s">
        <v>49</v>
      </c>
    </row>
    <row r="8" spans="2:15" ht="22" customHeight="1" thickBot="1">
      <c r="B8" s="129">
        <v>1</v>
      </c>
      <c r="C8" s="245" t="s">
        <v>50</v>
      </c>
      <c r="D8" s="246"/>
      <c r="E8" s="130">
        <f>+IF(SUM('2016 - 2019'!G12:G18)&gt;0,AVERAGE('2016 - 2019'!O12:O18)," -")</f>
        <v>1</v>
      </c>
      <c r="F8" s="130">
        <f>+IF(SUM('2016 - 2019'!H12:H18)&gt;0,AVERAGE('2016 - 2019'!P12:P18)," -")</f>
        <v>1</v>
      </c>
      <c r="G8" s="130">
        <f>+IF(SUM('2016 - 2019'!I12:I18)&gt;0,AVERAGE('2016 - 2019'!Q12:Q18)," -")</f>
        <v>1</v>
      </c>
      <c r="H8" s="130">
        <f>+IF(SUM('2016 - 2019'!J12:J18)&gt;0,AVERAGE('2016 - 2019'!R12:R18)," -")</f>
        <v>1</v>
      </c>
      <c r="I8" s="131">
        <f>+AVERAGE('2016 - 2019'!S12:S18)</f>
        <v>1</v>
      </c>
      <c r="J8" s="132">
        <f t="shared" ref="J8:J13" si="0">+I8</f>
        <v>1</v>
      </c>
      <c r="K8" s="133">
        <f>+K9</f>
        <v>5094935</v>
      </c>
      <c r="L8" s="134">
        <f t="shared" ref="L8:M8" si="1">+L9</f>
        <v>2972192.8149999999</v>
      </c>
      <c r="M8" s="134">
        <f t="shared" si="1"/>
        <v>0</v>
      </c>
      <c r="N8" s="135">
        <f t="shared" ref="N8:N13" si="2">IF(K8=0,"-",+L8/K8)</f>
        <v>0.58336226369914435</v>
      </c>
      <c r="O8" s="136" t="str">
        <f>IF(M8=0," -",IF(L8=0,100%,M8/L8))</f>
        <v xml:space="preserve"> -</v>
      </c>
    </row>
    <row r="9" spans="2:15" ht="20" customHeight="1">
      <c r="B9" s="137" t="s">
        <v>51</v>
      </c>
      <c r="C9" s="247" t="s">
        <v>36</v>
      </c>
      <c r="D9" s="248"/>
      <c r="E9" s="138">
        <f>+IF(SUM('2016 - 2019'!G12:G18)&gt;0,AVERAGE('2016 - 2019'!O12:O18)," -")</f>
        <v>1</v>
      </c>
      <c r="F9" s="138">
        <f>+IF(SUM('2016 - 2019'!H12:H18)&gt;0,AVERAGE('2016 - 2019'!P12:P18)," -")</f>
        <v>1</v>
      </c>
      <c r="G9" s="138">
        <f>+IF(SUM('2016 - 2019'!I12:I18)&gt;0,AVERAGE('2016 - 2019'!Q12:Q18)," -")</f>
        <v>1</v>
      </c>
      <c r="H9" s="138">
        <f>+IF(SUM('2016 - 2019'!J12:J18)&gt;0,AVERAGE('2016 - 2019'!R12:R18)," -")</f>
        <v>1</v>
      </c>
      <c r="I9" s="139">
        <f>+AVERAGE('2016 - 2019'!S12:S18)</f>
        <v>1</v>
      </c>
      <c r="J9" s="140">
        <f t="shared" si="0"/>
        <v>1</v>
      </c>
      <c r="K9" s="141">
        <f>+SUM(K10:K12)</f>
        <v>5094935</v>
      </c>
      <c r="L9" s="142">
        <f t="shared" ref="L9:M9" si="3">+SUM(L10:L12)</f>
        <v>2972192.8149999999</v>
      </c>
      <c r="M9" s="142">
        <f t="shared" si="3"/>
        <v>0</v>
      </c>
      <c r="N9" s="143">
        <f t="shared" si="2"/>
        <v>0.58336226369914435</v>
      </c>
      <c r="O9" s="144" t="str">
        <f>IF(M9=0," -",IF(L9=0,100%,M9/L9))</f>
        <v xml:space="preserve"> -</v>
      </c>
    </row>
    <row r="10" spans="2:15" ht="18" customHeight="1">
      <c r="B10" s="145" t="s">
        <v>52</v>
      </c>
      <c r="C10" s="249" t="s">
        <v>53</v>
      </c>
      <c r="D10" s="250"/>
      <c r="E10" s="146">
        <f>+IF(SUM('2016 - 2019'!G12:G16)&gt;0,AVERAGE('2016 - 2019'!O12:O16)," -")</f>
        <v>1</v>
      </c>
      <c r="F10" s="146">
        <f>+IF(SUM('2016 - 2019'!H12:H16)&gt;0,AVERAGE('2016 - 2019'!P12:P16)," -")</f>
        <v>1</v>
      </c>
      <c r="G10" s="146">
        <f>+IF(SUM('2016 - 2019'!I12:I16)&gt;0,AVERAGE('2016 - 2019'!Q12:Q16)," -")</f>
        <v>1</v>
      </c>
      <c r="H10" s="146">
        <f>+IF(SUM('2016 - 2019'!J12:J16)&gt;0,AVERAGE('2016 - 2019'!R12:R16)," -")</f>
        <v>1</v>
      </c>
      <c r="I10" s="147">
        <f>+AVERAGE('2016 - 2019'!S12:S16)</f>
        <v>1</v>
      </c>
      <c r="J10" s="148">
        <f t="shared" si="0"/>
        <v>1</v>
      </c>
      <c r="K10" s="149">
        <f>+SUM('2016 - 2019'!U12:U16)</f>
        <v>4796719</v>
      </c>
      <c r="L10" s="26">
        <f>+SUM('2016 - 2019'!V12:V16)</f>
        <v>2673976.8149999999</v>
      </c>
      <c r="M10" s="26">
        <f>+SUM('2016 - 2019'!W12:W16)</f>
        <v>0</v>
      </c>
      <c r="N10" s="150">
        <f t="shared" si="2"/>
        <v>0.55745954995487534</v>
      </c>
      <c r="O10" s="151" t="str">
        <f t="shared" ref="O10:O13" si="4">IF(M10=0," -",IF(L10=0,100%,M10/L10))</f>
        <v xml:space="preserve"> -</v>
      </c>
    </row>
    <row r="11" spans="2:15" ht="18" customHeight="1">
      <c r="B11" s="145" t="s">
        <v>54</v>
      </c>
      <c r="C11" s="249" t="s">
        <v>55</v>
      </c>
      <c r="D11" s="250"/>
      <c r="E11" s="146">
        <f>+IF('2016 - 2019'!G17&gt;0,'2016 - 2019'!O17," -")</f>
        <v>1</v>
      </c>
      <c r="F11" s="146">
        <f>+IF('2016 - 2019'!H17&gt;0,'2016 - 2019'!P17," -")</f>
        <v>1</v>
      </c>
      <c r="G11" s="146">
        <f>+IF('2016 - 2019'!I17&gt;0,'2016 - 2019'!Q17," -")</f>
        <v>1</v>
      </c>
      <c r="H11" s="146">
        <f>+IF('2016 - 2019'!J17&gt;0,'2016 - 2019'!R17," -")</f>
        <v>1</v>
      </c>
      <c r="I11" s="147">
        <f>+'2016 - 2019'!S17</f>
        <v>1</v>
      </c>
      <c r="J11" s="148">
        <f t="shared" si="0"/>
        <v>1</v>
      </c>
      <c r="K11" s="149">
        <f>+'2016 - 2019'!U17</f>
        <v>149108</v>
      </c>
      <c r="L11" s="26">
        <f>+'2016 - 2019'!V17</f>
        <v>149108</v>
      </c>
      <c r="M11" s="26">
        <f>+'2016 - 2019'!W17</f>
        <v>0</v>
      </c>
      <c r="N11" s="150">
        <f t="shared" si="2"/>
        <v>1</v>
      </c>
      <c r="O11" s="151" t="str">
        <f t="shared" si="4"/>
        <v xml:space="preserve"> -</v>
      </c>
    </row>
    <row r="12" spans="2:15" ht="18" customHeight="1" thickBot="1">
      <c r="B12" s="145" t="s">
        <v>56</v>
      </c>
      <c r="C12" s="249" t="s">
        <v>57</v>
      </c>
      <c r="D12" s="250"/>
      <c r="E12" s="146">
        <f>+IF('2016 - 2019'!G18&gt;0,'2016 - 2019'!O18," -")</f>
        <v>1</v>
      </c>
      <c r="F12" s="146">
        <f>+IF('2016 - 2019'!H18&gt;0,'2016 - 2019'!P18," -")</f>
        <v>1</v>
      </c>
      <c r="G12" s="146">
        <f>+IF('2016 - 2019'!I18&gt;0,'2016 - 2019'!Q18," -")</f>
        <v>1</v>
      </c>
      <c r="H12" s="146">
        <f>+IF('2016 - 2019'!J18&gt;0,'2016 - 2019'!R18," -")</f>
        <v>1</v>
      </c>
      <c r="I12" s="147">
        <f>+'2016 - 2019'!S18</f>
        <v>1</v>
      </c>
      <c r="J12" s="148">
        <f t="shared" si="0"/>
        <v>1</v>
      </c>
      <c r="K12" s="152">
        <f>+'2016 - 2019'!U18</f>
        <v>149108</v>
      </c>
      <c r="L12" s="103">
        <f>+'2016 - 2019'!V18</f>
        <v>149108</v>
      </c>
      <c r="M12" s="103">
        <f>+'2016 - 2019'!W18</f>
        <v>0</v>
      </c>
      <c r="N12" s="162">
        <f t="shared" si="2"/>
        <v>1</v>
      </c>
      <c r="O12" s="163" t="str">
        <f t="shared" si="4"/>
        <v xml:space="preserve"> -</v>
      </c>
    </row>
    <row r="13" spans="2:15" ht="24" customHeight="1" thickBot="1">
      <c r="C13" s="222" t="s">
        <v>58</v>
      </c>
      <c r="D13" s="223"/>
      <c r="E13" s="153">
        <f>+'2016 - 2019'!O19</f>
        <v>1</v>
      </c>
      <c r="F13" s="153">
        <f>+'2016 - 2019'!P19</f>
        <v>1</v>
      </c>
      <c r="G13" s="153">
        <f>+'2016 - 2019'!Q19</f>
        <v>1</v>
      </c>
      <c r="H13" s="153">
        <f>+'2016 - 2019'!R19</f>
        <v>1</v>
      </c>
      <c r="I13" s="154">
        <f>+'2016 - 2019'!S19</f>
        <v>1</v>
      </c>
      <c r="J13" s="155">
        <f t="shared" si="0"/>
        <v>1</v>
      </c>
      <c r="K13" s="35">
        <f>+K8</f>
        <v>5094935</v>
      </c>
      <c r="L13" s="36">
        <f>+L8</f>
        <v>2972192.8149999999</v>
      </c>
      <c r="M13" s="36">
        <f>+M8</f>
        <v>0</v>
      </c>
      <c r="N13" s="156">
        <f t="shared" si="2"/>
        <v>0.58336226369914435</v>
      </c>
      <c r="O13" s="157" t="str">
        <f t="shared" si="4"/>
        <v xml:space="preserve"> -</v>
      </c>
    </row>
    <row r="15" spans="2:15" ht="17">
      <c r="C15" s="158" t="str">
        <f>+'2016 - 2019'!C7</f>
        <v>FECHA CORTE</v>
      </c>
      <c r="D15" s="159"/>
      <c r="E15" s="160"/>
      <c r="F15" s="160"/>
      <c r="I15" s="164" t="s">
        <v>60</v>
      </c>
    </row>
    <row r="16" spans="2:15" ht="17">
      <c r="C16" s="161">
        <f>+'2016 - 2019'!C8</f>
        <v>43738</v>
      </c>
    </row>
  </sheetData>
  <mergeCells count="13">
    <mergeCell ref="C13:D13"/>
    <mergeCell ref="C3:O3"/>
    <mergeCell ref="E5:H6"/>
    <mergeCell ref="I5:J6"/>
    <mergeCell ref="K5:O5"/>
    <mergeCell ref="K6:O6"/>
    <mergeCell ref="C7:D7"/>
    <mergeCell ref="I7:J7"/>
    <mergeCell ref="C8:D8"/>
    <mergeCell ref="C9:D9"/>
    <mergeCell ref="C10:D10"/>
    <mergeCell ref="C11:D11"/>
    <mergeCell ref="C12:D12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{83F23603-6515-774F-8603-67888DF6E6BD}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F23603-6515-774F-8603-67888DF6E6BD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2019-10-08T13:51:10Z</dcterms:modified>
</cp:coreProperties>
</file>