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490" windowHeight="7155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7" l="1"/>
  <c r="O12" i="7"/>
  <c r="P26" i="7" l="1"/>
  <c r="R12" i="7" l="1"/>
  <c r="O26" i="7"/>
  <c r="R25" i="7"/>
  <c r="R23" i="7"/>
  <c r="R22" i="7"/>
  <c r="R21" i="7"/>
  <c r="R20" i="7"/>
  <c r="R18" i="7"/>
  <c r="R17" i="7"/>
  <c r="R15" i="7"/>
  <c r="R14" i="7"/>
  <c r="R13" i="7"/>
  <c r="M12" i="7"/>
  <c r="M13" i="7"/>
  <c r="K14" i="7"/>
  <c r="M14" i="7"/>
  <c r="K15" i="7"/>
  <c r="M15" i="7" s="1"/>
  <c r="K17" i="7"/>
  <c r="M17" i="7"/>
  <c r="K18" i="7"/>
  <c r="M18" i="7"/>
  <c r="K20" i="7"/>
  <c r="M20" i="7"/>
  <c r="K21" i="7"/>
  <c r="M21" i="7"/>
  <c r="K22" i="7"/>
  <c r="M22" i="7"/>
  <c r="K23" i="7"/>
  <c r="M23" i="7"/>
  <c r="K25" i="7"/>
  <c r="M25" i="7"/>
  <c r="Q26" i="7"/>
  <c r="S26" i="7" s="1"/>
  <c r="L12" i="7"/>
  <c r="L13" i="7"/>
  <c r="L14" i="7"/>
  <c r="L15" i="7"/>
  <c r="L17" i="7"/>
  <c r="L18" i="7"/>
  <c r="L20" i="7"/>
  <c r="L21" i="7"/>
  <c r="L22" i="7"/>
  <c r="L23" i="7"/>
  <c r="L25" i="7"/>
  <c r="K13" i="7"/>
  <c r="K12" i="7"/>
  <c r="S14" i="7"/>
  <c r="S15" i="7"/>
  <c r="S17" i="7"/>
  <c r="S18" i="7"/>
  <c r="S20" i="7"/>
  <c r="S21" i="7"/>
  <c r="S22" i="7"/>
  <c r="S23" i="7"/>
  <c r="S25" i="7"/>
  <c r="S13" i="7"/>
  <c r="S12" i="7"/>
  <c r="R26" i="7" l="1"/>
  <c r="L26" i="7"/>
  <c r="M26" i="7"/>
</calcChain>
</file>

<file path=xl/sharedStrings.xml><?xml version="1.0" encoding="utf-8"?>
<sst xmlns="http://schemas.openxmlformats.org/spreadsheetml/2006/main" count="48" uniqueCount="48">
  <si>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</si>
  <si>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</si>
  <si>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</si>
  <si>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</si>
  <si>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</si>
  <si>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</si>
  <si>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</si>
  <si>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</si>
  <si>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</si>
  <si>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</si>
  <si>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</si>
  <si>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</si>
  <si>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</si>
  <si>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</si>
  <si>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</si>
  <si>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</si>
  <si>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</si>
  <si>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</si>
  <si>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</si>
  <si>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</si>
  <si>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</si>
  <si>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</si>
  <si>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</si>
  <si>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</si>
  <si>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</si>
  <si>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</si>
  <si>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PLANEACIÓN</t>
  </si>
  <si>
    <t>Porcentaje de avance de la revisión del Plan de Ordenamiento Territorial - POT.</t>
  </si>
  <si>
    <t>Número de instrumentos desarrollados para promover un desarrollo ordenado.</t>
  </si>
  <si>
    <t>Porcentaje de obras licenciadas en el municipio con inspección, vigilancia y control.</t>
  </si>
  <si>
    <t>Número de asentamientos humanos legalizados.</t>
  </si>
  <si>
    <t>Número de estrategias de presupuestos participativos mantenidas.</t>
  </si>
  <si>
    <t>Número de actividades de fortalecimiento realizadas para el Consejo Territorial de Planeación.</t>
  </si>
  <si>
    <t>Número de observatorios municipales mantenidos.</t>
  </si>
  <si>
    <t>Número de bases de datos del SISBEN mantenidas.</t>
  </si>
  <si>
    <t>Número de estratificaciones socioeconómicas urbanas y rurales actualizadas.</t>
  </si>
  <si>
    <t>Porcentaje de programas que desarrolla la Administración Central mantenidos.</t>
  </si>
  <si>
    <t>Número de archivos de planos mantenidos en funcionamiento.</t>
  </si>
  <si>
    <t>INSTALACIONES DE VANGUARDIA</t>
  </si>
  <si>
    <t>SERVICIO AL CIUDADANO</t>
  </si>
  <si>
    <t>GOBIERNO FORTALECIDO PARA SER Y HACER</t>
  </si>
  <si>
    <t>ADMINISTRACIÓN PÚBLICA MODERNA E INNOVADORA</t>
  </si>
  <si>
    <t>FORTALECIMIENTO DE LAS INSTITUCIONES DEMOCRÁTICAS Y CIUDADANÍA PARTICIPATIVA</t>
  </si>
  <si>
    <t>ACCESO A LA INFORMACIÓN Y PARTICIPACIÓN</t>
  </si>
  <si>
    <t>5. BUCARAMANGA TERRITORIO LIBRE DE CORRUPCIÓN: INSTITUCIONES SÓLIDAS Y CONFIABLES</t>
  </si>
  <si>
    <t>PLANEANDO CONSTRUIMOS CIUDAD Y TERRITORIO</t>
  </si>
  <si>
    <t>BUCARAMANGA, TERRITORIO ORDENADO</t>
  </si>
  <si>
    <t>4. BUCARAMANGA CIUDAD VITAL: LA VIDA ES SAGRADA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</si>
</sst>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_-* #,##0.0_-;\-* #,##0.0_-;_-* &quot;-&quot;??_-;_-@_-"/>
    <numFmt numFmtId="166" formatCode="#,##0.0"/>
  </numFmts>
  <fonts count="1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6600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4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8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/>
    </xf>
    <xf numFmtId="0" fontId="5" fillId="2" borderId="37" xfId="0" applyFont="1" applyFill="1" applyBorder="1"/>
    <xf numFmtId="3" fontId="5" fillId="2" borderId="37" xfId="0" applyNumberFormat="1" applyFont="1" applyFill="1" applyBorder="1" applyAlignment="1">
      <alignment horizontal="center" vertical="center"/>
    </xf>
    <xf numFmtId="9" fontId="9" fillId="2" borderId="37" xfId="0" applyNumberFormat="1" applyFont="1" applyFill="1" applyBorder="1" applyAlignment="1">
      <alignment horizontal="center" vertical="center"/>
    </xf>
    <xf numFmtId="9" fontId="5" fillId="2" borderId="37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9" fontId="5" fillId="2" borderId="38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/>
    </xf>
    <xf numFmtId="0" fontId="5" fillId="3" borderId="37" xfId="0" applyFont="1" applyFill="1" applyBorder="1"/>
    <xf numFmtId="3" fontId="5" fillId="3" borderId="37" xfId="0" applyNumberFormat="1" applyFont="1" applyFill="1" applyBorder="1" applyAlignment="1">
      <alignment horizontal="center" vertical="center"/>
    </xf>
    <xf numFmtId="9" fontId="9" fillId="3" borderId="37" xfId="0" applyNumberFormat="1" applyFont="1" applyFill="1" applyBorder="1" applyAlignment="1">
      <alignment horizontal="center" vertical="center"/>
    </xf>
    <xf numFmtId="9" fontId="5" fillId="3" borderId="37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9" fontId="9" fillId="0" borderId="49" xfId="0" applyNumberFormat="1" applyFont="1" applyBorder="1" applyAlignment="1">
      <alignment horizontal="center" vertical="center"/>
    </xf>
    <xf numFmtId="9" fontId="9" fillId="0" borderId="50" xfId="0" applyNumberFormat="1" applyFont="1" applyBorder="1" applyAlignment="1">
      <alignment horizontal="center" vertical="center"/>
    </xf>
    <xf numFmtId="9" fontId="9" fillId="0" borderId="5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9" fillId="0" borderId="4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6" fillId="4" borderId="43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4" borderId="40" xfId="0" applyNumberFormat="1" applyFont="1" applyFill="1" applyBorder="1" applyAlignment="1">
      <alignment horizontal="center" vertical="center"/>
    </xf>
    <xf numFmtId="3" fontId="6" fillId="4" borderId="42" xfId="0" applyNumberFormat="1" applyFont="1" applyFill="1" applyBorder="1" applyAlignment="1">
      <alignment horizontal="center" vertical="center"/>
    </xf>
    <xf numFmtId="9" fontId="6" fillId="4" borderId="42" xfId="0" applyNumberFormat="1" applyFont="1" applyFill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9" fontId="5" fillId="0" borderId="52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3" fontId="5" fillId="0" borderId="0" xfId="107" applyFont="1"/>
    <xf numFmtId="165" fontId="5" fillId="0" borderId="0" xfId="107" applyNumberFormat="1" applyFont="1"/>
    <xf numFmtId="3" fontId="5" fillId="0" borderId="0" xfId="0" applyNumberFormat="1" applyFont="1"/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0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7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19.75" style="1" customWidth="1"/>
    <col min="4" max="4" width="21.25" style="1" customWidth="1"/>
    <col min="5" max="5" width="13.125" style="1" customWidth="1"/>
    <col min="6" max="6" width="15" style="1" customWidth="1"/>
    <col min="7" max="7" width="36.25" style="1" customWidth="1"/>
    <col min="8" max="8" width="18.125" style="1" customWidth="1"/>
    <col min="9" max="9" width="9.625" style="1" customWidth="1"/>
    <col min="10" max="10" width="11.25" style="1" customWidth="1"/>
    <col min="11" max="11" width="9.75" style="1" hidden="1" customWidth="1"/>
    <col min="12" max="12" width="12.125" style="1" customWidth="1"/>
    <col min="13" max="13" width="15.375" style="1" customWidth="1"/>
    <col min="14" max="14" width="14.625" style="1" customWidth="1"/>
    <col min="15" max="17" width="23.625" style="1" customWidth="1"/>
    <col min="18" max="18" width="14.5" style="1" customWidth="1"/>
    <col min="19" max="19" width="12.625" style="1" customWidth="1"/>
    <col min="20" max="21" width="10.75" style="1"/>
    <col min="22" max="23" width="13.375" style="1" bestFit="1" customWidth="1"/>
    <col min="24" max="16384" width="10.75" style="1"/>
  </cols>
  <sheetData>
    <row r="2" spans="2:21" ht="20.100000000000001" customHeight="1" x14ac:dyDescent="0.2">
      <c r="B2" s="101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2:21" ht="20.100000000000001" customHeight="1" x14ac:dyDescent="0.2">
      <c r="B3" s="101" t="s">
        <v>25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9"/>
    </row>
    <row r="4" spans="2:21" ht="20.100000000000001" customHeight="1" x14ac:dyDescent="0.2">
      <c r="B4" s="101" t="s">
        <v>26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6" spans="2:21" ht="15.75" thickBot="1" x14ac:dyDescent="0.25"/>
    <row r="7" spans="2:21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1" ht="18" customHeight="1" thickBot="1" x14ac:dyDescent="0.25">
      <c r="B8" s="7">
        <v>2020</v>
      </c>
      <c r="C8" s="8">
        <v>44196</v>
      </c>
      <c r="D8" s="102" t="s">
        <v>3</v>
      </c>
      <c r="E8" s="103"/>
      <c r="F8" s="103"/>
      <c r="G8" s="103"/>
      <c r="H8" s="103"/>
      <c r="I8" s="103"/>
      <c r="J8" s="104"/>
      <c r="K8" s="4"/>
      <c r="L8" s="4"/>
      <c r="M8" s="4"/>
      <c r="N8" s="4"/>
      <c r="O8" s="4"/>
      <c r="P8" s="4"/>
      <c r="Q8" s="4"/>
      <c r="R8" s="4"/>
      <c r="S8" s="4"/>
    </row>
    <row r="9" spans="2:21" ht="30" customHeight="1" x14ac:dyDescent="0.2">
      <c r="B9" s="105" t="s">
        <v>17</v>
      </c>
      <c r="C9" s="108" t="s">
        <v>18</v>
      </c>
      <c r="D9" s="110" t="s">
        <v>0</v>
      </c>
      <c r="E9" s="113" t="s">
        <v>4</v>
      </c>
      <c r="F9" s="113"/>
      <c r="G9" s="113" t="s">
        <v>5</v>
      </c>
      <c r="H9" s="113"/>
      <c r="I9" s="113"/>
      <c r="J9" s="115"/>
      <c r="K9" s="5"/>
      <c r="L9" s="110" t="s">
        <v>6</v>
      </c>
      <c r="M9" s="115"/>
      <c r="N9" s="125" t="s">
        <v>23</v>
      </c>
      <c r="O9" s="126"/>
      <c r="P9" s="126"/>
      <c r="Q9" s="126"/>
      <c r="R9" s="126"/>
      <c r="S9" s="127"/>
    </row>
    <row r="10" spans="2:21" ht="17.100000000000001" customHeight="1" x14ac:dyDescent="0.2">
      <c r="B10" s="106"/>
      <c r="C10" s="109"/>
      <c r="D10" s="111"/>
      <c r="E10" s="114"/>
      <c r="F10" s="114"/>
      <c r="G10" s="114" t="s">
        <v>7</v>
      </c>
      <c r="H10" s="118" t="s">
        <v>24</v>
      </c>
      <c r="I10" s="119" t="s">
        <v>1</v>
      </c>
      <c r="J10" s="116" t="s">
        <v>8</v>
      </c>
      <c r="K10" s="6"/>
      <c r="L10" s="121" t="s">
        <v>9</v>
      </c>
      <c r="M10" s="123" t="s">
        <v>10</v>
      </c>
      <c r="N10" s="128"/>
      <c r="O10" s="129"/>
      <c r="P10" s="129"/>
      <c r="Q10" s="129"/>
      <c r="R10" s="129"/>
      <c r="S10" s="130"/>
    </row>
    <row r="11" spans="2:21" ht="43.5" customHeight="1" thickBot="1" x14ac:dyDescent="0.25">
      <c r="B11" s="107"/>
      <c r="C11" s="109"/>
      <c r="D11" s="112"/>
      <c r="E11" s="17" t="s">
        <v>11</v>
      </c>
      <c r="F11" s="17" t="s">
        <v>12</v>
      </c>
      <c r="G11" s="118"/>
      <c r="H11" s="131"/>
      <c r="I11" s="120"/>
      <c r="J11" s="117"/>
      <c r="K11" s="18"/>
      <c r="L11" s="122"/>
      <c r="M11" s="124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1" ht="47.25" x14ac:dyDescent="0.2">
      <c r="B12" s="135" t="s">
        <v>47</v>
      </c>
      <c r="C12" s="138" t="s">
        <v>46</v>
      </c>
      <c r="D12" s="132" t="s">
        <v>45</v>
      </c>
      <c r="E12" s="27">
        <v>43831</v>
      </c>
      <c r="F12" s="27">
        <v>44196</v>
      </c>
      <c r="G12" s="14" t="s">
        <v>27</v>
      </c>
      <c r="H12" s="29">
        <v>1</v>
      </c>
      <c r="I12" s="29">
        <v>0</v>
      </c>
      <c r="J12" s="85">
        <v>0.02</v>
      </c>
      <c r="K12" s="71" t="e">
        <f>+J12/I12</f>
        <v>#DIV/0!</v>
      </c>
      <c r="L12" s="74">
        <f>DAYS360(E12,$C$8)/DAYS360(E12,F12)</f>
        <v>1</v>
      </c>
      <c r="M12" s="30" t="str">
        <f>IF(I12=0," -",IF(K12&gt;100%,100%,K12))</f>
        <v xml:space="preserve"> -</v>
      </c>
      <c r="N12" s="67"/>
      <c r="O12" s="87">
        <f>48000+12000</f>
        <v>60000</v>
      </c>
      <c r="P12" s="87">
        <f>38000+11344.004</f>
        <v>49344.004000000001</v>
      </c>
      <c r="Q12" s="28">
        <v>0</v>
      </c>
      <c r="R12" s="29">
        <f>IF(O12=0," -",P12/O12)</f>
        <v>0.82240006666666665</v>
      </c>
      <c r="S12" s="30" t="str">
        <f>IF(Q12=0," -",IF(P12=0,100%,Q12/P12))</f>
        <v xml:space="preserve"> -</v>
      </c>
    </row>
    <row r="13" spans="2:21" ht="47.25" x14ac:dyDescent="0.2">
      <c r="B13" s="136"/>
      <c r="C13" s="139"/>
      <c r="D13" s="133"/>
      <c r="E13" s="24">
        <v>43831</v>
      </c>
      <c r="F13" s="24">
        <v>44196</v>
      </c>
      <c r="G13" s="15" t="s">
        <v>28</v>
      </c>
      <c r="H13" s="25">
        <v>4</v>
      </c>
      <c r="I13" s="25">
        <v>0</v>
      </c>
      <c r="J13" s="64">
        <v>0</v>
      </c>
      <c r="K13" s="72" t="e">
        <f>+J13/I13</f>
        <v>#DIV/0!</v>
      </c>
      <c r="L13" s="75">
        <f>DAYS360(E13,$C$8)/DAYS360(E13,F13)</f>
        <v>1</v>
      </c>
      <c r="M13" s="31" t="str">
        <f>IF(I13=0," -",IF(K13&gt;100%,100%,K13))</f>
        <v xml:space="preserve"> -</v>
      </c>
      <c r="N13" s="68"/>
      <c r="O13" s="92">
        <v>700000</v>
      </c>
      <c r="P13" s="88">
        <v>0</v>
      </c>
      <c r="Q13" s="25">
        <v>0</v>
      </c>
      <c r="R13" s="26">
        <f>IF(O13=0," -",P13/O13)</f>
        <v>0</v>
      </c>
      <c r="S13" s="31" t="str">
        <f>IF(Q13=0," -",IF(P13=0,100%,Q13/P13))</f>
        <v xml:space="preserve"> -</v>
      </c>
    </row>
    <row r="14" spans="2:21" ht="45" x14ac:dyDescent="0.2">
      <c r="B14" s="136"/>
      <c r="C14" s="139"/>
      <c r="D14" s="133"/>
      <c r="E14" s="24">
        <v>43831</v>
      </c>
      <c r="F14" s="24">
        <v>44196</v>
      </c>
      <c r="G14" s="16" t="s">
        <v>29</v>
      </c>
      <c r="H14" s="26">
        <v>1</v>
      </c>
      <c r="I14" s="26">
        <v>1</v>
      </c>
      <c r="J14" s="91">
        <v>0.77</v>
      </c>
      <c r="K14" s="72">
        <f t="shared" ref="K14:K25" si="0">+J14/I14</f>
        <v>0.77</v>
      </c>
      <c r="L14" s="75">
        <f t="shared" ref="L14:L25" si="1">DAYS360(E14,$C$8)/DAYS360(E14,F14)</f>
        <v>1</v>
      </c>
      <c r="M14" s="31">
        <f t="shared" ref="M14:M25" si="2">IF(I14=0," -",IF(K14&gt;100%,100%,K14))</f>
        <v>0.77</v>
      </c>
      <c r="N14" s="68"/>
      <c r="O14" s="92">
        <v>364800</v>
      </c>
      <c r="P14" s="88">
        <v>364783.33299999998</v>
      </c>
      <c r="Q14" s="25">
        <v>0</v>
      </c>
      <c r="R14" s="26">
        <f>IF(O14=0," -",P14/O14)</f>
        <v>0.99995431195175433</v>
      </c>
      <c r="S14" s="31" t="str">
        <f t="shared" ref="S14:S26" si="3">IF(Q14=0," -",IF(P14=0,100%,Q14/P14))</f>
        <v xml:space="preserve"> -</v>
      </c>
    </row>
    <row r="15" spans="2:21" ht="30.75" thickBot="1" x14ac:dyDescent="0.25">
      <c r="B15" s="137"/>
      <c r="C15" s="140"/>
      <c r="D15" s="134"/>
      <c r="E15" s="32">
        <v>43831</v>
      </c>
      <c r="F15" s="32">
        <v>44196</v>
      </c>
      <c r="G15" s="33" t="s">
        <v>30</v>
      </c>
      <c r="H15" s="34">
        <v>25</v>
      </c>
      <c r="I15" s="34">
        <v>1</v>
      </c>
      <c r="J15" s="100">
        <v>0.3</v>
      </c>
      <c r="K15" s="73">
        <f t="shared" si="0"/>
        <v>0.3</v>
      </c>
      <c r="L15" s="76">
        <f t="shared" si="1"/>
        <v>1</v>
      </c>
      <c r="M15" s="36">
        <f t="shared" si="2"/>
        <v>0.3</v>
      </c>
      <c r="N15" s="69"/>
      <c r="O15" s="89">
        <v>141300</v>
      </c>
      <c r="P15" s="89">
        <v>95716.667000000001</v>
      </c>
      <c r="Q15" s="34">
        <v>0</v>
      </c>
      <c r="R15" s="35">
        <f>IF(O15=0," -",P15/O15)</f>
        <v>0.67740033262561927</v>
      </c>
      <c r="S15" s="36" t="str">
        <f t="shared" si="3"/>
        <v xml:space="preserve"> -</v>
      </c>
      <c r="U15" s="97"/>
    </row>
    <row r="16" spans="2:21" ht="12.95" customHeight="1" thickBot="1" x14ac:dyDescent="0.25">
      <c r="B16" s="45"/>
      <c r="C16" s="46"/>
      <c r="D16" s="46"/>
      <c r="E16" s="47"/>
      <c r="F16" s="47"/>
      <c r="G16" s="48"/>
      <c r="H16" s="49"/>
      <c r="I16" s="49"/>
      <c r="J16" s="49"/>
      <c r="K16" s="50"/>
      <c r="L16" s="51"/>
      <c r="M16" s="51"/>
      <c r="N16" s="52"/>
      <c r="O16" s="49"/>
      <c r="P16" s="49"/>
      <c r="Q16" s="49"/>
      <c r="R16" s="51"/>
      <c r="S16" s="53"/>
    </row>
    <row r="17" spans="2:23" ht="46.5" customHeight="1" x14ac:dyDescent="0.2">
      <c r="B17" s="141" t="s">
        <v>44</v>
      </c>
      <c r="C17" s="138" t="s">
        <v>43</v>
      </c>
      <c r="D17" s="132" t="s">
        <v>42</v>
      </c>
      <c r="E17" s="27">
        <v>43831</v>
      </c>
      <c r="F17" s="27">
        <v>44196</v>
      </c>
      <c r="G17" s="37" t="s">
        <v>31</v>
      </c>
      <c r="H17" s="28">
        <v>1</v>
      </c>
      <c r="I17" s="28">
        <v>1</v>
      </c>
      <c r="J17" s="28">
        <v>1</v>
      </c>
      <c r="K17" s="71">
        <f t="shared" si="0"/>
        <v>1</v>
      </c>
      <c r="L17" s="74">
        <f t="shared" si="1"/>
        <v>1</v>
      </c>
      <c r="M17" s="30">
        <f t="shared" si="2"/>
        <v>1</v>
      </c>
      <c r="N17" s="67"/>
      <c r="O17" s="87">
        <v>0</v>
      </c>
      <c r="P17" s="87">
        <v>0</v>
      </c>
      <c r="Q17" s="28">
        <v>0</v>
      </c>
      <c r="R17" s="29" t="str">
        <f>IF(O17=0," -",P17/O17)</f>
        <v xml:space="preserve"> -</v>
      </c>
      <c r="S17" s="30" t="str">
        <f t="shared" si="3"/>
        <v xml:space="preserve"> -</v>
      </c>
      <c r="V17" s="95"/>
      <c r="W17" s="96"/>
    </row>
    <row r="18" spans="2:23" ht="45.75" thickBot="1" x14ac:dyDescent="0.25">
      <c r="B18" s="142"/>
      <c r="C18" s="140"/>
      <c r="D18" s="134"/>
      <c r="E18" s="32">
        <v>43831</v>
      </c>
      <c r="F18" s="32">
        <v>44196</v>
      </c>
      <c r="G18" s="33" t="s">
        <v>32</v>
      </c>
      <c r="H18" s="34">
        <v>4</v>
      </c>
      <c r="I18" s="34">
        <v>1</v>
      </c>
      <c r="J18" s="65">
        <v>0</v>
      </c>
      <c r="K18" s="73">
        <f t="shared" si="0"/>
        <v>0</v>
      </c>
      <c r="L18" s="76">
        <f t="shared" si="1"/>
        <v>1</v>
      </c>
      <c r="M18" s="36">
        <f t="shared" si="2"/>
        <v>0</v>
      </c>
      <c r="N18" s="69"/>
      <c r="O18" s="89">
        <v>9400</v>
      </c>
      <c r="P18" s="89">
        <v>0</v>
      </c>
      <c r="Q18" s="34">
        <v>0</v>
      </c>
      <c r="R18" s="35">
        <f>IF(O18=0," -",P18/O18)</f>
        <v>0</v>
      </c>
      <c r="S18" s="36" t="str">
        <f t="shared" si="3"/>
        <v xml:space="preserve"> -</v>
      </c>
    </row>
    <row r="19" spans="2:23" ht="12.95" customHeight="1" thickBot="1" x14ac:dyDescent="0.25">
      <c r="B19" s="142"/>
      <c r="C19" s="54"/>
      <c r="D19" s="55"/>
      <c r="E19" s="56"/>
      <c r="F19" s="56"/>
      <c r="G19" s="57"/>
      <c r="H19" s="58"/>
      <c r="I19" s="58"/>
      <c r="J19" s="58"/>
      <c r="K19" s="59"/>
      <c r="L19" s="60"/>
      <c r="M19" s="60"/>
      <c r="N19" s="61"/>
      <c r="O19" s="58"/>
      <c r="P19" s="58"/>
      <c r="Q19" s="58"/>
      <c r="R19" s="60"/>
      <c r="S19" s="62"/>
    </row>
    <row r="20" spans="2:23" ht="30" x14ac:dyDescent="0.2">
      <c r="B20" s="142"/>
      <c r="C20" s="138" t="s">
        <v>41</v>
      </c>
      <c r="D20" s="132" t="s">
        <v>40</v>
      </c>
      <c r="E20" s="27">
        <v>43831</v>
      </c>
      <c r="F20" s="27">
        <v>44196</v>
      </c>
      <c r="G20" s="37" t="s">
        <v>33</v>
      </c>
      <c r="H20" s="28">
        <v>1</v>
      </c>
      <c r="I20" s="28">
        <v>1</v>
      </c>
      <c r="J20" s="63">
        <v>1</v>
      </c>
      <c r="K20" s="71">
        <f t="shared" si="0"/>
        <v>1</v>
      </c>
      <c r="L20" s="74">
        <f t="shared" si="1"/>
        <v>1</v>
      </c>
      <c r="M20" s="30">
        <f t="shared" si="2"/>
        <v>1</v>
      </c>
      <c r="N20" s="67"/>
      <c r="O20" s="87">
        <v>52000</v>
      </c>
      <c r="P20" s="87">
        <v>0</v>
      </c>
      <c r="Q20" s="28">
        <v>0</v>
      </c>
      <c r="R20" s="29">
        <f>IF(O20=0," -",P20/O20)</f>
        <v>0</v>
      </c>
      <c r="S20" s="30" t="str">
        <f t="shared" si="3"/>
        <v xml:space="preserve"> -</v>
      </c>
    </row>
    <row r="21" spans="2:23" ht="30" x14ac:dyDescent="0.2">
      <c r="B21" s="142"/>
      <c r="C21" s="139"/>
      <c r="D21" s="133"/>
      <c r="E21" s="24">
        <v>43831</v>
      </c>
      <c r="F21" s="24">
        <v>44196</v>
      </c>
      <c r="G21" s="16" t="s">
        <v>34</v>
      </c>
      <c r="H21" s="25">
        <v>1</v>
      </c>
      <c r="I21" s="25">
        <v>1</v>
      </c>
      <c r="J21" s="64">
        <v>1</v>
      </c>
      <c r="K21" s="72">
        <f t="shared" si="0"/>
        <v>1</v>
      </c>
      <c r="L21" s="75">
        <f t="shared" si="1"/>
        <v>1</v>
      </c>
      <c r="M21" s="31">
        <f t="shared" si="2"/>
        <v>1</v>
      </c>
      <c r="N21" s="68"/>
      <c r="O21" s="88">
        <v>378100</v>
      </c>
      <c r="P21" s="88">
        <v>365256.66700000002</v>
      </c>
      <c r="Q21" s="25">
        <v>0</v>
      </c>
      <c r="R21" s="26">
        <f>IF(O21=0," -",P21/O21)</f>
        <v>0.96603191483734463</v>
      </c>
      <c r="S21" s="31" t="str">
        <f t="shared" si="3"/>
        <v xml:space="preserve"> -</v>
      </c>
    </row>
    <row r="22" spans="2:23" ht="45" x14ac:dyDescent="0.2">
      <c r="B22" s="142"/>
      <c r="C22" s="139"/>
      <c r="D22" s="133"/>
      <c r="E22" s="24">
        <v>43831</v>
      </c>
      <c r="F22" s="24">
        <v>44196</v>
      </c>
      <c r="G22" s="16" t="s">
        <v>35</v>
      </c>
      <c r="H22" s="25">
        <v>1</v>
      </c>
      <c r="I22" s="25">
        <v>1</v>
      </c>
      <c r="J22" s="64">
        <v>1</v>
      </c>
      <c r="K22" s="72">
        <f t="shared" si="0"/>
        <v>1</v>
      </c>
      <c r="L22" s="75">
        <f t="shared" si="1"/>
        <v>1</v>
      </c>
      <c r="M22" s="31">
        <f t="shared" si="2"/>
        <v>1</v>
      </c>
      <c r="N22" s="93"/>
      <c r="O22" s="88">
        <v>302405.33123000001</v>
      </c>
      <c r="P22" s="88">
        <v>114876.34</v>
      </c>
      <c r="Q22" s="25">
        <v>0</v>
      </c>
      <c r="R22" s="26">
        <f>IF(O22=0," -",P22/O22)</f>
        <v>0.37987537961964252</v>
      </c>
      <c r="S22" s="31" t="str">
        <f t="shared" si="3"/>
        <v xml:space="preserve"> -</v>
      </c>
    </row>
    <row r="23" spans="2:23" ht="48.75" customHeight="1" thickBot="1" x14ac:dyDescent="0.25">
      <c r="B23" s="142"/>
      <c r="C23" s="140"/>
      <c r="D23" s="134"/>
      <c r="E23" s="32">
        <v>43831</v>
      </c>
      <c r="F23" s="32">
        <v>44196</v>
      </c>
      <c r="G23" s="33" t="s">
        <v>36</v>
      </c>
      <c r="H23" s="35">
        <v>1</v>
      </c>
      <c r="I23" s="35">
        <v>1</v>
      </c>
      <c r="J23" s="86">
        <v>1</v>
      </c>
      <c r="K23" s="73">
        <f t="shared" si="0"/>
        <v>1</v>
      </c>
      <c r="L23" s="76">
        <f t="shared" si="1"/>
        <v>1</v>
      </c>
      <c r="M23" s="36">
        <f t="shared" si="2"/>
        <v>1</v>
      </c>
      <c r="N23" s="94"/>
      <c r="O23" s="89">
        <v>1311400</v>
      </c>
      <c r="P23" s="89">
        <v>1129599.9999899999</v>
      </c>
      <c r="Q23" s="34">
        <v>0</v>
      </c>
      <c r="R23" s="35">
        <f>IF(O23=0," -",P23/O23)</f>
        <v>0.8613695287402775</v>
      </c>
      <c r="S23" s="36" t="str">
        <f t="shared" si="3"/>
        <v xml:space="preserve"> -</v>
      </c>
    </row>
    <row r="24" spans="2:23" ht="12.95" customHeight="1" thickBot="1" x14ac:dyDescent="0.25">
      <c r="B24" s="142"/>
      <c r="C24" s="54"/>
      <c r="D24" s="55"/>
      <c r="E24" s="56"/>
      <c r="F24" s="56"/>
      <c r="G24" s="57"/>
      <c r="H24" s="58"/>
      <c r="I24" s="58"/>
      <c r="J24" s="58"/>
      <c r="K24" s="59"/>
      <c r="L24" s="60"/>
      <c r="M24" s="60"/>
      <c r="N24" s="61"/>
      <c r="O24" s="58"/>
      <c r="P24" s="58"/>
      <c r="Q24" s="58"/>
      <c r="R24" s="60"/>
      <c r="S24" s="62"/>
    </row>
    <row r="25" spans="2:23" ht="30.75" thickBot="1" x14ac:dyDescent="0.25">
      <c r="B25" s="143"/>
      <c r="C25" s="44" t="s">
        <v>39</v>
      </c>
      <c r="D25" s="43" t="s">
        <v>38</v>
      </c>
      <c r="E25" s="38">
        <v>43831</v>
      </c>
      <c r="F25" s="38">
        <v>44196</v>
      </c>
      <c r="G25" s="39" t="s">
        <v>37</v>
      </c>
      <c r="H25" s="40">
        <v>1</v>
      </c>
      <c r="I25" s="40">
        <v>1</v>
      </c>
      <c r="J25" s="66">
        <v>1</v>
      </c>
      <c r="K25" s="77">
        <f t="shared" si="0"/>
        <v>1</v>
      </c>
      <c r="L25" s="78">
        <f t="shared" si="1"/>
        <v>1</v>
      </c>
      <c r="M25" s="42">
        <f t="shared" si="2"/>
        <v>1</v>
      </c>
      <c r="N25" s="70"/>
      <c r="O25" s="90">
        <v>64000</v>
      </c>
      <c r="P25" s="90">
        <v>29438.25</v>
      </c>
      <c r="Q25" s="40">
        <v>0</v>
      </c>
      <c r="R25" s="41">
        <f>IF(O25=0," -",P25/O25)</f>
        <v>0.45997265625</v>
      </c>
      <c r="S25" s="42" t="str">
        <f t="shared" si="3"/>
        <v xml:space="preserve"> -</v>
      </c>
    </row>
    <row r="26" spans="2:23" ht="21" customHeight="1" thickBot="1" x14ac:dyDescent="0.25">
      <c r="E26" s="13"/>
      <c r="F26" s="13"/>
      <c r="H26" s="10"/>
      <c r="I26" s="10"/>
      <c r="J26" s="10"/>
      <c r="K26" s="11"/>
      <c r="L26" s="79">
        <f>+AVERAGE(L12:L15,L17:L18,L20:L23,L25)</f>
        <v>1</v>
      </c>
      <c r="M26" s="80">
        <f>+AVERAGE(M12:M15,M17:M18,M20:M23,M25)</f>
        <v>0.78555555555555556</v>
      </c>
      <c r="N26" s="81"/>
      <c r="O26" s="82">
        <f>+SUM(O12:O15,O17:O18,O20:O23,O25)</f>
        <v>3383405.3312300001</v>
      </c>
      <c r="P26" s="83">
        <f>+SUM(P12:P15,P17:P18,P20:P23,P25)</f>
        <v>2149015.2609899999</v>
      </c>
      <c r="Q26" s="83">
        <f>+SUM(Q12:Q15,Q17:Q18,Q20:Q23,Q25)</f>
        <v>0</v>
      </c>
      <c r="R26" s="84">
        <f>IF(O26=0," -",P26/O26)</f>
        <v>0.6351634080474623</v>
      </c>
      <c r="S26" s="80" t="str">
        <f t="shared" si="3"/>
        <v xml:space="preserve"> -</v>
      </c>
    </row>
    <row r="27" spans="2:23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23" ht="18" x14ac:dyDescent="0.2">
      <c r="E28" s="13"/>
      <c r="F28" s="13"/>
      <c r="H28" s="10"/>
      <c r="I28" s="10"/>
      <c r="J28" s="10"/>
      <c r="K28" s="11"/>
      <c r="L28" s="11"/>
      <c r="M28" s="11"/>
      <c r="N28" s="98"/>
      <c r="O28" s="99"/>
      <c r="P28" s="99"/>
      <c r="Q28" s="10"/>
      <c r="R28" s="11"/>
      <c r="S28" s="11"/>
    </row>
    <row r="29" spans="2:23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23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23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23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5">
    <mergeCell ref="H10:H11"/>
    <mergeCell ref="D12:D15"/>
    <mergeCell ref="B12:B15"/>
    <mergeCell ref="C12:C15"/>
    <mergeCell ref="C17:C18"/>
    <mergeCell ref="D17:D18"/>
    <mergeCell ref="B17:B25"/>
    <mergeCell ref="D20:D23"/>
    <mergeCell ref="C20:C23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25" right="0.25" top="0.75" bottom="0.75" header="0.3" footer="0.3"/>
  <pageSetup paperSize="14" scale="46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2020-11-10T22:59:33Z</cp:lastPrinted>
  <dcterms:created xsi:type="dcterms:W3CDTF">2008-07-08T21:30:46Z</dcterms:created>
  <dcterms:modified xsi:type="dcterms:W3CDTF">2021-01-29T19:56:06Z</dcterms:modified>
</cp:coreProperties>
</file>