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lanes Noviembre\"/>
    </mc:Choice>
  </mc:AlternateContent>
  <bookViews>
    <workbookView xWindow="0" yWindow="0" windowWidth="20490" windowHeight="7155"/>
  </bookViews>
  <sheets>
    <sheet name="2020" sheetId="7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2" i="7" l="1"/>
  <c r="O12" i="7" l="1"/>
  <c r="J12" i="7" s="1"/>
  <c r="P12" i="7" l="1"/>
  <c r="K12" i="7" l="1"/>
  <c r="M13" i="7"/>
  <c r="K14" i="7"/>
  <c r="M14" i="7" s="1"/>
  <c r="M15" i="7"/>
  <c r="Q16" i="7"/>
  <c r="P16" i="7"/>
  <c r="O16" i="7"/>
  <c r="L12" i="7"/>
  <c r="L13" i="7"/>
  <c r="L14" i="7"/>
  <c r="L15" i="7"/>
  <c r="K15" i="7"/>
  <c r="K13" i="7"/>
  <c r="S15" i="7"/>
  <c r="R15" i="7"/>
  <c r="S14" i="7"/>
  <c r="R14" i="7"/>
  <c r="S13" i="7"/>
  <c r="R13" i="7"/>
  <c r="S12" i="7"/>
  <c r="R12" i="7"/>
  <c r="M16" i="7" l="1"/>
  <c r="M12" i="7"/>
  <c r="R16" i="7"/>
  <c r="L16" i="7"/>
  <c r="S16" i="7"/>
</calcChain>
</file>

<file path=xl/comments1.xml><?xml version="1.0" encoding="utf-8"?>
<comments xmlns="http://schemas.openxmlformats.org/spreadsheetml/2006/main">
  <authors>
    <author>Mauricio</author>
  </authors>
  <commentList>
    <comment ref="Q12" authorId="0" shape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<sst xmlns="http://schemas.openxmlformats.org/spreadsheetml/2006/main" count="34" uniqueCount="34">
  <si>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</si>
  <si>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</si>
  <si>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</si>
  <si>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</si>
  <si>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</si>
  <si>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</si>
  <si>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</si>
  <si>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</si>
  <si>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</si>
  <si>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</si>
  <si>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</si>
  <si>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</si>
  <si>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</si>
  <si>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</si>
  <si>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</si>
  <si>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</si>
  <si>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</si>
  <si>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</si>
  <si>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</si>
  <si>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</si>
  <si>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</si>
  <si>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</si>
  <si>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</si>
  <si>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</si>
  <si>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</si>
  <si>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</si>
  <si>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METROLÍNEA</t>
  </si>
  <si>
    <t>Número de programas formuladas e implementadas que permitan reducir el déficit operacional del SITM.</t>
  </si>
  <si>
    <t>Número de herramientas digitales (APP y/o web) implementadas y mantenidas que le permitan a los usuarios del sistema realizar la planificación eficiente de los viajes.</t>
  </si>
  <si>
    <t>Número de estrategias integradas de complementariedad, multimodal enfocada en el fortalecimiento del sistema de bicicletas públicas, inclusión de buses (baja o cero emisiones) e infraestructura sostenible requerida formuladas e implementadas de acuerdo a las condiciones de operación del sistema.</t>
  </si>
  <si>
    <t>Número de estrategias implementadaspara el estímulo de demanda de pasajeros del sistema de transporte público (tarifas diferenciadas, tarifas dinámicas, entre otros).</t>
  </si>
  <si>
    <t>METROLÍNEA EVOLUCIONA Y ESTRATEGIA MULTIMODAL</t>
  </si>
  <si>
    <t>LA NUEVA MOVILIDAD</t>
  </si>
  <si>
    <t>4. BUCARAMANGA CIUDAD VITAL: LA VIDA ES SAGRADA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</si>
</sst>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6600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1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36" xfId="0" applyNumberFormat="1" applyFont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30" xfId="0" quotePrefix="1" applyFont="1" applyFill="1" applyBorder="1"/>
    <xf numFmtId="3" fontId="5" fillId="0" borderId="0" xfId="0" applyNumberFormat="1" applyFont="1"/>
    <xf numFmtId="0" fontId="5" fillId="0" borderId="14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7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9" fontId="8" fillId="0" borderId="40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5" fillId="0" borderId="43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165" fontId="5" fillId="0" borderId="38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9" fontId="6" fillId="2" borderId="31" xfId="0" applyNumberFormat="1" applyFont="1" applyFill="1" applyBorder="1" applyAlignment="1">
      <alignment horizontal="center" vertical="center"/>
    </xf>
    <xf numFmtId="9" fontId="6" fillId="2" borderId="34" xfId="0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="" xmlns:a16="http://schemas.microsoft.com/office/drawing/2014/main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99"/>
  <sheetViews>
    <sheetView tabSelected="1" zoomScale="60" zoomScaleNormal="6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6" width="12.25" style="1" customWidth="1"/>
    <col min="7" max="7" width="36.25" style="1" customWidth="1"/>
    <col min="8" max="8" width="15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20" width="10.75" style="1"/>
    <col min="21" max="21" width="14.875" style="1" bestFit="1" customWidth="1"/>
    <col min="22" max="16384" width="10.75" style="1"/>
  </cols>
  <sheetData>
    <row r="2" spans="2:21" ht="20.100000000000001" customHeight="1" x14ac:dyDescent="0.2">
      <c r="B2" s="57" t="s">
        <v>16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2:21" ht="20.100000000000001" customHeight="1" x14ac:dyDescent="0.2">
      <c r="B3" s="57" t="s">
        <v>25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9"/>
    </row>
    <row r="4" spans="2:21" ht="20.100000000000001" customHeight="1" x14ac:dyDescent="0.2">
      <c r="B4" s="57" t="s">
        <v>26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6" spans="2:21" ht="15.75" thickBot="1" x14ac:dyDescent="0.25"/>
    <row r="7" spans="2:21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1" ht="18" customHeight="1" thickBot="1" x14ac:dyDescent="0.25">
      <c r="B8" s="7">
        <v>2020</v>
      </c>
      <c r="C8" s="8">
        <v>44165</v>
      </c>
      <c r="D8" s="67" t="s">
        <v>3</v>
      </c>
      <c r="E8" s="68"/>
      <c r="F8" s="68"/>
      <c r="G8" s="68"/>
      <c r="H8" s="68"/>
      <c r="I8" s="68"/>
      <c r="J8" s="69"/>
      <c r="K8" s="4"/>
      <c r="L8" s="4"/>
      <c r="M8" s="4"/>
      <c r="N8" s="4"/>
      <c r="O8" s="4"/>
      <c r="P8" s="4"/>
      <c r="Q8" s="4"/>
      <c r="R8" s="4"/>
      <c r="S8" s="4"/>
    </row>
    <row r="9" spans="2:21" ht="30" customHeight="1" x14ac:dyDescent="0.2">
      <c r="B9" s="70" t="s">
        <v>17</v>
      </c>
      <c r="C9" s="73" t="s">
        <v>18</v>
      </c>
      <c r="D9" s="76" t="s">
        <v>0</v>
      </c>
      <c r="E9" s="79" t="s">
        <v>4</v>
      </c>
      <c r="F9" s="79"/>
      <c r="G9" s="79" t="s">
        <v>5</v>
      </c>
      <c r="H9" s="79"/>
      <c r="I9" s="79"/>
      <c r="J9" s="81"/>
      <c r="K9" s="5"/>
      <c r="L9" s="76" t="s">
        <v>6</v>
      </c>
      <c r="M9" s="81"/>
      <c r="N9" s="49" t="s">
        <v>23</v>
      </c>
      <c r="O9" s="50"/>
      <c r="P9" s="50"/>
      <c r="Q9" s="50"/>
      <c r="R9" s="50"/>
      <c r="S9" s="51"/>
    </row>
    <row r="10" spans="2:21" ht="17.100000000000001" customHeight="1" x14ac:dyDescent="0.2">
      <c r="B10" s="71"/>
      <c r="C10" s="74"/>
      <c r="D10" s="77"/>
      <c r="E10" s="80"/>
      <c r="F10" s="80"/>
      <c r="G10" s="80" t="s">
        <v>7</v>
      </c>
      <c r="H10" s="55" t="s">
        <v>24</v>
      </c>
      <c r="I10" s="85" t="s">
        <v>1</v>
      </c>
      <c r="J10" s="82" t="s">
        <v>8</v>
      </c>
      <c r="K10" s="6"/>
      <c r="L10" s="87" t="s">
        <v>9</v>
      </c>
      <c r="M10" s="47" t="s">
        <v>10</v>
      </c>
      <c r="N10" s="52"/>
      <c r="O10" s="53"/>
      <c r="P10" s="53"/>
      <c r="Q10" s="53"/>
      <c r="R10" s="53"/>
      <c r="S10" s="54"/>
    </row>
    <row r="11" spans="2:21" ht="37.5" customHeight="1" thickBot="1" x14ac:dyDescent="0.25">
      <c r="B11" s="72"/>
      <c r="C11" s="75"/>
      <c r="D11" s="78"/>
      <c r="E11" s="41" t="s">
        <v>11</v>
      </c>
      <c r="F11" s="41" t="s">
        <v>12</v>
      </c>
      <c r="G11" s="84"/>
      <c r="H11" s="56"/>
      <c r="I11" s="86"/>
      <c r="J11" s="83"/>
      <c r="K11" s="42"/>
      <c r="L11" s="88"/>
      <c r="M11" s="48"/>
      <c r="N11" s="43" t="s">
        <v>22</v>
      </c>
      <c r="O11" s="32" t="s">
        <v>19</v>
      </c>
      <c r="P11" s="44" t="s">
        <v>20</v>
      </c>
      <c r="Q11" s="44" t="s">
        <v>21</v>
      </c>
      <c r="R11" s="45" t="s">
        <v>14</v>
      </c>
      <c r="S11" s="46" t="s">
        <v>15</v>
      </c>
    </row>
    <row r="12" spans="2:21" ht="68.45" customHeight="1" x14ac:dyDescent="0.2">
      <c r="B12" s="64" t="s">
        <v>33</v>
      </c>
      <c r="C12" s="61" t="s">
        <v>32</v>
      </c>
      <c r="D12" s="58" t="s">
        <v>31</v>
      </c>
      <c r="E12" s="33">
        <v>43831</v>
      </c>
      <c r="F12" s="33">
        <v>44196</v>
      </c>
      <c r="G12" s="34" t="s">
        <v>27</v>
      </c>
      <c r="H12" s="35">
        <v>1</v>
      </c>
      <c r="I12" s="35">
        <v>1</v>
      </c>
      <c r="J12" s="89">
        <f>P12/O12</f>
        <v>1</v>
      </c>
      <c r="K12" s="36">
        <f>+J12/I12</f>
        <v>1</v>
      </c>
      <c r="L12" s="37">
        <f>DAYS360(E12,$C$8)/DAYS360(E12,F12)</f>
        <v>0.91388888888888886</v>
      </c>
      <c r="M12" s="38">
        <f>IF(I12=0," -",IF(K12&gt;100%,100%,K12))</f>
        <v>1</v>
      </c>
      <c r="N12" s="39">
        <v>2205352</v>
      </c>
      <c r="O12" s="93">
        <f>5000000</f>
        <v>5000000</v>
      </c>
      <c r="P12" s="93">
        <f>3150000+1850000</f>
        <v>5000000</v>
      </c>
      <c r="Q12" s="94">
        <f>SUM(3982686.498,5929743.788)</f>
        <v>9912430.2860000003</v>
      </c>
      <c r="R12" s="40">
        <f>IF(O12=0," -",P12/O12)</f>
        <v>1</v>
      </c>
      <c r="S12" s="38">
        <f>IF(Q12=0," -",IF(P12=0,100%,Q12/P12))</f>
        <v>1.9824860572</v>
      </c>
      <c r="U12" s="31"/>
    </row>
    <row r="13" spans="2:21" ht="83.45" customHeight="1" x14ac:dyDescent="0.2">
      <c r="B13" s="65"/>
      <c r="C13" s="62"/>
      <c r="D13" s="59"/>
      <c r="E13" s="16">
        <v>43831</v>
      </c>
      <c r="F13" s="16">
        <v>44196</v>
      </c>
      <c r="G13" s="14" t="s">
        <v>28</v>
      </c>
      <c r="H13" s="17">
        <v>1</v>
      </c>
      <c r="I13" s="17">
        <v>0</v>
      </c>
      <c r="J13" s="90">
        <v>0</v>
      </c>
      <c r="K13" s="26" t="e">
        <f>+J13/I13</f>
        <v>#DIV/0!</v>
      </c>
      <c r="L13" s="28">
        <f>DAYS360(E13,$C$8)/DAYS360(E13,F13)</f>
        <v>0.91388888888888886</v>
      </c>
      <c r="M13" s="19" t="str">
        <f>IF(I13=0," -",IF(K13&gt;100%,100%,K13))</f>
        <v xml:space="preserve"> -</v>
      </c>
      <c r="N13" s="24">
        <v>210530</v>
      </c>
      <c r="O13" s="94">
        <v>0</v>
      </c>
      <c r="P13" s="94">
        <v>0</v>
      </c>
      <c r="Q13" s="94">
        <v>0</v>
      </c>
      <c r="R13" s="18" t="str">
        <f>IF(O13=0," -",P13/O13)</f>
        <v xml:space="preserve"> -</v>
      </c>
      <c r="S13" s="19" t="str">
        <f>IF(Q13=0," -",IF(P13=0,100%,Q13/P13))</f>
        <v xml:space="preserve"> -</v>
      </c>
      <c r="U13" s="31"/>
    </row>
    <row r="14" spans="2:21" ht="161.1" customHeight="1" x14ac:dyDescent="0.2">
      <c r="B14" s="65"/>
      <c r="C14" s="62"/>
      <c r="D14" s="59"/>
      <c r="E14" s="16">
        <v>43831</v>
      </c>
      <c r="F14" s="16">
        <v>44196</v>
      </c>
      <c r="G14" s="14" t="s">
        <v>29</v>
      </c>
      <c r="H14" s="17">
        <v>1</v>
      </c>
      <c r="I14" s="17">
        <v>1</v>
      </c>
      <c r="J14" s="91">
        <v>0.6</v>
      </c>
      <c r="K14" s="26">
        <f t="shared" ref="K14:K15" si="0">+J14/I14</f>
        <v>0.6</v>
      </c>
      <c r="L14" s="28">
        <f t="shared" ref="L14:L15" si="1">DAYS360(E14,$C$8)/DAYS360(E14,F14)</f>
        <v>0.91388888888888886</v>
      </c>
      <c r="M14" s="19">
        <f t="shared" ref="M14:M15" si="2">IF(I14=0," -",IF(K14&gt;100%,100%,K14))</f>
        <v>0.6</v>
      </c>
      <c r="N14" s="24">
        <v>210530</v>
      </c>
      <c r="O14" s="94">
        <v>160000</v>
      </c>
      <c r="P14" s="94">
        <v>0</v>
      </c>
      <c r="Q14" s="94">
        <v>0</v>
      </c>
      <c r="R14" s="18">
        <f t="shared" ref="R14:R16" si="3">IF(O14=0," -",P14/O14)</f>
        <v>0</v>
      </c>
      <c r="S14" s="19" t="str">
        <f t="shared" ref="S14:S16" si="4">IF(Q14=0," -",IF(P14=0,100%,Q14/P14))</f>
        <v xml:space="preserve"> -</v>
      </c>
    </row>
    <row r="15" spans="2:21" ht="110.1" customHeight="1" thickBot="1" x14ac:dyDescent="0.25">
      <c r="B15" s="66"/>
      <c r="C15" s="63"/>
      <c r="D15" s="60"/>
      <c r="E15" s="20">
        <v>43831</v>
      </c>
      <c r="F15" s="20">
        <v>44196</v>
      </c>
      <c r="G15" s="15" t="s">
        <v>30</v>
      </c>
      <c r="H15" s="21">
        <v>3</v>
      </c>
      <c r="I15" s="21">
        <v>0</v>
      </c>
      <c r="J15" s="92">
        <v>0</v>
      </c>
      <c r="K15" s="27" t="e">
        <f t="shared" si="0"/>
        <v>#DIV/0!</v>
      </c>
      <c r="L15" s="29">
        <f t="shared" si="1"/>
        <v>0.91388888888888886</v>
      </c>
      <c r="M15" s="23" t="str">
        <f t="shared" si="2"/>
        <v xml:space="preserve"> -</v>
      </c>
      <c r="N15" s="25">
        <v>2205352</v>
      </c>
      <c r="O15" s="95">
        <v>0</v>
      </c>
      <c r="P15" s="95">
        <v>0</v>
      </c>
      <c r="Q15" s="95">
        <v>0</v>
      </c>
      <c r="R15" s="22" t="str">
        <f t="shared" si="3"/>
        <v xml:space="preserve"> -</v>
      </c>
      <c r="S15" s="23" t="str">
        <f t="shared" si="4"/>
        <v xml:space="preserve"> -</v>
      </c>
    </row>
    <row r="16" spans="2:21" ht="21" customHeight="1" thickBot="1" x14ac:dyDescent="0.25">
      <c r="E16" s="13"/>
      <c r="F16" s="13"/>
      <c r="H16" s="10"/>
      <c r="I16" s="10"/>
      <c r="J16" s="10"/>
      <c r="K16" s="11"/>
      <c r="L16" s="96">
        <f>+AVERAGE(L12:L15)</f>
        <v>0.91388888888888886</v>
      </c>
      <c r="M16" s="97">
        <f>+AVERAGE(M12:M15)</f>
        <v>0.8</v>
      </c>
      <c r="N16" s="30"/>
      <c r="O16" s="98">
        <f>+SUM(O12:O15)</f>
        <v>5160000</v>
      </c>
      <c r="P16" s="99">
        <f>+SUM(P12:P15)</f>
        <v>5000000</v>
      </c>
      <c r="Q16" s="99">
        <f>+SUM(Q12:Q15)</f>
        <v>9912430.2860000003</v>
      </c>
      <c r="R16" s="100">
        <f t="shared" si="3"/>
        <v>0.96899224806201545</v>
      </c>
      <c r="S16" s="97">
        <f t="shared" si="4"/>
        <v>1.9824860572</v>
      </c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  <mergeCell ref="B3:S3"/>
    <mergeCell ref="D12:D15"/>
    <mergeCell ref="C12:C15"/>
    <mergeCell ref="B12:B15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2020-12-10T15:31:09Z</dcterms:modified>
</cp:coreProperties>
</file>