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K14" i="7"/>
  <c r="M14" i="7"/>
  <c r="K15" i="7"/>
  <c r="M15" i="7"/>
  <c r="M17" i="7"/>
  <c r="Q18" i="7"/>
  <c r="P18" i="7"/>
  <c r="O18" i="7"/>
  <c r="M18" i="7"/>
  <c r="L12" i="7"/>
  <c r="L13" i="7"/>
  <c r="L14" i="7"/>
  <c r="L15" i="7"/>
  <c r="L17" i="7"/>
  <c r="L18" i="7"/>
  <c r="S18" i="7"/>
  <c r="R18" i="7"/>
  <c r="S17" i="7"/>
  <c r="R17" i="7"/>
  <c r="S15" i="7"/>
  <c r="R15" i="7"/>
  <c r="S14" i="7"/>
  <c r="R14" i="7"/>
  <c r="S13" i="7"/>
  <c r="R13" i="7"/>
  <c r="S12" i="7"/>
  <c r="R12" i="7"/>
  <c r="K17" i="7"/>
</calcChain>
</file>

<file path=xl/sharedStrings.xml><?xml version="1.0" encoding="utf-8"?>
<sst xmlns="http://schemas.openxmlformats.org/spreadsheetml/2006/main" count="45" uniqueCount="44">
  <si>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</si>
  <si>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</si>
  <si>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</si>
  <si>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</si>
  <si>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</si>
  <si>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</si>
  <si>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</si>
  <si>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</si>
  <si>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</si>
  <si>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</si>
  <si>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</si>
  <si>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</si>
  <si>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</si>
  <si>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</si>
  <si>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</si>
  <si>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</si>
  <si>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</si>
  <si>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</si>
  <si>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</si>
  <si>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</si>
  <si>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</si>
  <si>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</si>
  <si>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</si>
  <si>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</si>
  <si>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</si>
  <si>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</si>
  <si>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INSTITUTO DE VIVIENDA Y REFORMA URBANA DE BUCARAMANGA (INVISBU)</t>
  </si>
  <si>
    <t>Número de subsidios complementarios asignados a hogares en condición de vulnerabilidad con enfoque diferencial.</t>
  </si>
  <si>
    <t>Número de soluciones de vivienda entregadas con obras complementarias.</t>
  </si>
  <si>
    <t>Número de mejoramientos de vivienda realizados en zona urbana y rural.</t>
  </si>
  <si>
    <t>Número de familias atendidas y acompañadas en temas relacionados con vivienda de interés social.</t>
  </si>
  <si>
    <t>Porcentaje de avance en la formulación de la Operación Urbana Estratégica - OUE.</t>
  </si>
  <si>
    <t>PROYECCIÓN HABITACIONAL Y VIVIENDA</t>
  </si>
  <si>
    <t xml:space="preserve">MEJORAMIENTOS DE VIVIENDA Y ENTORNO BARRIAL  </t>
  </si>
  <si>
    <t xml:space="preserve">ACOMPAÑAMIENTO SOCIAL HABITACIONAL </t>
  </si>
  <si>
    <t>HABITABILIDAD</t>
  </si>
  <si>
    <t>1. BUCARAMANGA EQUITATIVA E INCLUYENTE: UNA CIUDAD DE BIENESTAR</t>
  </si>
  <si>
    <t>PLANEANDO CONSTRUIMOS CIUDAD Y TERRITORIO</t>
  </si>
  <si>
    <t>BUCARAMANGA, TERRITORIO ORDENADO</t>
  </si>
  <si>
    <t>4. BUCARAMANGA CIUDAD VITAL: LA VIDA ES SAGRADA</t>
  </si>
  <si>
    <t>23020102_x000D_23020105_x000D_23020106</t>
  </si>
  <si>
    <t>23020101_x000D_23020102_x000D_23020103_x000D_23020104_x000D_23020107</t>
  </si>
  <si>
    <t>23020101_x000D_23020102_x000D_23020107</t>
  </si>
  <si>
    <t>23020102_x000D_23020106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</si>
</sst>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164" fontId="3" fillId="0" borderId="13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39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17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7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46" xfId="0" applyNumberFormat="1" applyFont="1" applyBorder="1" applyAlignment="1">
      <alignment horizontal="center" vertical="center"/>
    </xf>
    <xf numFmtId="9" fontId="8" fillId="0" borderId="43" xfId="0" applyNumberFormat="1" applyFont="1" applyBorder="1" applyAlignment="1">
      <alignment horizontal="center" vertical="center"/>
    </xf>
    <xf numFmtId="9" fontId="8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6" fillId="3" borderId="35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5" fillId="0" borderId="27" xfId="0" quotePrefix="1" applyFont="1" applyFill="1" applyBorder="1"/>
    <xf numFmtId="3" fontId="6" fillId="3" borderId="37" xfId="0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</cellXfs>
  <cellStyles count="4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76" t="s">
        <v>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2:20" ht="20.100000000000001" customHeight="1" x14ac:dyDescent="0.2">
      <c r="B3" s="76" t="s">
        <v>25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9"/>
    </row>
    <row r="4" spans="2:20" ht="20.100000000000001" customHeight="1" x14ac:dyDescent="0.2">
      <c r="B4" s="76" t="s">
        <v>26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82" t="s">
        <v>3</v>
      </c>
      <c r="E8" s="83"/>
      <c r="F8" s="83"/>
      <c r="G8" s="83"/>
      <c r="H8" s="83"/>
      <c r="I8" s="83"/>
      <c r="J8" s="84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85" t="s">
        <v>17</v>
      </c>
      <c r="C9" s="88" t="s">
        <v>18</v>
      </c>
      <c r="D9" s="90" t="s">
        <v>0</v>
      </c>
      <c r="E9" s="93" t="s">
        <v>4</v>
      </c>
      <c r="F9" s="93"/>
      <c r="G9" s="93" t="s">
        <v>5</v>
      </c>
      <c r="H9" s="93"/>
      <c r="I9" s="93"/>
      <c r="J9" s="95"/>
      <c r="K9" s="5"/>
      <c r="L9" s="90" t="s">
        <v>6</v>
      </c>
      <c r="M9" s="95"/>
      <c r="N9" s="105" t="s">
        <v>23</v>
      </c>
      <c r="O9" s="106"/>
      <c r="P9" s="106"/>
      <c r="Q9" s="106"/>
      <c r="R9" s="106"/>
      <c r="S9" s="107"/>
    </row>
    <row r="10" spans="2:20" ht="17.100000000000001" customHeight="1" x14ac:dyDescent="0.2">
      <c r="B10" s="86"/>
      <c r="C10" s="89"/>
      <c r="D10" s="91"/>
      <c r="E10" s="94"/>
      <c r="F10" s="94"/>
      <c r="G10" s="94" t="s">
        <v>7</v>
      </c>
      <c r="H10" s="98" t="s">
        <v>24</v>
      </c>
      <c r="I10" s="99" t="s">
        <v>1</v>
      </c>
      <c r="J10" s="96" t="s">
        <v>8</v>
      </c>
      <c r="K10" s="6"/>
      <c r="L10" s="101" t="s">
        <v>9</v>
      </c>
      <c r="M10" s="103" t="s">
        <v>10</v>
      </c>
      <c r="N10" s="108"/>
      <c r="O10" s="109"/>
      <c r="P10" s="109"/>
      <c r="Q10" s="109"/>
      <c r="R10" s="109"/>
      <c r="S10" s="110"/>
    </row>
    <row r="11" spans="2:20" ht="37.5" customHeight="1" thickBot="1" x14ac:dyDescent="0.25">
      <c r="B11" s="87"/>
      <c r="C11" s="89"/>
      <c r="D11" s="92"/>
      <c r="E11" s="17" t="s">
        <v>11</v>
      </c>
      <c r="F11" s="17" t="s">
        <v>12</v>
      </c>
      <c r="G11" s="98"/>
      <c r="H11" s="111"/>
      <c r="I11" s="100"/>
      <c r="J11" s="97"/>
      <c r="K11" s="18"/>
      <c r="L11" s="102"/>
      <c r="M11" s="104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3" t="s">
        <v>15</v>
      </c>
    </row>
    <row r="12" spans="2:20" ht="45" x14ac:dyDescent="0.2">
      <c r="B12" s="79" t="s">
        <v>36</v>
      </c>
      <c r="C12" s="79" t="s">
        <v>35</v>
      </c>
      <c r="D12" s="77" t="s">
        <v>32</v>
      </c>
      <c r="E12" s="24">
        <v>43831</v>
      </c>
      <c r="F12" s="24">
        <v>44196</v>
      </c>
      <c r="G12" s="14" t="s">
        <v>27</v>
      </c>
      <c r="H12" s="25">
        <v>521</v>
      </c>
      <c r="I12" s="25">
        <v>25</v>
      </c>
      <c r="J12" s="50">
        <v>25</v>
      </c>
      <c r="K12" s="55">
        <f>+J12/I12</f>
        <v>1</v>
      </c>
      <c r="L12" s="66">
        <f>DAYS360(E12,$C$8)/DAYS360(E12,F12)</f>
        <v>0.74722222222222223</v>
      </c>
      <c r="M12" s="27">
        <f>IF(I12=0," -",IF(K12&gt;100%,100%,K12))</f>
        <v>1</v>
      </c>
      <c r="N12" s="59" t="s">
        <v>40</v>
      </c>
      <c r="O12" s="25">
        <v>538610</v>
      </c>
      <c r="P12" s="25">
        <v>340316</v>
      </c>
      <c r="Q12" s="25">
        <v>0</v>
      </c>
      <c r="R12" s="26">
        <f>IF(O12=0," -",P12/O12)</f>
        <v>0.63184122092051764</v>
      </c>
      <c r="S12" s="27" t="str">
        <f>IF(Q12=0," -",IF(P12=0,100%,Q12/P12))</f>
        <v xml:space="preserve"> -</v>
      </c>
    </row>
    <row r="13" spans="2:20" ht="45.75" thickBot="1" x14ac:dyDescent="0.25">
      <c r="B13" s="80"/>
      <c r="C13" s="80"/>
      <c r="D13" s="78"/>
      <c r="E13" s="41">
        <v>43831</v>
      </c>
      <c r="F13" s="41">
        <v>44196</v>
      </c>
      <c r="G13" s="15" t="s">
        <v>28</v>
      </c>
      <c r="H13" s="42">
        <v>500</v>
      </c>
      <c r="I13" s="42">
        <v>40</v>
      </c>
      <c r="J13" s="51">
        <v>8</v>
      </c>
      <c r="K13" s="56">
        <f>+J13/I13</f>
        <v>0.2</v>
      </c>
      <c r="L13" s="67">
        <f>DAYS360(E13,$C$8)/DAYS360(E13,F13)</f>
        <v>0.74722222222222223</v>
      </c>
      <c r="M13" s="44">
        <f>IF(I13=0," -",IF(K13&gt;100%,100%,K13))</f>
        <v>0.2</v>
      </c>
      <c r="N13" s="60" t="s">
        <v>41</v>
      </c>
      <c r="O13" s="42">
        <v>2860176</v>
      </c>
      <c r="P13" s="42">
        <v>1353189</v>
      </c>
      <c r="Q13" s="42">
        <v>0</v>
      </c>
      <c r="R13" s="43">
        <f>IF(O13=0," -",P13/O13)</f>
        <v>0.47311389229194289</v>
      </c>
      <c r="S13" s="44" t="str">
        <f>IF(Q13=0," -",IF(P13=0,100%,Q13/P13))</f>
        <v xml:space="preserve"> -</v>
      </c>
    </row>
    <row r="14" spans="2:20" ht="45.75" thickBot="1" x14ac:dyDescent="0.25">
      <c r="B14" s="80"/>
      <c r="C14" s="80"/>
      <c r="D14" s="63" t="s">
        <v>33</v>
      </c>
      <c r="E14" s="28">
        <v>43831</v>
      </c>
      <c r="F14" s="28">
        <v>44196</v>
      </c>
      <c r="G14" s="16" t="s">
        <v>29</v>
      </c>
      <c r="H14" s="30">
        <v>560</v>
      </c>
      <c r="I14" s="30">
        <v>135</v>
      </c>
      <c r="J14" s="52">
        <v>135</v>
      </c>
      <c r="K14" s="57">
        <f t="shared" ref="K14:K17" si="0">+J14/I14</f>
        <v>1</v>
      </c>
      <c r="L14" s="68">
        <f>DAYS360(E14,$C$8)/DAYS360(E14,F14)</f>
        <v>0.74722222222222223</v>
      </c>
      <c r="M14" s="31">
        <f>IF(I14=0," -",IF(K14&gt;100%,100%,K14))</f>
        <v>1</v>
      </c>
      <c r="N14" s="61" t="s">
        <v>42</v>
      </c>
      <c r="O14" s="30">
        <v>1739812</v>
      </c>
      <c r="P14" s="30">
        <v>1500000</v>
      </c>
      <c r="Q14" s="30">
        <v>1500000</v>
      </c>
      <c r="R14" s="29">
        <f>IF(O14=0," -",P14/O14)</f>
        <v>0.86216211866569492</v>
      </c>
      <c r="S14" s="31">
        <f>IF(Q14=0," -",IF(P14=0,100%,Q14/P14))</f>
        <v>1</v>
      </c>
    </row>
    <row r="15" spans="2:20" ht="45.75" thickBot="1" x14ac:dyDescent="0.25">
      <c r="B15" s="81"/>
      <c r="C15" s="81"/>
      <c r="D15" s="64" t="s">
        <v>34</v>
      </c>
      <c r="E15" s="45">
        <v>43831</v>
      </c>
      <c r="F15" s="45">
        <v>44196</v>
      </c>
      <c r="G15" s="46" t="s">
        <v>30</v>
      </c>
      <c r="H15" s="47">
        <v>13500</v>
      </c>
      <c r="I15" s="47">
        <v>3000</v>
      </c>
      <c r="J15" s="53">
        <v>15534</v>
      </c>
      <c r="K15" s="58">
        <f t="shared" si="0"/>
        <v>5.1779999999999999</v>
      </c>
      <c r="L15" s="69">
        <f>DAYS360(E15,$C$8)/DAYS360(E15,F15)</f>
        <v>0.74722222222222223</v>
      </c>
      <c r="M15" s="49">
        <f>IF(I15=0," -",IF(K15&gt;100%,100%,K15))</f>
        <v>1</v>
      </c>
      <c r="N15" s="62" t="s">
        <v>42</v>
      </c>
      <c r="O15" s="47">
        <v>127891</v>
      </c>
      <c r="P15" s="47">
        <v>64544</v>
      </c>
      <c r="Q15" s="47">
        <v>0</v>
      </c>
      <c r="R15" s="48">
        <f>IF(O15=0," -",P15/O15)</f>
        <v>0.50467976636354395</v>
      </c>
      <c r="S15" s="49" t="str">
        <f>IF(Q15=0," -",IF(P15=0,100%,Q15/P15))</f>
        <v xml:space="preserve"> -</v>
      </c>
    </row>
    <row r="16" spans="2:20" ht="12.95" customHeight="1" thickBot="1" x14ac:dyDescent="0.25">
      <c r="B16" s="32"/>
      <c r="C16" s="33"/>
      <c r="D16" s="33"/>
      <c r="E16" s="34"/>
      <c r="F16" s="34"/>
      <c r="G16" s="35"/>
      <c r="H16" s="36"/>
      <c r="I16" s="36"/>
      <c r="J16" s="36"/>
      <c r="K16" s="37"/>
      <c r="L16" s="38"/>
      <c r="M16" s="38"/>
      <c r="N16" s="39"/>
      <c r="O16" s="36"/>
      <c r="P16" s="36"/>
      <c r="Q16" s="36"/>
      <c r="R16" s="38"/>
      <c r="S16" s="40"/>
    </row>
    <row r="17" spans="2:19" ht="60.75" thickBot="1" x14ac:dyDescent="0.25">
      <c r="B17" s="65" t="s">
        <v>39</v>
      </c>
      <c r="C17" s="65" t="s">
        <v>38</v>
      </c>
      <c r="D17" s="63" t="s">
        <v>37</v>
      </c>
      <c r="E17" s="28">
        <v>43831</v>
      </c>
      <c r="F17" s="28">
        <v>44196</v>
      </c>
      <c r="G17" s="16" t="s">
        <v>31</v>
      </c>
      <c r="H17" s="29">
        <v>1</v>
      </c>
      <c r="I17" s="29">
        <v>0</v>
      </c>
      <c r="J17" s="54">
        <v>0</v>
      </c>
      <c r="K17" s="57" t="e">
        <f t="shared" si="0"/>
        <v>#DIV/0!</v>
      </c>
      <c r="L17" s="68">
        <f>DAYS360(E17,$C$8)/DAYS360(E17,F17)</f>
        <v>0.74722222222222223</v>
      </c>
      <c r="M17" s="31" t="str">
        <f>IF(I17=0," -",IF(K17&gt;100%,100%,K17))</f>
        <v xml:space="preserve"> -</v>
      </c>
      <c r="N17" s="61" t="s">
        <v>43</v>
      </c>
      <c r="O17" s="30">
        <v>0</v>
      </c>
      <c r="P17" s="30">
        <v>0</v>
      </c>
      <c r="Q17" s="30">
        <v>0</v>
      </c>
      <c r="R17" s="29" t="str">
        <f>IF(O17=0," -",P17/O17)</f>
        <v xml:space="preserve"> -</v>
      </c>
      <c r="S17" s="31" t="str">
        <f>IF(Q17=0," -",IF(P17=0,100%,Q17/P17))</f>
        <v xml:space="preserve"> -</v>
      </c>
    </row>
    <row r="18" spans="2:19" ht="21" customHeight="1" thickBot="1" x14ac:dyDescent="0.25">
      <c r="E18" s="13"/>
      <c r="F18" s="13"/>
      <c r="H18" s="10"/>
      <c r="I18" s="10"/>
      <c r="J18" s="10"/>
      <c r="K18" s="11"/>
      <c r="L18" s="70">
        <f>+AVERAGE(L12:L15,L17)</f>
        <v>0.74722222222222223</v>
      </c>
      <c r="M18" s="71">
        <f>+AVERAGE(M12:M15,M17)</f>
        <v>0.8</v>
      </c>
      <c r="N18" s="72"/>
      <c r="O18" s="73">
        <f>+SUM(O12:O15,O17)</f>
        <v>5266489</v>
      </c>
      <c r="P18" s="74">
        <f>+SUM(P12:P15,P17)</f>
        <v>3258049</v>
      </c>
      <c r="Q18" s="74">
        <f>+SUM(Q12:Q15,Q17)</f>
        <v>1500000</v>
      </c>
      <c r="R18" s="75">
        <f t="shared" ref="R18" si="1">IF(O18=0," -",P18/O18)</f>
        <v>0.61863776797027392</v>
      </c>
      <c r="S18" s="71">
        <f t="shared" ref="S18" si="2">IF(Q18=0," -",IF(P18=0,100%,Q18/P18))</f>
        <v>0.46039823219356124</v>
      </c>
    </row>
    <row r="19" spans="2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2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2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2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2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2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2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L10:L11"/>
    <mergeCell ref="M10:M11"/>
    <mergeCell ref="N9:S10"/>
    <mergeCell ref="H10:H11"/>
    <mergeCell ref="B3:S3"/>
    <mergeCell ref="D12:D13"/>
    <mergeCell ref="C12:C15"/>
    <mergeCell ref="B12:B15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2020-11-03T22:56:02Z</dcterms:modified>
</cp:coreProperties>
</file>