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L16" i="9"/>
  <c r="N16" i="9"/>
  <c r="L17" i="9"/>
  <c r="N17" i="9"/>
  <c r="L18" i="9"/>
  <c r="N18" i="9"/>
  <c r="L19" i="9"/>
  <c r="N19" i="9"/>
  <c r="L20" i="9"/>
  <c r="N20" i="9"/>
  <c r="L21" i="9"/>
  <c r="N21" i="9"/>
  <c r="L22" i="9"/>
  <c r="N22" i="9"/>
  <c r="I13" i="9"/>
  <c r="I14" i="9"/>
  <c r="I16" i="9"/>
  <c r="I17" i="9"/>
  <c r="I18" i="9"/>
  <c r="I19" i="9"/>
  <c r="I20" i="9"/>
  <c r="I21" i="9"/>
  <c r="I22" i="9"/>
  <c r="I15" i="9"/>
  <c r="I12" i="9"/>
  <c r="M15" i="9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<sst xmlns="http://schemas.openxmlformats.org/spreadsheetml/2006/main" count="48" uniqueCount="47">
  <si>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</si>
  <si>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</si>
  <si>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</si>
  <si>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</si>
  <si>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</si>
  <si>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</si>
  <si>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</si>
  <si>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</si>
  <si>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</si>
  <si>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</si>
  <si>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</si>
  <si>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</si>
  <si>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</si>
  <si>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</si>
  <si>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</si>
  <si>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</si>
  <si>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</si>
  <si>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</si>
  <si>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</si>
  <si>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</si>
  <si>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</si>
  <si>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</si>
  <si>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</si>
  <si>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</si>
  <si>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</si>
  <si>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</si>
  <si>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</si>
  <si>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</si>
  <si>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</si>
  <si>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</si>
  <si>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</si>
  <si>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</si>
  <si>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</si>
  <si>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</si>
  <si>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</si>
  <si>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</si>
  <si>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</si>
  <si>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</si>
  <si>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</si>
  <si>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</si>
  <si>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</si>
  <si>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</si>
  <si>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</si>
  <si>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</si>
  <si>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</si>
  <si>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05430102
05439003
05439004</t>
  </si>
  <si>
    <t>05430101
05430102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</si>
</sst>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152400</xdr:rowOff>
    </xdr:from>
    <xdr:to>
      <xdr:col>17</xdr:col>
      <xdr:colOff>1257300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42900"/>
          <a:ext cx="3022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zoomScale="70" zoomScaleNormal="70" workbookViewId="0">
      <selection activeCell="G10" sqref="G10:G11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2:20" ht="20.100000000000001" customHeight="1" x14ac:dyDescent="0.2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0" ht="20.100000000000001" customHeight="1" x14ac:dyDescent="0.2">
      <c r="B4" s="101" t="s">
        <v>44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4">
        <v>43465</v>
      </c>
      <c r="D8" s="102" t="s">
        <v>3</v>
      </c>
      <c r="E8" s="103"/>
      <c r="F8" s="103"/>
      <c r="G8" s="103"/>
      <c r="H8" s="103"/>
      <c r="I8" s="103"/>
      <c r="J8" s="103"/>
      <c r="K8" s="10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3"/>
      <c r="K9" s="115"/>
      <c r="L9" s="5"/>
      <c r="M9" s="110" t="s">
        <v>6</v>
      </c>
      <c r="N9" s="115"/>
      <c r="O9" s="89" t="s">
        <v>24</v>
      </c>
      <c r="P9" s="90"/>
      <c r="Q9" s="90"/>
      <c r="R9" s="90"/>
      <c r="S9" s="90"/>
      <c r="T9" s="91"/>
    </row>
    <row r="10" spans="2:20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99" t="s">
        <v>25</v>
      </c>
      <c r="I10" s="99" t="s">
        <v>26</v>
      </c>
      <c r="J10" s="118" t="s">
        <v>1</v>
      </c>
      <c r="K10" s="116" t="s">
        <v>8</v>
      </c>
      <c r="L10" s="6"/>
      <c r="M10" s="120" t="s">
        <v>9</v>
      </c>
      <c r="N10" s="87" t="s">
        <v>10</v>
      </c>
      <c r="O10" s="92"/>
      <c r="P10" s="93"/>
      <c r="Q10" s="93"/>
      <c r="R10" s="93"/>
      <c r="S10" s="93"/>
      <c r="T10" s="94"/>
    </row>
    <row r="11" spans="2:20" ht="37.5" customHeight="1" thickBot="1" x14ac:dyDescent="0.25">
      <c r="B11" s="107"/>
      <c r="C11" s="109"/>
      <c r="D11" s="112"/>
      <c r="E11" s="25" t="s">
        <v>11</v>
      </c>
      <c r="F11" s="25" t="s">
        <v>12</v>
      </c>
      <c r="G11" s="99"/>
      <c r="H11" s="100"/>
      <c r="I11" s="122"/>
      <c r="J11" s="119"/>
      <c r="K11" s="117"/>
      <c r="L11" s="19"/>
      <c r="M11" s="121"/>
      <c r="N11" s="88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84" t="s">
        <v>43</v>
      </c>
      <c r="C12" s="81" t="s">
        <v>42</v>
      </c>
      <c r="D12" s="95" t="s">
        <v>38</v>
      </c>
      <c r="E12" s="37">
        <v>43101</v>
      </c>
      <c r="F12" s="37">
        <v>43465</v>
      </c>
      <c r="G12" s="8" t="s">
        <v>27</v>
      </c>
      <c r="H12" s="38">
        <v>850</v>
      </c>
      <c r="I12" s="69" t="e">
        <f>+J12+(#REF!-#REF!)</f>
        <v>#REF!</v>
      </c>
      <c r="J12" s="38">
        <v>110</v>
      </c>
      <c r="K12" s="43">
        <v>59</v>
      </c>
      <c r="L12" s="13">
        <f>+K12/J12</f>
        <v>0.53636363636363638</v>
      </c>
      <c r="M12" s="14">
        <f>DAYS360(E12,$C$8)/DAYS360(E12,F12)</f>
        <v>1</v>
      </c>
      <c r="N12" s="15">
        <f>IF(J12=0," -",IF(L12&gt;100%,100%,L12))</f>
        <v>0.53636363636363638</v>
      </c>
      <c r="O12" s="75" t="s">
        <v>45</v>
      </c>
      <c r="P12" s="38">
        <v>1225224</v>
      </c>
      <c r="Q12" s="38">
        <v>1105012</v>
      </c>
      <c r="R12" s="38">
        <v>0</v>
      </c>
      <c r="S12" s="16">
        <f>IF(P12=0," -",Q12/P12)</f>
        <v>0.90188569600334301</v>
      </c>
      <c r="T12" s="15" t="str">
        <f>IF(R12=0," -",IF(Q12=0,100%,R12/Q12))</f>
        <v xml:space="preserve"> -</v>
      </c>
    </row>
    <row r="13" spans="2:20" ht="30" x14ac:dyDescent="0.2">
      <c r="B13" s="85"/>
      <c r="C13" s="82"/>
      <c r="D13" s="96"/>
      <c r="E13" s="35">
        <v>43101</v>
      </c>
      <c r="F13" s="70">
        <v>43465</v>
      </c>
      <c r="G13" s="9" t="s">
        <v>28</v>
      </c>
      <c r="H13" s="36">
        <v>1000</v>
      </c>
      <c r="I13" s="36" t="e">
        <f>+J13+(#REF!-#REF!)</f>
        <v>#REF!</v>
      </c>
      <c r="J13" s="36">
        <v>250</v>
      </c>
      <c r="K13" s="44">
        <v>153</v>
      </c>
      <c r="L13" s="22">
        <f t="shared" ref="L13:L22" si="0">+K13/J13</f>
        <v>0.61199999999999999</v>
      </c>
      <c r="M13" s="23">
        <f t="shared" ref="M13:M22" si="1">DAYS360(E13,$C$8)/DAYS360(E13,F13)</f>
        <v>1</v>
      </c>
      <c r="N13" s="21">
        <f t="shared" ref="N13:N22" si="2">IF(J13=0," -",IF(L13&gt;100%,100%,L13))</f>
        <v>0.61199999999999999</v>
      </c>
      <c r="O13" s="76" t="s">
        <v>46</v>
      </c>
      <c r="P13" s="36">
        <v>1382511</v>
      </c>
      <c r="Q13" s="36">
        <v>1352940</v>
      </c>
      <c r="R13" s="36">
        <v>0</v>
      </c>
      <c r="S13" s="20">
        <f t="shared" ref="S13:S23" si="3">IF(P13=0," -",Q13/P13)</f>
        <v>0.97861065843237416</v>
      </c>
      <c r="T13" s="21" t="str">
        <f t="shared" ref="T13:T23" si="4">IF(R13=0," -",IF(Q13=0,100%,R13/Q13))</f>
        <v xml:space="preserve"> -</v>
      </c>
    </row>
    <row r="14" spans="2:20" ht="45" x14ac:dyDescent="0.2">
      <c r="B14" s="85"/>
      <c r="C14" s="82"/>
      <c r="D14" s="96"/>
      <c r="E14" s="35">
        <v>43101</v>
      </c>
      <c r="F14" s="70">
        <v>43465</v>
      </c>
      <c r="G14" s="9" t="s">
        <v>29</v>
      </c>
      <c r="H14" s="36">
        <v>100</v>
      </c>
      <c r="I14" s="36" t="e">
        <f>+J14+(#REF!-#REF!)</f>
        <v>#REF!</v>
      </c>
      <c r="J14" s="36">
        <v>25</v>
      </c>
      <c r="K14" s="44">
        <v>25</v>
      </c>
      <c r="L14" s="22">
        <f t="shared" si="0"/>
        <v>1</v>
      </c>
      <c r="M14" s="23">
        <f t="shared" si="1"/>
        <v>1</v>
      </c>
      <c r="N14" s="21">
        <f t="shared" si="2"/>
        <v>1</v>
      </c>
      <c r="O14" s="76" t="s">
        <v>46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5.75" thickBot="1" x14ac:dyDescent="0.25">
      <c r="B15" s="85"/>
      <c r="C15" s="82"/>
      <c r="D15" s="97"/>
      <c r="E15" s="45">
        <v>43101</v>
      </c>
      <c r="F15" s="71">
        <v>43465</v>
      </c>
      <c r="G15" s="50" t="s">
        <v>30</v>
      </c>
      <c r="H15" s="46">
        <v>1</v>
      </c>
      <c r="I15" s="40">
        <f>+J15</f>
        <v>1</v>
      </c>
      <c r="J15" s="46">
        <v>1</v>
      </c>
      <c r="K15" s="47">
        <v>1</v>
      </c>
      <c r="L15" s="59">
        <f t="shared" si="0"/>
        <v>1</v>
      </c>
      <c r="M15" s="60">
        <f t="shared" si="1"/>
        <v>1</v>
      </c>
      <c r="N15" s="49">
        <f t="shared" si="2"/>
        <v>1</v>
      </c>
      <c r="O15" s="27">
        <v>5430102</v>
      </c>
      <c r="P15" s="46">
        <v>0</v>
      </c>
      <c r="Q15" s="46">
        <v>0</v>
      </c>
      <c r="R15" s="46">
        <v>0</v>
      </c>
      <c r="S15" s="48" t="str">
        <f t="shared" si="3"/>
        <v xml:space="preserve"> -</v>
      </c>
      <c r="T15" s="49" t="str">
        <f t="shared" si="4"/>
        <v xml:space="preserve"> -</v>
      </c>
    </row>
    <row r="16" spans="2:20" ht="60" x14ac:dyDescent="0.2">
      <c r="B16" s="85"/>
      <c r="C16" s="82"/>
      <c r="D16" s="95" t="s">
        <v>39</v>
      </c>
      <c r="E16" s="37">
        <v>43101</v>
      </c>
      <c r="F16" s="72">
        <v>43465</v>
      </c>
      <c r="G16" s="10" t="s">
        <v>31</v>
      </c>
      <c r="H16" s="16">
        <v>1</v>
      </c>
      <c r="I16" s="68" t="e">
        <f>+J16+(#REF!-#REF!)</f>
        <v>#REF!</v>
      </c>
      <c r="J16" s="16">
        <v>0.5</v>
      </c>
      <c r="K16" s="16">
        <v>0.44</v>
      </c>
      <c r="L16" s="13">
        <f t="shared" si="0"/>
        <v>0.88</v>
      </c>
      <c r="M16" s="14">
        <f t="shared" si="1"/>
        <v>1</v>
      </c>
      <c r="N16" s="15">
        <f t="shared" si="2"/>
        <v>0.88</v>
      </c>
      <c r="O16" s="77">
        <v>5430101</v>
      </c>
      <c r="P16" s="38">
        <v>1469649</v>
      </c>
      <c r="Q16" s="38">
        <v>1434210</v>
      </c>
      <c r="R16" s="38">
        <v>0</v>
      </c>
      <c r="S16" s="16">
        <f t="shared" si="3"/>
        <v>0.97588607892088519</v>
      </c>
      <c r="T16" s="15" t="str">
        <f t="shared" si="4"/>
        <v xml:space="preserve"> -</v>
      </c>
    </row>
    <row r="17" spans="2:20" ht="60.75" thickBot="1" x14ac:dyDescent="0.25">
      <c r="B17" s="85"/>
      <c r="C17" s="82"/>
      <c r="D17" s="98"/>
      <c r="E17" s="39">
        <v>43101</v>
      </c>
      <c r="F17" s="73">
        <v>43465</v>
      </c>
      <c r="G17" s="11" t="s">
        <v>32</v>
      </c>
      <c r="H17" s="41">
        <v>1</v>
      </c>
      <c r="I17" s="41" t="e">
        <f>+J17+(#REF!-#REF!)</f>
        <v>#REF!</v>
      </c>
      <c r="J17" s="41">
        <v>0</v>
      </c>
      <c r="K17" s="41">
        <v>0</v>
      </c>
      <c r="L17" s="57" t="e">
        <f t="shared" si="0"/>
        <v>#DIV/0!</v>
      </c>
      <c r="M17" s="58">
        <f t="shared" si="1"/>
        <v>1</v>
      </c>
      <c r="N17" s="42" t="str">
        <f t="shared" si="2"/>
        <v xml:space="preserve"> -</v>
      </c>
      <c r="O17" s="78">
        <v>5430101</v>
      </c>
      <c r="P17" s="40">
        <v>0</v>
      </c>
      <c r="Q17" s="40">
        <v>0</v>
      </c>
      <c r="R17" s="40">
        <v>0</v>
      </c>
      <c r="S17" s="41" t="str">
        <f t="shared" si="3"/>
        <v xml:space="preserve"> -</v>
      </c>
      <c r="T17" s="42" t="str">
        <f t="shared" si="4"/>
        <v xml:space="preserve"> -</v>
      </c>
    </row>
    <row r="18" spans="2:20" ht="45.75" thickBot="1" x14ac:dyDescent="0.25">
      <c r="B18" s="85"/>
      <c r="C18" s="82"/>
      <c r="D18" s="67" t="s">
        <v>40</v>
      </c>
      <c r="E18" s="51">
        <v>43101</v>
      </c>
      <c r="F18" s="74">
        <v>43465</v>
      </c>
      <c r="G18" s="52" t="s">
        <v>33</v>
      </c>
      <c r="H18" s="53">
        <v>7350</v>
      </c>
      <c r="I18" s="40" t="e">
        <f>+J18+(#REF!-#REF!)</f>
        <v>#REF!</v>
      </c>
      <c r="J18" s="53">
        <v>1850</v>
      </c>
      <c r="K18" s="54">
        <v>5557</v>
      </c>
      <c r="L18" s="64">
        <f t="shared" si="0"/>
        <v>3.003783783783784</v>
      </c>
      <c r="M18" s="65">
        <f t="shared" si="1"/>
        <v>1</v>
      </c>
      <c r="N18" s="66">
        <f t="shared" si="2"/>
        <v>1</v>
      </c>
      <c r="O18" s="79">
        <v>5430102</v>
      </c>
      <c r="P18" s="53">
        <v>74935</v>
      </c>
      <c r="Q18" s="53">
        <v>74935</v>
      </c>
      <c r="R18" s="53">
        <v>0</v>
      </c>
      <c r="S18" s="55">
        <f t="shared" si="3"/>
        <v>1</v>
      </c>
      <c r="T18" s="56" t="str">
        <f t="shared" si="4"/>
        <v xml:space="preserve"> -</v>
      </c>
    </row>
    <row r="19" spans="2:20" ht="30" x14ac:dyDescent="0.2">
      <c r="B19" s="85"/>
      <c r="C19" s="82"/>
      <c r="D19" s="95" t="s">
        <v>41</v>
      </c>
      <c r="E19" s="37">
        <v>43101</v>
      </c>
      <c r="F19" s="72">
        <v>43465</v>
      </c>
      <c r="G19" s="10" t="s">
        <v>34</v>
      </c>
      <c r="H19" s="16">
        <v>1</v>
      </c>
      <c r="I19" s="68" t="e">
        <f>+J19+(#REF!-#REF!)</f>
        <v>#REF!</v>
      </c>
      <c r="J19" s="16">
        <v>0.05</v>
      </c>
      <c r="K19" s="16">
        <v>0.05</v>
      </c>
      <c r="L19" s="61">
        <f t="shared" si="0"/>
        <v>1</v>
      </c>
      <c r="M19" s="62">
        <f t="shared" si="1"/>
        <v>1</v>
      </c>
      <c r="N19" s="63">
        <f t="shared" si="2"/>
        <v>1</v>
      </c>
      <c r="O19" s="77">
        <v>5439002</v>
      </c>
      <c r="P19" s="38">
        <v>300000</v>
      </c>
      <c r="Q19" s="38">
        <v>277365</v>
      </c>
      <c r="R19" s="38">
        <v>0</v>
      </c>
      <c r="S19" s="16">
        <f t="shared" si="3"/>
        <v>0.92454999999999998</v>
      </c>
      <c r="T19" s="15" t="str">
        <f t="shared" si="4"/>
        <v xml:space="preserve"> -</v>
      </c>
    </row>
    <row r="20" spans="2:20" ht="45" x14ac:dyDescent="0.2">
      <c r="B20" s="85"/>
      <c r="C20" s="82"/>
      <c r="D20" s="96"/>
      <c r="E20" s="35">
        <v>43101</v>
      </c>
      <c r="F20" s="70">
        <v>43465</v>
      </c>
      <c r="G20" s="9" t="s">
        <v>35</v>
      </c>
      <c r="H20" s="20">
        <v>1</v>
      </c>
      <c r="I20" s="20" t="e">
        <f>+J20+(#REF!-#REF!)</f>
        <v>#REF!</v>
      </c>
      <c r="J20" s="20">
        <v>0.15</v>
      </c>
      <c r="K20" s="20">
        <v>0</v>
      </c>
      <c r="L20" s="22">
        <f t="shared" si="0"/>
        <v>0</v>
      </c>
      <c r="M20" s="23">
        <f t="shared" si="1"/>
        <v>1</v>
      </c>
      <c r="N20" s="21">
        <f t="shared" si="2"/>
        <v>0</v>
      </c>
      <c r="O20" s="80">
        <v>5439002</v>
      </c>
      <c r="P20" s="36">
        <v>11462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 x14ac:dyDescent="0.2">
      <c r="B21" s="85"/>
      <c r="C21" s="82"/>
      <c r="D21" s="96"/>
      <c r="E21" s="35">
        <v>43101</v>
      </c>
      <c r="F21" s="35">
        <v>43465</v>
      </c>
      <c r="G21" s="9" t="s">
        <v>36</v>
      </c>
      <c r="H21" s="36">
        <v>5000</v>
      </c>
      <c r="I21" s="36" t="e">
        <f>+J21+(#REF!-#REF!)</f>
        <v>#REF!</v>
      </c>
      <c r="J21" s="36">
        <v>1500</v>
      </c>
      <c r="K21" s="36">
        <v>3343</v>
      </c>
      <c r="L21" s="22">
        <f t="shared" si="0"/>
        <v>2.2286666666666668</v>
      </c>
      <c r="M21" s="23">
        <f t="shared" si="1"/>
        <v>1</v>
      </c>
      <c r="N21" s="21">
        <f t="shared" si="2"/>
        <v>1</v>
      </c>
      <c r="O21" s="80">
        <v>5430101</v>
      </c>
      <c r="P21" s="36">
        <v>6179725</v>
      </c>
      <c r="Q21" s="36">
        <v>6083634</v>
      </c>
      <c r="R21" s="36">
        <v>0</v>
      </c>
      <c r="S21" s="20">
        <f t="shared" si="3"/>
        <v>0.98445060257535733</v>
      </c>
      <c r="T21" s="21" t="str">
        <f t="shared" si="4"/>
        <v xml:space="preserve"> -</v>
      </c>
    </row>
    <row r="22" spans="2:20" ht="30.75" thickBot="1" x14ac:dyDescent="0.25">
      <c r="B22" s="86"/>
      <c r="C22" s="83"/>
      <c r="D22" s="98"/>
      <c r="E22" s="39">
        <v>43101</v>
      </c>
      <c r="F22" s="39">
        <v>43465</v>
      </c>
      <c r="G22" s="12" t="s">
        <v>37</v>
      </c>
      <c r="H22" s="40">
        <v>3000</v>
      </c>
      <c r="I22" s="40" t="e">
        <f>+J22+(#REF!-#REF!)</f>
        <v>#REF!</v>
      </c>
      <c r="J22" s="40">
        <v>500</v>
      </c>
      <c r="K22" s="40">
        <v>522</v>
      </c>
      <c r="L22" s="57">
        <f t="shared" si="0"/>
        <v>1.044</v>
      </c>
      <c r="M22" s="58">
        <f t="shared" si="1"/>
        <v>1</v>
      </c>
      <c r="N22" s="42">
        <f t="shared" si="2"/>
        <v>1</v>
      </c>
      <c r="O22" s="78">
        <v>5430101</v>
      </c>
      <c r="P22" s="40">
        <v>1207285</v>
      </c>
      <c r="Q22" s="40">
        <v>1207566</v>
      </c>
      <c r="R22" s="40">
        <v>0</v>
      </c>
      <c r="S22" s="41">
        <f t="shared" si="3"/>
        <v>1.0002327536580011</v>
      </c>
      <c r="T22" s="42" t="str">
        <f t="shared" si="4"/>
        <v xml:space="preserve"> -</v>
      </c>
    </row>
    <row r="23" spans="2:20" ht="21" customHeight="1" thickBot="1" x14ac:dyDescent="0.25">
      <c r="M23" s="29">
        <f>+AVERAGE(M12:M22)</f>
        <v>1</v>
      </c>
      <c r="N23" s="30">
        <f>+AVERAGE(N12:N22)</f>
        <v>0.80283636363636357</v>
      </c>
      <c r="O23" s="31"/>
      <c r="P23" s="32">
        <f>+SUM(P12:P22)</f>
        <v>11850791</v>
      </c>
      <c r="Q23" s="33">
        <f>+SUM(Q12:Q22)</f>
        <v>11535662</v>
      </c>
      <c r="R23" s="33">
        <f>+SUM(R12:R22)</f>
        <v>0</v>
      </c>
      <c r="S23" s="34">
        <f t="shared" si="3"/>
        <v>0.97340861044634064</v>
      </c>
      <c r="T23" s="30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22"/>
    <mergeCell ref="D12:D15"/>
    <mergeCell ref="D16:D17"/>
    <mergeCell ref="D19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2019-03-19T14:51:02Z</dcterms:modified>
</cp:coreProperties>
</file>