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11" r:id="rId2"/>
    <sheet name="2018" sheetId="12" r:id="rId3"/>
    <sheet name="2019" sheetId="13" r:id="rId4"/>
    <sheet name="2016 - 2019" sheetId="14" r:id="rId5"/>
    <sheet name="RESUMEN" sheetId="15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7" l="1"/>
  <c r="N12" i="7"/>
  <c r="O12" i="14"/>
  <c r="L13" i="7"/>
  <c r="N13" i="7"/>
  <c r="O13" i="14"/>
  <c r="N15" i="7"/>
  <c r="O15" i="14"/>
  <c r="L16" i="7"/>
  <c r="N16" i="7"/>
  <c r="O16" i="14"/>
  <c r="L17" i="7"/>
  <c r="N17" i="7"/>
  <c r="O17" i="14"/>
  <c r="L18" i="7"/>
  <c r="N18" i="7"/>
  <c r="O18" i="14"/>
  <c r="N19" i="7"/>
  <c r="O19" i="14"/>
  <c r="N20" i="7"/>
  <c r="O20" i="14"/>
  <c r="N21" i="7"/>
  <c r="O21" i="14"/>
  <c r="N22" i="7"/>
  <c r="O22" i="14"/>
  <c r="N23" i="7"/>
  <c r="O23" i="14"/>
  <c r="L25" i="7"/>
  <c r="N25" i="7"/>
  <c r="O25" i="14"/>
  <c r="L26" i="7"/>
  <c r="N26" i="7"/>
  <c r="O26" i="14"/>
  <c r="L27" i="7"/>
  <c r="N27" i="7"/>
  <c r="O27" i="14"/>
  <c r="L28" i="7"/>
  <c r="N28" i="7"/>
  <c r="O28" i="14"/>
  <c r="L29" i="7"/>
  <c r="N29" i="7"/>
  <c r="O29" i="14"/>
  <c r="L30" i="7"/>
  <c r="N30" i="7"/>
  <c r="O30" i="14"/>
  <c r="N31" i="7"/>
  <c r="O31" i="14"/>
  <c r="L32" i="7"/>
  <c r="N32" i="7"/>
  <c r="O32" i="14"/>
  <c r="N33" i="7"/>
  <c r="O33" i="14"/>
  <c r="L34" i="7"/>
  <c r="N34" i="7"/>
  <c r="O34" i="14"/>
  <c r="N35" i="7"/>
  <c r="O35" i="14"/>
  <c r="N36" i="7"/>
  <c r="O36" i="14"/>
  <c r="L37" i="7"/>
  <c r="N37" i="7"/>
  <c r="O37" i="14"/>
  <c r="N38" i="7"/>
  <c r="O38" i="14"/>
  <c r="N39" i="7"/>
  <c r="O39" i="14"/>
  <c r="N40" i="7"/>
  <c r="O40" i="14"/>
  <c r="N42" i="7"/>
  <c r="O42" i="14"/>
  <c r="L43" i="7"/>
  <c r="N43" i="7"/>
  <c r="O43" i="14"/>
  <c r="L44" i="7"/>
  <c r="N44" i="7"/>
  <c r="O44" i="14"/>
  <c r="L45" i="7"/>
  <c r="N45" i="7"/>
  <c r="O45" i="14"/>
  <c r="N46" i="7"/>
  <c r="O46" i="14"/>
  <c r="N47" i="7"/>
  <c r="O47" i="14"/>
  <c r="L49" i="7"/>
  <c r="N49" i="7"/>
  <c r="O49" i="14"/>
  <c r="L50" i="7"/>
  <c r="N50" i="7"/>
  <c r="O50" i="14"/>
  <c r="L52" i="7"/>
  <c r="N52" i="7"/>
  <c r="O52" i="14"/>
  <c r="N53" i="7"/>
  <c r="O53" i="14"/>
  <c r="N54" i="7"/>
  <c r="O54" i="14"/>
  <c r="L55" i="7"/>
  <c r="N55" i="7"/>
  <c r="O55" i="14"/>
  <c r="L56" i="7"/>
  <c r="N56" i="7"/>
  <c r="O56" i="14"/>
  <c r="N57" i="7"/>
  <c r="O57" i="14"/>
  <c r="N58" i="7"/>
  <c r="O58" i="14"/>
  <c r="L59" i="7"/>
  <c r="N59" i="7"/>
  <c r="O59" i="14"/>
  <c r="L60" i="7"/>
  <c r="N60" i="7"/>
  <c r="O60" i="14"/>
  <c r="L61" i="7"/>
  <c r="N61" i="7"/>
  <c r="O61" i="14"/>
  <c r="N62" i="7"/>
  <c r="O62" i="14"/>
  <c r="L64" i="7"/>
  <c r="N64" i="7"/>
  <c r="O64" i="14"/>
  <c r="N65" i="7"/>
  <c r="O65" i="14"/>
  <c r="L66" i="7"/>
  <c r="N66" i="7"/>
  <c r="O66" i="14"/>
  <c r="N68" i="7"/>
  <c r="O68" i="14"/>
  <c r="L69" i="7"/>
  <c r="N69" i="7"/>
  <c r="O69" i="14"/>
  <c r="N70" i="7"/>
  <c r="O70" i="14"/>
  <c r="N71" i="7"/>
  <c r="O71" i="14"/>
  <c r="N72" i="7"/>
  <c r="O72" i="14"/>
  <c r="L73" i="7"/>
  <c r="N73" i="7"/>
  <c r="O73" i="14"/>
  <c r="N74" i="7"/>
  <c r="O74" i="14"/>
  <c r="N75" i="7"/>
  <c r="O75" i="14"/>
  <c r="L76" i="7"/>
  <c r="N76" i="7"/>
  <c r="O76" i="14"/>
  <c r="N77" i="7"/>
  <c r="O77" i="14"/>
  <c r="N78" i="7"/>
  <c r="O78" i="14"/>
  <c r="N79" i="7"/>
  <c r="O79" i="14"/>
  <c r="N80" i="7"/>
  <c r="O80" i="14"/>
  <c r="N81" i="7"/>
  <c r="O81" i="14"/>
  <c r="L82" i="7"/>
  <c r="N82" i="7"/>
  <c r="O82" i="14"/>
  <c r="L83" i="7"/>
  <c r="N83" i="7"/>
  <c r="O83" i="14"/>
  <c r="L84" i="7"/>
  <c r="N84" i="7"/>
  <c r="O84" i="14"/>
  <c r="L85" i="7"/>
  <c r="N85" i="7"/>
  <c r="O85" i="14"/>
  <c r="L86" i="7"/>
  <c r="N86" i="7"/>
  <c r="O86" i="14"/>
  <c r="L87" i="7"/>
  <c r="N87" i="7"/>
  <c r="O87" i="14"/>
  <c r="L88" i="7"/>
  <c r="N88" i="7"/>
  <c r="O88" i="14"/>
  <c r="L89" i="7"/>
  <c r="N89" i="7"/>
  <c r="O89" i="14"/>
  <c r="L90" i="7"/>
  <c r="N90" i="7"/>
  <c r="O90" i="14"/>
  <c r="L91" i="7"/>
  <c r="N91" i="7"/>
  <c r="O91" i="14"/>
  <c r="L92" i="7"/>
  <c r="N92" i="7"/>
  <c r="O92" i="14"/>
  <c r="L93" i="7"/>
  <c r="N93" i="7"/>
  <c r="O93" i="14"/>
  <c r="N94" i="7"/>
  <c r="O94" i="14"/>
  <c r="N95" i="7"/>
  <c r="O95" i="14"/>
  <c r="L96" i="7"/>
  <c r="N96" i="7"/>
  <c r="O96" i="14"/>
  <c r="N97" i="7"/>
  <c r="O97" i="14"/>
  <c r="O98" i="14"/>
  <c r="L12" i="11"/>
  <c r="N12" i="11"/>
  <c r="P12" i="14"/>
  <c r="L13" i="11"/>
  <c r="N13" i="11"/>
  <c r="P13" i="14"/>
  <c r="L15" i="11"/>
  <c r="N15" i="11"/>
  <c r="P15" i="14"/>
  <c r="L16" i="11"/>
  <c r="N16" i="11"/>
  <c r="P16" i="14"/>
  <c r="L17" i="11"/>
  <c r="N17" i="11"/>
  <c r="P17" i="14"/>
  <c r="L18" i="11"/>
  <c r="N18" i="11"/>
  <c r="P18" i="14"/>
  <c r="L19" i="11"/>
  <c r="N19" i="11"/>
  <c r="P19" i="14"/>
  <c r="N20" i="11"/>
  <c r="P20" i="14"/>
  <c r="N21" i="11"/>
  <c r="P21" i="14"/>
  <c r="L22" i="11"/>
  <c r="N22" i="11"/>
  <c r="P22" i="14"/>
  <c r="L23" i="11"/>
  <c r="N23" i="11"/>
  <c r="P23" i="14"/>
  <c r="L25" i="11"/>
  <c r="N25" i="11"/>
  <c r="P25" i="14"/>
  <c r="L26" i="11"/>
  <c r="N26" i="11"/>
  <c r="P26" i="14"/>
  <c r="L27" i="11"/>
  <c r="N27" i="11"/>
  <c r="P27" i="14"/>
  <c r="L28" i="11"/>
  <c r="N28" i="11"/>
  <c r="P28" i="14"/>
  <c r="L29" i="11"/>
  <c r="N29" i="11"/>
  <c r="P29" i="14"/>
  <c r="L30" i="11"/>
  <c r="N30" i="11"/>
  <c r="P30" i="14"/>
  <c r="L31" i="11"/>
  <c r="N31" i="11"/>
  <c r="P31" i="14"/>
  <c r="L32" i="11"/>
  <c r="N32" i="11"/>
  <c r="P32" i="14"/>
  <c r="L33" i="11"/>
  <c r="N33" i="11"/>
  <c r="P33" i="14"/>
  <c r="L34" i="11"/>
  <c r="N34" i="11"/>
  <c r="P34" i="14"/>
  <c r="L35" i="11"/>
  <c r="N35" i="11"/>
  <c r="P35" i="14"/>
  <c r="L36" i="11"/>
  <c r="N36" i="11"/>
  <c r="P36" i="14"/>
  <c r="L37" i="11"/>
  <c r="N37" i="11"/>
  <c r="P37" i="14"/>
  <c r="L38" i="11"/>
  <c r="N38" i="11"/>
  <c r="P38" i="14"/>
  <c r="L39" i="11"/>
  <c r="N39" i="11"/>
  <c r="P39" i="14"/>
  <c r="L40" i="11"/>
  <c r="N40" i="11"/>
  <c r="P40" i="14"/>
  <c r="L42" i="11"/>
  <c r="N42" i="11"/>
  <c r="P42" i="14"/>
  <c r="L43" i="11"/>
  <c r="N43" i="11"/>
  <c r="P43" i="14"/>
  <c r="L44" i="11"/>
  <c r="N44" i="11"/>
  <c r="P44" i="14"/>
  <c r="L45" i="11"/>
  <c r="N45" i="11"/>
  <c r="P45" i="14"/>
  <c r="L46" i="11"/>
  <c r="N46" i="11"/>
  <c r="P46" i="14"/>
  <c r="L47" i="11"/>
  <c r="N47" i="11"/>
  <c r="P47" i="14"/>
  <c r="L49" i="11"/>
  <c r="N49" i="11"/>
  <c r="P49" i="14"/>
  <c r="L50" i="11"/>
  <c r="N50" i="11"/>
  <c r="P50" i="14"/>
  <c r="L52" i="11"/>
  <c r="N52" i="11"/>
  <c r="P52" i="14"/>
  <c r="L53" i="11"/>
  <c r="N53" i="11"/>
  <c r="P53" i="14"/>
  <c r="L54" i="11"/>
  <c r="N54" i="11"/>
  <c r="P54" i="14"/>
  <c r="L55" i="11"/>
  <c r="N55" i="11"/>
  <c r="P55" i="14"/>
  <c r="L56" i="11"/>
  <c r="N56" i="11"/>
  <c r="P56" i="14"/>
  <c r="L57" i="11"/>
  <c r="N57" i="11"/>
  <c r="P57" i="14"/>
  <c r="L58" i="11"/>
  <c r="N58" i="11"/>
  <c r="P58" i="14"/>
  <c r="L59" i="11"/>
  <c r="N59" i="11"/>
  <c r="P59" i="14"/>
  <c r="L60" i="11"/>
  <c r="N60" i="11"/>
  <c r="P60" i="14"/>
  <c r="L61" i="11"/>
  <c r="N61" i="11"/>
  <c r="P61" i="14"/>
  <c r="L62" i="11"/>
  <c r="N62" i="11"/>
  <c r="P62" i="14"/>
  <c r="L64" i="11"/>
  <c r="N64" i="11"/>
  <c r="P64" i="14"/>
  <c r="L65" i="11"/>
  <c r="N65" i="11"/>
  <c r="P65" i="14"/>
  <c r="L66" i="11"/>
  <c r="N66" i="11"/>
  <c r="P66" i="14"/>
  <c r="N68" i="11"/>
  <c r="P68" i="14"/>
  <c r="L69" i="11"/>
  <c r="N69" i="11"/>
  <c r="P69" i="14"/>
  <c r="L70" i="11"/>
  <c r="N70" i="11"/>
  <c r="P70" i="14"/>
  <c r="L71" i="11"/>
  <c r="N71" i="11"/>
  <c r="P71" i="14"/>
  <c r="L72" i="11"/>
  <c r="N72" i="11"/>
  <c r="P72" i="14"/>
  <c r="L73" i="11"/>
  <c r="N73" i="11"/>
  <c r="P73" i="14"/>
  <c r="L74" i="11"/>
  <c r="N74" i="11"/>
  <c r="P74" i="14"/>
  <c r="L75" i="11"/>
  <c r="N75" i="11"/>
  <c r="P75" i="14"/>
  <c r="L76" i="11"/>
  <c r="N76" i="11"/>
  <c r="P76" i="14"/>
  <c r="L77" i="11"/>
  <c r="N77" i="11"/>
  <c r="P77" i="14"/>
  <c r="L78" i="11"/>
  <c r="N78" i="11"/>
  <c r="P78" i="14"/>
  <c r="L79" i="11"/>
  <c r="N79" i="11"/>
  <c r="P79" i="14"/>
  <c r="N80" i="11"/>
  <c r="P80" i="14"/>
  <c r="L81" i="11"/>
  <c r="N81" i="11"/>
  <c r="P81" i="14"/>
  <c r="L82" i="11"/>
  <c r="N82" i="11"/>
  <c r="P82" i="14"/>
  <c r="L83" i="11"/>
  <c r="N83" i="11"/>
  <c r="P83" i="14"/>
  <c r="L84" i="11"/>
  <c r="N84" i="11"/>
  <c r="P84" i="14"/>
  <c r="L85" i="11"/>
  <c r="N85" i="11"/>
  <c r="P85" i="14"/>
  <c r="L86" i="11"/>
  <c r="N86" i="11"/>
  <c r="P86" i="14"/>
  <c r="L87" i="11"/>
  <c r="N87" i="11"/>
  <c r="P87" i="14"/>
  <c r="L88" i="11"/>
  <c r="N88" i="11"/>
  <c r="P88" i="14"/>
  <c r="L89" i="11"/>
  <c r="N89" i="11"/>
  <c r="P89" i="14"/>
  <c r="L90" i="11"/>
  <c r="N90" i="11"/>
  <c r="P90" i="14"/>
  <c r="L91" i="11"/>
  <c r="N91" i="11"/>
  <c r="P91" i="14"/>
  <c r="L92" i="11"/>
  <c r="N92" i="11"/>
  <c r="P92" i="14"/>
  <c r="L93" i="11"/>
  <c r="N93" i="11"/>
  <c r="P93" i="14"/>
  <c r="L94" i="11"/>
  <c r="N94" i="11"/>
  <c r="P94" i="14"/>
  <c r="L95" i="11"/>
  <c r="N95" i="11"/>
  <c r="P95" i="14"/>
  <c r="N96" i="11"/>
  <c r="P96" i="14"/>
  <c r="N97" i="11"/>
  <c r="P97" i="14"/>
  <c r="P98" i="14"/>
  <c r="L12" i="12"/>
  <c r="N12" i="12"/>
  <c r="Q12" i="14"/>
  <c r="L13" i="12"/>
  <c r="N13" i="12"/>
  <c r="Q13" i="14"/>
  <c r="L15" i="12"/>
  <c r="N15" i="12"/>
  <c r="Q15" i="14"/>
  <c r="L16" i="12"/>
  <c r="N16" i="12"/>
  <c r="Q16" i="14"/>
  <c r="L17" i="12"/>
  <c r="N17" i="12"/>
  <c r="Q17" i="14"/>
  <c r="L18" i="12"/>
  <c r="N18" i="12"/>
  <c r="Q18" i="14"/>
  <c r="N19" i="12"/>
  <c r="Q19" i="14"/>
  <c r="L20" i="12"/>
  <c r="N20" i="12"/>
  <c r="Q20" i="14"/>
  <c r="N21" i="12"/>
  <c r="Q21" i="14"/>
  <c r="N22" i="12"/>
  <c r="Q22" i="14"/>
  <c r="L23" i="12"/>
  <c r="N23" i="12"/>
  <c r="Q23" i="14"/>
  <c r="L25" i="12"/>
  <c r="N25" i="12"/>
  <c r="Q25" i="14"/>
  <c r="L26" i="12"/>
  <c r="N26" i="12"/>
  <c r="Q26" i="14"/>
  <c r="L27" i="12"/>
  <c r="N27" i="12"/>
  <c r="Q27" i="14"/>
  <c r="L28" i="12"/>
  <c r="N28" i="12"/>
  <c r="Q28" i="14"/>
  <c r="L29" i="12"/>
  <c r="N29" i="12"/>
  <c r="Q29" i="14"/>
  <c r="L30" i="12"/>
  <c r="N30" i="12"/>
  <c r="Q30" i="14"/>
  <c r="L31" i="12"/>
  <c r="N31" i="12"/>
  <c r="Q31" i="14"/>
  <c r="L32" i="12"/>
  <c r="N32" i="12"/>
  <c r="Q32" i="14"/>
  <c r="L33" i="12"/>
  <c r="N33" i="12"/>
  <c r="Q33" i="14"/>
  <c r="L34" i="12"/>
  <c r="N34" i="12"/>
  <c r="Q34" i="14"/>
  <c r="L35" i="12"/>
  <c r="N35" i="12"/>
  <c r="Q35" i="14"/>
  <c r="N36" i="12"/>
  <c r="Q36" i="14"/>
  <c r="L37" i="12"/>
  <c r="N37" i="12"/>
  <c r="Q37" i="14"/>
  <c r="L38" i="12"/>
  <c r="N38" i="12"/>
  <c r="Q38" i="14"/>
  <c r="L39" i="12"/>
  <c r="N39" i="12"/>
  <c r="Q39" i="14"/>
  <c r="L40" i="12"/>
  <c r="N40" i="12"/>
  <c r="Q40" i="14"/>
  <c r="L42" i="12"/>
  <c r="N42" i="12"/>
  <c r="Q42" i="14"/>
  <c r="L43" i="12"/>
  <c r="N43" i="12"/>
  <c r="Q43" i="14"/>
  <c r="L44" i="12"/>
  <c r="N44" i="12"/>
  <c r="Q44" i="14"/>
  <c r="L45" i="12"/>
  <c r="N45" i="12"/>
  <c r="Q45" i="14"/>
  <c r="N46" i="12"/>
  <c r="Q46" i="14"/>
  <c r="L47" i="12"/>
  <c r="N47" i="12"/>
  <c r="Q47" i="14"/>
  <c r="L49" i="12"/>
  <c r="N49" i="12"/>
  <c r="Q49" i="14"/>
  <c r="L50" i="12"/>
  <c r="N50" i="12"/>
  <c r="Q50" i="14"/>
  <c r="L52" i="12"/>
  <c r="N52" i="12"/>
  <c r="Q52" i="14"/>
  <c r="L53" i="12"/>
  <c r="N53" i="12"/>
  <c r="Q53" i="14"/>
  <c r="L54" i="12"/>
  <c r="N54" i="12"/>
  <c r="Q54" i="14"/>
  <c r="L55" i="12"/>
  <c r="N55" i="12"/>
  <c r="Q55" i="14"/>
  <c r="L56" i="12"/>
  <c r="N56" i="12"/>
  <c r="Q56" i="14"/>
  <c r="L57" i="12"/>
  <c r="N57" i="12"/>
  <c r="Q57" i="14"/>
  <c r="L58" i="12"/>
  <c r="N58" i="12"/>
  <c r="Q58" i="14"/>
  <c r="L59" i="12"/>
  <c r="N59" i="12"/>
  <c r="Q59" i="14"/>
  <c r="L60" i="12"/>
  <c r="N60" i="12"/>
  <c r="Q60" i="14"/>
  <c r="L61" i="12"/>
  <c r="N61" i="12"/>
  <c r="Q61" i="14"/>
  <c r="L62" i="12"/>
  <c r="N62" i="12"/>
  <c r="Q62" i="14"/>
  <c r="L64" i="12"/>
  <c r="N64" i="12"/>
  <c r="Q64" i="14"/>
  <c r="N65" i="12"/>
  <c r="Q65" i="14"/>
  <c r="L66" i="12"/>
  <c r="N66" i="12"/>
  <c r="Q66" i="14"/>
  <c r="N68" i="12"/>
  <c r="Q68" i="14"/>
  <c r="L69" i="12"/>
  <c r="N69" i="12"/>
  <c r="Q69" i="14"/>
  <c r="N70" i="12"/>
  <c r="Q70" i="14"/>
  <c r="N71" i="12"/>
  <c r="Q71" i="14"/>
  <c r="L72" i="12"/>
  <c r="N72" i="12"/>
  <c r="Q72" i="14"/>
  <c r="L73" i="12"/>
  <c r="N73" i="12"/>
  <c r="Q73" i="14"/>
  <c r="L74" i="12"/>
  <c r="N74" i="12"/>
  <c r="Q74" i="14"/>
  <c r="L75" i="12"/>
  <c r="N75" i="12"/>
  <c r="Q75" i="14"/>
  <c r="L76" i="12"/>
  <c r="N76" i="12"/>
  <c r="Q76" i="14"/>
  <c r="N77" i="12"/>
  <c r="Q77" i="14"/>
  <c r="L78" i="12"/>
  <c r="N78" i="12"/>
  <c r="Q78" i="14"/>
  <c r="L79" i="12"/>
  <c r="N79" i="12"/>
  <c r="Q79" i="14"/>
  <c r="N80" i="12"/>
  <c r="Q80" i="14"/>
  <c r="L81" i="12"/>
  <c r="N81" i="12"/>
  <c r="Q81" i="14"/>
  <c r="L82" i="12"/>
  <c r="N82" i="12"/>
  <c r="Q82" i="14"/>
  <c r="L83" i="12"/>
  <c r="N83" i="12"/>
  <c r="Q83" i="14"/>
  <c r="L84" i="12"/>
  <c r="N84" i="12"/>
  <c r="Q84" i="14"/>
  <c r="L85" i="12"/>
  <c r="N85" i="12"/>
  <c r="Q85" i="14"/>
  <c r="L86" i="12"/>
  <c r="N86" i="12"/>
  <c r="Q86" i="14"/>
  <c r="L87" i="12"/>
  <c r="N87" i="12"/>
  <c r="Q87" i="14"/>
  <c r="L88" i="12"/>
  <c r="N88" i="12"/>
  <c r="Q88" i="14"/>
  <c r="L89" i="12"/>
  <c r="N89" i="12"/>
  <c r="Q89" i="14"/>
  <c r="L90" i="12"/>
  <c r="N90" i="12"/>
  <c r="Q90" i="14"/>
  <c r="L91" i="12"/>
  <c r="N91" i="12"/>
  <c r="Q91" i="14"/>
  <c r="L92" i="12"/>
  <c r="N92" i="12"/>
  <c r="Q92" i="14"/>
  <c r="L93" i="12"/>
  <c r="N93" i="12"/>
  <c r="Q93" i="14"/>
  <c r="L94" i="12"/>
  <c r="N94" i="12"/>
  <c r="Q94" i="14"/>
  <c r="N95" i="12"/>
  <c r="Q95" i="14"/>
  <c r="N96" i="12"/>
  <c r="Q96" i="14"/>
  <c r="L97" i="12"/>
  <c r="N97" i="12"/>
  <c r="Q97" i="14"/>
  <c r="Q98" i="14"/>
  <c r="S98" i="14"/>
  <c r="L12" i="13"/>
  <c r="N12" i="13"/>
  <c r="R12" i="14"/>
  <c r="L13" i="13"/>
  <c r="N13" i="13"/>
  <c r="R13" i="14"/>
  <c r="N15" i="13"/>
  <c r="R15" i="14"/>
  <c r="L16" i="13"/>
  <c r="N16" i="13"/>
  <c r="R16" i="14"/>
  <c r="L17" i="13"/>
  <c r="N17" i="13"/>
  <c r="R17" i="14"/>
  <c r="L18" i="13"/>
  <c r="N18" i="13"/>
  <c r="R18" i="14"/>
  <c r="N19" i="13"/>
  <c r="R19" i="14"/>
  <c r="N20" i="13"/>
  <c r="R20" i="14"/>
  <c r="L21" i="13"/>
  <c r="N21" i="13"/>
  <c r="R21" i="14"/>
  <c r="N22" i="13"/>
  <c r="R22" i="14"/>
  <c r="L23" i="13"/>
  <c r="N23" i="13"/>
  <c r="R23" i="14"/>
  <c r="L25" i="13"/>
  <c r="N25" i="13"/>
  <c r="R25" i="14"/>
  <c r="L26" i="13"/>
  <c r="N26" i="13"/>
  <c r="R26" i="14"/>
  <c r="L27" i="13"/>
  <c r="N27" i="13"/>
  <c r="R27" i="14"/>
  <c r="L28" i="13"/>
  <c r="N28" i="13"/>
  <c r="R28" i="14"/>
  <c r="L29" i="13"/>
  <c r="N29" i="13"/>
  <c r="R29" i="14"/>
  <c r="L30" i="13"/>
  <c r="N30" i="13"/>
  <c r="R30" i="14"/>
  <c r="L31" i="13"/>
  <c r="N31" i="13"/>
  <c r="R31" i="14"/>
  <c r="L32" i="13"/>
  <c r="N32" i="13"/>
  <c r="R32" i="14"/>
  <c r="L33" i="13"/>
  <c r="N33" i="13"/>
  <c r="R33" i="14"/>
  <c r="L34" i="13"/>
  <c r="N34" i="13"/>
  <c r="R34" i="14"/>
  <c r="L35" i="13"/>
  <c r="N35" i="13"/>
  <c r="R35" i="14"/>
  <c r="N36" i="13"/>
  <c r="R36" i="14"/>
  <c r="L37" i="13"/>
  <c r="N37" i="13"/>
  <c r="R37" i="14"/>
  <c r="L38" i="13"/>
  <c r="N38" i="13"/>
  <c r="R38" i="14"/>
  <c r="L39" i="13"/>
  <c r="N39" i="13"/>
  <c r="R39" i="14"/>
  <c r="L40" i="13"/>
  <c r="N40" i="13"/>
  <c r="R40" i="14"/>
  <c r="L42" i="13"/>
  <c r="N42" i="13"/>
  <c r="R42" i="14"/>
  <c r="L43" i="13"/>
  <c r="N43" i="13"/>
  <c r="R43" i="14"/>
  <c r="L44" i="13"/>
  <c r="N44" i="13"/>
  <c r="R44" i="14"/>
  <c r="L45" i="13"/>
  <c r="N45" i="13"/>
  <c r="R45" i="14"/>
  <c r="N46" i="13"/>
  <c r="R46" i="14"/>
  <c r="L47" i="13"/>
  <c r="N47" i="13"/>
  <c r="R47" i="14"/>
  <c r="L49" i="13"/>
  <c r="N49" i="13"/>
  <c r="R49" i="14"/>
  <c r="L50" i="13"/>
  <c r="N50" i="13"/>
  <c r="R50" i="14"/>
  <c r="L52" i="13"/>
  <c r="N52" i="13"/>
  <c r="R52" i="14"/>
  <c r="L53" i="13"/>
  <c r="N53" i="13"/>
  <c r="R53" i="14"/>
  <c r="L54" i="13"/>
  <c r="N54" i="13"/>
  <c r="R54" i="14"/>
  <c r="L55" i="13"/>
  <c r="N55" i="13"/>
  <c r="R55" i="14"/>
  <c r="L56" i="13"/>
  <c r="N56" i="13"/>
  <c r="R56" i="14"/>
  <c r="L57" i="13"/>
  <c r="N57" i="13"/>
  <c r="R57" i="14"/>
  <c r="L58" i="13"/>
  <c r="N58" i="13"/>
  <c r="R58" i="14"/>
  <c r="L59" i="13"/>
  <c r="N59" i="13"/>
  <c r="R59" i="14"/>
  <c r="L60" i="13"/>
  <c r="N60" i="13"/>
  <c r="R60" i="14"/>
  <c r="L61" i="13"/>
  <c r="N61" i="13"/>
  <c r="R61" i="14"/>
  <c r="L62" i="13"/>
  <c r="N62" i="13"/>
  <c r="R62" i="14"/>
  <c r="L64" i="13"/>
  <c r="N64" i="13"/>
  <c r="R64" i="14"/>
  <c r="N65" i="13"/>
  <c r="R65" i="14"/>
  <c r="L66" i="13"/>
  <c r="N66" i="13"/>
  <c r="R66" i="14"/>
  <c r="L68" i="13"/>
  <c r="N68" i="13"/>
  <c r="R68" i="14"/>
  <c r="L69" i="13"/>
  <c r="N69" i="13"/>
  <c r="R69" i="14"/>
  <c r="N70" i="13"/>
  <c r="R70" i="14"/>
  <c r="N71" i="13"/>
  <c r="R71" i="14"/>
  <c r="L72" i="13"/>
  <c r="N72" i="13"/>
  <c r="R72" i="14"/>
  <c r="L73" i="13"/>
  <c r="N73" i="13"/>
  <c r="R73" i="14"/>
  <c r="L74" i="13"/>
  <c r="N74" i="13"/>
  <c r="R74" i="14"/>
  <c r="L75" i="13"/>
  <c r="N75" i="13"/>
  <c r="R75" i="14"/>
  <c r="L76" i="13"/>
  <c r="N76" i="13"/>
  <c r="R76" i="14"/>
  <c r="N77" i="13"/>
  <c r="R77" i="14"/>
  <c r="L78" i="13"/>
  <c r="N78" i="13"/>
  <c r="R78" i="14"/>
  <c r="L79" i="13"/>
  <c r="N79" i="13"/>
  <c r="R79" i="14"/>
  <c r="L80" i="13"/>
  <c r="N80" i="13"/>
  <c r="R80" i="14"/>
  <c r="L81" i="13"/>
  <c r="N81" i="13"/>
  <c r="R81" i="14"/>
  <c r="L82" i="13"/>
  <c r="N82" i="13"/>
  <c r="R82" i="14"/>
  <c r="L83" i="13"/>
  <c r="N83" i="13"/>
  <c r="R83" i="14"/>
  <c r="L84" i="13"/>
  <c r="N84" i="13"/>
  <c r="R84" i="14"/>
  <c r="L85" i="13"/>
  <c r="N85" i="13"/>
  <c r="R85" i="14"/>
  <c r="L86" i="13"/>
  <c r="N86" i="13"/>
  <c r="R86" i="14"/>
  <c r="L87" i="13"/>
  <c r="N87" i="13"/>
  <c r="R87" i="14"/>
  <c r="L88" i="13"/>
  <c r="N88" i="13"/>
  <c r="R88" i="14"/>
  <c r="L89" i="13"/>
  <c r="N89" i="13"/>
  <c r="R89" i="14"/>
  <c r="L90" i="13"/>
  <c r="N90" i="13"/>
  <c r="R90" i="14"/>
  <c r="L91" i="13"/>
  <c r="N91" i="13"/>
  <c r="R91" i="14"/>
  <c r="L92" i="13"/>
  <c r="N92" i="13"/>
  <c r="R92" i="14"/>
  <c r="L93" i="13"/>
  <c r="N93" i="13"/>
  <c r="R93" i="14"/>
  <c r="L94" i="13"/>
  <c r="N94" i="13"/>
  <c r="R94" i="14"/>
  <c r="N95" i="13"/>
  <c r="R95" i="14"/>
  <c r="N96" i="13"/>
  <c r="R96" i="14"/>
  <c r="N97" i="13"/>
  <c r="R97" i="14"/>
  <c r="R98" i="14"/>
  <c r="C8" i="14"/>
  <c r="V12" i="14"/>
  <c r="W12" i="14"/>
  <c r="V13" i="14"/>
  <c r="W13" i="14"/>
  <c r="V15" i="14"/>
  <c r="W15" i="14"/>
  <c r="V16" i="14"/>
  <c r="W16" i="14"/>
  <c r="V17" i="14"/>
  <c r="W17" i="14"/>
  <c r="V18" i="14"/>
  <c r="W18" i="14"/>
  <c r="V19" i="14"/>
  <c r="W19" i="14"/>
  <c r="V20" i="14"/>
  <c r="W20" i="14"/>
  <c r="V21" i="14"/>
  <c r="W21" i="14"/>
  <c r="V22" i="14"/>
  <c r="W22" i="14"/>
  <c r="V23" i="14"/>
  <c r="W23" i="14"/>
  <c r="V25" i="14"/>
  <c r="W25" i="14"/>
  <c r="V26" i="14"/>
  <c r="W26" i="14"/>
  <c r="V27" i="14"/>
  <c r="W27" i="14"/>
  <c r="V28" i="14"/>
  <c r="W28" i="14"/>
  <c r="V29" i="14"/>
  <c r="W29" i="14"/>
  <c r="V30" i="14"/>
  <c r="W30" i="14"/>
  <c r="V31" i="14"/>
  <c r="W31" i="14"/>
  <c r="V32" i="14"/>
  <c r="W32" i="14"/>
  <c r="V33" i="14"/>
  <c r="W33" i="14"/>
  <c r="V34" i="14"/>
  <c r="W34" i="14"/>
  <c r="V35" i="14"/>
  <c r="W35" i="14"/>
  <c r="V36" i="14"/>
  <c r="W36" i="14"/>
  <c r="V37" i="14"/>
  <c r="W37" i="14"/>
  <c r="V38" i="14"/>
  <c r="W38" i="14"/>
  <c r="V39" i="14"/>
  <c r="W39" i="14"/>
  <c r="V40" i="14"/>
  <c r="W40" i="14"/>
  <c r="V42" i="14"/>
  <c r="W42" i="14"/>
  <c r="V43" i="14"/>
  <c r="W43" i="14"/>
  <c r="V44" i="14"/>
  <c r="W44" i="14"/>
  <c r="V45" i="14"/>
  <c r="W45" i="14"/>
  <c r="V46" i="14"/>
  <c r="W46" i="14"/>
  <c r="V47" i="14"/>
  <c r="W47" i="14"/>
  <c r="V49" i="14"/>
  <c r="W49" i="14"/>
  <c r="V50" i="14"/>
  <c r="W50" i="14"/>
  <c r="V52" i="14"/>
  <c r="W52" i="14"/>
  <c r="V53" i="14"/>
  <c r="W53" i="14"/>
  <c r="V54" i="14"/>
  <c r="W54" i="14"/>
  <c r="V55" i="14"/>
  <c r="W55" i="14"/>
  <c r="V56" i="14"/>
  <c r="W56" i="14"/>
  <c r="V57" i="14"/>
  <c r="W57" i="14"/>
  <c r="V58" i="14"/>
  <c r="W58" i="14"/>
  <c r="V59" i="14"/>
  <c r="W59" i="14"/>
  <c r="V60" i="14"/>
  <c r="W60" i="14"/>
  <c r="V61" i="14"/>
  <c r="W61" i="14"/>
  <c r="V62" i="14"/>
  <c r="W62" i="14"/>
  <c r="V64" i="14"/>
  <c r="W64" i="14"/>
  <c r="V65" i="14"/>
  <c r="W65" i="14"/>
  <c r="V66" i="14"/>
  <c r="W66" i="14"/>
  <c r="V68" i="14"/>
  <c r="W68" i="14"/>
  <c r="V69" i="14"/>
  <c r="W69" i="14"/>
  <c r="V70" i="14"/>
  <c r="W70" i="14"/>
  <c r="V71" i="14"/>
  <c r="W71" i="14"/>
  <c r="V72" i="14"/>
  <c r="W72" i="14"/>
  <c r="V73" i="14"/>
  <c r="W73" i="14"/>
  <c r="V74" i="14"/>
  <c r="W74" i="14"/>
  <c r="V75" i="14"/>
  <c r="W75" i="14"/>
  <c r="V76" i="14"/>
  <c r="W76" i="14"/>
  <c r="V77" i="14"/>
  <c r="W77" i="14"/>
  <c r="V78" i="14"/>
  <c r="W78" i="14"/>
  <c r="V79" i="14"/>
  <c r="W79" i="14"/>
  <c r="V80" i="14"/>
  <c r="W80" i="14"/>
  <c r="V81" i="14"/>
  <c r="W81" i="14"/>
  <c r="V82" i="14"/>
  <c r="W82" i="14"/>
  <c r="V83" i="14"/>
  <c r="W83" i="14"/>
  <c r="V84" i="14"/>
  <c r="W84" i="14"/>
  <c r="V85" i="14"/>
  <c r="W85" i="14"/>
  <c r="V86" i="14"/>
  <c r="W86" i="14"/>
  <c r="V87" i="14"/>
  <c r="W87" i="14"/>
  <c r="V88" i="14"/>
  <c r="W88" i="14"/>
  <c r="V89" i="14"/>
  <c r="W89" i="14"/>
  <c r="V90" i="14"/>
  <c r="W90" i="14"/>
  <c r="V91" i="14"/>
  <c r="W91" i="14"/>
  <c r="V92" i="14"/>
  <c r="W92" i="14"/>
  <c r="V93" i="14"/>
  <c r="W93" i="14"/>
  <c r="V94" i="14"/>
  <c r="W94" i="14"/>
  <c r="V95" i="14"/>
  <c r="W95" i="14"/>
  <c r="V96" i="14"/>
  <c r="W96" i="14"/>
  <c r="V97" i="14"/>
  <c r="W97" i="14"/>
  <c r="V98" i="14"/>
  <c r="W98" i="14"/>
  <c r="U97" i="14"/>
  <c r="U96" i="14"/>
  <c r="U95" i="14"/>
  <c r="U94" i="14"/>
  <c r="U93" i="14"/>
  <c r="U92" i="14"/>
  <c r="U91" i="14"/>
  <c r="U90" i="14"/>
  <c r="U89" i="14"/>
  <c r="U88" i="14"/>
  <c r="U87" i="14"/>
  <c r="U86" i="14"/>
  <c r="U85" i="14"/>
  <c r="U84" i="14"/>
  <c r="U83" i="14"/>
  <c r="U82" i="14"/>
  <c r="U81" i="14"/>
  <c r="U80" i="14"/>
  <c r="U79" i="14"/>
  <c r="U78" i="14"/>
  <c r="U77" i="14"/>
  <c r="U76" i="14"/>
  <c r="U75" i="14"/>
  <c r="U74" i="14"/>
  <c r="U73" i="14"/>
  <c r="U72" i="14"/>
  <c r="U71" i="14"/>
  <c r="U70" i="14"/>
  <c r="U69" i="14"/>
  <c r="U68" i="14"/>
  <c r="U66" i="14"/>
  <c r="U65" i="14"/>
  <c r="U64" i="14"/>
  <c r="U62" i="14"/>
  <c r="U61" i="14"/>
  <c r="U60" i="14"/>
  <c r="U59" i="14"/>
  <c r="U58" i="14"/>
  <c r="U57" i="14"/>
  <c r="U56" i="14"/>
  <c r="U55" i="14"/>
  <c r="U54" i="14"/>
  <c r="U53" i="14"/>
  <c r="U52" i="14"/>
  <c r="U50" i="14"/>
  <c r="U49" i="14"/>
  <c r="U47" i="14"/>
  <c r="U46" i="14"/>
  <c r="U45" i="14"/>
  <c r="U44" i="14"/>
  <c r="U43" i="14"/>
  <c r="U42" i="14"/>
  <c r="U40" i="14"/>
  <c r="U39" i="14"/>
  <c r="U38" i="14"/>
  <c r="U37" i="14"/>
  <c r="U36" i="14"/>
  <c r="U35" i="14"/>
  <c r="U34" i="14"/>
  <c r="U33" i="14"/>
  <c r="U32" i="14"/>
  <c r="U31" i="14"/>
  <c r="U30" i="14"/>
  <c r="U29" i="14"/>
  <c r="U28" i="14"/>
  <c r="U27" i="14"/>
  <c r="U26" i="14"/>
  <c r="U25" i="14"/>
  <c r="U23" i="14"/>
  <c r="U22" i="14"/>
  <c r="U21" i="14"/>
  <c r="U20" i="14"/>
  <c r="U19" i="14"/>
  <c r="U18" i="14"/>
  <c r="U17" i="14"/>
  <c r="U16" i="14"/>
  <c r="U15" i="14"/>
  <c r="U13" i="14"/>
  <c r="U12" i="14"/>
  <c r="C42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L21" i="12"/>
  <c r="L68" i="12"/>
  <c r="M10" i="15"/>
  <c r="M11" i="15"/>
  <c r="M9" i="15"/>
  <c r="M13" i="15"/>
  <c r="M12" i="15"/>
  <c r="M8" i="15"/>
  <c r="L10" i="15"/>
  <c r="L11" i="15"/>
  <c r="L9" i="15"/>
  <c r="L13" i="15"/>
  <c r="L12" i="15"/>
  <c r="L8" i="15"/>
  <c r="K13" i="15"/>
  <c r="K12" i="15"/>
  <c r="K10" i="15"/>
  <c r="K11" i="15"/>
  <c r="K9" i="15"/>
  <c r="K8" i="15"/>
  <c r="L16" i="15"/>
  <c r="L17" i="15"/>
  <c r="L18" i="15"/>
  <c r="L15" i="15"/>
  <c r="L20" i="15"/>
  <c r="L21" i="15"/>
  <c r="L22" i="15"/>
  <c r="L19" i="15"/>
  <c r="L24" i="15"/>
  <c r="L23" i="15"/>
  <c r="L14" i="15"/>
  <c r="M16" i="15"/>
  <c r="M17" i="15"/>
  <c r="M18" i="15"/>
  <c r="M15" i="15"/>
  <c r="M20" i="15"/>
  <c r="M21" i="15"/>
  <c r="M22" i="15"/>
  <c r="M19" i="15"/>
  <c r="M24" i="15"/>
  <c r="M23" i="15"/>
  <c r="M14" i="15"/>
  <c r="L27" i="15"/>
  <c r="L28" i="15"/>
  <c r="L29" i="15"/>
  <c r="L26" i="15"/>
  <c r="L25" i="15"/>
  <c r="M27" i="15"/>
  <c r="M28" i="15"/>
  <c r="M29" i="15"/>
  <c r="M26" i="15"/>
  <c r="M25" i="15"/>
  <c r="L32" i="15"/>
  <c r="L31" i="15"/>
  <c r="L34" i="15"/>
  <c r="L35" i="15"/>
  <c r="L36" i="15"/>
  <c r="L37" i="15"/>
  <c r="L38" i="15"/>
  <c r="L33" i="15"/>
  <c r="L30" i="15"/>
  <c r="M32" i="15"/>
  <c r="M31" i="15"/>
  <c r="M34" i="15"/>
  <c r="M35" i="15"/>
  <c r="M36" i="15"/>
  <c r="M37" i="15"/>
  <c r="M38" i="15"/>
  <c r="M33" i="15"/>
  <c r="M30" i="15"/>
  <c r="K38" i="15"/>
  <c r="K37" i="15"/>
  <c r="K36" i="15"/>
  <c r="K35" i="15"/>
  <c r="K34" i="15"/>
  <c r="K32" i="15"/>
  <c r="K29" i="15"/>
  <c r="K28" i="15"/>
  <c r="K27" i="15"/>
  <c r="K24" i="15"/>
  <c r="K22" i="15"/>
  <c r="K21" i="15"/>
  <c r="K20" i="15"/>
  <c r="K18" i="15"/>
  <c r="K17" i="15"/>
  <c r="K16" i="15"/>
  <c r="I39" i="15"/>
  <c r="F39" i="15"/>
  <c r="G39" i="15"/>
  <c r="H39" i="15"/>
  <c r="E39" i="15"/>
  <c r="M39" i="15"/>
  <c r="L39" i="15"/>
  <c r="K15" i="15"/>
  <c r="K19" i="15"/>
  <c r="K23" i="15"/>
  <c r="K14" i="15"/>
  <c r="K26" i="15"/>
  <c r="K25" i="15"/>
  <c r="K31" i="15"/>
  <c r="K33" i="15"/>
  <c r="K30" i="15"/>
  <c r="K39" i="15"/>
  <c r="H12" i="14"/>
  <c r="H13" i="14"/>
  <c r="H15" i="14"/>
  <c r="H16" i="14"/>
  <c r="H17" i="14"/>
  <c r="H18" i="14"/>
  <c r="H19" i="14"/>
  <c r="H20" i="14"/>
  <c r="H21" i="14"/>
  <c r="H22" i="14"/>
  <c r="H23" i="14"/>
  <c r="F8" i="15"/>
  <c r="I12" i="14"/>
  <c r="I13" i="14"/>
  <c r="I15" i="14"/>
  <c r="I16" i="14"/>
  <c r="I17" i="14"/>
  <c r="I18" i="14"/>
  <c r="I19" i="14"/>
  <c r="I20" i="14"/>
  <c r="I21" i="14"/>
  <c r="I22" i="14"/>
  <c r="I23" i="14"/>
  <c r="G8" i="15"/>
  <c r="J12" i="14"/>
  <c r="J13" i="14"/>
  <c r="J15" i="14"/>
  <c r="J16" i="14"/>
  <c r="J17" i="14"/>
  <c r="J18" i="14"/>
  <c r="J19" i="14"/>
  <c r="J20" i="14"/>
  <c r="J21" i="14"/>
  <c r="J22" i="14"/>
  <c r="J23" i="14"/>
  <c r="H8" i="15"/>
  <c r="F9" i="15"/>
  <c r="G9" i="15"/>
  <c r="H9" i="15"/>
  <c r="F10" i="15"/>
  <c r="G10" i="15"/>
  <c r="H10" i="15"/>
  <c r="F11" i="15"/>
  <c r="G11" i="15"/>
  <c r="H11" i="15"/>
  <c r="F12" i="15"/>
  <c r="G12" i="15"/>
  <c r="H12" i="15"/>
  <c r="F13" i="15"/>
  <c r="G13" i="15"/>
  <c r="H13" i="15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2" i="14"/>
  <c r="H43" i="14"/>
  <c r="H44" i="14"/>
  <c r="H45" i="14"/>
  <c r="H46" i="14"/>
  <c r="H47" i="14"/>
  <c r="H49" i="14"/>
  <c r="H50" i="14"/>
  <c r="F14" i="15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2" i="14"/>
  <c r="I43" i="14"/>
  <c r="I44" i="14"/>
  <c r="I45" i="14"/>
  <c r="I46" i="14"/>
  <c r="I47" i="14"/>
  <c r="I49" i="14"/>
  <c r="I50" i="14"/>
  <c r="G14" i="15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2" i="14"/>
  <c r="J43" i="14"/>
  <c r="J44" i="14"/>
  <c r="J45" i="14"/>
  <c r="J46" i="14"/>
  <c r="J47" i="14"/>
  <c r="J49" i="14"/>
  <c r="J50" i="14"/>
  <c r="H14" i="15"/>
  <c r="F15" i="15"/>
  <c r="G15" i="15"/>
  <c r="H15" i="15"/>
  <c r="F16" i="15"/>
  <c r="G16" i="15"/>
  <c r="H16" i="15"/>
  <c r="F17" i="15"/>
  <c r="G17" i="15"/>
  <c r="H17" i="15"/>
  <c r="F18" i="15"/>
  <c r="G18" i="15"/>
  <c r="H18" i="15"/>
  <c r="F19" i="15"/>
  <c r="G19" i="15"/>
  <c r="H19" i="15"/>
  <c r="F20" i="15"/>
  <c r="G20" i="15"/>
  <c r="H20" i="15"/>
  <c r="F21" i="15"/>
  <c r="G21" i="15"/>
  <c r="H21" i="15"/>
  <c r="F22" i="15"/>
  <c r="G22" i="15"/>
  <c r="H22" i="15"/>
  <c r="F23" i="15"/>
  <c r="G23" i="15"/>
  <c r="H23" i="15"/>
  <c r="F24" i="15"/>
  <c r="G24" i="15"/>
  <c r="H24" i="15"/>
  <c r="H52" i="14"/>
  <c r="H53" i="14"/>
  <c r="H54" i="14"/>
  <c r="H55" i="14"/>
  <c r="H56" i="14"/>
  <c r="H57" i="14"/>
  <c r="H58" i="14"/>
  <c r="H59" i="14"/>
  <c r="H60" i="14"/>
  <c r="H61" i="14"/>
  <c r="H62" i="14"/>
  <c r="F25" i="15"/>
  <c r="I52" i="14"/>
  <c r="I53" i="14"/>
  <c r="I54" i="14"/>
  <c r="I55" i="14"/>
  <c r="I56" i="14"/>
  <c r="I57" i="14"/>
  <c r="I58" i="14"/>
  <c r="I59" i="14"/>
  <c r="I60" i="14"/>
  <c r="I61" i="14"/>
  <c r="I62" i="14"/>
  <c r="G25" i="15"/>
  <c r="J52" i="14"/>
  <c r="J53" i="14"/>
  <c r="J54" i="14"/>
  <c r="J55" i="14"/>
  <c r="J56" i="14"/>
  <c r="J57" i="14"/>
  <c r="J58" i="14"/>
  <c r="J59" i="14"/>
  <c r="J60" i="14"/>
  <c r="J61" i="14"/>
  <c r="J62" i="14"/>
  <c r="H25" i="15"/>
  <c r="F26" i="15"/>
  <c r="G26" i="15"/>
  <c r="H26" i="15"/>
  <c r="F27" i="15"/>
  <c r="G27" i="15"/>
  <c r="H27" i="15"/>
  <c r="F28" i="15"/>
  <c r="G28" i="15"/>
  <c r="H28" i="15"/>
  <c r="F29" i="15"/>
  <c r="G29" i="15"/>
  <c r="H29" i="15"/>
  <c r="H64" i="14"/>
  <c r="H65" i="14"/>
  <c r="H66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F30" i="15"/>
  <c r="I64" i="14"/>
  <c r="I65" i="14"/>
  <c r="I66" i="14"/>
  <c r="I68" i="14"/>
  <c r="I69" i="14"/>
  <c r="I70" i="14"/>
  <c r="I71" i="14"/>
  <c r="I72" i="14"/>
  <c r="I73" i="14"/>
  <c r="I74" i="14"/>
  <c r="I75" i="14"/>
  <c r="I76" i="14"/>
  <c r="I77" i="14"/>
  <c r="I78" i="14"/>
  <c r="I79" i="14"/>
  <c r="I80" i="14"/>
  <c r="I81" i="14"/>
  <c r="I82" i="14"/>
  <c r="I83" i="14"/>
  <c r="I84" i="14"/>
  <c r="I85" i="14"/>
  <c r="I86" i="14"/>
  <c r="I87" i="14"/>
  <c r="I88" i="14"/>
  <c r="I89" i="14"/>
  <c r="I90" i="14"/>
  <c r="I91" i="14"/>
  <c r="I92" i="14"/>
  <c r="I93" i="14"/>
  <c r="I94" i="14"/>
  <c r="I95" i="14"/>
  <c r="I96" i="14"/>
  <c r="I97" i="14"/>
  <c r="G30" i="15"/>
  <c r="J64" i="14"/>
  <c r="J65" i="14"/>
  <c r="J66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H30" i="15"/>
  <c r="F31" i="15"/>
  <c r="G31" i="15"/>
  <c r="H31" i="15"/>
  <c r="F32" i="15"/>
  <c r="G32" i="15"/>
  <c r="H32" i="15"/>
  <c r="F33" i="15"/>
  <c r="G33" i="15"/>
  <c r="H33" i="15"/>
  <c r="F34" i="15"/>
  <c r="G34" i="15"/>
  <c r="H34" i="15"/>
  <c r="F35" i="15"/>
  <c r="G35" i="15"/>
  <c r="H35" i="15"/>
  <c r="F36" i="15"/>
  <c r="G36" i="15"/>
  <c r="H36" i="15"/>
  <c r="F37" i="15"/>
  <c r="G37" i="15"/>
  <c r="H37" i="15"/>
  <c r="F38" i="15"/>
  <c r="G38" i="15"/>
  <c r="H38" i="15"/>
  <c r="G95" i="14"/>
  <c r="G96" i="14"/>
  <c r="G97" i="14"/>
  <c r="E38" i="15"/>
  <c r="G91" i="14"/>
  <c r="G92" i="14"/>
  <c r="G93" i="14"/>
  <c r="G94" i="14"/>
  <c r="E37" i="15"/>
  <c r="G82" i="14"/>
  <c r="G83" i="14"/>
  <c r="G84" i="14"/>
  <c r="G85" i="14"/>
  <c r="G86" i="14"/>
  <c r="G87" i="14"/>
  <c r="G88" i="14"/>
  <c r="G89" i="14"/>
  <c r="G90" i="14"/>
  <c r="E36" i="15"/>
  <c r="G72" i="14"/>
  <c r="G73" i="14"/>
  <c r="G74" i="14"/>
  <c r="G75" i="14"/>
  <c r="G76" i="14"/>
  <c r="G77" i="14"/>
  <c r="G78" i="14"/>
  <c r="G79" i="14"/>
  <c r="G80" i="14"/>
  <c r="G81" i="14"/>
  <c r="E35" i="15"/>
  <c r="G68" i="14"/>
  <c r="G69" i="14"/>
  <c r="G70" i="14"/>
  <c r="G71" i="14"/>
  <c r="E34" i="15"/>
  <c r="E33" i="15"/>
  <c r="G64" i="14"/>
  <c r="G65" i="14"/>
  <c r="G66" i="14"/>
  <c r="E32" i="15"/>
  <c r="E31" i="15"/>
  <c r="E30" i="15"/>
  <c r="G60" i="14"/>
  <c r="G61" i="14"/>
  <c r="G62" i="14"/>
  <c r="E29" i="15"/>
  <c r="G58" i="14"/>
  <c r="G59" i="14"/>
  <c r="E28" i="15"/>
  <c r="G52" i="14"/>
  <c r="G53" i="14"/>
  <c r="G54" i="14"/>
  <c r="G55" i="14"/>
  <c r="G56" i="14"/>
  <c r="G57" i="14"/>
  <c r="E27" i="15"/>
  <c r="E26" i="15"/>
  <c r="E25" i="15"/>
  <c r="G49" i="14"/>
  <c r="G50" i="14"/>
  <c r="E24" i="15"/>
  <c r="E23" i="15"/>
  <c r="G47" i="14"/>
  <c r="E22" i="15"/>
  <c r="G43" i="14"/>
  <c r="G44" i="14"/>
  <c r="G45" i="14"/>
  <c r="G46" i="14"/>
  <c r="E21" i="15"/>
  <c r="G42" i="14"/>
  <c r="E20" i="15"/>
  <c r="E19" i="15"/>
  <c r="G39" i="14"/>
  <c r="G40" i="14"/>
  <c r="E18" i="15"/>
  <c r="G37" i="14"/>
  <c r="G38" i="14"/>
  <c r="E17" i="15"/>
  <c r="G25" i="14"/>
  <c r="G26" i="14"/>
  <c r="G27" i="14"/>
  <c r="G28" i="14"/>
  <c r="G29" i="14"/>
  <c r="G30" i="14"/>
  <c r="G31" i="14"/>
  <c r="G32" i="14"/>
  <c r="G33" i="14"/>
  <c r="G34" i="14"/>
  <c r="G35" i="14"/>
  <c r="G36" i="14"/>
  <c r="E16" i="15"/>
  <c r="E15" i="15"/>
  <c r="E14" i="15"/>
  <c r="G15" i="14"/>
  <c r="G16" i="14"/>
  <c r="G17" i="14"/>
  <c r="G18" i="14"/>
  <c r="G19" i="14"/>
  <c r="G20" i="14"/>
  <c r="G21" i="14"/>
  <c r="G22" i="14"/>
  <c r="G23" i="14"/>
  <c r="E13" i="15"/>
  <c r="E12" i="15"/>
  <c r="G13" i="14"/>
  <c r="E11" i="15"/>
  <c r="G12" i="14"/>
  <c r="E10" i="15"/>
  <c r="E9" i="15"/>
  <c r="E8" i="15"/>
  <c r="O39" i="15"/>
  <c r="N39" i="15"/>
  <c r="J39" i="15"/>
  <c r="O38" i="15"/>
  <c r="N38" i="15"/>
  <c r="J38" i="15"/>
  <c r="O37" i="15"/>
  <c r="N37" i="15"/>
  <c r="J37" i="15"/>
  <c r="O36" i="15"/>
  <c r="N36" i="15"/>
  <c r="J36" i="15"/>
  <c r="O35" i="15"/>
  <c r="N35" i="15"/>
  <c r="J35" i="15"/>
  <c r="O34" i="15"/>
  <c r="N34" i="15"/>
  <c r="J34" i="15"/>
  <c r="O33" i="15"/>
  <c r="N33" i="15"/>
  <c r="J33" i="15"/>
  <c r="O32" i="15"/>
  <c r="N32" i="15"/>
  <c r="J32" i="15"/>
  <c r="O31" i="15"/>
  <c r="N31" i="15"/>
  <c r="J31" i="15"/>
  <c r="O30" i="15"/>
  <c r="N30" i="15"/>
  <c r="J30" i="15"/>
  <c r="O29" i="15"/>
  <c r="N29" i="15"/>
  <c r="J29" i="15"/>
  <c r="O28" i="15"/>
  <c r="N28" i="15"/>
  <c r="J28" i="15"/>
  <c r="O27" i="15"/>
  <c r="N27" i="15"/>
  <c r="J27" i="15"/>
  <c r="O26" i="15"/>
  <c r="N26" i="15"/>
  <c r="J26" i="15"/>
  <c r="O25" i="15"/>
  <c r="N25" i="15"/>
  <c r="J25" i="15"/>
  <c r="O24" i="15"/>
  <c r="N24" i="15"/>
  <c r="J24" i="15"/>
  <c r="O23" i="15"/>
  <c r="N23" i="15"/>
  <c r="J23" i="15"/>
  <c r="O22" i="15"/>
  <c r="N22" i="15"/>
  <c r="J22" i="15"/>
  <c r="O21" i="15"/>
  <c r="N21" i="15"/>
  <c r="J21" i="15"/>
  <c r="O20" i="15"/>
  <c r="N20" i="15"/>
  <c r="J20" i="15"/>
  <c r="O19" i="15"/>
  <c r="N19" i="15"/>
  <c r="J19" i="15"/>
  <c r="O18" i="15"/>
  <c r="N18" i="15"/>
  <c r="J18" i="15"/>
  <c r="O17" i="15"/>
  <c r="N17" i="15"/>
  <c r="J17" i="15"/>
  <c r="O16" i="15"/>
  <c r="N16" i="15"/>
  <c r="J16" i="15"/>
  <c r="O15" i="15"/>
  <c r="N15" i="15"/>
  <c r="J15" i="15"/>
  <c r="O14" i="15"/>
  <c r="N14" i="15"/>
  <c r="J14" i="15"/>
  <c r="O13" i="15"/>
  <c r="N13" i="15"/>
  <c r="J13" i="15"/>
  <c r="O12" i="15"/>
  <c r="N12" i="15"/>
  <c r="J12" i="15"/>
  <c r="O11" i="15"/>
  <c r="N11" i="15"/>
  <c r="J11" i="15"/>
  <c r="O10" i="15"/>
  <c r="N10" i="15"/>
  <c r="J10" i="15"/>
  <c r="O9" i="15"/>
  <c r="N9" i="15"/>
  <c r="J9" i="15"/>
  <c r="O8" i="15"/>
  <c r="N8" i="15"/>
  <c r="J8" i="15"/>
  <c r="N98" i="13"/>
  <c r="N98" i="12"/>
  <c r="N98" i="11"/>
  <c r="N98" i="7"/>
  <c r="N12" i="14"/>
  <c r="N13" i="14"/>
  <c r="N15" i="14"/>
  <c r="N16" i="14"/>
  <c r="N17" i="14"/>
  <c r="N18" i="14"/>
  <c r="N19" i="14"/>
  <c r="N20" i="14"/>
  <c r="N21" i="14"/>
  <c r="N22" i="14"/>
  <c r="N23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2" i="14"/>
  <c r="N43" i="14"/>
  <c r="N44" i="14"/>
  <c r="N45" i="14"/>
  <c r="N46" i="14"/>
  <c r="N47" i="14"/>
  <c r="N49" i="14"/>
  <c r="N50" i="14"/>
  <c r="N52" i="14"/>
  <c r="N53" i="14"/>
  <c r="N54" i="14"/>
  <c r="N55" i="14"/>
  <c r="N56" i="14"/>
  <c r="N57" i="14"/>
  <c r="N58" i="14"/>
  <c r="N59" i="14"/>
  <c r="N60" i="14"/>
  <c r="N61" i="14"/>
  <c r="N62" i="14"/>
  <c r="N64" i="14"/>
  <c r="N65" i="14"/>
  <c r="N66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4" i="14"/>
  <c r="N85" i="14"/>
  <c r="N86" i="14"/>
  <c r="N87" i="14"/>
  <c r="N88" i="14"/>
  <c r="N89" i="14"/>
  <c r="N90" i="14"/>
  <c r="N91" i="14"/>
  <c r="N92" i="14"/>
  <c r="N93" i="14"/>
  <c r="N94" i="14"/>
  <c r="N95" i="14"/>
  <c r="N96" i="14"/>
  <c r="N97" i="14"/>
  <c r="M12" i="14"/>
  <c r="M13" i="14"/>
  <c r="M15" i="14"/>
  <c r="M16" i="14"/>
  <c r="M17" i="14"/>
  <c r="M18" i="14"/>
  <c r="M19" i="14"/>
  <c r="M20" i="14"/>
  <c r="M21" i="14"/>
  <c r="M22" i="14"/>
  <c r="M23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2" i="14"/>
  <c r="M43" i="14"/>
  <c r="M44" i="14"/>
  <c r="M45" i="14"/>
  <c r="M46" i="14"/>
  <c r="M47" i="14"/>
  <c r="M49" i="14"/>
  <c r="M50" i="14"/>
  <c r="M52" i="14"/>
  <c r="M53" i="14"/>
  <c r="M54" i="14"/>
  <c r="M55" i="14"/>
  <c r="M56" i="14"/>
  <c r="M57" i="14"/>
  <c r="M58" i="14"/>
  <c r="M59" i="14"/>
  <c r="M60" i="14"/>
  <c r="M61" i="14"/>
  <c r="M62" i="14"/>
  <c r="M64" i="14"/>
  <c r="M65" i="14"/>
  <c r="M66" i="14"/>
  <c r="M68" i="14"/>
  <c r="M69" i="14"/>
  <c r="M70" i="14"/>
  <c r="M71" i="14"/>
  <c r="M72" i="14"/>
  <c r="M73" i="14"/>
  <c r="M74" i="14"/>
  <c r="M75" i="14"/>
  <c r="M76" i="14"/>
  <c r="M77" i="14"/>
  <c r="M78" i="14"/>
  <c r="M79" i="14"/>
  <c r="M80" i="14"/>
  <c r="M81" i="14"/>
  <c r="M82" i="14"/>
  <c r="M83" i="14"/>
  <c r="M84" i="14"/>
  <c r="M85" i="14"/>
  <c r="M86" i="14"/>
  <c r="M87" i="14"/>
  <c r="M88" i="14"/>
  <c r="M89" i="14"/>
  <c r="M90" i="14"/>
  <c r="M91" i="14"/>
  <c r="M92" i="14"/>
  <c r="M93" i="14"/>
  <c r="M94" i="14"/>
  <c r="M95" i="14"/>
  <c r="M96" i="14"/>
  <c r="M97" i="14"/>
  <c r="L12" i="14"/>
  <c r="L13" i="14"/>
  <c r="L15" i="14"/>
  <c r="L16" i="14"/>
  <c r="L17" i="14"/>
  <c r="L18" i="14"/>
  <c r="L19" i="14"/>
  <c r="L20" i="14"/>
  <c r="L21" i="14"/>
  <c r="L22" i="14"/>
  <c r="L23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2" i="14"/>
  <c r="L43" i="14"/>
  <c r="L44" i="14"/>
  <c r="L45" i="14"/>
  <c r="L46" i="14"/>
  <c r="L47" i="14"/>
  <c r="L49" i="14"/>
  <c r="L50" i="14"/>
  <c r="L52" i="14"/>
  <c r="L53" i="14"/>
  <c r="L54" i="14"/>
  <c r="L55" i="14"/>
  <c r="L56" i="14"/>
  <c r="L57" i="14"/>
  <c r="L58" i="14"/>
  <c r="L59" i="14"/>
  <c r="L60" i="14"/>
  <c r="L61" i="14"/>
  <c r="L62" i="14"/>
  <c r="L64" i="14"/>
  <c r="L65" i="14"/>
  <c r="L66" i="14"/>
  <c r="L68" i="14"/>
  <c r="L69" i="14"/>
  <c r="L70" i="14"/>
  <c r="L71" i="14"/>
  <c r="L72" i="14"/>
  <c r="L73" i="14"/>
  <c r="L74" i="14"/>
  <c r="L75" i="14"/>
  <c r="L76" i="14"/>
  <c r="L77" i="14"/>
  <c r="L78" i="14"/>
  <c r="L79" i="14"/>
  <c r="L80" i="14"/>
  <c r="L81" i="14"/>
  <c r="L82" i="14"/>
  <c r="L83" i="14"/>
  <c r="L84" i="14"/>
  <c r="L85" i="14"/>
  <c r="L86" i="14"/>
  <c r="L87" i="14"/>
  <c r="L88" i="14"/>
  <c r="L89" i="14"/>
  <c r="L90" i="14"/>
  <c r="L91" i="14"/>
  <c r="L92" i="14"/>
  <c r="L93" i="14"/>
  <c r="L94" i="14"/>
  <c r="L95" i="14"/>
  <c r="L96" i="14"/>
  <c r="L97" i="14"/>
  <c r="K12" i="14"/>
  <c r="K13" i="14"/>
  <c r="K15" i="14"/>
  <c r="K16" i="14"/>
  <c r="K17" i="14"/>
  <c r="K18" i="14"/>
  <c r="K19" i="14"/>
  <c r="K20" i="14"/>
  <c r="K21" i="14"/>
  <c r="K22" i="14"/>
  <c r="K23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2" i="14"/>
  <c r="K43" i="14"/>
  <c r="K44" i="14"/>
  <c r="K45" i="14"/>
  <c r="K46" i="14"/>
  <c r="K47" i="14"/>
  <c r="K49" i="14"/>
  <c r="K50" i="14"/>
  <c r="K52" i="14"/>
  <c r="K53" i="14"/>
  <c r="K54" i="14"/>
  <c r="K55" i="14"/>
  <c r="K56" i="14"/>
  <c r="K57" i="14"/>
  <c r="K58" i="14"/>
  <c r="K59" i="14"/>
  <c r="K60" i="14"/>
  <c r="K61" i="14"/>
  <c r="K62" i="14"/>
  <c r="K64" i="14"/>
  <c r="K65" i="14"/>
  <c r="K66" i="14"/>
  <c r="K68" i="14"/>
  <c r="K69" i="14"/>
  <c r="K70" i="14"/>
  <c r="K71" i="14"/>
  <c r="K72" i="14"/>
  <c r="K73" i="14"/>
  <c r="K74" i="14"/>
  <c r="K75" i="14"/>
  <c r="K76" i="14"/>
  <c r="K77" i="14"/>
  <c r="K78" i="14"/>
  <c r="K79" i="14"/>
  <c r="K80" i="14"/>
  <c r="K81" i="14"/>
  <c r="K82" i="14"/>
  <c r="K83" i="14"/>
  <c r="K84" i="14"/>
  <c r="K85" i="14"/>
  <c r="K86" i="14"/>
  <c r="K87" i="14"/>
  <c r="K88" i="14"/>
  <c r="K89" i="14"/>
  <c r="K90" i="14"/>
  <c r="K91" i="14"/>
  <c r="K92" i="14"/>
  <c r="K93" i="14"/>
  <c r="K94" i="14"/>
  <c r="K95" i="14"/>
  <c r="K96" i="14"/>
  <c r="K97" i="14"/>
  <c r="Y98" i="14"/>
  <c r="U98" i="14"/>
  <c r="X98" i="14"/>
  <c r="Y97" i="14"/>
  <c r="X97" i="14"/>
  <c r="Y96" i="14"/>
  <c r="X96" i="14"/>
  <c r="Y95" i="14"/>
  <c r="X95" i="14"/>
  <c r="Y94" i="14"/>
  <c r="X94" i="14"/>
  <c r="Y93" i="14"/>
  <c r="X93" i="14"/>
  <c r="Y92" i="14"/>
  <c r="X92" i="14"/>
  <c r="Y91" i="14"/>
  <c r="X91" i="14"/>
  <c r="Y90" i="14"/>
  <c r="X90" i="14"/>
  <c r="Y89" i="14"/>
  <c r="X89" i="14"/>
  <c r="Y88" i="14"/>
  <c r="X88" i="14"/>
  <c r="Y87" i="14"/>
  <c r="X87" i="14"/>
  <c r="Y86" i="14"/>
  <c r="X86" i="14"/>
  <c r="Y85" i="14"/>
  <c r="X85" i="14"/>
  <c r="Y84" i="14"/>
  <c r="X84" i="14"/>
  <c r="Y83" i="14"/>
  <c r="X83" i="14"/>
  <c r="Y82" i="14"/>
  <c r="X82" i="14"/>
  <c r="Y81" i="14"/>
  <c r="X81" i="14"/>
  <c r="Y80" i="14"/>
  <c r="X80" i="14"/>
  <c r="Y79" i="14"/>
  <c r="X79" i="14"/>
  <c r="Y78" i="14"/>
  <c r="X78" i="14"/>
  <c r="Y77" i="14"/>
  <c r="X77" i="14"/>
  <c r="Y76" i="14"/>
  <c r="X76" i="14"/>
  <c r="Y75" i="14"/>
  <c r="X75" i="14"/>
  <c r="Y74" i="14"/>
  <c r="X74" i="14"/>
  <c r="Y73" i="14"/>
  <c r="X73" i="14"/>
  <c r="Y72" i="14"/>
  <c r="X72" i="14"/>
  <c r="Y71" i="14"/>
  <c r="X71" i="14"/>
  <c r="Y70" i="14"/>
  <c r="X70" i="14"/>
  <c r="Y69" i="14"/>
  <c r="X69" i="14"/>
  <c r="Y68" i="14"/>
  <c r="X68" i="14"/>
  <c r="Y66" i="14"/>
  <c r="X66" i="14"/>
  <c r="Y65" i="14"/>
  <c r="X65" i="14"/>
  <c r="Y64" i="14"/>
  <c r="X64" i="14"/>
  <c r="Y62" i="14"/>
  <c r="X62" i="14"/>
  <c r="Y61" i="14"/>
  <c r="X61" i="14"/>
  <c r="Y60" i="14"/>
  <c r="X60" i="14"/>
  <c r="Y59" i="14"/>
  <c r="X59" i="14"/>
  <c r="Y58" i="14"/>
  <c r="X58" i="14"/>
  <c r="Y57" i="14"/>
  <c r="X57" i="14"/>
  <c r="Y56" i="14"/>
  <c r="X56" i="14"/>
  <c r="Y55" i="14"/>
  <c r="X55" i="14"/>
  <c r="Y54" i="14"/>
  <c r="X54" i="14"/>
  <c r="Y53" i="14"/>
  <c r="X53" i="14"/>
  <c r="Y52" i="14"/>
  <c r="X52" i="14"/>
  <c r="Y50" i="14"/>
  <c r="X50" i="14"/>
  <c r="Y49" i="14"/>
  <c r="X49" i="14"/>
  <c r="Y47" i="14"/>
  <c r="X47" i="14"/>
  <c r="Y46" i="14"/>
  <c r="X46" i="14"/>
  <c r="Y45" i="14"/>
  <c r="X45" i="14"/>
  <c r="Y44" i="14"/>
  <c r="X44" i="14"/>
  <c r="Y43" i="14"/>
  <c r="X43" i="14"/>
  <c r="Y42" i="14"/>
  <c r="X42" i="14"/>
  <c r="Y40" i="14"/>
  <c r="X40" i="14"/>
  <c r="Y39" i="14"/>
  <c r="X39" i="14"/>
  <c r="Y38" i="14"/>
  <c r="X38" i="14"/>
  <c r="Y37" i="14"/>
  <c r="X37" i="14"/>
  <c r="Y36" i="14"/>
  <c r="X36" i="14"/>
  <c r="Y35" i="14"/>
  <c r="X35" i="14"/>
  <c r="Y34" i="14"/>
  <c r="X34" i="14"/>
  <c r="Y33" i="14"/>
  <c r="X33" i="14"/>
  <c r="Y32" i="14"/>
  <c r="X32" i="14"/>
  <c r="Y31" i="14"/>
  <c r="X31" i="14"/>
  <c r="Y30" i="14"/>
  <c r="X30" i="14"/>
  <c r="Y29" i="14"/>
  <c r="X29" i="14"/>
  <c r="Y28" i="14"/>
  <c r="X28" i="14"/>
  <c r="Y27" i="14"/>
  <c r="X27" i="14"/>
  <c r="Y26" i="14"/>
  <c r="X26" i="14"/>
  <c r="Y25" i="14"/>
  <c r="X25" i="14"/>
  <c r="Y23" i="14"/>
  <c r="X23" i="14"/>
  <c r="Y22" i="14"/>
  <c r="X22" i="14"/>
  <c r="Y21" i="14"/>
  <c r="X21" i="14"/>
  <c r="Y20" i="14"/>
  <c r="X20" i="14"/>
  <c r="Y19" i="14"/>
  <c r="X19" i="14"/>
  <c r="Y18" i="14"/>
  <c r="X18" i="14"/>
  <c r="Y17" i="14"/>
  <c r="X17" i="14"/>
  <c r="Y16" i="14"/>
  <c r="X16" i="14"/>
  <c r="Y15" i="14"/>
  <c r="X15" i="14"/>
  <c r="Y13" i="14"/>
  <c r="X13" i="14"/>
  <c r="Y12" i="14"/>
  <c r="X12" i="14"/>
  <c r="L23" i="7"/>
  <c r="L33" i="7"/>
  <c r="L42" i="7"/>
  <c r="L62" i="7"/>
  <c r="L72" i="7"/>
  <c r="L78" i="7"/>
  <c r="L79" i="7"/>
  <c r="L80" i="7"/>
  <c r="L81" i="7"/>
  <c r="L20" i="11"/>
  <c r="L21" i="11"/>
  <c r="I68" i="13"/>
  <c r="I68" i="12"/>
  <c r="I68" i="11"/>
  <c r="I46" i="13"/>
  <c r="I46" i="12"/>
  <c r="I46" i="11"/>
  <c r="I94" i="13"/>
  <c r="I92" i="13"/>
  <c r="I90" i="13"/>
  <c r="I89" i="13"/>
  <c r="I88" i="13"/>
  <c r="I87" i="13"/>
  <c r="I86" i="13"/>
  <c r="I82" i="13"/>
  <c r="I81" i="13"/>
  <c r="I79" i="13"/>
  <c r="I78" i="13"/>
  <c r="I76" i="13"/>
  <c r="I74" i="13"/>
  <c r="I73" i="13"/>
  <c r="I69" i="13"/>
  <c r="I64" i="13"/>
  <c r="I62" i="13"/>
  <c r="I61" i="13"/>
  <c r="I59" i="13"/>
  <c r="I55" i="13"/>
  <c r="I54" i="13"/>
  <c r="I53" i="13"/>
  <c r="I52" i="13"/>
  <c r="I47" i="13"/>
  <c r="I45" i="13"/>
  <c r="I44" i="13"/>
  <c r="I43" i="13"/>
  <c r="I38" i="13"/>
  <c r="I37" i="13"/>
  <c r="I35" i="13"/>
  <c r="I34" i="13"/>
  <c r="I33" i="13"/>
  <c r="I32" i="13"/>
  <c r="I30" i="13"/>
  <c r="I29" i="13"/>
  <c r="I28" i="13"/>
  <c r="I27" i="13"/>
  <c r="I26" i="13"/>
  <c r="I25" i="13"/>
  <c r="I23" i="13"/>
  <c r="I18" i="13"/>
  <c r="I17" i="13"/>
  <c r="I12" i="13"/>
  <c r="I15" i="11"/>
  <c r="I15" i="12"/>
  <c r="I15" i="13"/>
  <c r="I16" i="11"/>
  <c r="I16" i="12"/>
  <c r="I16" i="13"/>
  <c r="I19" i="11"/>
  <c r="I19" i="12"/>
  <c r="I19" i="13"/>
  <c r="I20" i="11"/>
  <c r="I20" i="12"/>
  <c r="I20" i="13"/>
  <c r="I21" i="11"/>
  <c r="I21" i="12"/>
  <c r="I21" i="13"/>
  <c r="I22" i="11"/>
  <c r="I22" i="12"/>
  <c r="I22" i="13"/>
  <c r="I31" i="11"/>
  <c r="I31" i="12"/>
  <c r="I31" i="13"/>
  <c r="I36" i="11"/>
  <c r="I36" i="12"/>
  <c r="I36" i="13"/>
  <c r="I39" i="11"/>
  <c r="I39" i="12"/>
  <c r="I39" i="13"/>
  <c r="I40" i="11"/>
  <c r="I40" i="12"/>
  <c r="I40" i="13"/>
  <c r="I42" i="11"/>
  <c r="I42" i="12"/>
  <c r="I42" i="13"/>
  <c r="I49" i="11"/>
  <c r="I49" i="12"/>
  <c r="I49" i="13"/>
  <c r="I50" i="11"/>
  <c r="I50" i="12"/>
  <c r="I50" i="13"/>
  <c r="I56" i="11"/>
  <c r="I56" i="12"/>
  <c r="I56" i="13"/>
  <c r="I57" i="11"/>
  <c r="I57" i="12"/>
  <c r="I57" i="13"/>
  <c r="I58" i="11"/>
  <c r="I58" i="12"/>
  <c r="I58" i="13"/>
  <c r="I60" i="11"/>
  <c r="I60" i="12"/>
  <c r="I60" i="13"/>
  <c r="I65" i="11"/>
  <c r="I65" i="12"/>
  <c r="I65" i="13"/>
  <c r="I66" i="11"/>
  <c r="I66" i="12"/>
  <c r="I66" i="13"/>
  <c r="I70" i="11"/>
  <c r="I70" i="12"/>
  <c r="I70" i="13"/>
  <c r="I71" i="11"/>
  <c r="I71" i="12"/>
  <c r="I71" i="13"/>
  <c r="I72" i="11"/>
  <c r="I72" i="12"/>
  <c r="I72" i="13"/>
  <c r="I75" i="11"/>
  <c r="I75" i="12"/>
  <c r="I75" i="13"/>
  <c r="I77" i="11"/>
  <c r="I77" i="12"/>
  <c r="I77" i="13"/>
  <c r="I80" i="11"/>
  <c r="I80" i="12"/>
  <c r="I80" i="13"/>
  <c r="I83" i="11"/>
  <c r="I83" i="12"/>
  <c r="I83" i="13"/>
  <c r="I84" i="11"/>
  <c r="I84" i="12"/>
  <c r="I84" i="13"/>
  <c r="I85" i="11"/>
  <c r="I85" i="12"/>
  <c r="I85" i="13"/>
  <c r="I91" i="11"/>
  <c r="I91" i="12"/>
  <c r="I91" i="13"/>
  <c r="I93" i="11"/>
  <c r="I93" i="12"/>
  <c r="I93" i="13"/>
  <c r="I95" i="11"/>
  <c r="I95" i="12"/>
  <c r="I95" i="13"/>
  <c r="I96" i="11"/>
  <c r="I96" i="12"/>
  <c r="I96" i="13"/>
  <c r="I97" i="11"/>
  <c r="I97" i="12"/>
  <c r="I97" i="13"/>
  <c r="I94" i="12"/>
  <c r="I92" i="12"/>
  <c r="I90" i="12"/>
  <c r="I89" i="12"/>
  <c r="I88" i="12"/>
  <c r="I87" i="12"/>
  <c r="I86" i="12"/>
  <c r="I82" i="12"/>
  <c r="I81" i="12"/>
  <c r="I79" i="12"/>
  <c r="I78" i="12"/>
  <c r="I76" i="12"/>
  <c r="I74" i="12"/>
  <c r="I73" i="12"/>
  <c r="I69" i="12"/>
  <c r="I64" i="12"/>
  <c r="I62" i="12"/>
  <c r="I61" i="12"/>
  <c r="I59" i="12"/>
  <c r="I55" i="12"/>
  <c r="I54" i="12"/>
  <c r="I53" i="12"/>
  <c r="I52" i="12"/>
  <c r="I47" i="12"/>
  <c r="I45" i="12"/>
  <c r="I44" i="12"/>
  <c r="I43" i="12"/>
  <c r="I38" i="12"/>
  <c r="I37" i="12"/>
  <c r="I35" i="12"/>
  <c r="I34" i="12"/>
  <c r="I33" i="12"/>
  <c r="I32" i="12"/>
  <c r="I30" i="12"/>
  <c r="I29" i="12"/>
  <c r="I28" i="12"/>
  <c r="I27" i="12"/>
  <c r="I26" i="12"/>
  <c r="I25" i="12"/>
  <c r="I23" i="12"/>
  <c r="I18" i="12"/>
  <c r="I17" i="12"/>
  <c r="I12" i="12"/>
  <c r="I94" i="11"/>
  <c r="I92" i="11"/>
  <c r="I90" i="11"/>
  <c r="I89" i="11"/>
  <c r="I88" i="11"/>
  <c r="I87" i="11"/>
  <c r="I86" i="11"/>
  <c r="I82" i="11"/>
  <c r="I81" i="11"/>
  <c r="I79" i="11"/>
  <c r="I78" i="11"/>
  <c r="I76" i="11"/>
  <c r="I74" i="11"/>
  <c r="I73" i="11"/>
  <c r="I69" i="11"/>
  <c r="I64" i="11"/>
  <c r="I62" i="11"/>
  <c r="I61" i="11"/>
  <c r="I59" i="11"/>
  <c r="I55" i="11"/>
  <c r="I54" i="11"/>
  <c r="I53" i="11"/>
  <c r="I52" i="11"/>
  <c r="I47" i="11"/>
  <c r="I45" i="11"/>
  <c r="I44" i="11"/>
  <c r="I43" i="11"/>
  <c r="I38" i="11"/>
  <c r="I37" i="11"/>
  <c r="I35" i="11"/>
  <c r="I34" i="11"/>
  <c r="I33" i="11"/>
  <c r="I32" i="11"/>
  <c r="I30" i="11"/>
  <c r="I29" i="11"/>
  <c r="I28" i="11"/>
  <c r="I27" i="11"/>
  <c r="I26" i="11"/>
  <c r="I25" i="11"/>
  <c r="I23" i="11"/>
  <c r="I18" i="11"/>
  <c r="I17" i="11"/>
  <c r="I12" i="11"/>
  <c r="I13" i="11"/>
  <c r="I13" i="12"/>
  <c r="I13" i="13"/>
  <c r="R98" i="13"/>
  <c r="T98" i="13"/>
  <c r="P98" i="13"/>
  <c r="Q98" i="13"/>
  <c r="S98" i="13"/>
  <c r="L15" i="13"/>
  <c r="L20" i="13"/>
  <c r="L22" i="13"/>
  <c r="L46" i="13"/>
  <c r="L96" i="13"/>
  <c r="M12" i="13"/>
  <c r="M13" i="13"/>
  <c r="M15" i="13"/>
  <c r="M16" i="13"/>
  <c r="M17" i="13"/>
  <c r="M18" i="13"/>
  <c r="M19" i="13"/>
  <c r="M20" i="13"/>
  <c r="M21" i="13"/>
  <c r="M22" i="13"/>
  <c r="M23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2" i="13"/>
  <c r="M43" i="13"/>
  <c r="M44" i="13"/>
  <c r="M45" i="13"/>
  <c r="M46" i="13"/>
  <c r="M47" i="13"/>
  <c r="M49" i="13"/>
  <c r="M50" i="13"/>
  <c r="M52" i="13"/>
  <c r="M53" i="13"/>
  <c r="M54" i="13"/>
  <c r="M55" i="13"/>
  <c r="M56" i="13"/>
  <c r="M57" i="13"/>
  <c r="M58" i="13"/>
  <c r="M59" i="13"/>
  <c r="M60" i="13"/>
  <c r="M61" i="13"/>
  <c r="M62" i="13"/>
  <c r="M64" i="13"/>
  <c r="M65" i="13"/>
  <c r="M66" i="13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7" i="13"/>
  <c r="M98" i="13"/>
  <c r="T97" i="13"/>
  <c r="S97" i="13"/>
  <c r="L97" i="13"/>
  <c r="T96" i="13"/>
  <c r="S96" i="13"/>
  <c r="T95" i="13"/>
  <c r="S95" i="13"/>
  <c r="L95" i="13"/>
  <c r="T94" i="13"/>
  <c r="S94" i="13"/>
  <c r="T93" i="13"/>
  <c r="S93" i="13"/>
  <c r="T92" i="13"/>
  <c r="S92" i="13"/>
  <c r="T91" i="13"/>
  <c r="S91" i="13"/>
  <c r="T90" i="13"/>
  <c r="S90" i="13"/>
  <c r="T89" i="13"/>
  <c r="S89" i="13"/>
  <c r="T88" i="13"/>
  <c r="S88" i="13"/>
  <c r="T87" i="13"/>
  <c r="S87" i="13"/>
  <c r="T86" i="13"/>
  <c r="S86" i="13"/>
  <c r="T85" i="13"/>
  <c r="S85" i="13"/>
  <c r="T84" i="13"/>
  <c r="S84" i="13"/>
  <c r="T83" i="13"/>
  <c r="S83" i="13"/>
  <c r="T82" i="13"/>
  <c r="S82" i="13"/>
  <c r="T81" i="13"/>
  <c r="S81" i="13"/>
  <c r="T80" i="13"/>
  <c r="S80" i="13"/>
  <c r="T79" i="13"/>
  <c r="S79" i="13"/>
  <c r="T78" i="13"/>
  <c r="S78" i="13"/>
  <c r="T77" i="13"/>
  <c r="S77" i="13"/>
  <c r="L77" i="13"/>
  <c r="T76" i="13"/>
  <c r="S76" i="13"/>
  <c r="T75" i="13"/>
  <c r="S75" i="13"/>
  <c r="T74" i="13"/>
  <c r="S74" i="13"/>
  <c r="T73" i="13"/>
  <c r="S73" i="13"/>
  <c r="T72" i="13"/>
  <c r="S72" i="13"/>
  <c r="T71" i="13"/>
  <c r="S71" i="13"/>
  <c r="L71" i="13"/>
  <c r="T70" i="13"/>
  <c r="S70" i="13"/>
  <c r="L70" i="13"/>
  <c r="T69" i="13"/>
  <c r="S69" i="13"/>
  <c r="T68" i="13"/>
  <c r="S68" i="13"/>
  <c r="T66" i="13"/>
  <c r="S66" i="13"/>
  <c r="T65" i="13"/>
  <c r="S65" i="13"/>
  <c r="L65" i="13"/>
  <c r="T64" i="13"/>
  <c r="S64" i="13"/>
  <c r="T62" i="13"/>
  <c r="S62" i="13"/>
  <c r="T61" i="13"/>
  <c r="S61" i="13"/>
  <c r="T60" i="13"/>
  <c r="S60" i="13"/>
  <c r="T59" i="13"/>
  <c r="S59" i="13"/>
  <c r="T58" i="13"/>
  <c r="S58" i="13"/>
  <c r="T57" i="13"/>
  <c r="S57" i="13"/>
  <c r="T56" i="13"/>
  <c r="S56" i="13"/>
  <c r="T55" i="13"/>
  <c r="S55" i="13"/>
  <c r="T54" i="13"/>
  <c r="S54" i="13"/>
  <c r="T53" i="13"/>
  <c r="S53" i="13"/>
  <c r="T52" i="13"/>
  <c r="S52" i="13"/>
  <c r="T50" i="13"/>
  <c r="S50" i="13"/>
  <c r="T49" i="13"/>
  <c r="S49" i="13"/>
  <c r="T47" i="13"/>
  <c r="S47" i="13"/>
  <c r="T46" i="13"/>
  <c r="S46" i="13"/>
  <c r="T45" i="13"/>
  <c r="S45" i="13"/>
  <c r="T44" i="13"/>
  <c r="S44" i="13"/>
  <c r="T43" i="13"/>
  <c r="S43" i="13"/>
  <c r="T42" i="13"/>
  <c r="S42" i="13"/>
  <c r="T40" i="13"/>
  <c r="S40" i="13"/>
  <c r="T39" i="13"/>
  <c r="S39" i="13"/>
  <c r="T38" i="13"/>
  <c r="S38" i="13"/>
  <c r="T37" i="13"/>
  <c r="S37" i="13"/>
  <c r="T36" i="13"/>
  <c r="S36" i="13"/>
  <c r="L36" i="13"/>
  <c r="T35" i="13"/>
  <c r="S35" i="13"/>
  <c r="T34" i="13"/>
  <c r="S34" i="13"/>
  <c r="T33" i="13"/>
  <c r="S33" i="13"/>
  <c r="T32" i="13"/>
  <c r="S32" i="13"/>
  <c r="T31" i="13"/>
  <c r="S31" i="13"/>
  <c r="T30" i="13"/>
  <c r="S30" i="13"/>
  <c r="T29" i="13"/>
  <c r="S29" i="13"/>
  <c r="T28" i="13"/>
  <c r="S28" i="13"/>
  <c r="T27" i="13"/>
  <c r="S27" i="13"/>
  <c r="T26" i="13"/>
  <c r="S26" i="13"/>
  <c r="T25" i="13"/>
  <c r="S25" i="13"/>
  <c r="T23" i="13"/>
  <c r="S23" i="13"/>
  <c r="T22" i="13"/>
  <c r="S22" i="13"/>
  <c r="T21" i="13"/>
  <c r="S21" i="13"/>
  <c r="T20" i="13"/>
  <c r="S20" i="13"/>
  <c r="T19" i="13"/>
  <c r="S19" i="13"/>
  <c r="L19" i="13"/>
  <c r="T18" i="13"/>
  <c r="S18" i="13"/>
  <c r="T17" i="13"/>
  <c r="S17" i="13"/>
  <c r="T16" i="13"/>
  <c r="S16" i="13"/>
  <c r="T15" i="13"/>
  <c r="S15" i="13"/>
  <c r="T13" i="13"/>
  <c r="S13" i="13"/>
  <c r="T12" i="13"/>
  <c r="S12" i="13"/>
  <c r="R98" i="12"/>
  <c r="Q98" i="12"/>
  <c r="T98" i="12"/>
  <c r="P98" i="12"/>
  <c r="S98" i="12"/>
  <c r="L22" i="12"/>
  <c r="L46" i="12"/>
  <c r="L80" i="12"/>
  <c r="L96" i="12"/>
  <c r="M12" i="12"/>
  <c r="M13" i="12"/>
  <c r="M15" i="12"/>
  <c r="M16" i="12"/>
  <c r="M17" i="12"/>
  <c r="M18" i="12"/>
  <c r="M19" i="12"/>
  <c r="M20" i="12"/>
  <c r="M21" i="12"/>
  <c r="M22" i="12"/>
  <c r="M23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2" i="12"/>
  <c r="M43" i="12"/>
  <c r="M44" i="12"/>
  <c r="M45" i="12"/>
  <c r="M46" i="12"/>
  <c r="M47" i="12"/>
  <c r="M49" i="12"/>
  <c r="M50" i="12"/>
  <c r="M52" i="12"/>
  <c r="M53" i="12"/>
  <c r="M54" i="12"/>
  <c r="M55" i="12"/>
  <c r="M56" i="12"/>
  <c r="M57" i="12"/>
  <c r="M58" i="12"/>
  <c r="M59" i="12"/>
  <c r="M60" i="12"/>
  <c r="M61" i="12"/>
  <c r="M62" i="12"/>
  <c r="M64" i="12"/>
  <c r="M65" i="12"/>
  <c r="M66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T97" i="12"/>
  <c r="S97" i="12"/>
  <c r="T96" i="12"/>
  <c r="S96" i="12"/>
  <c r="T95" i="12"/>
  <c r="S95" i="12"/>
  <c r="L95" i="12"/>
  <c r="T94" i="12"/>
  <c r="S94" i="12"/>
  <c r="T93" i="12"/>
  <c r="S93" i="12"/>
  <c r="T92" i="12"/>
  <c r="S92" i="12"/>
  <c r="T91" i="12"/>
  <c r="S91" i="12"/>
  <c r="T90" i="12"/>
  <c r="S90" i="12"/>
  <c r="T89" i="12"/>
  <c r="S89" i="12"/>
  <c r="T88" i="12"/>
  <c r="S88" i="12"/>
  <c r="T87" i="12"/>
  <c r="S87" i="12"/>
  <c r="T86" i="12"/>
  <c r="S86" i="12"/>
  <c r="T85" i="12"/>
  <c r="S85" i="12"/>
  <c r="T84" i="12"/>
  <c r="S84" i="12"/>
  <c r="T83" i="12"/>
  <c r="S83" i="12"/>
  <c r="T82" i="12"/>
  <c r="S82" i="12"/>
  <c r="T81" i="12"/>
  <c r="S81" i="12"/>
  <c r="T80" i="12"/>
  <c r="S80" i="12"/>
  <c r="T79" i="12"/>
  <c r="S79" i="12"/>
  <c r="T78" i="12"/>
  <c r="S78" i="12"/>
  <c r="T77" i="12"/>
  <c r="S77" i="12"/>
  <c r="L77" i="12"/>
  <c r="T76" i="12"/>
  <c r="S76" i="12"/>
  <c r="T75" i="12"/>
  <c r="S75" i="12"/>
  <c r="T74" i="12"/>
  <c r="S74" i="12"/>
  <c r="T73" i="12"/>
  <c r="S73" i="12"/>
  <c r="T72" i="12"/>
  <c r="S72" i="12"/>
  <c r="T71" i="12"/>
  <c r="S71" i="12"/>
  <c r="L71" i="12"/>
  <c r="T70" i="12"/>
  <c r="S70" i="12"/>
  <c r="L70" i="12"/>
  <c r="T69" i="12"/>
  <c r="S69" i="12"/>
  <c r="T68" i="12"/>
  <c r="S68" i="12"/>
  <c r="T66" i="12"/>
  <c r="S66" i="12"/>
  <c r="T65" i="12"/>
  <c r="S65" i="12"/>
  <c r="L65" i="12"/>
  <c r="T64" i="12"/>
  <c r="S64" i="12"/>
  <c r="T62" i="12"/>
  <c r="S62" i="12"/>
  <c r="T61" i="12"/>
  <c r="S61" i="12"/>
  <c r="T60" i="12"/>
  <c r="S60" i="12"/>
  <c r="T59" i="12"/>
  <c r="S59" i="12"/>
  <c r="T58" i="12"/>
  <c r="S58" i="12"/>
  <c r="T57" i="12"/>
  <c r="S57" i="12"/>
  <c r="T56" i="12"/>
  <c r="S56" i="12"/>
  <c r="T55" i="12"/>
  <c r="S55" i="12"/>
  <c r="T54" i="12"/>
  <c r="S54" i="12"/>
  <c r="T53" i="12"/>
  <c r="S53" i="12"/>
  <c r="T52" i="12"/>
  <c r="S52" i="12"/>
  <c r="T50" i="12"/>
  <c r="S50" i="12"/>
  <c r="T49" i="12"/>
  <c r="S49" i="12"/>
  <c r="T47" i="12"/>
  <c r="S47" i="12"/>
  <c r="T46" i="12"/>
  <c r="S46" i="12"/>
  <c r="T45" i="12"/>
  <c r="S45" i="12"/>
  <c r="T44" i="12"/>
  <c r="S44" i="12"/>
  <c r="T43" i="12"/>
  <c r="S43" i="12"/>
  <c r="T42" i="12"/>
  <c r="S42" i="12"/>
  <c r="T40" i="12"/>
  <c r="S40" i="12"/>
  <c r="T39" i="12"/>
  <c r="S39" i="12"/>
  <c r="T38" i="12"/>
  <c r="S38" i="12"/>
  <c r="T37" i="12"/>
  <c r="S37" i="12"/>
  <c r="T36" i="12"/>
  <c r="S36" i="12"/>
  <c r="L36" i="12"/>
  <c r="T35" i="12"/>
  <c r="S35" i="12"/>
  <c r="T34" i="12"/>
  <c r="S34" i="12"/>
  <c r="T33" i="12"/>
  <c r="S33" i="12"/>
  <c r="T32" i="12"/>
  <c r="S32" i="12"/>
  <c r="T31" i="12"/>
  <c r="S31" i="12"/>
  <c r="T30" i="12"/>
  <c r="S30" i="12"/>
  <c r="T29" i="12"/>
  <c r="S29" i="12"/>
  <c r="T28" i="12"/>
  <c r="S28" i="12"/>
  <c r="T27" i="12"/>
  <c r="S27" i="12"/>
  <c r="T26" i="12"/>
  <c r="S26" i="12"/>
  <c r="T25" i="12"/>
  <c r="S25" i="12"/>
  <c r="T23" i="12"/>
  <c r="S23" i="12"/>
  <c r="T22" i="12"/>
  <c r="S22" i="12"/>
  <c r="T21" i="12"/>
  <c r="S21" i="12"/>
  <c r="T20" i="12"/>
  <c r="S20" i="12"/>
  <c r="T19" i="12"/>
  <c r="S19" i="12"/>
  <c r="L19" i="12"/>
  <c r="T18" i="12"/>
  <c r="S18" i="12"/>
  <c r="T17" i="12"/>
  <c r="S17" i="12"/>
  <c r="T16" i="12"/>
  <c r="S16" i="12"/>
  <c r="T15" i="12"/>
  <c r="S15" i="12"/>
  <c r="T13" i="12"/>
  <c r="S13" i="12"/>
  <c r="T12" i="12"/>
  <c r="S12" i="12"/>
  <c r="R98" i="11"/>
  <c r="Q98" i="11"/>
  <c r="T98" i="11"/>
  <c r="P98" i="11"/>
  <c r="S98" i="11"/>
  <c r="L80" i="11"/>
  <c r="L96" i="11"/>
  <c r="M12" i="11"/>
  <c r="M13" i="11"/>
  <c r="M15" i="11"/>
  <c r="M16" i="11"/>
  <c r="M17" i="11"/>
  <c r="M18" i="11"/>
  <c r="M19" i="11"/>
  <c r="M20" i="11"/>
  <c r="M21" i="11"/>
  <c r="M22" i="11"/>
  <c r="M23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2" i="11"/>
  <c r="M43" i="11"/>
  <c r="M44" i="11"/>
  <c r="M45" i="11"/>
  <c r="M46" i="11"/>
  <c r="M47" i="11"/>
  <c r="M49" i="11"/>
  <c r="M50" i="11"/>
  <c r="M52" i="11"/>
  <c r="M53" i="11"/>
  <c r="M54" i="11"/>
  <c r="M55" i="11"/>
  <c r="M56" i="11"/>
  <c r="M57" i="11"/>
  <c r="M58" i="11"/>
  <c r="M59" i="11"/>
  <c r="M60" i="11"/>
  <c r="M61" i="11"/>
  <c r="M62" i="11"/>
  <c r="M64" i="11"/>
  <c r="M65" i="11"/>
  <c r="M66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T97" i="11"/>
  <c r="S97" i="11"/>
  <c r="L97" i="11"/>
  <c r="T96" i="11"/>
  <c r="S96" i="11"/>
  <c r="T95" i="11"/>
  <c r="S95" i="11"/>
  <c r="T94" i="11"/>
  <c r="S94" i="11"/>
  <c r="T93" i="11"/>
  <c r="S93" i="11"/>
  <c r="T92" i="11"/>
  <c r="S92" i="11"/>
  <c r="T91" i="11"/>
  <c r="S91" i="11"/>
  <c r="T90" i="11"/>
  <c r="S90" i="11"/>
  <c r="T89" i="11"/>
  <c r="S89" i="11"/>
  <c r="T88" i="11"/>
  <c r="S88" i="11"/>
  <c r="T87" i="11"/>
  <c r="S87" i="11"/>
  <c r="T86" i="11"/>
  <c r="S86" i="11"/>
  <c r="T85" i="11"/>
  <c r="S85" i="11"/>
  <c r="T84" i="11"/>
  <c r="S84" i="11"/>
  <c r="T83" i="11"/>
  <c r="S83" i="11"/>
  <c r="T82" i="11"/>
  <c r="S82" i="11"/>
  <c r="T81" i="11"/>
  <c r="S81" i="11"/>
  <c r="T80" i="11"/>
  <c r="S80" i="11"/>
  <c r="T79" i="11"/>
  <c r="S79" i="11"/>
  <c r="T78" i="11"/>
  <c r="S78" i="11"/>
  <c r="T77" i="11"/>
  <c r="S77" i="11"/>
  <c r="T76" i="11"/>
  <c r="S76" i="11"/>
  <c r="T75" i="11"/>
  <c r="S75" i="11"/>
  <c r="T74" i="11"/>
  <c r="S74" i="11"/>
  <c r="T73" i="11"/>
  <c r="S73" i="11"/>
  <c r="T72" i="11"/>
  <c r="S72" i="11"/>
  <c r="T71" i="11"/>
  <c r="S71" i="11"/>
  <c r="T70" i="11"/>
  <c r="S70" i="11"/>
  <c r="T69" i="11"/>
  <c r="S69" i="11"/>
  <c r="T68" i="11"/>
  <c r="S68" i="11"/>
  <c r="L68" i="11"/>
  <c r="T66" i="11"/>
  <c r="S66" i="11"/>
  <c r="T65" i="11"/>
  <c r="S65" i="11"/>
  <c r="T64" i="11"/>
  <c r="S64" i="11"/>
  <c r="T62" i="11"/>
  <c r="S62" i="11"/>
  <c r="T61" i="11"/>
  <c r="S61" i="11"/>
  <c r="T60" i="11"/>
  <c r="S60" i="11"/>
  <c r="T59" i="11"/>
  <c r="S59" i="11"/>
  <c r="T58" i="11"/>
  <c r="S58" i="11"/>
  <c r="T57" i="11"/>
  <c r="S57" i="11"/>
  <c r="T56" i="11"/>
  <c r="S56" i="11"/>
  <c r="T55" i="11"/>
  <c r="S55" i="11"/>
  <c r="T54" i="11"/>
  <c r="S54" i="11"/>
  <c r="T53" i="11"/>
  <c r="S53" i="11"/>
  <c r="T52" i="11"/>
  <c r="S52" i="11"/>
  <c r="T50" i="11"/>
  <c r="S50" i="11"/>
  <c r="T49" i="11"/>
  <c r="S49" i="11"/>
  <c r="T47" i="11"/>
  <c r="S47" i="11"/>
  <c r="T46" i="11"/>
  <c r="S46" i="11"/>
  <c r="T45" i="11"/>
  <c r="S45" i="11"/>
  <c r="T44" i="11"/>
  <c r="S44" i="11"/>
  <c r="T43" i="11"/>
  <c r="S43" i="11"/>
  <c r="T42" i="11"/>
  <c r="S42" i="11"/>
  <c r="T40" i="11"/>
  <c r="S40" i="11"/>
  <c r="T39" i="11"/>
  <c r="S39" i="11"/>
  <c r="T38" i="11"/>
  <c r="S38" i="11"/>
  <c r="T37" i="11"/>
  <c r="S37" i="11"/>
  <c r="T36" i="11"/>
  <c r="S36" i="11"/>
  <c r="T35" i="11"/>
  <c r="S35" i="11"/>
  <c r="T34" i="11"/>
  <c r="S34" i="11"/>
  <c r="T33" i="11"/>
  <c r="S33" i="11"/>
  <c r="T32" i="11"/>
  <c r="S32" i="11"/>
  <c r="T31" i="11"/>
  <c r="S31" i="11"/>
  <c r="T30" i="11"/>
  <c r="S30" i="11"/>
  <c r="T29" i="11"/>
  <c r="S29" i="11"/>
  <c r="T28" i="11"/>
  <c r="S28" i="11"/>
  <c r="T27" i="11"/>
  <c r="S27" i="11"/>
  <c r="T26" i="11"/>
  <c r="S26" i="11"/>
  <c r="T25" i="11"/>
  <c r="S25" i="11"/>
  <c r="T23" i="11"/>
  <c r="S23" i="11"/>
  <c r="T22" i="11"/>
  <c r="S22" i="11"/>
  <c r="T21" i="11"/>
  <c r="S21" i="11"/>
  <c r="T20" i="11"/>
  <c r="S20" i="11"/>
  <c r="T19" i="11"/>
  <c r="S19" i="11"/>
  <c r="T18" i="11"/>
  <c r="S18" i="11"/>
  <c r="T17" i="11"/>
  <c r="S17" i="11"/>
  <c r="T16" i="11"/>
  <c r="S16" i="11"/>
  <c r="T15" i="11"/>
  <c r="S15" i="11"/>
  <c r="T13" i="11"/>
  <c r="S13" i="11"/>
  <c r="T12" i="11"/>
  <c r="S12" i="11"/>
  <c r="Q98" i="7"/>
  <c r="R98" i="7"/>
  <c r="P98" i="7"/>
  <c r="L46" i="7"/>
  <c r="M12" i="7"/>
  <c r="M13" i="7"/>
  <c r="M15" i="7"/>
  <c r="M16" i="7"/>
  <c r="M17" i="7"/>
  <c r="M18" i="7"/>
  <c r="M19" i="7"/>
  <c r="M20" i="7"/>
  <c r="M21" i="7"/>
  <c r="M22" i="7"/>
  <c r="M23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2" i="7"/>
  <c r="M43" i="7"/>
  <c r="M44" i="7"/>
  <c r="M45" i="7"/>
  <c r="M46" i="7"/>
  <c r="M47" i="7"/>
  <c r="M49" i="7"/>
  <c r="M50" i="7"/>
  <c r="M52" i="7"/>
  <c r="M53" i="7"/>
  <c r="M54" i="7"/>
  <c r="M55" i="7"/>
  <c r="M56" i="7"/>
  <c r="M57" i="7"/>
  <c r="M58" i="7"/>
  <c r="M59" i="7"/>
  <c r="M60" i="7"/>
  <c r="M61" i="7"/>
  <c r="M62" i="7"/>
  <c r="M64" i="7"/>
  <c r="M65" i="7"/>
  <c r="M66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T13" i="7"/>
  <c r="T15" i="7"/>
  <c r="T16" i="7"/>
  <c r="T17" i="7"/>
  <c r="T18" i="7"/>
  <c r="T19" i="7"/>
  <c r="T20" i="7"/>
  <c r="T21" i="7"/>
  <c r="T22" i="7"/>
  <c r="T23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2" i="7"/>
  <c r="T43" i="7"/>
  <c r="T44" i="7"/>
  <c r="T45" i="7"/>
  <c r="T46" i="7"/>
  <c r="T47" i="7"/>
  <c r="T49" i="7"/>
  <c r="T50" i="7"/>
  <c r="T52" i="7"/>
  <c r="T53" i="7"/>
  <c r="T54" i="7"/>
  <c r="T55" i="7"/>
  <c r="T56" i="7"/>
  <c r="T57" i="7"/>
  <c r="T58" i="7"/>
  <c r="T59" i="7"/>
  <c r="T60" i="7"/>
  <c r="T61" i="7"/>
  <c r="T62" i="7"/>
  <c r="T64" i="7"/>
  <c r="T65" i="7"/>
  <c r="T66" i="7"/>
  <c r="T68" i="7"/>
  <c r="T69" i="7"/>
  <c r="T70" i="7"/>
  <c r="T71" i="7"/>
  <c r="T72" i="7"/>
  <c r="T73" i="7"/>
  <c r="T74" i="7"/>
  <c r="T75" i="7"/>
  <c r="T76" i="7"/>
  <c r="T77" i="7"/>
  <c r="T78" i="7"/>
  <c r="T79" i="7"/>
  <c r="T80" i="7"/>
  <c r="T81" i="7"/>
  <c r="T82" i="7"/>
  <c r="T83" i="7"/>
  <c r="T84" i="7"/>
  <c r="T85" i="7"/>
  <c r="T86" i="7"/>
  <c r="T87" i="7"/>
  <c r="T88" i="7"/>
  <c r="T89" i="7"/>
  <c r="T90" i="7"/>
  <c r="T91" i="7"/>
  <c r="T92" i="7"/>
  <c r="T93" i="7"/>
  <c r="T94" i="7"/>
  <c r="T95" i="7"/>
  <c r="T96" i="7"/>
  <c r="T97" i="7"/>
  <c r="S13" i="7"/>
  <c r="S15" i="7"/>
  <c r="S16" i="7"/>
  <c r="S17" i="7"/>
  <c r="S18" i="7"/>
  <c r="S19" i="7"/>
  <c r="S20" i="7"/>
  <c r="S21" i="7"/>
  <c r="S22" i="7"/>
  <c r="S23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2" i="7"/>
  <c r="S43" i="7"/>
  <c r="S44" i="7"/>
  <c r="S45" i="7"/>
  <c r="S46" i="7"/>
  <c r="S47" i="7"/>
  <c r="S49" i="7"/>
  <c r="S50" i="7"/>
  <c r="S52" i="7"/>
  <c r="S53" i="7"/>
  <c r="S54" i="7"/>
  <c r="S55" i="7"/>
  <c r="S56" i="7"/>
  <c r="S57" i="7"/>
  <c r="S58" i="7"/>
  <c r="S59" i="7"/>
  <c r="S60" i="7"/>
  <c r="S61" i="7"/>
  <c r="S62" i="7"/>
  <c r="S64" i="7"/>
  <c r="S65" i="7"/>
  <c r="S66" i="7"/>
  <c r="S68" i="7"/>
  <c r="S69" i="7"/>
  <c r="S70" i="7"/>
  <c r="S71" i="7"/>
  <c r="S72" i="7"/>
  <c r="S73" i="7"/>
  <c r="S74" i="7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8" i="7"/>
  <c r="S89" i="7"/>
  <c r="S90" i="7"/>
  <c r="S91" i="7"/>
  <c r="S92" i="7"/>
  <c r="S93" i="7"/>
  <c r="S94" i="7"/>
  <c r="S95" i="7"/>
  <c r="S96" i="7"/>
  <c r="S97" i="7"/>
  <c r="L15" i="7"/>
  <c r="L20" i="7"/>
  <c r="L22" i="7"/>
  <c r="L31" i="7"/>
  <c r="L35" i="7"/>
  <c r="L38" i="7"/>
  <c r="L47" i="7"/>
  <c r="L53" i="7"/>
  <c r="L54" i="7"/>
  <c r="L19" i="7"/>
  <c r="L21" i="7"/>
  <c r="L36" i="7"/>
  <c r="L39" i="7"/>
  <c r="L40" i="7"/>
  <c r="L57" i="7"/>
  <c r="L58" i="7"/>
  <c r="L65" i="7"/>
  <c r="L68" i="7"/>
  <c r="L70" i="7"/>
  <c r="L71" i="7"/>
  <c r="L74" i="7"/>
  <c r="L75" i="7"/>
  <c r="L77" i="7"/>
  <c r="L94" i="7"/>
  <c r="L95" i="7"/>
  <c r="L97" i="7"/>
  <c r="T12" i="7"/>
  <c r="S12" i="7"/>
  <c r="T98" i="7"/>
  <c r="S98" i="7"/>
</calcChain>
</file>

<file path=xl/sharedStrings.xml><?xml version="1.0" encoding="utf-8"?>
<sst xmlns="http://schemas.openxmlformats.org/spreadsheetml/2006/main" count="824" uniqueCount="203">
  <si>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</si>
  <si>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</si>
  <si>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</si>
  <si>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</si>
  <si>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</si>
  <si>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</si>
  <si>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</si>
  <si>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</si>
  <si>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</si>
  <si>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</si>
  <si>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</si>
  <si>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</si>
  <si>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</si>
  <si>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</si>
  <si>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</si>
  <si>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</si>
  <si>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</si>
  <si>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</si>
  <si>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</si>
  <si>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</si>
  <si>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</si>
  <si>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</si>
  <si>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</si>
  <si>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</si>
  <si>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</si>
  <si>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</si>
  <si>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</si>
  <si>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DEL INTERIOR</t>
  </si>
  <si>
    <t>Número de estrategias de casas para nuevos liderazgos implementadas y mantenidas.</t>
  </si>
  <si>
    <t>Número de conversatorios convocados y realizados con organizaciones sociales, organizaciones políticas, periodísticas o grupos de líderes de opinión para discutir asuntos del gobierno y la ciudad.</t>
  </si>
  <si>
    <t>Porcentaje de avance en la sistematización de los procesos que adelantan las inspecciones de policía.</t>
  </si>
  <si>
    <t>Número de procesos descongestionados de las inspecciones iniciados antes del 2012 y que impiden la buena atención al ciudadano.</t>
  </si>
  <si>
    <t>Número de planes de descongestión y gestión formulados e implementados.</t>
  </si>
  <si>
    <t>Número de estrategias robustas de transparencia en las inspecciones formulados e implementados.</t>
  </si>
  <si>
    <t>Número de cargos supernumerarios creados para la descongestión de las inspecciones municipales de policía.</t>
  </si>
  <si>
    <t>Número de sedes de comisarías de familia (Norte y Joya) mejoradas y equipadas.</t>
  </si>
  <si>
    <t>Número de sedes nuevas de comisarías de familias (Oriente y Sur) adecuadas y equipadas.</t>
  </si>
  <si>
    <t>Porcentaje de procedimientos de las comisarías de familia digitalizados y sistematizados,</t>
  </si>
  <si>
    <t>Número de planes de mejoramiento de las comisarías de familia implementadas y mantenidas.</t>
  </si>
  <si>
    <t>Número de rutas de seguridad para prevenir riesgos y proteger a víctimas del conflicto interno armado.</t>
  </si>
  <si>
    <t>Número de PAT, mapa de riesgos, plan de prevención y protección y el plan de contingencia mantenidos actualizados.</t>
  </si>
  <si>
    <t>Número de caracterizaciones de las víctimas realizadas y mantenidas actualizadas.</t>
  </si>
  <si>
    <t>Número de mesas de participación a víctimas con el fortalecimiento mantenido.</t>
  </si>
  <si>
    <t>Porcentaje de población víctima del conflicto interno armado que cumpla con los requisitos de ley con ayuda humanitaria de urgencia y en transición incluyendo asistencia exequial garantizada.</t>
  </si>
  <si>
    <t>Porcentaje de procesos de retorno y reubicación a la población víctima del conflicto interno armado mantenidos.</t>
  </si>
  <si>
    <t>Número de iniciativas encaminadas a generar garantías de no repetición y reparación simbólica a víctimas del conflicto interno armado apoyados.</t>
  </si>
  <si>
    <t>Número de días de memoria y de solidaridad con las víctimas del conflicto interno armado conmemorados.</t>
  </si>
  <si>
    <t>Número de apoyo logístico mantenidos para la realización del comité territorial de justicia transicional con sus mesas temáticas.</t>
  </si>
  <si>
    <t>Número de Centros de Atención Integral para las Víctimas del conflicto interno mantenidos y mejorados.</t>
  </si>
  <si>
    <t>Número de oficinas para la Paz creada, dotadas y mantenidas.</t>
  </si>
  <si>
    <t>Número de actividades enfocadas a la organización y participación de las organizaciones sociales de víctimas realizadas en torno a la agenda de paz y la reparación integral.</t>
  </si>
  <si>
    <t>Número de programas mantenidos en temas de emprendimiento a personas en procesos de reintegración.</t>
  </si>
  <si>
    <t>Número de estrategias de apoyo a las iniciativas y programas de la Agencia Colombiana para la Reintegración - ACR implementadas y mantenidas.</t>
  </si>
  <si>
    <t>Número de brigadas de ayuda humanitaria realizadas dirigidas a la población carcelaria en los diferentes centros de reclusión.</t>
  </si>
  <si>
    <t>Número de estrategias de apoyo a la generación de ingresos  para pospenados implementadas y mantenidas.</t>
  </si>
  <si>
    <t>Número de jornadas de promoción de los derechos humanos para prevenir la violencia contra niñas y niños realizadas.</t>
  </si>
  <si>
    <t>Porcentaje de menores infractores con atención integral mantenida.</t>
  </si>
  <si>
    <t>Porcentaje de jóvenes infractores incluidos a la justicia juvenil restaurativa.</t>
  </si>
  <si>
    <t>Número de hogares de paso para las niñas, niños y adolescentes en riesgo garantizado.</t>
  </si>
  <si>
    <t>Número de convenios realizados para la construcción y dotación de un centro de atención especializado para la atención de los adolescentes en conflicto con la ley, acorde a los requerimientos de la ley de infancia y adolescencia.</t>
  </si>
  <si>
    <t>Número de programas de prevención e inclusión social en jóvenes formulados e implementados frente al consumo de sustancias psicoactivas y conductas disfuncionales en los ámbito comunitario, familiar y escolar.</t>
  </si>
  <si>
    <t>Número de capacitaciones realizadas a los comisarios de familia en justicia con equidad.</t>
  </si>
  <si>
    <t>Número de iniciativas de promoción de los derechos humanos para prevenir la violencia contra la mujer y violencia intrafamiliar implementadas.</t>
  </si>
  <si>
    <t>Número de Planes Municipales de Gestión del Riesgo mantenidos.</t>
  </si>
  <si>
    <t>Número de Oficinas de Gestión del Riesgo creadas y mantenidas en el marco de la ley.</t>
  </si>
  <si>
    <t>Número de políticas de gestión del riesgo actualizadas y mantenidas.</t>
  </si>
  <si>
    <t>Número de observatorios de riesgo de desastre creados y mantenidos.</t>
  </si>
  <si>
    <t>Número de escenarios de riesgo en sistemas de información geográfica desarrolladas.</t>
  </si>
  <si>
    <t>Número de estudios de evaluación y priorización de obras de mitigación realizados.</t>
  </si>
  <si>
    <t>Número de estaciones telemétricas de alertas tempranas adquiridas.</t>
  </si>
  <si>
    <t>Porcentaje de personas afectadas por desastres suministrados con elementos básico.</t>
  </si>
  <si>
    <t>Número de simulacros de desastres realizados.</t>
  </si>
  <si>
    <t>Porcentaje de emergencias atendidas con ayudas humanitarias.</t>
  </si>
  <si>
    <t>Número de planes de adquisición del sistema integral de emergencias formulados e implementados.</t>
  </si>
  <si>
    <t>Número de intervenciones estratégicas mantenidas para las diferentes plazas de mercado a cargo del municipio.</t>
  </si>
  <si>
    <t>Número de estudios de diagnóstico realizados en las plazas de mercado a cargo del Municipio.</t>
  </si>
  <si>
    <t>Número de operativos de recuperación, control y preservación del espacio público realizados.</t>
  </si>
  <si>
    <t>Número de casas de justicia del sur creadas y mantenidas.</t>
  </si>
  <si>
    <t>Número de casas de justicia en el Norte mantenidas, mejoradas y con más servicios a la ciudadanía.</t>
  </si>
  <si>
    <t>Número de jueces de paz implementados.</t>
  </si>
  <si>
    <t>Número de estrategias de promoción denominadas “casa de justicia móvil” implementadas en comunidades aledañas a las casas de justicia.</t>
  </si>
  <si>
    <t>Número de cámaras adquiridas para el circuito cerrado de televisión.</t>
  </si>
  <si>
    <t>Número de Planes Integrales de Seguridad (PISCC) formulados e implementados en conjunto con autoridades del Comité Municipal de Orden Público.</t>
  </si>
  <si>
    <t>Número de estaciones de policía en el centro adecuadas y puestas en funcionamiento.</t>
  </si>
  <si>
    <t>Número de CAIs de Policía remodelados y adecuados.</t>
  </si>
  <si>
    <t>Número de frentes de seguridad mantenidos.</t>
  </si>
  <si>
    <t>Número de Centros de Prevención y Protección habilitados al servicio de la Policía.</t>
  </si>
  <si>
    <t>Número de estrategias del Modelo Nacional Vigilancia comunitaria por cuadrantes de la Policía apoyadas en la implementación y mantenidas.</t>
  </si>
  <si>
    <t>Número de metodologías de puntos críticos para la seguridad ciudadana de la policía apoyadas en su implementación y mantenidas.</t>
  </si>
  <si>
    <t>Número de estrategias de focalización o territorialización implementadas en conjunto con demás autoridades de Seguridad.</t>
  </si>
  <si>
    <t>Número de herramientas tecnológicas para la denuncia e información ciudadana implementadas y mantenidas (Red Virtual de Seguridad).</t>
  </si>
  <si>
    <t>Número de estrategias interinstitucionales mantenidas para la inspección, vigilancia y control de los establecimientos de comercio.</t>
  </si>
  <si>
    <t>Número de operativos realizados para el control a la comercialización de combustibles lícitos e ilícitos.</t>
  </si>
  <si>
    <t>Número de operativos para la protección al consumidor realizados.</t>
  </si>
  <si>
    <t>Número de capacitaciones y/o socializaciones dirigidas a comunidad y comerciantes sobre las normas de protección al consumidor realizadas.</t>
  </si>
  <si>
    <t>Número de estrategias de Reacción Inmediata Municipal (RIMB) mantenidos y fortalecidos.</t>
  </si>
  <si>
    <t>Número de estrategias mantenidas promover y mantener la Escuela de Convivencia, Tolerancia y Seguridad Ciudadana institucionalizada por el Decreto 0269 de 2012.</t>
  </si>
  <si>
    <t>Número de estrategias de promoción comunitaria de los mecanismos alternativos de solución de conflictos a través de la unidad móvil de la conciliación mantenidas.</t>
  </si>
  <si>
    <t>Número de observatorios del delito mantenidos y fortalecidos.</t>
  </si>
  <si>
    <t>Número de programas de Tolerancia en Movimiento mantenidos institucionalizados por el Acierdo Municipal 026 del 2014.</t>
  </si>
  <si>
    <t>Número de conversatorios realizados para la promoción de los derechos humanos con enfoque diferencial.</t>
  </si>
  <si>
    <t>Porcentaje de víctimas de la trata de personas con asistencia y apoyo.</t>
  </si>
  <si>
    <t>Número de campañas comunitarias desarrolladas para la prevención de la trata de personas adelantadas a nivel masivo en barrios, colegios y sitios de concurrencia pública.</t>
  </si>
  <si>
    <t>Número de políticas públicas de derechos humanos, formuladas e implementadas.</t>
  </si>
  <si>
    <t>Número de planes realizados de protección de la labor de líderes sociales, comunales, políticos y defensores de derechos humanos en coordinación con autoridades de policía y organismos nacionales e internacionales de protección de los derechos humanos.</t>
  </si>
  <si>
    <t>Número de planes realizados para la reactivación, fortalecimiento y funcionamiento del Consejo Municipal de Paz.</t>
  </si>
  <si>
    <t>Número de observatorios de paz de Bucaramanga implementados.</t>
  </si>
  <si>
    <t>NUEVOS LIDERAZGOS</t>
  </si>
  <si>
    <t>CIUDADANÍA EMPODERADA Y DEBATE PÚBLICO</t>
  </si>
  <si>
    <t>INSPECCIONES Y COMISARÍAS QUE FUNCIONAN</t>
  </si>
  <si>
    <t>VÍCTIMAS DEL CONFLICTO INTERNO ARMADO</t>
  </si>
  <si>
    <t>POBLACIÓN EN PROCESO DE REINTEGRACIÓN</t>
  </si>
  <si>
    <t>POBLACIÓN CARCELARIA Y POSPENADOS</t>
  </si>
  <si>
    <t>JUGANDO Y APRENDIENDO (INFANCIA)</t>
  </si>
  <si>
    <t>CRECIENDO Y CONSTRUYENDO (ADOLESCENCIA)</t>
  </si>
  <si>
    <t>JÓVENES VITALES</t>
  </si>
  <si>
    <t>VIDA LIBRE DE VIOLENCIAS</t>
  </si>
  <si>
    <t>CONOCIMIENTO DEL RIESGO DEL DESASTRE</t>
  </si>
  <si>
    <t>REDUCCIÓN Y MITIGACIÓN DEL RIESGO DE DESASTRE</t>
  </si>
  <si>
    <t>MANEJO DE EMERGENCIAS Y DESASTRES</t>
  </si>
  <si>
    <t>INTERVENCIÓN SOCIAL DEL ESPACIO PÚBLICO</t>
  </si>
  <si>
    <t>CASAS DE JUSTICIA</t>
  </si>
  <si>
    <t>SEGURIDAD CON LÓGICA Y ÉTICA</t>
  </si>
  <si>
    <t>CONVIVENCIA</t>
  </si>
  <si>
    <t>FORTALECIMIENTO DE LOS DERECHOS HUMANOS</t>
  </si>
  <si>
    <t>BUCARAMANGA TERRITORIO DE PAZ</t>
  </si>
  <si>
    <t>GOBIERNO PARTICIPATIVO Y ABIERTO</t>
  </si>
  <si>
    <t>GOBIERNO LEGAL Y EFECTIVO</t>
  </si>
  <si>
    <t>ATENCIÓN PRIORITARIA Y FOCALIZADA A GRUPOS DE POBLACIÓN VULNERABLE</t>
  </si>
  <si>
    <t>LOS CAMINOS DE LA VIDA</t>
  </si>
  <si>
    <t>GESTIÓN DEL RIESGO</t>
  </si>
  <si>
    <t>RED DE ESPACIO PÚBLICO</t>
  </si>
  <si>
    <t>SEGURIDAD Y CONVIVENCIA</t>
  </si>
  <si>
    <t>4 - CALIDAD DE VIDA</t>
  </si>
  <si>
    <t>3 - SOSTENIBILIDAD AMBIENTAL</t>
  </si>
  <si>
    <t>2 - INCLUSIÓN SOCIAL</t>
  </si>
  <si>
    <t>1 - GOBERNANZA DEMOCRÁTICA</t>
  </si>
  <si>
    <t>MUJERES Y EQUIDAD DE GÉNERO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</si>
  <si>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</si>
  <si>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</si>
  <si>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</si>
  <si>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</si>
  <si>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</si>
  <si>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</si>
  <si>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</si>
  <si>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</si>
  <si>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</si>
  <si>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</si>
  <si>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</si>
  <si>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</si>
  <si>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1.1.1</t>
  </si>
  <si>
    <t>Nuevos Liderazgos</t>
  </si>
  <si>
    <t>1.1.3</t>
  </si>
  <si>
    <t>Ciudadanía Empoderada y Debate Público</t>
  </si>
  <si>
    <t>1.2</t>
  </si>
  <si>
    <t>1.2.7</t>
  </si>
  <si>
    <t>Inspecciones y Comisarías que Funcionan</t>
  </si>
  <si>
    <t>LÍNEA ESTRATÉGICA 2: INCLUSIÓN SOCIAL</t>
  </si>
  <si>
    <t>2.1.</t>
  </si>
  <si>
    <t>2.1.7</t>
  </si>
  <si>
    <t>Víctimas del Conflicto Interno Armado</t>
  </si>
  <si>
    <t>2.1.8</t>
  </si>
  <si>
    <t>Población en Proceso de Reintegración</t>
  </si>
  <si>
    <t>2.1.9</t>
  </si>
  <si>
    <t>Población Carcelaria y Pospenados</t>
  </si>
  <si>
    <t>2.2</t>
  </si>
  <si>
    <t>2.2.2</t>
  </si>
  <si>
    <t>Jugando y Aprendiendo (Infancia)</t>
  </si>
  <si>
    <t>2.2.3</t>
  </si>
  <si>
    <t>Creciendo y Construyendo (Adolescencia)</t>
  </si>
  <si>
    <t>2.2.4</t>
  </si>
  <si>
    <t>Jóvenes Vitales (Juventud)</t>
  </si>
  <si>
    <t>2.3</t>
  </si>
  <si>
    <t>2.3.1</t>
  </si>
  <si>
    <t>Vida Libre de Violencias</t>
  </si>
  <si>
    <t>LÍNEA ESTRATÉGICA 3: SOSTENIBILIDAD AMBIENTAL</t>
  </si>
  <si>
    <t>3.2</t>
  </si>
  <si>
    <t>3.2.1</t>
  </si>
  <si>
    <t>Conocimientos del Riesgo del Desastre</t>
  </si>
  <si>
    <t>3.2.2</t>
  </si>
  <si>
    <t>Reducción y Mitigación del Riesgo de Desastre</t>
  </si>
  <si>
    <t>3.2.3</t>
  </si>
  <si>
    <t>Manejo de Emergencias y Desastres</t>
  </si>
  <si>
    <t>LÍNEA ESTRATÉGICA 4: CALIDAD DE VIDA</t>
  </si>
  <si>
    <t>4.5</t>
  </si>
  <si>
    <t>4.5.2</t>
  </si>
  <si>
    <t>Intervención Social del Espacio Público</t>
  </si>
  <si>
    <t>4.6</t>
  </si>
  <si>
    <t>4.6.1</t>
  </si>
  <si>
    <t>Casas de Justicia</t>
  </si>
  <si>
    <t>4.6.2</t>
  </si>
  <si>
    <t>Seguridad con Lógica y Ética</t>
  </si>
  <si>
    <t>4.6.3</t>
  </si>
  <si>
    <t>Convivencia</t>
  </si>
  <si>
    <t>4.6.4</t>
  </si>
  <si>
    <t>Fortalecimiento de los Derechos Humanos</t>
  </si>
  <si>
    <t>4.6.5</t>
  </si>
  <si>
    <t>Bucaramanga Territorio de Paz</t>
  </si>
  <si>
    <t>PLAN DE DESARROLLO 2016 - 2019</t>
  </si>
  <si>
    <t>RESUMEN CUMPLIMIENTO SECRETARÍA DEL INTERIOR 2016 - 2019</t>
  </si>
  <si>
    <t>FECHA DE CORTE:</t>
  </si>
  <si>
    <t xml:space="preserve"> -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</si>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</sst>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5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000000"/>
      <name val="Arial"/>
      <family val="2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color rgb="FF000000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0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71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3" fillId="0" borderId="39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6" fillId="3" borderId="17" xfId="0" applyFont="1" applyFill="1" applyBorder="1" applyAlignment="1">
      <alignment horizontal="center" vertical="center"/>
    </xf>
    <xf numFmtId="9" fontId="6" fillId="3" borderId="17" xfId="0" applyNumberFormat="1" applyFont="1" applyFill="1" applyBorder="1" applyAlignment="1">
      <alignment horizontal="center" vertical="center"/>
    </xf>
    <xf numFmtId="9" fontId="6" fillId="3" borderId="41" xfId="0" applyNumberFormat="1" applyFont="1" applyFill="1" applyBorder="1" applyAlignment="1">
      <alignment horizontal="center" vertical="center"/>
    </xf>
    <xf numFmtId="164" fontId="3" fillId="0" borderId="19" xfId="0" applyNumberFormat="1" applyFont="1" applyBorder="1" applyAlignment="1" applyProtection="1">
      <alignment horizontal="center" vertical="center"/>
    </xf>
    <xf numFmtId="9" fontId="6" fillId="3" borderId="40" xfId="0" applyNumberFormat="1" applyFont="1" applyFill="1" applyBorder="1" applyAlignment="1">
      <alignment horizontal="center" vertical="center"/>
    </xf>
    <xf numFmtId="9" fontId="6" fillId="4" borderId="40" xfId="0" applyNumberFormat="1" applyFont="1" applyFill="1" applyBorder="1" applyAlignment="1">
      <alignment horizontal="center" vertical="center"/>
    </xf>
    <xf numFmtId="9" fontId="6" fillId="4" borderId="4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9" fontId="6" fillId="0" borderId="9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justify" vertical="center" wrapText="1"/>
    </xf>
    <xf numFmtId="0" fontId="6" fillId="4" borderId="49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34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justify" vertical="center" wrapText="1"/>
    </xf>
    <xf numFmtId="164" fontId="6" fillId="0" borderId="39" xfId="0" applyNumberFormat="1" applyFont="1" applyBorder="1" applyAlignment="1">
      <alignment horizontal="center" vertical="center"/>
    </xf>
    <xf numFmtId="0" fontId="7" fillId="0" borderId="39" xfId="0" applyFont="1" applyFill="1" applyBorder="1" applyAlignment="1">
      <alignment horizontal="justify" vertical="center" wrapText="1"/>
    </xf>
    <xf numFmtId="3" fontId="6" fillId="0" borderId="39" xfId="0" applyNumberFormat="1" applyFont="1" applyBorder="1" applyAlignment="1">
      <alignment horizontal="center" vertical="center"/>
    </xf>
    <xf numFmtId="9" fontId="6" fillId="0" borderId="39" xfId="0" applyNumberFormat="1" applyFont="1" applyBorder="1" applyAlignment="1">
      <alignment horizontal="center" vertical="center"/>
    </xf>
    <xf numFmtId="9" fontId="6" fillId="0" borderId="53" xfId="0" applyNumberFormat="1" applyFont="1" applyBorder="1" applyAlignment="1">
      <alignment horizontal="center" vertical="center"/>
    </xf>
    <xf numFmtId="0" fontId="6" fillId="0" borderId="54" xfId="0" applyFont="1" applyBorder="1" applyAlignment="1">
      <alignment horizontal="justify" vertical="center" wrapText="1"/>
    </xf>
    <xf numFmtId="164" fontId="6" fillId="0" borderId="36" xfId="0" applyNumberFormat="1" applyFont="1" applyBorder="1" applyAlignment="1">
      <alignment horizontal="center" vertical="center"/>
    </xf>
    <xf numFmtId="3" fontId="6" fillId="0" borderId="36" xfId="0" applyNumberFormat="1" applyFont="1" applyBorder="1" applyAlignment="1">
      <alignment horizontal="center" vertical="center"/>
    </xf>
    <xf numFmtId="9" fontId="6" fillId="0" borderId="36" xfId="0" applyNumberFormat="1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0" fontId="6" fillId="0" borderId="55" xfId="0" applyFont="1" applyBorder="1" applyAlignment="1">
      <alignment horizontal="justify" vertical="center" wrapText="1"/>
    </xf>
    <xf numFmtId="164" fontId="6" fillId="0" borderId="56" xfId="0" applyNumberFormat="1" applyFont="1" applyBorder="1" applyAlignment="1">
      <alignment horizontal="center" vertical="center"/>
    </xf>
    <xf numFmtId="0" fontId="3" fillId="0" borderId="56" xfId="0" applyFont="1" applyFill="1" applyBorder="1" applyAlignment="1">
      <alignment horizontal="justify" vertical="center" wrapText="1"/>
    </xf>
    <xf numFmtId="3" fontId="6" fillId="0" borderId="56" xfId="0" applyNumberFormat="1" applyFont="1" applyBorder="1" applyAlignment="1">
      <alignment horizontal="center" vertical="center"/>
    </xf>
    <xf numFmtId="9" fontId="6" fillId="0" borderId="59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59" xfId="0" applyNumberFormat="1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6" fillId="0" borderId="60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62" xfId="0" applyNumberFormat="1" applyFont="1" applyBorder="1" applyAlignment="1">
      <alignment horizontal="center" vertical="center"/>
    </xf>
    <xf numFmtId="9" fontId="6" fillId="0" borderId="64" xfId="0" applyNumberFormat="1" applyFont="1" applyBorder="1" applyAlignment="1">
      <alignment horizontal="center" vertical="center"/>
    </xf>
    <xf numFmtId="9" fontId="9" fillId="2" borderId="57" xfId="0" applyNumberFormat="1" applyFont="1" applyFill="1" applyBorder="1" applyAlignment="1">
      <alignment horizontal="center" vertical="center"/>
    </xf>
    <xf numFmtId="3" fontId="9" fillId="2" borderId="56" xfId="0" applyNumberFormat="1" applyFont="1" applyFill="1" applyBorder="1" applyAlignment="1">
      <alignment horizontal="center" vertical="center"/>
    </xf>
    <xf numFmtId="9" fontId="9" fillId="2" borderId="56" xfId="0" applyNumberFormat="1" applyFont="1" applyFill="1" applyBorder="1" applyAlignment="1">
      <alignment horizontal="center" vertical="center"/>
    </xf>
    <xf numFmtId="9" fontId="8" fillId="0" borderId="52" xfId="0" applyNumberFormat="1" applyFont="1" applyBorder="1" applyAlignment="1">
      <alignment horizontal="center" vertical="center"/>
    </xf>
    <xf numFmtId="9" fontId="8" fillId="0" borderId="63" xfId="0" applyNumberFormat="1" applyFont="1" applyBorder="1" applyAlignment="1">
      <alignment horizontal="center" vertical="center"/>
    </xf>
    <xf numFmtId="9" fontId="8" fillId="0" borderId="18" xfId="0" applyNumberFormat="1" applyFont="1" applyBorder="1" applyAlignment="1">
      <alignment horizontal="center" vertical="center"/>
    </xf>
    <xf numFmtId="9" fontId="7" fillId="5" borderId="17" xfId="0" applyNumberFormat="1" applyFont="1" applyFill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9" fontId="6" fillId="4" borderId="17" xfId="0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9" fontId="6" fillId="0" borderId="21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0" fontId="6" fillId="0" borderId="38" xfId="0" quotePrefix="1" applyFont="1" applyFill="1" applyBorder="1"/>
    <xf numFmtId="3" fontId="9" fillId="2" borderId="55" xfId="0" applyNumberFormat="1" applyFont="1" applyFill="1" applyBorder="1" applyAlignment="1">
      <alignment horizontal="center" vertical="center"/>
    </xf>
    <xf numFmtId="9" fontId="9" fillId="2" borderId="55" xfId="0" applyNumberFormat="1" applyFont="1" applyFill="1" applyBorder="1" applyAlignment="1">
      <alignment horizontal="center" vertical="center"/>
    </xf>
    <xf numFmtId="3" fontId="6" fillId="4" borderId="40" xfId="0" applyNumberFormat="1" applyFont="1" applyFill="1" applyBorder="1" applyAlignment="1">
      <alignment horizontal="center" vertical="center"/>
    </xf>
    <xf numFmtId="3" fontId="6" fillId="3" borderId="40" xfId="0" applyNumberFormat="1" applyFont="1" applyFill="1" applyBorder="1" applyAlignment="1">
      <alignment horizontal="center" vertical="center"/>
    </xf>
    <xf numFmtId="3" fontId="6" fillId="3" borderId="17" xfId="0" applyNumberFormat="1" applyFont="1" applyFill="1" applyBorder="1" applyAlignment="1">
      <alignment horizontal="center" vertical="center"/>
    </xf>
    <xf numFmtId="3" fontId="6" fillId="4" borderId="17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46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39" xfId="0" applyNumberFormat="1" applyFont="1" applyFill="1" applyBorder="1" applyAlignment="1">
      <alignment horizontal="center" vertical="center"/>
    </xf>
    <xf numFmtId="164" fontId="6" fillId="0" borderId="20" xfId="0" applyNumberFormat="1" applyFont="1" applyFill="1" applyBorder="1" applyAlignment="1">
      <alignment horizontal="center" vertical="center"/>
    </xf>
    <xf numFmtId="164" fontId="6" fillId="0" borderId="36" xfId="0" applyNumberFormat="1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justify" vertical="center" wrapText="1"/>
    </xf>
    <xf numFmtId="164" fontId="6" fillId="0" borderId="56" xfId="0" applyNumberFormat="1" applyFont="1" applyFill="1" applyBorder="1" applyAlignment="1">
      <alignment horizontal="center" vertical="center"/>
    </xf>
    <xf numFmtId="165" fontId="6" fillId="0" borderId="46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9" fontId="6" fillId="6" borderId="64" xfId="0" applyNumberFormat="1" applyFont="1" applyFill="1" applyBorder="1" applyAlignment="1">
      <alignment horizontal="center" vertical="center"/>
    </xf>
    <xf numFmtId="9" fontId="6" fillId="6" borderId="17" xfId="0" applyNumberFormat="1" applyFont="1" applyFill="1" applyBorder="1" applyAlignment="1">
      <alignment horizontal="center" vertical="center"/>
    </xf>
    <xf numFmtId="9" fontId="6" fillId="6" borderId="56" xfId="0" applyNumberFormat="1" applyFont="1" applyFill="1" applyBorder="1" applyAlignment="1">
      <alignment horizontal="center" vertical="center"/>
    </xf>
    <xf numFmtId="9" fontId="6" fillId="6" borderId="36" xfId="0" applyNumberFormat="1" applyFont="1" applyFill="1" applyBorder="1" applyAlignment="1">
      <alignment horizontal="center" vertical="center"/>
    </xf>
    <xf numFmtId="9" fontId="6" fillId="6" borderId="62" xfId="0" applyNumberFormat="1" applyFont="1" applyFill="1" applyBorder="1" applyAlignment="1">
      <alignment horizontal="center" vertical="center"/>
    </xf>
    <xf numFmtId="9" fontId="6" fillId="6" borderId="68" xfId="0" applyNumberFormat="1" applyFont="1" applyFill="1" applyBorder="1" applyAlignment="1">
      <alignment horizontal="center" vertical="center"/>
    </xf>
    <xf numFmtId="9" fontId="6" fillId="6" borderId="3" xfId="0" applyNumberFormat="1" applyFont="1" applyFill="1" applyBorder="1" applyAlignment="1">
      <alignment horizontal="center" vertical="center"/>
    </xf>
    <xf numFmtId="9" fontId="6" fillId="6" borderId="4" xfId="0" applyNumberFormat="1" applyFont="1" applyFill="1" applyBorder="1" applyAlignment="1">
      <alignment horizontal="center" vertical="center"/>
    </xf>
    <xf numFmtId="9" fontId="6" fillId="6" borderId="66" xfId="0" applyNumberFormat="1" applyFont="1" applyFill="1" applyBorder="1" applyAlignment="1">
      <alignment horizontal="center" vertical="center"/>
    </xf>
    <xf numFmtId="9" fontId="6" fillId="6" borderId="5" xfId="0" applyNumberFormat="1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9" fontId="6" fillId="6" borderId="67" xfId="0" applyNumberFormat="1" applyFont="1" applyFill="1" applyBorder="1" applyAlignment="1">
      <alignment horizontal="center" vertical="center"/>
    </xf>
    <xf numFmtId="9" fontId="6" fillId="6" borderId="7" xfId="0" applyNumberFormat="1" applyFont="1" applyFill="1" applyBorder="1" applyAlignment="1">
      <alignment horizontal="center" vertical="center"/>
    </xf>
    <xf numFmtId="9" fontId="6" fillId="6" borderId="39" xfId="0" applyNumberFormat="1" applyFont="1" applyFill="1" applyBorder="1" applyAlignment="1">
      <alignment horizontal="center" vertical="center"/>
    </xf>
    <xf numFmtId="9" fontId="12" fillId="2" borderId="56" xfId="0" applyNumberFormat="1" applyFont="1" applyFill="1" applyBorder="1" applyAlignment="1">
      <alignment horizontal="center" vertical="center"/>
    </xf>
    <xf numFmtId="9" fontId="12" fillId="2" borderId="55" xfId="0" applyNumberFormat="1" applyFont="1" applyFill="1" applyBorder="1" applyAlignment="1">
      <alignment horizontal="center" vertical="center"/>
    </xf>
    <xf numFmtId="9" fontId="9" fillId="6" borderId="35" xfId="0" applyNumberFormat="1" applyFont="1" applyFill="1" applyBorder="1" applyAlignment="1">
      <alignment horizontal="center" vertical="center"/>
    </xf>
    <xf numFmtId="9" fontId="13" fillId="5" borderId="17" xfId="0" applyNumberFormat="1" applyFont="1" applyFill="1" applyBorder="1" applyAlignment="1">
      <alignment horizontal="center" vertical="center"/>
    </xf>
    <xf numFmtId="9" fontId="9" fillId="6" borderId="53" xfId="0" applyNumberFormat="1" applyFont="1" applyFill="1" applyBorder="1" applyAlignment="1">
      <alignment horizontal="center" vertical="center"/>
    </xf>
    <xf numFmtId="9" fontId="9" fillId="6" borderId="9" xfId="0" applyNumberFormat="1" applyFont="1" applyFill="1" applyBorder="1" applyAlignment="1">
      <alignment horizontal="center" vertical="center"/>
    </xf>
    <xf numFmtId="9" fontId="9" fillId="6" borderId="10" xfId="0" applyNumberFormat="1" applyFont="1" applyFill="1" applyBorder="1" applyAlignment="1">
      <alignment horizontal="center" vertical="center"/>
    </xf>
    <xf numFmtId="9" fontId="9" fillId="4" borderId="17" xfId="0" applyNumberFormat="1" applyFont="1" applyFill="1" applyBorder="1" applyAlignment="1">
      <alignment horizontal="center" vertical="center"/>
    </xf>
    <xf numFmtId="9" fontId="9" fillId="3" borderId="17" xfId="0" applyNumberFormat="1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3" fontId="6" fillId="0" borderId="37" xfId="0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3" fontId="6" fillId="0" borderId="71" xfId="0" applyNumberFormat="1" applyFont="1" applyBorder="1" applyAlignment="1">
      <alignment horizontal="center" vertical="center"/>
    </xf>
    <xf numFmtId="3" fontId="6" fillId="0" borderId="57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69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3" fontId="6" fillId="0" borderId="72" xfId="0" applyNumberFormat="1" applyFont="1" applyBorder="1" applyAlignment="1">
      <alignment horizontal="center" vertical="center"/>
    </xf>
    <xf numFmtId="3" fontId="6" fillId="0" borderId="53" xfId="0" applyNumberFormat="1" applyFont="1" applyBorder="1" applyAlignment="1">
      <alignment horizontal="center" vertical="center"/>
    </xf>
    <xf numFmtId="3" fontId="6" fillId="0" borderId="49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9" fontId="6" fillId="0" borderId="32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2" fillId="0" borderId="73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9" fontId="16" fillId="8" borderId="56" xfId="0" applyNumberFormat="1" applyFont="1" applyFill="1" applyBorder="1" applyAlignment="1">
      <alignment horizontal="center" vertical="center"/>
    </xf>
    <xf numFmtId="9" fontId="17" fillId="8" borderId="71" xfId="0" applyNumberFormat="1" applyFont="1" applyFill="1" applyBorder="1" applyAlignment="1">
      <alignment horizontal="center" vertical="center"/>
    </xf>
    <xf numFmtId="9" fontId="18" fillId="8" borderId="40" xfId="0" applyNumberFormat="1" applyFont="1" applyFill="1" applyBorder="1" applyAlignment="1">
      <alignment horizontal="center" vertical="center"/>
    </xf>
    <xf numFmtId="3" fontId="16" fillId="8" borderId="55" xfId="0" applyNumberFormat="1" applyFont="1" applyFill="1" applyBorder="1" applyAlignment="1">
      <alignment horizontal="center" vertical="center"/>
    </xf>
    <xf numFmtId="3" fontId="16" fillId="8" borderId="56" xfId="0" applyNumberFormat="1" applyFont="1" applyFill="1" applyBorder="1" applyAlignment="1">
      <alignment horizontal="center" vertical="center"/>
    </xf>
    <xf numFmtId="9" fontId="19" fillId="8" borderId="58" xfId="0" applyNumberFormat="1" applyFont="1" applyFill="1" applyBorder="1" applyAlignment="1" applyProtection="1">
      <alignment horizontal="center" vertical="center"/>
    </xf>
    <xf numFmtId="9" fontId="19" fillId="8" borderId="57" xfId="0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center" vertical="center"/>
    </xf>
    <xf numFmtId="9" fontId="20" fillId="9" borderId="39" xfId="0" applyNumberFormat="1" applyFont="1" applyFill="1" applyBorder="1" applyAlignment="1">
      <alignment horizontal="center" vertical="center"/>
    </xf>
    <xf numFmtId="9" fontId="21" fillId="9" borderId="72" xfId="0" applyNumberFormat="1" applyFont="1" applyFill="1" applyBorder="1" applyAlignment="1">
      <alignment horizontal="center" vertical="center"/>
    </xf>
    <xf numFmtId="9" fontId="22" fillId="9" borderId="68" xfId="0" applyNumberFormat="1" applyFont="1" applyFill="1" applyBorder="1" applyAlignment="1">
      <alignment horizontal="center" vertical="center"/>
    </xf>
    <xf numFmtId="3" fontId="6" fillId="9" borderId="62" xfId="0" applyNumberFormat="1" applyFont="1" applyFill="1" applyBorder="1" applyAlignment="1">
      <alignment horizontal="center" vertical="center"/>
    </xf>
    <xf numFmtId="3" fontId="6" fillId="9" borderId="39" xfId="0" applyNumberFormat="1" applyFont="1" applyFill="1" applyBorder="1" applyAlignment="1">
      <alignment horizontal="center" vertical="center"/>
    </xf>
    <xf numFmtId="9" fontId="5" fillId="9" borderId="24" xfId="0" applyNumberFormat="1" applyFont="1" applyFill="1" applyBorder="1" applyAlignment="1" applyProtection="1">
      <alignment horizontal="center" vertical="center"/>
    </xf>
    <xf numFmtId="9" fontId="5" fillId="9" borderId="53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3" fillId="0" borderId="31" xfId="0" applyNumberFormat="1" applyFont="1" applyBorder="1" applyAlignment="1">
      <alignment horizontal="center" vertical="center" wrapText="1"/>
    </xf>
    <xf numFmtId="9" fontId="22" fillId="0" borderId="66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9" fontId="5" fillId="0" borderId="46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20" fillId="9" borderId="5" xfId="0" applyNumberFormat="1" applyFont="1" applyFill="1" applyBorder="1" applyAlignment="1">
      <alignment horizontal="center" vertical="center" wrapText="1"/>
    </xf>
    <xf numFmtId="9" fontId="21" fillId="9" borderId="31" xfId="0" applyNumberFormat="1" applyFont="1" applyFill="1" applyBorder="1" applyAlignment="1">
      <alignment horizontal="center" vertical="center" wrapText="1"/>
    </xf>
    <xf numFmtId="9" fontId="22" fillId="9" borderId="66" xfId="0" applyNumberFormat="1" applyFont="1" applyFill="1" applyBorder="1" applyAlignment="1">
      <alignment horizontal="center" vertical="center" wrapText="1"/>
    </xf>
    <xf numFmtId="3" fontId="6" fillId="9" borderId="4" xfId="0" applyNumberFormat="1" applyFont="1" applyFill="1" applyBorder="1" applyAlignment="1">
      <alignment horizontal="center" vertical="center"/>
    </xf>
    <xf numFmtId="3" fontId="6" fillId="9" borderId="5" xfId="0" applyNumberFormat="1" applyFont="1" applyFill="1" applyBorder="1" applyAlignment="1">
      <alignment horizontal="center" vertical="center"/>
    </xf>
    <xf numFmtId="9" fontId="5" fillId="9" borderId="46" xfId="0" applyNumberFormat="1" applyFont="1" applyFill="1" applyBorder="1" applyAlignment="1" applyProtection="1">
      <alignment horizontal="center" vertical="center"/>
    </xf>
    <xf numFmtId="9" fontId="5" fillId="9" borderId="9" xfId="0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9" fontId="23" fillId="0" borderId="69" xfId="0" applyNumberFormat="1" applyFont="1" applyBorder="1" applyAlignment="1">
      <alignment horizontal="center" vertical="center" wrapText="1"/>
    </xf>
    <xf numFmtId="9" fontId="22" fillId="0" borderId="16" xfId="0" applyNumberFormat="1" applyFont="1" applyBorder="1" applyAlignment="1">
      <alignment horizontal="center" vertical="center" wrapText="1"/>
    </xf>
    <xf numFmtId="9" fontId="16" fillId="10" borderId="56" xfId="0" applyNumberFormat="1" applyFont="1" applyFill="1" applyBorder="1" applyAlignment="1">
      <alignment horizontal="center" vertical="center" wrapText="1"/>
    </xf>
    <xf numFmtId="9" fontId="17" fillId="10" borderId="71" xfId="0" applyNumberFormat="1" applyFont="1" applyFill="1" applyBorder="1" applyAlignment="1">
      <alignment horizontal="center" vertical="center" wrapText="1"/>
    </xf>
    <xf numFmtId="9" fontId="18" fillId="10" borderId="40" xfId="0" applyNumberFormat="1" applyFont="1" applyFill="1" applyBorder="1" applyAlignment="1">
      <alignment horizontal="center" vertical="center" wrapText="1"/>
    </xf>
    <xf numFmtId="3" fontId="16" fillId="10" borderId="55" xfId="0" applyNumberFormat="1" applyFont="1" applyFill="1" applyBorder="1" applyAlignment="1">
      <alignment horizontal="center" vertical="center"/>
    </xf>
    <xf numFmtId="3" fontId="16" fillId="10" borderId="56" xfId="0" applyNumberFormat="1" applyFont="1" applyFill="1" applyBorder="1" applyAlignment="1">
      <alignment horizontal="center" vertical="center"/>
    </xf>
    <xf numFmtId="9" fontId="19" fillId="10" borderId="58" xfId="0" applyNumberFormat="1" applyFont="1" applyFill="1" applyBorder="1" applyAlignment="1" applyProtection="1">
      <alignment horizontal="center" vertical="center"/>
    </xf>
    <xf numFmtId="9" fontId="19" fillId="10" borderId="57" xfId="0" applyNumberFormat="1" applyFont="1" applyFill="1" applyBorder="1" applyAlignment="1" applyProtection="1">
      <alignment horizontal="center" vertical="center"/>
    </xf>
    <xf numFmtId="9" fontId="20" fillId="9" borderId="39" xfId="0" applyNumberFormat="1" applyFont="1" applyFill="1" applyBorder="1" applyAlignment="1">
      <alignment horizontal="center" vertical="center" wrapText="1"/>
    </xf>
    <xf numFmtId="9" fontId="21" fillId="9" borderId="72" xfId="0" applyNumberFormat="1" applyFont="1" applyFill="1" applyBorder="1" applyAlignment="1">
      <alignment horizontal="center" vertical="center" wrapText="1"/>
    </xf>
    <xf numFmtId="9" fontId="22" fillId="9" borderId="68" xfId="0" applyNumberFormat="1" applyFont="1" applyFill="1" applyBorder="1" applyAlignment="1">
      <alignment horizontal="center" vertical="center" wrapText="1"/>
    </xf>
    <xf numFmtId="9" fontId="16" fillId="11" borderId="56" xfId="0" applyNumberFormat="1" applyFont="1" applyFill="1" applyBorder="1" applyAlignment="1">
      <alignment horizontal="center" vertical="center" wrapText="1"/>
    </xf>
    <xf numFmtId="9" fontId="17" fillId="11" borderId="71" xfId="0" applyNumberFormat="1" applyFont="1" applyFill="1" applyBorder="1" applyAlignment="1">
      <alignment horizontal="center" vertical="center" wrapText="1"/>
    </xf>
    <xf numFmtId="9" fontId="18" fillId="11" borderId="40" xfId="0" applyNumberFormat="1" applyFont="1" applyFill="1" applyBorder="1" applyAlignment="1">
      <alignment horizontal="center" vertical="center" wrapText="1"/>
    </xf>
    <xf numFmtId="3" fontId="16" fillId="11" borderId="55" xfId="0" applyNumberFormat="1" applyFont="1" applyFill="1" applyBorder="1" applyAlignment="1">
      <alignment horizontal="center" vertical="center"/>
    </xf>
    <xf numFmtId="3" fontId="16" fillId="11" borderId="56" xfId="0" applyNumberFormat="1" applyFont="1" applyFill="1" applyBorder="1" applyAlignment="1">
      <alignment horizontal="center" vertical="center"/>
    </xf>
    <xf numFmtId="9" fontId="16" fillId="11" borderId="58" xfId="0" applyNumberFormat="1" applyFont="1" applyFill="1" applyBorder="1" applyAlignment="1" applyProtection="1">
      <alignment horizontal="center" vertical="center"/>
    </xf>
    <xf numFmtId="9" fontId="16" fillId="11" borderId="57" xfId="0" applyNumberFormat="1" applyFont="1" applyFill="1" applyBorder="1" applyAlignment="1" applyProtection="1">
      <alignment horizontal="center" vertical="center"/>
    </xf>
    <xf numFmtId="9" fontId="16" fillId="12" borderId="56" xfId="0" applyNumberFormat="1" applyFont="1" applyFill="1" applyBorder="1" applyAlignment="1">
      <alignment horizontal="center" vertical="center" wrapText="1"/>
    </xf>
    <xf numFmtId="9" fontId="17" fillId="12" borderId="71" xfId="0" applyNumberFormat="1" applyFont="1" applyFill="1" applyBorder="1" applyAlignment="1">
      <alignment horizontal="center" vertical="center" wrapText="1"/>
    </xf>
    <xf numFmtId="9" fontId="18" fillId="12" borderId="40" xfId="0" applyNumberFormat="1" applyFont="1" applyFill="1" applyBorder="1" applyAlignment="1">
      <alignment horizontal="center" vertical="center" wrapText="1"/>
    </xf>
    <xf numFmtId="3" fontId="16" fillId="12" borderId="55" xfId="0" applyNumberFormat="1" applyFont="1" applyFill="1" applyBorder="1" applyAlignment="1">
      <alignment horizontal="center" vertical="center"/>
    </xf>
    <xf numFmtId="3" fontId="16" fillId="12" borderId="56" xfId="0" applyNumberFormat="1" applyFont="1" applyFill="1" applyBorder="1" applyAlignment="1">
      <alignment horizontal="center" vertical="center"/>
    </xf>
    <xf numFmtId="9" fontId="16" fillId="13" borderId="58" xfId="0" applyNumberFormat="1" applyFont="1" applyFill="1" applyBorder="1" applyAlignment="1" applyProtection="1">
      <alignment horizontal="center" vertical="center"/>
    </xf>
    <xf numFmtId="9" fontId="16" fillId="13" borderId="57" xfId="0" applyNumberFormat="1" applyFont="1" applyFill="1" applyBorder="1" applyAlignment="1" applyProtection="1">
      <alignment horizontal="center" vertical="center"/>
    </xf>
    <xf numFmtId="9" fontId="9" fillId="2" borderId="56" xfId="0" applyNumberFormat="1" applyFont="1" applyFill="1" applyBorder="1" applyAlignment="1">
      <alignment horizontal="center" vertical="center" wrapText="1"/>
    </xf>
    <xf numFmtId="9" fontId="9" fillId="2" borderId="71" xfId="0" applyNumberFormat="1" applyFont="1" applyFill="1" applyBorder="1" applyAlignment="1">
      <alignment horizontal="center" vertical="center" wrapText="1"/>
    </xf>
    <xf numFmtId="9" fontId="24" fillId="2" borderId="40" xfId="0" applyNumberFormat="1" applyFont="1" applyFill="1" applyBorder="1" applyAlignment="1">
      <alignment horizontal="center" vertical="center" wrapText="1"/>
    </xf>
    <xf numFmtId="9" fontId="4" fillId="2" borderId="56" xfId="0" applyNumberFormat="1" applyFont="1" applyFill="1" applyBorder="1" applyAlignment="1" applyProtection="1">
      <alignment horizontal="center" vertical="center"/>
    </xf>
    <xf numFmtId="9" fontId="4" fillId="2" borderId="57" xfId="0" applyNumberFormat="1" applyFont="1" applyFill="1" applyBorder="1" applyAlignment="1" applyProtection="1">
      <alignment horizontal="center" vertical="center"/>
    </xf>
    <xf numFmtId="0" fontId="9" fillId="0" borderId="0" xfId="0" applyFont="1"/>
    <xf numFmtId="0" fontId="23" fillId="0" borderId="0" xfId="0" applyFont="1"/>
    <xf numFmtId="0" fontId="9" fillId="0" borderId="0" xfId="0" applyFont="1" applyAlignment="1">
      <alignment vertical="center"/>
    </xf>
    <xf numFmtId="3" fontId="6" fillId="0" borderId="6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39" xfId="0" applyNumberFormat="1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center" vertical="center"/>
    </xf>
    <xf numFmtId="3" fontId="6" fillId="0" borderId="36" xfId="0" applyNumberFormat="1" applyFont="1" applyFill="1" applyBorder="1" applyAlignment="1">
      <alignment horizontal="center" vertical="center"/>
    </xf>
    <xf numFmtId="3" fontId="6" fillId="0" borderId="56" xfId="0" applyNumberFormat="1" applyFont="1" applyFill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165" fontId="6" fillId="0" borderId="31" xfId="0" applyNumberFormat="1" applyFont="1" applyBorder="1" applyAlignment="1">
      <alignment horizontal="center" vertical="center"/>
    </xf>
    <xf numFmtId="164" fontId="23" fillId="0" borderId="0" xfId="0" applyNumberFormat="1" applyFont="1" applyAlignment="1">
      <alignment horizontal="left"/>
    </xf>
    <xf numFmtId="0" fontId="17" fillId="0" borderId="0" xfId="0" applyFont="1"/>
    <xf numFmtId="0" fontId="1" fillId="0" borderId="3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justify" vertical="center" wrapText="1"/>
    </xf>
    <xf numFmtId="0" fontId="6" fillId="0" borderId="44" xfId="0" applyFont="1" applyBorder="1" applyAlignment="1">
      <alignment horizontal="justify" vertical="center" wrapText="1"/>
    </xf>
    <xf numFmtId="0" fontId="6" fillId="0" borderId="26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6" borderId="30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70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2" fillId="6" borderId="45" xfId="0" applyFont="1" applyFill="1" applyBorder="1" applyAlignment="1">
      <alignment horizontal="center" vertical="center" wrapText="1"/>
    </xf>
    <xf numFmtId="0" fontId="2" fillId="6" borderId="60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6" borderId="44" xfId="0" applyFont="1" applyFill="1" applyBorder="1" applyAlignment="1">
      <alignment horizontal="center" vertical="center" wrapText="1"/>
    </xf>
    <xf numFmtId="0" fontId="2" fillId="6" borderId="54" xfId="0" applyFont="1" applyFill="1" applyBorder="1" applyAlignment="1">
      <alignment horizontal="center" vertical="center" wrapText="1"/>
    </xf>
    <xf numFmtId="0" fontId="15" fillId="0" borderId="71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2" fillId="7" borderId="37" xfId="0" applyFont="1" applyFill="1" applyBorder="1" applyAlignment="1" applyProtection="1">
      <alignment horizontal="center" vertical="center" wrapText="1"/>
      <protection locked="0"/>
    </xf>
    <xf numFmtId="0" fontId="2" fillId="7" borderId="23" xfId="0" applyFont="1" applyFill="1" applyBorder="1" applyAlignment="1" applyProtection="1">
      <alignment horizontal="center" vertical="center" wrapText="1"/>
      <protection locked="0"/>
    </xf>
    <xf numFmtId="0" fontId="2" fillId="7" borderId="49" xfId="0" applyFont="1" applyFill="1" applyBorder="1" applyAlignment="1" applyProtection="1">
      <alignment horizontal="center" vertical="center" wrapText="1"/>
      <protection locked="0"/>
    </xf>
    <xf numFmtId="0" fontId="2" fillId="7" borderId="17" xfId="0" applyFont="1" applyFill="1" applyBorder="1" applyAlignment="1" applyProtection="1">
      <alignment horizontal="center" vertical="center" wrapText="1"/>
      <protection locked="0"/>
    </xf>
    <xf numFmtId="0" fontId="1" fillId="7" borderId="37" xfId="0" applyFont="1" applyFill="1" applyBorder="1" applyAlignment="1" applyProtection="1">
      <alignment horizontal="center" vertical="center" wrapText="1"/>
      <protection locked="0"/>
    </xf>
    <xf numFmtId="0" fontId="1" fillId="7" borderId="12" xfId="0" applyFont="1" applyFill="1" applyBorder="1" applyAlignment="1" applyProtection="1">
      <alignment horizontal="center" vertical="center" wrapText="1"/>
      <protection locked="0"/>
    </xf>
    <xf numFmtId="0" fontId="1" fillId="7" borderId="49" xfId="0" applyFont="1" applyFill="1" applyBorder="1" applyAlignment="1" applyProtection="1">
      <alignment horizontal="center" vertical="center" wrapText="1"/>
      <protection locked="0"/>
    </xf>
    <xf numFmtId="0" fontId="1" fillId="7" borderId="19" xfId="0" applyFont="1" applyFill="1" applyBorder="1" applyAlignment="1" applyProtection="1">
      <alignment horizontal="center" vertical="center" wrapText="1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>
      <alignment horizontal="justify" vertical="center"/>
    </xf>
    <xf numFmtId="0" fontId="6" fillId="0" borderId="47" xfId="0" applyFont="1" applyBorder="1" applyAlignment="1">
      <alignment horizontal="justify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6" fillId="8" borderId="71" xfId="0" applyFont="1" applyFill="1" applyBorder="1" applyAlignment="1">
      <alignment horizontal="justify" vertical="center"/>
    </xf>
    <xf numFmtId="0" fontId="16" fillId="8" borderId="61" xfId="0" applyFont="1" applyFill="1" applyBorder="1" applyAlignment="1">
      <alignment horizontal="justify" vertical="center"/>
    </xf>
    <xf numFmtId="0" fontId="20" fillId="9" borderId="30" xfId="0" applyFont="1" applyFill="1" applyBorder="1" applyAlignment="1">
      <alignment horizontal="justify" vertical="center"/>
    </xf>
    <xf numFmtId="0" fontId="20" fillId="9" borderId="48" xfId="0" applyFont="1" applyFill="1" applyBorder="1" applyAlignment="1">
      <alignment horizontal="justify" vertical="center"/>
    </xf>
    <xf numFmtId="0" fontId="20" fillId="9" borderId="31" xfId="0" applyFont="1" applyFill="1" applyBorder="1" applyAlignment="1">
      <alignment horizontal="justify" vertical="center"/>
    </xf>
    <xf numFmtId="0" fontId="20" fillId="9" borderId="47" xfId="0" applyFont="1" applyFill="1" applyBorder="1" applyAlignment="1">
      <alignment horizontal="justify" vertical="center"/>
    </xf>
    <xf numFmtId="0" fontId="16" fillId="10" borderId="71" xfId="0" applyFont="1" applyFill="1" applyBorder="1" applyAlignment="1">
      <alignment horizontal="justify" vertical="center"/>
    </xf>
    <xf numFmtId="0" fontId="16" fillId="10" borderId="61" xfId="0" applyFont="1" applyFill="1" applyBorder="1" applyAlignment="1">
      <alignment horizontal="justify" vertical="center"/>
    </xf>
    <xf numFmtId="0" fontId="16" fillId="11" borderId="71" xfId="0" applyFont="1" applyFill="1" applyBorder="1" applyAlignment="1">
      <alignment horizontal="justify" vertical="center"/>
    </xf>
    <xf numFmtId="0" fontId="16" fillId="11" borderId="61" xfId="0" applyFont="1" applyFill="1" applyBorder="1" applyAlignment="1">
      <alignment horizontal="justify" vertical="center"/>
    </xf>
    <xf numFmtId="0" fontId="9" fillId="2" borderId="71" xfId="0" applyFont="1" applyFill="1" applyBorder="1" applyAlignment="1">
      <alignment horizontal="justify" vertical="center"/>
    </xf>
    <xf numFmtId="0" fontId="9" fillId="2" borderId="61" xfId="0" applyFont="1" applyFill="1" applyBorder="1" applyAlignment="1">
      <alignment horizontal="justify" vertical="center"/>
    </xf>
    <xf numFmtId="0" fontId="16" fillId="12" borderId="71" xfId="0" applyFont="1" applyFill="1" applyBorder="1" applyAlignment="1">
      <alignment horizontal="justify" vertical="center"/>
    </xf>
    <xf numFmtId="0" fontId="16" fillId="12" borderId="61" xfId="0" applyFont="1" applyFill="1" applyBorder="1" applyAlignment="1">
      <alignment horizontal="justify" vertical="center"/>
    </xf>
    <xf numFmtId="0" fontId="6" fillId="0" borderId="32" xfId="0" applyFont="1" applyBorder="1" applyAlignment="1">
      <alignment horizontal="justify" vertical="center"/>
    </xf>
    <xf numFmtId="0" fontId="6" fillId="0" borderId="14" xfId="0" applyFont="1" applyBorder="1" applyAlignment="1">
      <alignment horizontal="justify" vertical="center"/>
    </xf>
  </cellXfs>
  <cellStyles count="30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279400</xdr:colOff>
      <xdr:row>1</xdr:row>
      <xdr:rowOff>101600</xdr:rowOff>
    </xdr:from>
    <xdr:to>
      <xdr:col>17</xdr:col>
      <xdr:colOff>901700</xdr:colOff>
      <xdr:row>5</xdr:row>
      <xdr:rowOff>38100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469100" y="292100"/>
          <a:ext cx="27178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444500</xdr:colOff>
      <xdr:row>1</xdr:row>
      <xdr:rowOff>76200</xdr:rowOff>
    </xdr:from>
    <xdr:to>
      <xdr:col>17</xdr:col>
      <xdr:colOff>1295400</xdr:colOff>
      <xdr:row>5</xdr:row>
      <xdr:rowOff>12700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634200" y="266700"/>
          <a:ext cx="2946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711200</xdr:colOff>
      <xdr:row>1</xdr:row>
      <xdr:rowOff>63500</xdr:rowOff>
    </xdr:from>
    <xdr:to>
      <xdr:col>4</xdr:col>
      <xdr:colOff>2095500</xdr:colOff>
      <xdr:row>6</xdr:row>
      <xdr:rowOff>88900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3800" y="254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698500</xdr:colOff>
      <xdr:row>1</xdr:row>
      <xdr:rowOff>127000</xdr:rowOff>
    </xdr:from>
    <xdr:to>
      <xdr:col>20</xdr:col>
      <xdr:colOff>1968500</xdr:colOff>
      <xdr:row>5</xdr:row>
      <xdr:rowOff>63500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2085300" y="3175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3238500</xdr:colOff>
      <xdr:row>3</xdr:row>
      <xdr:rowOff>63500</xdr:rowOff>
    </xdr:from>
    <xdr:to>
      <xdr:col>3</xdr:col>
      <xdr:colOff>1168400</xdr:colOff>
      <xdr:row>6</xdr:row>
      <xdr:rowOff>241300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229100" y="736600"/>
          <a:ext cx="19558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8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82" t="s">
        <v>16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</row>
    <row r="3" spans="2:20" ht="20" customHeight="1">
      <c r="B3" s="282" t="s">
        <v>19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</row>
    <row r="4" spans="2:20" ht="20" customHeight="1">
      <c r="B4" s="282" t="s">
        <v>27</v>
      </c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10">
        <v>2016</v>
      </c>
      <c r="C8" s="22">
        <v>42735</v>
      </c>
      <c r="D8" s="283" t="s">
        <v>3</v>
      </c>
      <c r="E8" s="284"/>
      <c r="F8" s="284"/>
      <c r="G8" s="284"/>
      <c r="H8" s="284"/>
      <c r="I8" s="284"/>
      <c r="J8" s="284"/>
      <c r="K8" s="28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86" t="s">
        <v>17</v>
      </c>
      <c r="C9" s="289" t="s">
        <v>18</v>
      </c>
      <c r="D9" s="291" t="s">
        <v>0</v>
      </c>
      <c r="E9" s="294" t="s">
        <v>4</v>
      </c>
      <c r="F9" s="294"/>
      <c r="G9" s="294" t="s">
        <v>5</v>
      </c>
      <c r="H9" s="294"/>
      <c r="I9" s="294"/>
      <c r="J9" s="294"/>
      <c r="K9" s="296"/>
      <c r="L9" s="7"/>
      <c r="M9" s="291" t="s">
        <v>6</v>
      </c>
      <c r="N9" s="296"/>
      <c r="O9" s="272" t="s">
        <v>24</v>
      </c>
      <c r="P9" s="273"/>
      <c r="Q9" s="273"/>
      <c r="R9" s="273"/>
      <c r="S9" s="273"/>
      <c r="T9" s="274"/>
    </row>
    <row r="10" spans="2:20" ht="17" customHeight="1">
      <c r="B10" s="287"/>
      <c r="C10" s="290"/>
      <c r="D10" s="292"/>
      <c r="E10" s="295"/>
      <c r="F10" s="295"/>
      <c r="G10" s="295" t="s">
        <v>7</v>
      </c>
      <c r="H10" s="278" t="s">
        <v>25</v>
      </c>
      <c r="I10" s="278" t="s">
        <v>26</v>
      </c>
      <c r="J10" s="299" t="s">
        <v>1</v>
      </c>
      <c r="K10" s="297" t="s">
        <v>8</v>
      </c>
      <c r="L10" s="8"/>
      <c r="M10" s="301" t="s">
        <v>9</v>
      </c>
      <c r="N10" s="303" t="s">
        <v>10</v>
      </c>
      <c r="O10" s="275"/>
      <c r="P10" s="276"/>
      <c r="Q10" s="276"/>
      <c r="R10" s="276"/>
      <c r="S10" s="276"/>
      <c r="T10" s="277"/>
    </row>
    <row r="11" spans="2:20" ht="37.5" customHeight="1" thickBot="1">
      <c r="B11" s="288"/>
      <c r="C11" s="290"/>
      <c r="D11" s="293"/>
      <c r="E11" s="26" t="s">
        <v>11</v>
      </c>
      <c r="F11" s="26" t="s">
        <v>12</v>
      </c>
      <c r="G11" s="278"/>
      <c r="H11" s="279"/>
      <c r="I11" s="279"/>
      <c r="J11" s="300"/>
      <c r="K11" s="298"/>
      <c r="L11" s="9"/>
      <c r="M11" s="302"/>
      <c r="N11" s="304"/>
      <c r="O11" s="27" t="s">
        <v>23</v>
      </c>
      <c r="P11" s="28" t="s">
        <v>20</v>
      </c>
      <c r="Q11" s="29" t="s">
        <v>21</v>
      </c>
      <c r="R11" s="30" t="s">
        <v>22</v>
      </c>
      <c r="S11" s="5" t="s">
        <v>14</v>
      </c>
      <c r="T11" s="6" t="s">
        <v>15</v>
      </c>
    </row>
    <row r="12" spans="2:20" ht="31" thickBot="1">
      <c r="B12" s="314" t="s">
        <v>136</v>
      </c>
      <c r="C12" s="311" t="s">
        <v>126</v>
      </c>
      <c r="D12" s="55" t="s">
        <v>107</v>
      </c>
      <c r="E12" s="56">
        <v>42370</v>
      </c>
      <c r="F12" s="56">
        <v>42735</v>
      </c>
      <c r="G12" s="62" t="s">
        <v>28</v>
      </c>
      <c r="H12" s="57">
        <v>1</v>
      </c>
      <c r="I12" s="57">
        <v>1</v>
      </c>
      <c r="J12" s="57">
        <v>1</v>
      </c>
      <c r="K12" s="80">
        <v>1</v>
      </c>
      <c r="L12" s="105">
        <f>+K12/J12</f>
        <v>1</v>
      </c>
      <c r="M12" s="99">
        <f>DAYS360(E12,$C$8)/DAYS360(E12,F12)</f>
        <v>1</v>
      </c>
      <c r="N12" s="72">
        <f>IF(J12=0," -",IF(L12&gt;100%,100%,L12))</f>
        <v>1</v>
      </c>
      <c r="O12" s="88">
        <v>2210980</v>
      </c>
      <c r="P12" s="57">
        <v>100000</v>
      </c>
      <c r="Q12" s="57">
        <v>65333</v>
      </c>
      <c r="R12" s="57">
        <v>0</v>
      </c>
      <c r="S12" s="49">
        <f>IF(P12=0," -",Q12/P12)</f>
        <v>0.65332999999999997</v>
      </c>
      <c r="T12" s="50" t="str">
        <f>IF(R12=0," -",IF(Q12=0,100%,R12/Q12))</f>
        <v xml:space="preserve"> -</v>
      </c>
    </row>
    <row r="13" spans="2:20" ht="76" thickBot="1">
      <c r="B13" s="315"/>
      <c r="C13" s="312"/>
      <c r="D13" s="73" t="s">
        <v>108</v>
      </c>
      <c r="E13" s="74">
        <v>42370</v>
      </c>
      <c r="F13" s="74">
        <v>42735</v>
      </c>
      <c r="G13" s="75" t="s">
        <v>29</v>
      </c>
      <c r="H13" s="76">
        <v>48</v>
      </c>
      <c r="I13" s="76">
        <v>4</v>
      </c>
      <c r="J13" s="76">
        <v>4</v>
      </c>
      <c r="K13" s="81">
        <v>3</v>
      </c>
      <c r="L13" s="105">
        <f t="shared" ref="L13:L76" si="0">+K13/J13</f>
        <v>0.75</v>
      </c>
      <c r="M13" s="99">
        <f t="shared" ref="M13:M76" si="1">DAYS360(E13,$C$8)/DAYS360(E13,F13)</f>
        <v>1</v>
      </c>
      <c r="N13" s="72">
        <f t="shared" ref="N13:N76" si="2">IF(J13=0," -",IF(L13&gt;100%,100%,L13))</f>
        <v>0.75</v>
      </c>
      <c r="O13" s="89">
        <v>2210289</v>
      </c>
      <c r="P13" s="76">
        <v>0</v>
      </c>
      <c r="Q13" s="76">
        <v>0</v>
      </c>
      <c r="R13" s="76">
        <v>0</v>
      </c>
      <c r="S13" s="110" t="str">
        <f t="shared" ref="S13:S76" si="3">IF(P13=0," -",Q13/P13)</f>
        <v xml:space="preserve"> -</v>
      </c>
      <c r="T13" s="111" t="str">
        <f t="shared" ref="T13:T76" si="4">IF(R13=0," -",IF(Q13=0,100%,R13/Q13))</f>
        <v xml:space="preserve"> -</v>
      </c>
    </row>
    <row r="14" spans="2:20" ht="13" customHeight="1" thickBot="1">
      <c r="B14" s="315"/>
      <c r="C14" s="33"/>
      <c r="D14" s="12"/>
      <c r="E14" s="34"/>
      <c r="F14" s="34"/>
      <c r="G14" s="31"/>
      <c r="H14" s="32"/>
      <c r="I14" s="32"/>
      <c r="J14" s="32"/>
      <c r="K14" s="32"/>
      <c r="L14" s="106"/>
      <c r="M14" s="106"/>
      <c r="N14" s="106"/>
      <c r="O14" s="31"/>
      <c r="P14" s="32"/>
      <c r="Q14" s="32"/>
      <c r="R14" s="32"/>
      <c r="S14" s="23"/>
      <c r="T14" s="21"/>
    </row>
    <row r="15" spans="2:20" ht="45">
      <c r="B15" s="315"/>
      <c r="C15" s="311" t="s">
        <v>127</v>
      </c>
      <c r="D15" s="280" t="s">
        <v>109</v>
      </c>
      <c r="E15" s="44">
        <v>42370</v>
      </c>
      <c r="F15" s="119">
        <v>42735</v>
      </c>
      <c r="G15" s="51" t="s">
        <v>30</v>
      </c>
      <c r="H15" s="46">
        <v>1</v>
      </c>
      <c r="I15" s="46">
        <v>0</v>
      </c>
      <c r="J15" s="46">
        <v>0</v>
      </c>
      <c r="K15" s="77">
        <v>0</v>
      </c>
      <c r="L15" s="104" t="e">
        <f t="shared" si="0"/>
        <v>#DIV/0!</v>
      </c>
      <c r="M15" s="98">
        <f t="shared" si="1"/>
        <v>1</v>
      </c>
      <c r="N15" s="67" t="str">
        <f t="shared" si="2"/>
        <v xml:space="preserve"> -</v>
      </c>
      <c r="O15" s="90">
        <v>2210289</v>
      </c>
      <c r="P15" s="45">
        <v>225205</v>
      </c>
      <c r="Q15" s="45">
        <v>0</v>
      </c>
      <c r="R15" s="45">
        <v>0</v>
      </c>
      <c r="S15" s="66">
        <f t="shared" si="3"/>
        <v>0</v>
      </c>
      <c r="T15" s="67" t="str">
        <f t="shared" si="4"/>
        <v xml:space="preserve"> -</v>
      </c>
    </row>
    <row r="16" spans="2:20" ht="45">
      <c r="B16" s="315"/>
      <c r="C16" s="313"/>
      <c r="D16" s="305"/>
      <c r="E16" s="40">
        <v>42370</v>
      </c>
      <c r="F16" s="120">
        <v>42735</v>
      </c>
      <c r="G16" s="11" t="s">
        <v>31</v>
      </c>
      <c r="H16" s="41">
        <v>9000</v>
      </c>
      <c r="I16" s="41">
        <v>3000</v>
      </c>
      <c r="J16" s="41">
        <v>3000</v>
      </c>
      <c r="K16" s="82">
        <v>4077</v>
      </c>
      <c r="L16" s="103">
        <f t="shared" si="0"/>
        <v>1.359</v>
      </c>
      <c r="M16" s="96">
        <f t="shared" si="1"/>
        <v>1</v>
      </c>
      <c r="N16" s="52">
        <f t="shared" si="2"/>
        <v>1</v>
      </c>
      <c r="O16" s="91">
        <v>2210264</v>
      </c>
      <c r="P16" s="41">
        <v>256848</v>
      </c>
      <c r="Q16" s="41">
        <v>256633</v>
      </c>
      <c r="R16" s="41">
        <v>0</v>
      </c>
      <c r="S16" s="42">
        <f t="shared" si="3"/>
        <v>0.99916292904753001</v>
      </c>
      <c r="T16" s="52" t="str">
        <f t="shared" si="4"/>
        <v xml:space="preserve"> -</v>
      </c>
    </row>
    <row r="17" spans="2:20" ht="30">
      <c r="B17" s="315"/>
      <c r="C17" s="313"/>
      <c r="D17" s="305"/>
      <c r="E17" s="40">
        <v>42370</v>
      </c>
      <c r="F17" s="120">
        <v>42735</v>
      </c>
      <c r="G17" s="11" t="s">
        <v>32</v>
      </c>
      <c r="H17" s="41">
        <v>1</v>
      </c>
      <c r="I17" s="41">
        <v>1</v>
      </c>
      <c r="J17" s="41">
        <v>1</v>
      </c>
      <c r="K17" s="82">
        <v>1</v>
      </c>
      <c r="L17" s="103">
        <f t="shared" si="0"/>
        <v>1</v>
      </c>
      <c r="M17" s="96">
        <f t="shared" si="1"/>
        <v>1</v>
      </c>
      <c r="N17" s="52">
        <f t="shared" si="2"/>
        <v>1</v>
      </c>
      <c r="O17" s="91">
        <v>2210264</v>
      </c>
      <c r="P17" s="41">
        <v>0</v>
      </c>
      <c r="Q17" s="41">
        <v>0</v>
      </c>
      <c r="R17" s="41">
        <v>0</v>
      </c>
      <c r="S17" s="42" t="str">
        <f t="shared" si="3"/>
        <v xml:space="preserve"> -</v>
      </c>
      <c r="T17" s="52" t="str">
        <f t="shared" si="4"/>
        <v xml:space="preserve"> -</v>
      </c>
    </row>
    <row r="18" spans="2:20" ht="45">
      <c r="B18" s="315"/>
      <c r="C18" s="313"/>
      <c r="D18" s="305"/>
      <c r="E18" s="40">
        <v>42370</v>
      </c>
      <c r="F18" s="120">
        <v>42735</v>
      </c>
      <c r="G18" s="18" t="s">
        <v>33</v>
      </c>
      <c r="H18" s="41">
        <v>1</v>
      </c>
      <c r="I18" s="41">
        <v>1</v>
      </c>
      <c r="J18" s="41">
        <v>1</v>
      </c>
      <c r="K18" s="82">
        <v>1</v>
      </c>
      <c r="L18" s="103">
        <f t="shared" si="0"/>
        <v>1</v>
      </c>
      <c r="M18" s="96">
        <f t="shared" si="1"/>
        <v>1</v>
      </c>
      <c r="N18" s="52">
        <f t="shared" si="2"/>
        <v>1</v>
      </c>
      <c r="O18" s="91">
        <v>2210264</v>
      </c>
      <c r="P18" s="41">
        <v>0</v>
      </c>
      <c r="Q18" s="41">
        <v>0</v>
      </c>
      <c r="R18" s="41">
        <v>0</v>
      </c>
      <c r="S18" s="42" t="str">
        <f t="shared" si="3"/>
        <v xml:space="preserve"> -</v>
      </c>
      <c r="T18" s="52" t="str">
        <f t="shared" si="4"/>
        <v xml:space="preserve"> -</v>
      </c>
    </row>
    <row r="19" spans="2:20" ht="45">
      <c r="B19" s="315"/>
      <c r="C19" s="313"/>
      <c r="D19" s="305"/>
      <c r="E19" s="40">
        <v>42370</v>
      </c>
      <c r="F19" s="121">
        <v>42735</v>
      </c>
      <c r="G19" s="11" t="s">
        <v>34</v>
      </c>
      <c r="H19" s="43">
        <v>4</v>
      </c>
      <c r="I19" s="41">
        <v>0</v>
      </c>
      <c r="J19" s="41">
        <v>0</v>
      </c>
      <c r="K19" s="82">
        <v>0</v>
      </c>
      <c r="L19" s="103" t="e">
        <f t="shared" si="0"/>
        <v>#DIV/0!</v>
      </c>
      <c r="M19" s="96">
        <f t="shared" si="1"/>
        <v>1</v>
      </c>
      <c r="N19" s="52" t="str">
        <f t="shared" si="2"/>
        <v xml:space="preserve"> -</v>
      </c>
      <c r="O19" s="91" t="s">
        <v>201</v>
      </c>
      <c r="P19" s="41">
        <v>0</v>
      </c>
      <c r="Q19" s="41">
        <v>0</v>
      </c>
      <c r="R19" s="41">
        <v>0</v>
      </c>
      <c r="S19" s="42" t="str">
        <f t="shared" si="3"/>
        <v xml:space="preserve"> -</v>
      </c>
      <c r="T19" s="52" t="str">
        <f t="shared" si="4"/>
        <v xml:space="preserve"> -</v>
      </c>
    </row>
    <row r="20" spans="2:20" ht="30">
      <c r="B20" s="315"/>
      <c r="C20" s="313"/>
      <c r="D20" s="305"/>
      <c r="E20" s="40">
        <v>42370</v>
      </c>
      <c r="F20" s="120">
        <v>42735</v>
      </c>
      <c r="G20" s="13" t="s">
        <v>35</v>
      </c>
      <c r="H20" s="41">
        <v>2</v>
      </c>
      <c r="I20" s="41">
        <v>0</v>
      </c>
      <c r="J20" s="41">
        <v>0</v>
      </c>
      <c r="K20" s="82">
        <v>0</v>
      </c>
      <c r="L20" s="103" t="e">
        <f t="shared" si="0"/>
        <v>#DIV/0!</v>
      </c>
      <c r="M20" s="96">
        <f t="shared" si="1"/>
        <v>1</v>
      </c>
      <c r="N20" s="52" t="str">
        <f t="shared" si="2"/>
        <v xml:space="preserve"> -</v>
      </c>
      <c r="O20" s="91">
        <v>2210264</v>
      </c>
      <c r="P20" s="41">
        <v>0</v>
      </c>
      <c r="Q20" s="41">
        <v>0</v>
      </c>
      <c r="R20" s="41">
        <v>0</v>
      </c>
      <c r="S20" s="42" t="str">
        <f t="shared" si="3"/>
        <v xml:space="preserve"> -</v>
      </c>
      <c r="T20" s="52" t="str">
        <f t="shared" si="4"/>
        <v xml:space="preserve"> -</v>
      </c>
    </row>
    <row r="21" spans="2:20" ht="45">
      <c r="B21" s="315"/>
      <c r="C21" s="313"/>
      <c r="D21" s="305"/>
      <c r="E21" s="40">
        <v>42370</v>
      </c>
      <c r="F21" s="120">
        <v>42735</v>
      </c>
      <c r="G21" s="11" t="s">
        <v>36</v>
      </c>
      <c r="H21" s="41">
        <v>2</v>
      </c>
      <c r="I21" s="41">
        <v>0</v>
      </c>
      <c r="J21" s="41">
        <v>0</v>
      </c>
      <c r="K21" s="82">
        <v>0</v>
      </c>
      <c r="L21" s="103" t="e">
        <f t="shared" si="0"/>
        <v>#DIV/0!</v>
      </c>
      <c r="M21" s="96">
        <f t="shared" si="1"/>
        <v>1</v>
      </c>
      <c r="N21" s="52" t="str">
        <f t="shared" si="2"/>
        <v xml:space="preserve"> -</v>
      </c>
      <c r="O21" s="91">
        <v>2210264</v>
      </c>
      <c r="P21" s="41">
        <v>0</v>
      </c>
      <c r="Q21" s="41">
        <v>0</v>
      </c>
      <c r="R21" s="41">
        <v>0</v>
      </c>
      <c r="S21" s="42" t="str">
        <f t="shared" si="3"/>
        <v xml:space="preserve"> -</v>
      </c>
      <c r="T21" s="52" t="str">
        <f t="shared" si="4"/>
        <v xml:space="preserve"> -</v>
      </c>
    </row>
    <row r="22" spans="2:20" ht="45">
      <c r="B22" s="315"/>
      <c r="C22" s="313"/>
      <c r="D22" s="305"/>
      <c r="E22" s="40">
        <v>42370</v>
      </c>
      <c r="F22" s="120">
        <v>42735</v>
      </c>
      <c r="G22" s="11" t="s">
        <v>37</v>
      </c>
      <c r="H22" s="42">
        <v>1</v>
      </c>
      <c r="I22" s="42">
        <v>0</v>
      </c>
      <c r="J22" s="42">
        <v>0</v>
      </c>
      <c r="K22" s="78">
        <v>0</v>
      </c>
      <c r="L22" s="103" t="e">
        <f t="shared" si="0"/>
        <v>#DIV/0!</v>
      </c>
      <c r="M22" s="96">
        <f t="shared" si="1"/>
        <v>1</v>
      </c>
      <c r="N22" s="52" t="str">
        <f t="shared" si="2"/>
        <v xml:space="preserve"> -</v>
      </c>
      <c r="O22" s="91">
        <v>2210289</v>
      </c>
      <c r="P22" s="41">
        <v>91425</v>
      </c>
      <c r="Q22" s="41">
        <v>0</v>
      </c>
      <c r="R22" s="41">
        <v>0</v>
      </c>
      <c r="S22" s="42">
        <f t="shared" si="3"/>
        <v>0</v>
      </c>
      <c r="T22" s="52" t="str">
        <f t="shared" si="4"/>
        <v xml:space="preserve"> -</v>
      </c>
    </row>
    <row r="23" spans="2:20" ht="46" thickBot="1">
      <c r="B23" s="316"/>
      <c r="C23" s="312"/>
      <c r="D23" s="281"/>
      <c r="E23" s="47">
        <v>42370</v>
      </c>
      <c r="F23" s="122">
        <v>42735</v>
      </c>
      <c r="G23" s="14" t="s">
        <v>38</v>
      </c>
      <c r="H23" s="48">
        <v>1</v>
      </c>
      <c r="I23" s="48">
        <v>0</v>
      </c>
      <c r="J23" s="48">
        <v>0</v>
      </c>
      <c r="K23" s="130">
        <v>0.5</v>
      </c>
      <c r="L23" s="107" t="e">
        <f t="shared" si="0"/>
        <v>#DIV/0!</v>
      </c>
      <c r="M23" s="97">
        <f t="shared" si="1"/>
        <v>1</v>
      </c>
      <c r="N23" s="50" t="str">
        <f t="shared" si="2"/>
        <v xml:space="preserve"> -</v>
      </c>
      <c r="O23" s="92">
        <v>2210289</v>
      </c>
      <c r="P23" s="48">
        <v>98000</v>
      </c>
      <c r="Q23" s="48">
        <v>0</v>
      </c>
      <c r="R23" s="48">
        <v>0</v>
      </c>
      <c r="S23" s="60">
        <f t="shared" si="3"/>
        <v>0</v>
      </c>
      <c r="T23" s="61" t="str">
        <f t="shared" si="4"/>
        <v xml:space="preserve"> -</v>
      </c>
    </row>
    <row r="24" spans="2:20" ht="13" customHeight="1" thickBot="1">
      <c r="B24" s="54"/>
      <c r="C24" s="35"/>
      <c r="D24" s="36"/>
      <c r="E24" s="37"/>
      <c r="F24" s="37"/>
      <c r="G24" s="35"/>
      <c r="H24" s="38"/>
      <c r="I24" s="38"/>
      <c r="J24" s="38"/>
      <c r="K24" s="38"/>
      <c r="L24" s="108"/>
      <c r="M24" s="108"/>
      <c r="N24" s="108"/>
      <c r="O24" s="39"/>
      <c r="P24" s="38"/>
      <c r="Q24" s="38"/>
      <c r="R24" s="38"/>
      <c r="S24" s="24"/>
      <c r="T24" s="25"/>
    </row>
    <row r="25" spans="2:20" ht="45">
      <c r="B25" s="314" t="s">
        <v>135</v>
      </c>
      <c r="C25" s="311" t="s">
        <v>128</v>
      </c>
      <c r="D25" s="280" t="s">
        <v>110</v>
      </c>
      <c r="E25" s="44">
        <v>42370</v>
      </c>
      <c r="F25" s="119">
        <v>42735</v>
      </c>
      <c r="G25" s="51" t="s">
        <v>39</v>
      </c>
      <c r="H25" s="45">
        <v>1</v>
      </c>
      <c r="I25" s="45">
        <v>1</v>
      </c>
      <c r="J25" s="45">
        <v>1</v>
      </c>
      <c r="K25" s="84">
        <v>1</v>
      </c>
      <c r="L25" s="104">
        <f t="shared" si="0"/>
        <v>1</v>
      </c>
      <c r="M25" s="98">
        <f t="shared" si="1"/>
        <v>1</v>
      </c>
      <c r="N25" s="67">
        <f t="shared" si="2"/>
        <v>1</v>
      </c>
      <c r="O25" s="90">
        <v>2210979</v>
      </c>
      <c r="P25" s="45">
        <v>130000</v>
      </c>
      <c r="Q25" s="45">
        <v>130000</v>
      </c>
      <c r="R25" s="45">
        <v>0</v>
      </c>
      <c r="S25" s="66">
        <f t="shared" si="3"/>
        <v>1</v>
      </c>
      <c r="T25" s="67" t="str">
        <f t="shared" si="4"/>
        <v xml:space="preserve"> -</v>
      </c>
    </row>
    <row r="26" spans="2:20" ht="45">
      <c r="B26" s="315"/>
      <c r="C26" s="313"/>
      <c r="D26" s="305"/>
      <c r="E26" s="40">
        <v>42370</v>
      </c>
      <c r="F26" s="120">
        <v>42735</v>
      </c>
      <c r="G26" s="11" t="s">
        <v>40</v>
      </c>
      <c r="H26" s="41">
        <v>4</v>
      </c>
      <c r="I26" s="41">
        <v>4</v>
      </c>
      <c r="J26" s="41">
        <v>4</v>
      </c>
      <c r="K26" s="82">
        <v>3</v>
      </c>
      <c r="L26" s="103">
        <f t="shared" si="0"/>
        <v>0.75</v>
      </c>
      <c r="M26" s="96">
        <f t="shared" si="1"/>
        <v>1</v>
      </c>
      <c r="N26" s="52">
        <f t="shared" si="2"/>
        <v>0.75</v>
      </c>
      <c r="O26" s="91">
        <v>2210979</v>
      </c>
      <c r="P26" s="41">
        <v>270000</v>
      </c>
      <c r="Q26" s="41">
        <v>166350</v>
      </c>
      <c r="R26" s="41">
        <v>0</v>
      </c>
      <c r="S26" s="42">
        <f t="shared" si="3"/>
        <v>0.61611111111111116</v>
      </c>
      <c r="T26" s="52" t="str">
        <f t="shared" si="4"/>
        <v xml:space="preserve"> -</v>
      </c>
    </row>
    <row r="27" spans="2:20" ht="30">
      <c r="B27" s="315"/>
      <c r="C27" s="313"/>
      <c r="D27" s="305"/>
      <c r="E27" s="40">
        <v>42370</v>
      </c>
      <c r="F27" s="120">
        <v>42735</v>
      </c>
      <c r="G27" s="11" t="s">
        <v>41</v>
      </c>
      <c r="H27" s="41">
        <v>1</v>
      </c>
      <c r="I27" s="41">
        <v>1</v>
      </c>
      <c r="J27" s="41">
        <v>1</v>
      </c>
      <c r="K27" s="82">
        <v>1</v>
      </c>
      <c r="L27" s="103">
        <f t="shared" si="0"/>
        <v>1</v>
      </c>
      <c r="M27" s="96">
        <f t="shared" si="1"/>
        <v>1</v>
      </c>
      <c r="N27" s="52">
        <f t="shared" si="2"/>
        <v>1</v>
      </c>
      <c r="O27" s="91">
        <v>2210979</v>
      </c>
      <c r="P27" s="41">
        <v>0</v>
      </c>
      <c r="Q27" s="41">
        <v>0</v>
      </c>
      <c r="R27" s="41">
        <v>0</v>
      </c>
      <c r="S27" s="42" t="str">
        <f t="shared" si="3"/>
        <v xml:space="preserve"> -</v>
      </c>
      <c r="T27" s="52" t="str">
        <f t="shared" si="4"/>
        <v xml:space="preserve"> -</v>
      </c>
    </row>
    <row r="28" spans="2:20" ht="30">
      <c r="B28" s="315"/>
      <c r="C28" s="313"/>
      <c r="D28" s="305"/>
      <c r="E28" s="40">
        <v>42370</v>
      </c>
      <c r="F28" s="120">
        <v>42735</v>
      </c>
      <c r="G28" s="11" t="s">
        <v>42</v>
      </c>
      <c r="H28" s="41">
        <v>1</v>
      </c>
      <c r="I28" s="41">
        <v>1</v>
      </c>
      <c r="J28" s="41">
        <v>1</v>
      </c>
      <c r="K28" s="82">
        <v>1</v>
      </c>
      <c r="L28" s="103">
        <f t="shared" si="0"/>
        <v>1</v>
      </c>
      <c r="M28" s="96">
        <f t="shared" si="1"/>
        <v>1</v>
      </c>
      <c r="N28" s="52">
        <f t="shared" si="2"/>
        <v>1</v>
      </c>
      <c r="O28" s="91">
        <v>2210979</v>
      </c>
      <c r="P28" s="41">
        <v>100000</v>
      </c>
      <c r="Q28" s="41">
        <v>3994</v>
      </c>
      <c r="R28" s="41">
        <v>0</v>
      </c>
      <c r="S28" s="42">
        <f t="shared" si="3"/>
        <v>3.9940000000000003E-2</v>
      </c>
      <c r="T28" s="52" t="str">
        <f t="shared" si="4"/>
        <v xml:space="preserve"> -</v>
      </c>
    </row>
    <row r="29" spans="2:20" ht="75">
      <c r="B29" s="315"/>
      <c r="C29" s="313"/>
      <c r="D29" s="305"/>
      <c r="E29" s="40">
        <v>42370</v>
      </c>
      <c r="F29" s="120">
        <v>42735</v>
      </c>
      <c r="G29" s="11" t="s">
        <v>43</v>
      </c>
      <c r="H29" s="42">
        <v>1</v>
      </c>
      <c r="I29" s="42">
        <v>1</v>
      </c>
      <c r="J29" s="42">
        <v>1</v>
      </c>
      <c r="K29" s="78">
        <v>1</v>
      </c>
      <c r="L29" s="103">
        <f t="shared" si="0"/>
        <v>1</v>
      </c>
      <c r="M29" s="96">
        <f t="shared" si="1"/>
        <v>1</v>
      </c>
      <c r="N29" s="52">
        <f t="shared" si="2"/>
        <v>1</v>
      </c>
      <c r="O29" s="91">
        <v>2210979</v>
      </c>
      <c r="P29" s="41">
        <v>570000</v>
      </c>
      <c r="Q29" s="41">
        <v>352788</v>
      </c>
      <c r="R29" s="41">
        <v>0</v>
      </c>
      <c r="S29" s="42">
        <f t="shared" si="3"/>
        <v>0.61892631578947366</v>
      </c>
      <c r="T29" s="52" t="str">
        <f t="shared" si="4"/>
        <v xml:space="preserve"> -</v>
      </c>
    </row>
    <row r="30" spans="2:20" ht="45">
      <c r="B30" s="315"/>
      <c r="C30" s="313"/>
      <c r="D30" s="305"/>
      <c r="E30" s="40">
        <v>42370</v>
      </c>
      <c r="F30" s="120">
        <v>42735</v>
      </c>
      <c r="G30" s="11" t="s">
        <v>44</v>
      </c>
      <c r="H30" s="42">
        <v>1</v>
      </c>
      <c r="I30" s="42">
        <v>1</v>
      </c>
      <c r="J30" s="42">
        <v>1</v>
      </c>
      <c r="K30" s="78">
        <v>0</v>
      </c>
      <c r="L30" s="103">
        <f t="shared" si="0"/>
        <v>0</v>
      </c>
      <c r="M30" s="96">
        <f t="shared" si="1"/>
        <v>1</v>
      </c>
      <c r="N30" s="52">
        <f t="shared" si="2"/>
        <v>0</v>
      </c>
      <c r="O30" s="91">
        <v>2210979</v>
      </c>
      <c r="P30" s="41">
        <v>0</v>
      </c>
      <c r="Q30" s="41">
        <v>0</v>
      </c>
      <c r="R30" s="41">
        <v>0</v>
      </c>
      <c r="S30" s="42" t="str">
        <f t="shared" si="3"/>
        <v xml:space="preserve"> -</v>
      </c>
      <c r="T30" s="52" t="str">
        <f t="shared" si="4"/>
        <v xml:space="preserve"> -</v>
      </c>
    </row>
    <row r="31" spans="2:20" ht="60">
      <c r="B31" s="315"/>
      <c r="C31" s="313"/>
      <c r="D31" s="305"/>
      <c r="E31" s="40">
        <v>42370</v>
      </c>
      <c r="F31" s="120">
        <v>42735</v>
      </c>
      <c r="G31" s="11" t="s">
        <v>45</v>
      </c>
      <c r="H31" s="41">
        <v>7</v>
      </c>
      <c r="I31" s="41">
        <v>0</v>
      </c>
      <c r="J31" s="41">
        <v>0</v>
      </c>
      <c r="K31" s="82">
        <v>0</v>
      </c>
      <c r="L31" s="103" t="e">
        <f t="shared" si="0"/>
        <v>#DIV/0!</v>
      </c>
      <c r="M31" s="96">
        <f t="shared" si="1"/>
        <v>1</v>
      </c>
      <c r="N31" s="52" t="str">
        <f t="shared" si="2"/>
        <v xml:space="preserve"> -</v>
      </c>
      <c r="O31" s="91">
        <v>2210979</v>
      </c>
      <c r="P31" s="41">
        <v>0</v>
      </c>
      <c r="Q31" s="41">
        <v>0</v>
      </c>
      <c r="R31" s="41">
        <v>0</v>
      </c>
      <c r="S31" s="42" t="str">
        <f t="shared" si="3"/>
        <v xml:space="preserve"> -</v>
      </c>
      <c r="T31" s="52" t="str">
        <f t="shared" si="4"/>
        <v xml:space="preserve"> -</v>
      </c>
    </row>
    <row r="32" spans="2:20" ht="45">
      <c r="B32" s="315"/>
      <c r="C32" s="313"/>
      <c r="D32" s="305"/>
      <c r="E32" s="40">
        <v>42370</v>
      </c>
      <c r="F32" s="120">
        <v>42735</v>
      </c>
      <c r="G32" s="11" t="s">
        <v>46</v>
      </c>
      <c r="H32" s="41">
        <v>1</v>
      </c>
      <c r="I32" s="41">
        <v>1</v>
      </c>
      <c r="J32" s="41">
        <v>1</v>
      </c>
      <c r="K32" s="82">
        <v>1</v>
      </c>
      <c r="L32" s="103">
        <f t="shared" si="0"/>
        <v>1</v>
      </c>
      <c r="M32" s="96">
        <f t="shared" si="1"/>
        <v>1</v>
      </c>
      <c r="N32" s="52">
        <f t="shared" si="2"/>
        <v>1</v>
      </c>
      <c r="O32" s="91">
        <v>2210979</v>
      </c>
      <c r="P32" s="41">
        <v>0</v>
      </c>
      <c r="Q32" s="41">
        <v>0</v>
      </c>
      <c r="R32" s="41">
        <v>1500</v>
      </c>
      <c r="S32" s="42" t="str">
        <f t="shared" si="3"/>
        <v xml:space="preserve"> -</v>
      </c>
      <c r="T32" s="52">
        <f t="shared" si="4"/>
        <v>1</v>
      </c>
    </row>
    <row r="33" spans="2:20" ht="45">
      <c r="B33" s="315"/>
      <c r="C33" s="313"/>
      <c r="D33" s="305"/>
      <c r="E33" s="40">
        <v>42370</v>
      </c>
      <c r="F33" s="120">
        <v>42735</v>
      </c>
      <c r="G33" s="11" t="s">
        <v>47</v>
      </c>
      <c r="H33" s="41">
        <v>1</v>
      </c>
      <c r="I33" s="41">
        <v>0</v>
      </c>
      <c r="J33" s="41">
        <v>0</v>
      </c>
      <c r="K33" s="82">
        <v>0</v>
      </c>
      <c r="L33" s="103" t="e">
        <f t="shared" si="0"/>
        <v>#DIV/0!</v>
      </c>
      <c r="M33" s="96">
        <f t="shared" si="1"/>
        <v>1</v>
      </c>
      <c r="N33" s="52" t="str">
        <f t="shared" si="2"/>
        <v xml:space="preserve"> -</v>
      </c>
      <c r="O33" s="91">
        <v>2210979</v>
      </c>
      <c r="P33" s="41">
        <v>20000</v>
      </c>
      <c r="Q33" s="41">
        <v>0</v>
      </c>
      <c r="R33" s="41">
        <v>0</v>
      </c>
      <c r="S33" s="42">
        <f t="shared" si="3"/>
        <v>0</v>
      </c>
      <c r="T33" s="52" t="str">
        <f t="shared" si="4"/>
        <v xml:space="preserve"> -</v>
      </c>
    </row>
    <row r="34" spans="2:20" ht="45">
      <c r="B34" s="315"/>
      <c r="C34" s="313"/>
      <c r="D34" s="305"/>
      <c r="E34" s="40">
        <v>42370</v>
      </c>
      <c r="F34" s="120">
        <v>42735</v>
      </c>
      <c r="G34" s="11" t="s">
        <v>48</v>
      </c>
      <c r="H34" s="41">
        <v>1</v>
      </c>
      <c r="I34" s="41">
        <v>1</v>
      </c>
      <c r="J34" s="41">
        <v>1</v>
      </c>
      <c r="K34" s="82">
        <v>1</v>
      </c>
      <c r="L34" s="103">
        <f t="shared" si="0"/>
        <v>1</v>
      </c>
      <c r="M34" s="96">
        <f t="shared" si="1"/>
        <v>1</v>
      </c>
      <c r="N34" s="52">
        <f t="shared" si="2"/>
        <v>1</v>
      </c>
      <c r="O34" s="91">
        <v>2210979</v>
      </c>
      <c r="P34" s="41">
        <v>5000</v>
      </c>
      <c r="Q34" s="41">
        <v>0</v>
      </c>
      <c r="R34" s="41">
        <v>0</v>
      </c>
      <c r="S34" s="42">
        <f t="shared" si="3"/>
        <v>0</v>
      </c>
      <c r="T34" s="52" t="str">
        <f t="shared" si="4"/>
        <v xml:space="preserve"> -</v>
      </c>
    </row>
    <row r="35" spans="2:20" ht="30">
      <c r="B35" s="315"/>
      <c r="C35" s="313"/>
      <c r="D35" s="305"/>
      <c r="E35" s="40">
        <v>42370</v>
      </c>
      <c r="F35" s="120">
        <v>42735</v>
      </c>
      <c r="G35" s="11" t="s">
        <v>49</v>
      </c>
      <c r="H35" s="41">
        <v>1</v>
      </c>
      <c r="I35" s="41">
        <v>0</v>
      </c>
      <c r="J35" s="41">
        <v>0</v>
      </c>
      <c r="K35" s="82">
        <v>0</v>
      </c>
      <c r="L35" s="103" t="e">
        <f t="shared" si="0"/>
        <v>#DIV/0!</v>
      </c>
      <c r="M35" s="96">
        <f t="shared" si="1"/>
        <v>1</v>
      </c>
      <c r="N35" s="52" t="str">
        <f t="shared" si="2"/>
        <v xml:space="preserve"> -</v>
      </c>
      <c r="O35" s="91">
        <v>2210979</v>
      </c>
      <c r="P35" s="41">
        <v>0</v>
      </c>
      <c r="Q35" s="41">
        <v>0</v>
      </c>
      <c r="R35" s="41">
        <v>0</v>
      </c>
      <c r="S35" s="42" t="str">
        <f t="shared" si="3"/>
        <v xml:space="preserve"> -</v>
      </c>
      <c r="T35" s="52" t="str">
        <f t="shared" si="4"/>
        <v xml:space="preserve"> -</v>
      </c>
    </row>
    <row r="36" spans="2:20" ht="76" thickBot="1">
      <c r="B36" s="315"/>
      <c r="C36" s="313"/>
      <c r="D36" s="306"/>
      <c r="E36" s="58">
        <v>42370</v>
      </c>
      <c r="F36" s="123">
        <v>42735</v>
      </c>
      <c r="G36" s="18" t="s">
        <v>50</v>
      </c>
      <c r="H36" s="59">
        <v>1</v>
      </c>
      <c r="I36" s="59">
        <v>0</v>
      </c>
      <c r="J36" s="59">
        <v>0</v>
      </c>
      <c r="K36" s="85">
        <v>0</v>
      </c>
      <c r="L36" s="107" t="e">
        <f t="shared" si="0"/>
        <v>#DIV/0!</v>
      </c>
      <c r="M36" s="97">
        <f t="shared" si="1"/>
        <v>1</v>
      </c>
      <c r="N36" s="50" t="str">
        <f t="shared" si="2"/>
        <v xml:space="preserve"> -</v>
      </c>
      <c r="O36" s="92">
        <v>2210979</v>
      </c>
      <c r="P36" s="59">
        <v>0</v>
      </c>
      <c r="Q36" s="59">
        <v>0</v>
      </c>
      <c r="R36" s="59">
        <v>0</v>
      </c>
      <c r="S36" s="49" t="str">
        <f t="shared" si="3"/>
        <v xml:space="preserve"> -</v>
      </c>
      <c r="T36" s="50" t="str">
        <f t="shared" si="4"/>
        <v xml:space="preserve"> -</v>
      </c>
    </row>
    <row r="37" spans="2:20" ht="45">
      <c r="B37" s="315"/>
      <c r="C37" s="313"/>
      <c r="D37" s="308" t="s">
        <v>111</v>
      </c>
      <c r="E37" s="44">
        <v>42370</v>
      </c>
      <c r="F37" s="119">
        <v>42735</v>
      </c>
      <c r="G37" s="51" t="s">
        <v>51</v>
      </c>
      <c r="H37" s="45">
        <v>1</v>
      </c>
      <c r="I37" s="45">
        <v>1</v>
      </c>
      <c r="J37" s="45">
        <v>1</v>
      </c>
      <c r="K37" s="84">
        <v>1</v>
      </c>
      <c r="L37" s="104">
        <f t="shared" si="0"/>
        <v>1</v>
      </c>
      <c r="M37" s="98">
        <f t="shared" si="1"/>
        <v>1</v>
      </c>
      <c r="N37" s="67">
        <f t="shared" si="2"/>
        <v>1</v>
      </c>
      <c r="O37" s="94">
        <v>0</v>
      </c>
      <c r="P37" s="45">
        <v>0</v>
      </c>
      <c r="Q37" s="45">
        <v>0</v>
      </c>
      <c r="R37" s="45">
        <v>0</v>
      </c>
      <c r="S37" s="66" t="str">
        <f t="shared" si="3"/>
        <v xml:space="preserve"> -</v>
      </c>
      <c r="T37" s="67" t="str">
        <f t="shared" si="4"/>
        <v xml:space="preserve"> -</v>
      </c>
    </row>
    <row r="38" spans="2:20" ht="61" thickBot="1">
      <c r="B38" s="315"/>
      <c r="C38" s="313"/>
      <c r="D38" s="310"/>
      <c r="E38" s="47">
        <v>42370</v>
      </c>
      <c r="F38" s="122">
        <v>42735</v>
      </c>
      <c r="G38" s="14" t="s">
        <v>52</v>
      </c>
      <c r="H38" s="48">
        <v>1</v>
      </c>
      <c r="I38" s="48">
        <v>0</v>
      </c>
      <c r="J38" s="48">
        <v>0</v>
      </c>
      <c r="K38" s="83">
        <v>0</v>
      </c>
      <c r="L38" s="107" t="e">
        <f t="shared" si="0"/>
        <v>#DIV/0!</v>
      </c>
      <c r="M38" s="97">
        <f t="shared" si="1"/>
        <v>1</v>
      </c>
      <c r="N38" s="50" t="str">
        <f t="shared" si="2"/>
        <v xml:space="preserve"> -</v>
      </c>
      <c r="O38" s="92">
        <v>0</v>
      </c>
      <c r="P38" s="48">
        <v>0</v>
      </c>
      <c r="Q38" s="48">
        <v>0</v>
      </c>
      <c r="R38" s="48">
        <v>0</v>
      </c>
      <c r="S38" s="49" t="str">
        <f t="shared" si="3"/>
        <v xml:space="preserve"> -</v>
      </c>
      <c r="T38" s="50" t="str">
        <f t="shared" si="4"/>
        <v xml:space="preserve"> -</v>
      </c>
    </row>
    <row r="39" spans="2:20" ht="45">
      <c r="B39" s="315"/>
      <c r="C39" s="313"/>
      <c r="D39" s="307" t="s">
        <v>112</v>
      </c>
      <c r="E39" s="63">
        <v>42370</v>
      </c>
      <c r="F39" s="124">
        <v>42735</v>
      </c>
      <c r="G39" s="64" t="s">
        <v>53</v>
      </c>
      <c r="H39" s="65">
        <v>3</v>
      </c>
      <c r="I39" s="65">
        <v>0</v>
      </c>
      <c r="J39" s="65">
        <v>0</v>
      </c>
      <c r="K39" s="86">
        <v>0</v>
      </c>
      <c r="L39" s="104" t="e">
        <f t="shared" si="0"/>
        <v>#DIV/0!</v>
      </c>
      <c r="M39" s="98">
        <f t="shared" si="1"/>
        <v>1</v>
      </c>
      <c r="N39" s="67" t="str">
        <f t="shared" si="2"/>
        <v xml:space="preserve"> -</v>
      </c>
      <c r="O39" s="94">
        <v>2210813</v>
      </c>
      <c r="P39" s="65">
        <v>60000</v>
      </c>
      <c r="Q39" s="65">
        <v>0</v>
      </c>
      <c r="R39" s="65">
        <v>0</v>
      </c>
      <c r="S39" s="66">
        <f t="shared" si="3"/>
        <v>0</v>
      </c>
      <c r="T39" s="67" t="str">
        <f t="shared" si="4"/>
        <v xml:space="preserve"> -</v>
      </c>
    </row>
    <row r="40" spans="2:20" ht="46" thickBot="1">
      <c r="B40" s="315"/>
      <c r="C40" s="312"/>
      <c r="D40" s="281"/>
      <c r="E40" s="47">
        <v>42370</v>
      </c>
      <c r="F40" s="122">
        <v>42735</v>
      </c>
      <c r="G40" s="14" t="s">
        <v>54</v>
      </c>
      <c r="H40" s="48">
        <v>1</v>
      </c>
      <c r="I40" s="48">
        <v>0</v>
      </c>
      <c r="J40" s="48">
        <v>0</v>
      </c>
      <c r="K40" s="83">
        <v>0</v>
      </c>
      <c r="L40" s="107" t="e">
        <f t="shared" si="0"/>
        <v>#DIV/0!</v>
      </c>
      <c r="M40" s="97">
        <f t="shared" si="1"/>
        <v>1</v>
      </c>
      <c r="N40" s="50" t="str">
        <f t="shared" si="2"/>
        <v xml:space="preserve"> -</v>
      </c>
      <c r="O40" s="92">
        <v>2210813</v>
      </c>
      <c r="P40" s="48">
        <v>40000</v>
      </c>
      <c r="Q40" s="48">
        <v>0</v>
      </c>
      <c r="R40" s="48">
        <v>0</v>
      </c>
      <c r="S40" s="60">
        <f t="shared" si="3"/>
        <v>0</v>
      </c>
      <c r="T40" s="61" t="str">
        <f t="shared" si="4"/>
        <v xml:space="preserve"> -</v>
      </c>
    </row>
    <row r="41" spans="2:20" ht="13" customHeight="1" thickBot="1">
      <c r="B41" s="315"/>
      <c r="C41" s="33"/>
      <c r="D41" s="12"/>
      <c r="E41" s="34"/>
      <c r="F41" s="34"/>
      <c r="G41" s="31"/>
      <c r="H41" s="32"/>
      <c r="I41" s="32"/>
      <c r="J41" s="32"/>
      <c r="K41" s="32"/>
      <c r="L41" s="20"/>
      <c r="M41" s="20"/>
      <c r="N41" s="106"/>
      <c r="O41" s="31"/>
      <c r="P41" s="32"/>
      <c r="Q41" s="32"/>
      <c r="R41" s="32"/>
      <c r="S41" s="23"/>
      <c r="T41" s="21"/>
    </row>
    <row r="42" spans="2:20" ht="46" thickBot="1">
      <c r="B42" s="315"/>
      <c r="C42" s="311" t="s">
        <v>129</v>
      </c>
      <c r="D42" s="55" t="s">
        <v>113</v>
      </c>
      <c r="E42" s="56">
        <v>42370</v>
      </c>
      <c r="F42" s="125">
        <v>42735</v>
      </c>
      <c r="G42" s="62" t="s">
        <v>55</v>
      </c>
      <c r="H42" s="57">
        <v>4</v>
      </c>
      <c r="I42" s="57">
        <v>0</v>
      </c>
      <c r="J42" s="57">
        <v>0</v>
      </c>
      <c r="K42" s="80">
        <v>0</v>
      </c>
      <c r="L42" s="105" t="e">
        <f t="shared" si="0"/>
        <v>#DIV/0!</v>
      </c>
      <c r="M42" s="99">
        <f t="shared" si="1"/>
        <v>1</v>
      </c>
      <c r="N42" s="72" t="str">
        <f t="shared" si="2"/>
        <v xml:space="preserve"> -</v>
      </c>
      <c r="O42" s="89" t="s">
        <v>201</v>
      </c>
      <c r="P42" s="57">
        <v>0</v>
      </c>
      <c r="Q42" s="57">
        <v>0</v>
      </c>
      <c r="R42" s="57">
        <v>0</v>
      </c>
      <c r="S42" s="71" t="str">
        <f t="shared" si="3"/>
        <v xml:space="preserve"> -</v>
      </c>
      <c r="T42" s="72" t="str">
        <f t="shared" si="4"/>
        <v xml:space="preserve"> -</v>
      </c>
    </row>
    <row r="43" spans="2:20" ht="30">
      <c r="B43" s="315"/>
      <c r="C43" s="313"/>
      <c r="D43" s="308" t="s">
        <v>114</v>
      </c>
      <c r="E43" s="44">
        <v>42370</v>
      </c>
      <c r="F43" s="119">
        <v>42735</v>
      </c>
      <c r="G43" s="51" t="s">
        <v>56</v>
      </c>
      <c r="H43" s="46">
        <v>1</v>
      </c>
      <c r="I43" s="46">
        <v>1</v>
      </c>
      <c r="J43" s="46">
        <v>1</v>
      </c>
      <c r="K43" s="77">
        <v>1</v>
      </c>
      <c r="L43" s="104">
        <f t="shared" si="0"/>
        <v>1</v>
      </c>
      <c r="M43" s="98">
        <f t="shared" si="1"/>
        <v>1</v>
      </c>
      <c r="N43" s="67">
        <f t="shared" si="2"/>
        <v>1</v>
      </c>
      <c r="O43" s="94">
        <v>2210675</v>
      </c>
      <c r="P43" s="45">
        <v>526944</v>
      </c>
      <c r="Q43" s="45">
        <v>526944</v>
      </c>
      <c r="R43" s="45">
        <v>47060</v>
      </c>
      <c r="S43" s="66">
        <f t="shared" si="3"/>
        <v>1</v>
      </c>
      <c r="T43" s="67">
        <f t="shared" si="4"/>
        <v>8.9307402684156198E-2</v>
      </c>
    </row>
    <row r="44" spans="2:20" ht="30">
      <c r="B44" s="315"/>
      <c r="C44" s="313"/>
      <c r="D44" s="309"/>
      <c r="E44" s="40">
        <v>42370</v>
      </c>
      <c r="F44" s="120">
        <v>42735</v>
      </c>
      <c r="G44" s="11" t="s">
        <v>57</v>
      </c>
      <c r="H44" s="42">
        <v>1</v>
      </c>
      <c r="I44" s="42">
        <v>1</v>
      </c>
      <c r="J44" s="42">
        <v>1</v>
      </c>
      <c r="K44" s="78">
        <v>1</v>
      </c>
      <c r="L44" s="103">
        <f t="shared" si="0"/>
        <v>1</v>
      </c>
      <c r="M44" s="96">
        <f t="shared" si="1"/>
        <v>1</v>
      </c>
      <c r="N44" s="52">
        <f t="shared" si="2"/>
        <v>1</v>
      </c>
      <c r="O44" s="91">
        <v>2210675</v>
      </c>
      <c r="P44" s="41">
        <v>0</v>
      </c>
      <c r="Q44" s="41">
        <v>0</v>
      </c>
      <c r="R44" s="41">
        <v>0</v>
      </c>
      <c r="S44" s="42" t="str">
        <f t="shared" si="3"/>
        <v xml:space="preserve"> -</v>
      </c>
      <c r="T44" s="52" t="str">
        <f t="shared" si="4"/>
        <v xml:space="preserve"> -</v>
      </c>
    </row>
    <row r="45" spans="2:20" ht="30">
      <c r="B45" s="315"/>
      <c r="C45" s="313"/>
      <c r="D45" s="309"/>
      <c r="E45" s="40">
        <v>42370</v>
      </c>
      <c r="F45" s="120">
        <v>42735</v>
      </c>
      <c r="G45" s="11" t="s">
        <v>58</v>
      </c>
      <c r="H45" s="41">
        <v>1</v>
      </c>
      <c r="I45" s="41">
        <v>1</v>
      </c>
      <c r="J45" s="41">
        <v>1</v>
      </c>
      <c r="K45" s="82">
        <v>0</v>
      </c>
      <c r="L45" s="103">
        <f t="shared" si="0"/>
        <v>0</v>
      </c>
      <c r="M45" s="96">
        <f t="shared" si="1"/>
        <v>1</v>
      </c>
      <c r="N45" s="52">
        <f t="shared" si="2"/>
        <v>0</v>
      </c>
      <c r="O45" s="91">
        <v>2210268</v>
      </c>
      <c r="P45" s="41">
        <v>80000</v>
      </c>
      <c r="Q45" s="41">
        <v>0</v>
      </c>
      <c r="R45" s="41">
        <v>0</v>
      </c>
      <c r="S45" s="42">
        <f t="shared" si="3"/>
        <v>0</v>
      </c>
      <c r="T45" s="52" t="str">
        <f t="shared" si="4"/>
        <v xml:space="preserve"> -</v>
      </c>
    </row>
    <row r="46" spans="2:20" ht="91" thickBot="1">
      <c r="B46" s="315"/>
      <c r="C46" s="313"/>
      <c r="D46" s="310"/>
      <c r="E46" s="47">
        <v>42370</v>
      </c>
      <c r="F46" s="122">
        <v>42735</v>
      </c>
      <c r="G46" s="14" t="s">
        <v>59</v>
      </c>
      <c r="H46" s="48">
        <v>1</v>
      </c>
      <c r="I46" s="48">
        <v>0</v>
      </c>
      <c r="J46" s="48">
        <v>0</v>
      </c>
      <c r="K46" s="83">
        <v>0</v>
      </c>
      <c r="L46" s="107" t="e">
        <f t="shared" si="0"/>
        <v>#DIV/0!</v>
      </c>
      <c r="M46" s="97">
        <f t="shared" si="1"/>
        <v>1</v>
      </c>
      <c r="N46" s="50" t="str">
        <f t="shared" si="2"/>
        <v xml:space="preserve"> -</v>
      </c>
      <c r="O46" s="92">
        <v>2210675</v>
      </c>
      <c r="P46" s="48">
        <v>0</v>
      </c>
      <c r="Q46" s="48">
        <v>0</v>
      </c>
      <c r="R46" s="48">
        <v>0</v>
      </c>
      <c r="S46" s="49" t="str">
        <f t="shared" si="3"/>
        <v xml:space="preserve"> -</v>
      </c>
      <c r="T46" s="50" t="str">
        <f t="shared" si="4"/>
        <v xml:space="preserve"> -</v>
      </c>
    </row>
    <row r="47" spans="2:20" ht="91" thickBot="1">
      <c r="B47" s="315"/>
      <c r="C47" s="312"/>
      <c r="D47" s="68" t="s">
        <v>115</v>
      </c>
      <c r="E47" s="69">
        <v>42370</v>
      </c>
      <c r="F47" s="126">
        <v>42735</v>
      </c>
      <c r="G47" s="127" t="s">
        <v>60</v>
      </c>
      <c r="H47" s="70">
        <v>1</v>
      </c>
      <c r="I47" s="70">
        <v>0</v>
      </c>
      <c r="J47" s="70">
        <v>0</v>
      </c>
      <c r="K47" s="87">
        <v>0</v>
      </c>
      <c r="L47" s="105" t="e">
        <f t="shared" si="0"/>
        <v>#DIV/0!</v>
      </c>
      <c r="M47" s="99">
        <f t="shared" si="1"/>
        <v>1</v>
      </c>
      <c r="N47" s="72" t="str">
        <f t="shared" si="2"/>
        <v xml:space="preserve"> -</v>
      </c>
      <c r="O47" s="95">
        <v>2210294</v>
      </c>
      <c r="P47" s="70">
        <v>0</v>
      </c>
      <c r="Q47" s="70">
        <v>0</v>
      </c>
      <c r="R47" s="70">
        <v>0</v>
      </c>
      <c r="S47" s="110" t="str">
        <f t="shared" si="3"/>
        <v xml:space="preserve"> -</v>
      </c>
      <c r="T47" s="111" t="str">
        <f t="shared" si="4"/>
        <v xml:space="preserve"> -</v>
      </c>
    </row>
    <row r="48" spans="2:20" ht="13" customHeight="1" thickBot="1">
      <c r="B48" s="315"/>
      <c r="C48" s="33"/>
      <c r="D48" s="12"/>
      <c r="E48" s="34"/>
      <c r="F48" s="34"/>
      <c r="G48" s="31"/>
      <c r="H48" s="32"/>
      <c r="I48" s="32"/>
      <c r="J48" s="32"/>
      <c r="K48" s="32"/>
      <c r="L48" s="20"/>
      <c r="M48" s="20"/>
      <c r="N48" s="20"/>
      <c r="O48" s="19"/>
      <c r="P48" s="32"/>
      <c r="Q48" s="32"/>
      <c r="R48" s="32"/>
      <c r="S48" s="23"/>
      <c r="T48" s="21"/>
    </row>
    <row r="49" spans="2:20" ht="30">
      <c r="B49" s="315"/>
      <c r="C49" s="311" t="s">
        <v>137</v>
      </c>
      <c r="D49" s="280" t="s">
        <v>116</v>
      </c>
      <c r="E49" s="44">
        <v>42370</v>
      </c>
      <c r="F49" s="44">
        <v>42735</v>
      </c>
      <c r="G49" s="51" t="s">
        <v>61</v>
      </c>
      <c r="H49" s="45">
        <v>8</v>
      </c>
      <c r="I49" s="45">
        <v>2</v>
      </c>
      <c r="J49" s="45">
        <v>2</v>
      </c>
      <c r="K49" s="84">
        <v>2</v>
      </c>
      <c r="L49" s="104">
        <f t="shared" si="0"/>
        <v>1</v>
      </c>
      <c r="M49" s="98">
        <f t="shared" si="1"/>
        <v>1</v>
      </c>
      <c r="N49" s="67">
        <f t="shared" si="2"/>
        <v>1</v>
      </c>
      <c r="O49" s="94">
        <v>2210289</v>
      </c>
      <c r="P49" s="45">
        <v>0</v>
      </c>
      <c r="Q49" s="45">
        <v>0</v>
      </c>
      <c r="R49" s="45">
        <v>0</v>
      </c>
      <c r="S49" s="66" t="str">
        <f t="shared" si="3"/>
        <v xml:space="preserve"> -</v>
      </c>
      <c r="T49" s="67" t="str">
        <f t="shared" si="4"/>
        <v xml:space="preserve"> -</v>
      </c>
    </row>
    <row r="50" spans="2:20" ht="61" thickBot="1">
      <c r="B50" s="316"/>
      <c r="C50" s="312"/>
      <c r="D50" s="281"/>
      <c r="E50" s="47">
        <v>42370</v>
      </c>
      <c r="F50" s="47">
        <v>42735</v>
      </c>
      <c r="G50" s="53" t="s">
        <v>62</v>
      </c>
      <c r="H50" s="48">
        <v>4</v>
      </c>
      <c r="I50" s="48">
        <v>1</v>
      </c>
      <c r="J50" s="48">
        <v>1</v>
      </c>
      <c r="K50" s="83">
        <v>0</v>
      </c>
      <c r="L50" s="107">
        <f t="shared" si="0"/>
        <v>0</v>
      </c>
      <c r="M50" s="97">
        <f t="shared" si="1"/>
        <v>1</v>
      </c>
      <c r="N50" s="50">
        <f t="shared" si="2"/>
        <v>0</v>
      </c>
      <c r="O50" s="92">
        <v>2210289</v>
      </c>
      <c r="P50" s="48">
        <v>0</v>
      </c>
      <c r="Q50" s="48">
        <v>0</v>
      </c>
      <c r="R50" s="48">
        <v>0</v>
      </c>
      <c r="S50" s="60" t="str">
        <f t="shared" si="3"/>
        <v xml:space="preserve"> -</v>
      </c>
      <c r="T50" s="61" t="str">
        <f t="shared" si="4"/>
        <v xml:space="preserve"> -</v>
      </c>
    </row>
    <row r="51" spans="2:20" ht="13" customHeight="1" thickBot="1">
      <c r="B51" s="54"/>
      <c r="C51" s="35"/>
      <c r="D51" s="36"/>
      <c r="E51" s="37"/>
      <c r="F51" s="37"/>
      <c r="G51" s="35"/>
      <c r="H51" s="38"/>
      <c r="I51" s="38"/>
      <c r="J51" s="38"/>
      <c r="K51" s="38"/>
      <c r="L51" s="108"/>
      <c r="M51" s="108"/>
      <c r="N51" s="108"/>
      <c r="O51" s="109"/>
      <c r="P51" s="38"/>
      <c r="Q51" s="38"/>
      <c r="R51" s="38"/>
      <c r="S51" s="24"/>
      <c r="T51" s="25"/>
    </row>
    <row r="52" spans="2:20" ht="30">
      <c r="B52" s="314" t="s">
        <v>134</v>
      </c>
      <c r="C52" s="311" t="s">
        <v>130</v>
      </c>
      <c r="D52" s="280" t="s">
        <v>117</v>
      </c>
      <c r="E52" s="44">
        <v>42370</v>
      </c>
      <c r="F52" s="119">
        <v>42735</v>
      </c>
      <c r="G52" s="51" t="s">
        <v>63</v>
      </c>
      <c r="H52" s="45">
        <v>1</v>
      </c>
      <c r="I52" s="45">
        <v>1</v>
      </c>
      <c r="J52" s="45">
        <v>1</v>
      </c>
      <c r="K52" s="84">
        <v>1</v>
      </c>
      <c r="L52" s="104">
        <f t="shared" si="0"/>
        <v>1</v>
      </c>
      <c r="M52" s="98">
        <f t="shared" si="1"/>
        <v>1</v>
      </c>
      <c r="N52" s="67">
        <f t="shared" si="2"/>
        <v>1</v>
      </c>
      <c r="O52" s="94">
        <v>2210681</v>
      </c>
      <c r="P52" s="45">
        <v>0</v>
      </c>
      <c r="Q52" s="45">
        <v>0</v>
      </c>
      <c r="R52" s="45">
        <v>0</v>
      </c>
      <c r="S52" s="66" t="str">
        <f t="shared" si="3"/>
        <v xml:space="preserve"> -</v>
      </c>
      <c r="T52" s="67" t="str">
        <f t="shared" si="4"/>
        <v xml:space="preserve"> -</v>
      </c>
    </row>
    <row r="53" spans="2:20" ht="30">
      <c r="B53" s="315"/>
      <c r="C53" s="313"/>
      <c r="D53" s="305"/>
      <c r="E53" s="40">
        <v>42370</v>
      </c>
      <c r="F53" s="120">
        <v>42735</v>
      </c>
      <c r="G53" s="16" t="s">
        <v>64</v>
      </c>
      <c r="H53" s="41">
        <v>1</v>
      </c>
      <c r="I53" s="41">
        <v>0</v>
      </c>
      <c r="J53" s="41">
        <v>0</v>
      </c>
      <c r="K53" s="82">
        <v>0</v>
      </c>
      <c r="L53" s="103" t="e">
        <f t="shared" si="0"/>
        <v>#DIV/0!</v>
      </c>
      <c r="M53" s="96">
        <f t="shared" si="1"/>
        <v>1</v>
      </c>
      <c r="N53" s="52" t="str">
        <f t="shared" si="2"/>
        <v xml:space="preserve"> -</v>
      </c>
      <c r="O53" s="91" t="s">
        <v>201</v>
      </c>
      <c r="P53" s="41">
        <v>0</v>
      </c>
      <c r="Q53" s="41">
        <v>0</v>
      </c>
      <c r="R53" s="41">
        <v>0</v>
      </c>
      <c r="S53" s="42" t="str">
        <f t="shared" si="3"/>
        <v xml:space="preserve"> -</v>
      </c>
      <c r="T53" s="52" t="str">
        <f t="shared" si="4"/>
        <v xml:space="preserve"> -</v>
      </c>
    </row>
    <row r="54" spans="2:20" ht="30">
      <c r="B54" s="315"/>
      <c r="C54" s="313"/>
      <c r="D54" s="305"/>
      <c r="E54" s="40">
        <v>42370</v>
      </c>
      <c r="F54" s="120">
        <v>42735</v>
      </c>
      <c r="G54" s="16" t="s">
        <v>65</v>
      </c>
      <c r="H54" s="41">
        <v>1</v>
      </c>
      <c r="I54" s="41">
        <v>0</v>
      </c>
      <c r="J54" s="41">
        <v>0</v>
      </c>
      <c r="K54" s="82">
        <v>0</v>
      </c>
      <c r="L54" s="103" t="e">
        <f t="shared" si="0"/>
        <v>#DIV/0!</v>
      </c>
      <c r="M54" s="96">
        <f t="shared" si="1"/>
        <v>1</v>
      </c>
      <c r="N54" s="52" t="str">
        <f t="shared" si="2"/>
        <v xml:space="preserve"> -</v>
      </c>
      <c r="O54" s="91">
        <v>2210679</v>
      </c>
      <c r="P54" s="41">
        <v>0</v>
      </c>
      <c r="Q54" s="41">
        <v>0</v>
      </c>
      <c r="R54" s="41">
        <v>0</v>
      </c>
      <c r="S54" s="42" t="str">
        <f t="shared" si="3"/>
        <v xml:space="preserve"> -</v>
      </c>
      <c r="T54" s="52" t="str">
        <f t="shared" si="4"/>
        <v xml:space="preserve"> -</v>
      </c>
    </row>
    <row r="55" spans="2:20" ht="30">
      <c r="B55" s="315"/>
      <c r="C55" s="313"/>
      <c r="D55" s="305"/>
      <c r="E55" s="40">
        <v>42370</v>
      </c>
      <c r="F55" s="120">
        <v>42735</v>
      </c>
      <c r="G55" s="16" t="s">
        <v>66</v>
      </c>
      <c r="H55" s="41">
        <v>1</v>
      </c>
      <c r="I55" s="41">
        <v>1</v>
      </c>
      <c r="J55" s="41">
        <v>1</v>
      </c>
      <c r="K55" s="82">
        <v>1</v>
      </c>
      <c r="L55" s="103">
        <f t="shared" si="0"/>
        <v>1</v>
      </c>
      <c r="M55" s="96">
        <f t="shared" si="1"/>
        <v>1</v>
      </c>
      <c r="N55" s="52">
        <f t="shared" si="2"/>
        <v>1</v>
      </c>
      <c r="O55" s="91">
        <v>2210679</v>
      </c>
      <c r="P55" s="41">
        <v>223700</v>
      </c>
      <c r="Q55" s="41">
        <v>121014</v>
      </c>
      <c r="R55" s="41">
        <v>0</v>
      </c>
      <c r="S55" s="42">
        <f t="shared" si="3"/>
        <v>0.54096557890031294</v>
      </c>
      <c r="T55" s="52" t="str">
        <f t="shared" si="4"/>
        <v xml:space="preserve"> -</v>
      </c>
    </row>
    <row r="56" spans="2:20" ht="30">
      <c r="B56" s="315"/>
      <c r="C56" s="313"/>
      <c r="D56" s="305"/>
      <c r="E56" s="40">
        <v>42370</v>
      </c>
      <c r="F56" s="120">
        <v>42735</v>
      </c>
      <c r="G56" s="16" t="s">
        <v>67</v>
      </c>
      <c r="H56" s="41">
        <v>4</v>
      </c>
      <c r="I56" s="41">
        <v>1</v>
      </c>
      <c r="J56" s="41">
        <v>1</v>
      </c>
      <c r="K56" s="82">
        <v>1</v>
      </c>
      <c r="L56" s="103">
        <f t="shared" si="0"/>
        <v>1</v>
      </c>
      <c r="M56" s="96">
        <f t="shared" si="1"/>
        <v>1</v>
      </c>
      <c r="N56" s="52">
        <f t="shared" si="2"/>
        <v>1</v>
      </c>
      <c r="O56" s="91">
        <v>0</v>
      </c>
      <c r="P56" s="41">
        <v>50000</v>
      </c>
      <c r="Q56" s="41">
        <v>41000</v>
      </c>
      <c r="R56" s="41">
        <v>0</v>
      </c>
      <c r="S56" s="42">
        <f t="shared" si="3"/>
        <v>0.82</v>
      </c>
      <c r="T56" s="52" t="str">
        <f t="shared" si="4"/>
        <v xml:space="preserve"> -</v>
      </c>
    </row>
    <row r="57" spans="2:20" ht="31" thickBot="1">
      <c r="B57" s="315"/>
      <c r="C57" s="313"/>
      <c r="D57" s="306"/>
      <c r="E57" s="58">
        <v>42370</v>
      </c>
      <c r="F57" s="123">
        <v>42735</v>
      </c>
      <c r="G57" s="15" t="s">
        <v>68</v>
      </c>
      <c r="H57" s="59">
        <v>3</v>
      </c>
      <c r="I57" s="59">
        <v>0</v>
      </c>
      <c r="J57" s="59">
        <v>0</v>
      </c>
      <c r="K57" s="85">
        <v>0</v>
      </c>
      <c r="L57" s="107" t="e">
        <f t="shared" si="0"/>
        <v>#DIV/0!</v>
      </c>
      <c r="M57" s="97">
        <f t="shared" si="1"/>
        <v>1</v>
      </c>
      <c r="N57" s="50" t="str">
        <f t="shared" si="2"/>
        <v xml:space="preserve"> -</v>
      </c>
      <c r="O57" s="93">
        <v>0</v>
      </c>
      <c r="P57" s="59">
        <v>0</v>
      </c>
      <c r="Q57" s="59">
        <v>0</v>
      </c>
      <c r="R57" s="59">
        <v>0</v>
      </c>
      <c r="S57" s="49" t="str">
        <f t="shared" si="3"/>
        <v xml:space="preserve"> -</v>
      </c>
      <c r="T57" s="50" t="str">
        <f t="shared" si="4"/>
        <v xml:space="preserve"> -</v>
      </c>
    </row>
    <row r="58" spans="2:20" ht="30">
      <c r="B58" s="315"/>
      <c r="C58" s="313"/>
      <c r="D58" s="308" t="s">
        <v>118</v>
      </c>
      <c r="E58" s="44">
        <v>42370</v>
      </c>
      <c r="F58" s="119">
        <v>42735</v>
      </c>
      <c r="G58" s="17" t="s">
        <v>69</v>
      </c>
      <c r="H58" s="45">
        <v>3</v>
      </c>
      <c r="I58" s="45">
        <v>0</v>
      </c>
      <c r="J58" s="45">
        <v>0</v>
      </c>
      <c r="K58" s="84">
        <v>0</v>
      </c>
      <c r="L58" s="104" t="e">
        <f t="shared" si="0"/>
        <v>#DIV/0!</v>
      </c>
      <c r="M58" s="98">
        <f t="shared" si="1"/>
        <v>1</v>
      </c>
      <c r="N58" s="67" t="str">
        <f t="shared" si="2"/>
        <v xml:space="preserve"> -</v>
      </c>
      <c r="O58" s="90">
        <v>2210680</v>
      </c>
      <c r="P58" s="45">
        <v>0</v>
      </c>
      <c r="Q58" s="45">
        <v>0</v>
      </c>
      <c r="R58" s="45">
        <v>0</v>
      </c>
      <c r="S58" s="66" t="str">
        <f t="shared" si="3"/>
        <v xml:space="preserve"> -</v>
      </c>
      <c r="T58" s="67" t="str">
        <f t="shared" si="4"/>
        <v xml:space="preserve"> -</v>
      </c>
    </row>
    <row r="59" spans="2:20" ht="46" thickBot="1">
      <c r="B59" s="315"/>
      <c r="C59" s="313"/>
      <c r="D59" s="310"/>
      <c r="E59" s="47">
        <v>42370</v>
      </c>
      <c r="F59" s="122">
        <v>42735</v>
      </c>
      <c r="G59" s="14" t="s">
        <v>70</v>
      </c>
      <c r="H59" s="49">
        <v>1</v>
      </c>
      <c r="I59" s="49">
        <v>1</v>
      </c>
      <c r="J59" s="49">
        <v>1</v>
      </c>
      <c r="K59" s="79">
        <v>1</v>
      </c>
      <c r="L59" s="107">
        <f t="shared" si="0"/>
        <v>1</v>
      </c>
      <c r="M59" s="97">
        <f t="shared" si="1"/>
        <v>1</v>
      </c>
      <c r="N59" s="50">
        <f t="shared" si="2"/>
        <v>1</v>
      </c>
      <c r="O59" s="92">
        <v>2210680</v>
      </c>
      <c r="P59" s="48">
        <v>0</v>
      </c>
      <c r="Q59" s="48">
        <v>0</v>
      </c>
      <c r="R59" s="48">
        <v>0</v>
      </c>
      <c r="S59" s="49" t="str">
        <f t="shared" si="3"/>
        <v xml:space="preserve"> -</v>
      </c>
      <c r="T59" s="50" t="str">
        <f t="shared" si="4"/>
        <v xml:space="preserve"> -</v>
      </c>
    </row>
    <row r="60" spans="2:20" ht="30">
      <c r="B60" s="315"/>
      <c r="C60" s="313"/>
      <c r="D60" s="307" t="s">
        <v>119</v>
      </c>
      <c r="E60" s="63">
        <v>42370</v>
      </c>
      <c r="F60" s="124">
        <v>42735</v>
      </c>
      <c r="G60" s="13" t="s">
        <v>71</v>
      </c>
      <c r="H60" s="65">
        <v>4</v>
      </c>
      <c r="I60" s="65">
        <v>1</v>
      </c>
      <c r="J60" s="65">
        <v>1</v>
      </c>
      <c r="K60" s="86">
        <v>1</v>
      </c>
      <c r="L60" s="104">
        <f t="shared" si="0"/>
        <v>1</v>
      </c>
      <c r="M60" s="98">
        <f t="shared" si="1"/>
        <v>1</v>
      </c>
      <c r="N60" s="67">
        <f t="shared" si="2"/>
        <v>1</v>
      </c>
      <c r="O60" s="94" t="s">
        <v>201</v>
      </c>
      <c r="P60" s="65">
        <v>0</v>
      </c>
      <c r="Q60" s="65">
        <v>0</v>
      </c>
      <c r="R60" s="65">
        <v>0</v>
      </c>
      <c r="S60" s="66" t="str">
        <f t="shared" si="3"/>
        <v xml:space="preserve"> -</v>
      </c>
      <c r="T60" s="67" t="str">
        <f t="shared" si="4"/>
        <v xml:space="preserve"> -</v>
      </c>
    </row>
    <row r="61" spans="2:20" ht="30">
      <c r="B61" s="315"/>
      <c r="C61" s="313"/>
      <c r="D61" s="305"/>
      <c r="E61" s="40">
        <v>42370</v>
      </c>
      <c r="F61" s="120">
        <v>42735</v>
      </c>
      <c r="G61" s="11" t="s">
        <v>72</v>
      </c>
      <c r="H61" s="42">
        <v>1</v>
      </c>
      <c r="I61" s="42">
        <v>1</v>
      </c>
      <c r="J61" s="42">
        <v>1</v>
      </c>
      <c r="K61" s="78">
        <v>1</v>
      </c>
      <c r="L61" s="103">
        <f t="shared" si="0"/>
        <v>1</v>
      </c>
      <c r="M61" s="96">
        <f t="shared" si="1"/>
        <v>1</v>
      </c>
      <c r="N61" s="52">
        <f t="shared" si="2"/>
        <v>1</v>
      </c>
      <c r="O61" s="91">
        <v>2210681</v>
      </c>
      <c r="P61" s="41">
        <v>155300</v>
      </c>
      <c r="Q61" s="41">
        <v>23700</v>
      </c>
      <c r="R61" s="41">
        <v>16520</v>
      </c>
      <c r="S61" s="42">
        <f t="shared" si="3"/>
        <v>0.15260785576303929</v>
      </c>
      <c r="T61" s="52">
        <f t="shared" si="4"/>
        <v>0.69704641350210972</v>
      </c>
    </row>
    <row r="62" spans="2:20" ht="46" thickBot="1">
      <c r="B62" s="316"/>
      <c r="C62" s="312"/>
      <c r="D62" s="281"/>
      <c r="E62" s="47">
        <v>42370</v>
      </c>
      <c r="F62" s="122">
        <v>42735</v>
      </c>
      <c r="G62" s="53" t="s">
        <v>73</v>
      </c>
      <c r="H62" s="48">
        <v>1</v>
      </c>
      <c r="I62" s="48">
        <v>0</v>
      </c>
      <c r="J62" s="48">
        <v>0</v>
      </c>
      <c r="K62" s="83">
        <v>0</v>
      </c>
      <c r="L62" s="107" t="e">
        <f t="shared" si="0"/>
        <v>#DIV/0!</v>
      </c>
      <c r="M62" s="97">
        <f t="shared" si="1"/>
        <v>1</v>
      </c>
      <c r="N62" s="50" t="str">
        <f t="shared" si="2"/>
        <v xml:space="preserve"> -</v>
      </c>
      <c r="O62" s="92">
        <v>2210289</v>
      </c>
      <c r="P62" s="48">
        <v>0</v>
      </c>
      <c r="Q62" s="48">
        <v>0</v>
      </c>
      <c r="R62" s="48">
        <v>0</v>
      </c>
      <c r="S62" s="60" t="str">
        <f t="shared" si="3"/>
        <v xml:space="preserve"> -</v>
      </c>
      <c r="T62" s="61" t="str">
        <f t="shared" si="4"/>
        <v xml:space="preserve"> -</v>
      </c>
    </row>
    <row r="63" spans="2:20" ht="13" customHeight="1" thickBot="1">
      <c r="B63" s="54"/>
      <c r="C63" s="35"/>
      <c r="D63" s="36"/>
      <c r="E63" s="37"/>
      <c r="F63" s="37"/>
      <c r="G63" s="35"/>
      <c r="H63" s="38"/>
      <c r="I63" s="38"/>
      <c r="J63" s="38"/>
      <c r="K63" s="38"/>
      <c r="L63" s="108"/>
      <c r="M63" s="108"/>
      <c r="N63" s="108"/>
      <c r="O63" s="39"/>
      <c r="P63" s="38"/>
      <c r="Q63" s="38"/>
      <c r="R63" s="38"/>
      <c r="S63" s="24"/>
      <c r="T63" s="25"/>
    </row>
    <row r="64" spans="2:20" ht="45">
      <c r="B64" s="314" t="s">
        <v>133</v>
      </c>
      <c r="C64" s="311" t="s">
        <v>131</v>
      </c>
      <c r="D64" s="280" t="s">
        <v>120</v>
      </c>
      <c r="E64" s="44">
        <v>42370</v>
      </c>
      <c r="F64" s="44">
        <v>42735</v>
      </c>
      <c r="G64" s="51" t="s">
        <v>74</v>
      </c>
      <c r="H64" s="45">
        <v>4</v>
      </c>
      <c r="I64" s="45">
        <v>4</v>
      </c>
      <c r="J64" s="45">
        <v>4</v>
      </c>
      <c r="K64" s="84">
        <v>3</v>
      </c>
      <c r="L64" s="104">
        <f t="shared" si="0"/>
        <v>0.75</v>
      </c>
      <c r="M64" s="98">
        <f t="shared" si="1"/>
        <v>1</v>
      </c>
      <c r="N64" s="67">
        <f t="shared" si="2"/>
        <v>0.75</v>
      </c>
      <c r="O64" s="90">
        <v>2210981</v>
      </c>
      <c r="P64" s="45">
        <v>690000</v>
      </c>
      <c r="Q64" s="45">
        <v>679882</v>
      </c>
      <c r="R64" s="45">
        <v>0</v>
      </c>
      <c r="S64" s="66">
        <f t="shared" si="3"/>
        <v>0.98533623188405794</v>
      </c>
      <c r="T64" s="67" t="str">
        <f t="shared" si="4"/>
        <v xml:space="preserve"> -</v>
      </c>
    </row>
    <row r="65" spans="2:20" ht="45">
      <c r="B65" s="315"/>
      <c r="C65" s="313"/>
      <c r="D65" s="305"/>
      <c r="E65" s="40">
        <v>42370</v>
      </c>
      <c r="F65" s="40">
        <v>42735</v>
      </c>
      <c r="G65" s="11" t="s">
        <v>75</v>
      </c>
      <c r="H65" s="41">
        <v>4</v>
      </c>
      <c r="I65" s="41">
        <v>0</v>
      </c>
      <c r="J65" s="41">
        <v>0</v>
      </c>
      <c r="K65" s="129">
        <v>0.3</v>
      </c>
      <c r="L65" s="103" t="e">
        <f t="shared" si="0"/>
        <v>#DIV/0!</v>
      </c>
      <c r="M65" s="96">
        <f t="shared" si="1"/>
        <v>1</v>
      </c>
      <c r="N65" s="52" t="str">
        <f t="shared" si="2"/>
        <v xml:space="preserve"> -</v>
      </c>
      <c r="O65" s="91" t="s">
        <v>201</v>
      </c>
      <c r="P65" s="41">
        <v>0</v>
      </c>
      <c r="Q65" s="41">
        <v>0</v>
      </c>
      <c r="R65" s="41">
        <v>0</v>
      </c>
      <c r="S65" s="42" t="str">
        <f t="shared" si="3"/>
        <v xml:space="preserve"> -</v>
      </c>
      <c r="T65" s="52" t="str">
        <f t="shared" si="4"/>
        <v xml:space="preserve"> -</v>
      </c>
    </row>
    <row r="66" spans="2:20" ht="46" thickBot="1">
      <c r="B66" s="315"/>
      <c r="C66" s="312"/>
      <c r="D66" s="281"/>
      <c r="E66" s="47">
        <v>42370</v>
      </c>
      <c r="F66" s="47">
        <v>42735</v>
      </c>
      <c r="G66" s="14" t="s">
        <v>76</v>
      </c>
      <c r="H66" s="48">
        <v>1700</v>
      </c>
      <c r="I66" s="48">
        <v>200</v>
      </c>
      <c r="J66" s="48">
        <v>200</v>
      </c>
      <c r="K66" s="83">
        <v>900</v>
      </c>
      <c r="L66" s="107">
        <f t="shared" si="0"/>
        <v>4.5</v>
      </c>
      <c r="M66" s="97">
        <f t="shared" si="1"/>
        <v>1</v>
      </c>
      <c r="N66" s="50">
        <f t="shared" si="2"/>
        <v>1</v>
      </c>
      <c r="O66" s="92">
        <v>2210839</v>
      </c>
      <c r="P66" s="48">
        <v>500000</v>
      </c>
      <c r="Q66" s="48">
        <v>488873</v>
      </c>
      <c r="R66" s="48">
        <v>0</v>
      </c>
      <c r="S66" s="60">
        <f t="shared" si="3"/>
        <v>0.977746</v>
      </c>
      <c r="T66" s="61" t="str">
        <f t="shared" si="4"/>
        <v xml:space="preserve"> -</v>
      </c>
    </row>
    <row r="67" spans="2:20" ht="13" customHeight="1" thickBot="1">
      <c r="B67" s="315"/>
      <c r="C67" s="33"/>
      <c r="D67" s="12"/>
      <c r="E67" s="34"/>
      <c r="F67" s="34"/>
      <c r="G67" s="31"/>
      <c r="H67" s="32"/>
      <c r="I67" s="32"/>
      <c r="J67" s="32"/>
      <c r="K67" s="32"/>
      <c r="L67" s="20"/>
      <c r="M67" s="20"/>
      <c r="N67" s="20"/>
      <c r="O67" s="31"/>
      <c r="P67" s="32"/>
      <c r="Q67" s="32"/>
      <c r="R67" s="32"/>
      <c r="S67" s="23"/>
      <c r="T67" s="21"/>
    </row>
    <row r="68" spans="2:20" ht="30">
      <c r="B68" s="315"/>
      <c r="C68" s="311" t="s">
        <v>132</v>
      </c>
      <c r="D68" s="280" t="s">
        <v>121</v>
      </c>
      <c r="E68" s="44">
        <v>42370</v>
      </c>
      <c r="F68" s="119">
        <v>42735</v>
      </c>
      <c r="G68" s="17" t="s">
        <v>77</v>
      </c>
      <c r="H68" s="45">
        <v>1</v>
      </c>
      <c r="I68" s="45">
        <v>0</v>
      </c>
      <c r="J68" s="45">
        <v>0</v>
      </c>
      <c r="K68" s="84">
        <v>0</v>
      </c>
      <c r="L68" s="104" t="e">
        <f t="shared" si="0"/>
        <v>#DIV/0!</v>
      </c>
      <c r="M68" s="98">
        <f t="shared" si="1"/>
        <v>1</v>
      </c>
      <c r="N68" s="67" t="str">
        <f t="shared" si="2"/>
        <v xml:space="preserve"> -</v>
      </c>
      <c r="O68" s="90" t="s">
        <v>201</v>
      </c>
      <c r="P68" s="45">
        <v>0</v>
      </c>
      <c r="Q68" s="45">
        <v>0</v>
      </c>
      <c r="R68" s="45">
        <v>0</v>
      </c>
      <c r="S68" s="66" t="str">
        <f t="shared" si="3"/>
        <v xml:space="preserve"> -</v>
      </c>
      <c r="T68" s="67" t="str">
        <f t="shared" si="4"/>
        <v xml:space="preserve"> -</v>
      </c>
    </row>
    <row r="69" spans="2:20" ht="45">
      <c r="B69" s="315"/>
      <c r="C69" s="313"/>
      <c r="D69" s="305"/>
      <c r="E69" s="40">
        <v>42370</v>
      </c>
      <c r="F69" s="120">
        <v>42735</v>
      </c>
      <c r="G69" s="16" t="s">
        <v>78</v>
      </c>
      <c r="H69" s="41">
        <v>1</v>
      </c>
      <c r="I69" s="41">
        <v>1</v>
      </c>
      <c r="J69" s="41">
        <v>1</v>
      </c>
      <c r="K69" s="82">
        <v>1</v>
      </c>
      <c r="L69" s="103">
        <f t="shared" si="0"/>
        <v>1</v>
      </c>
      <c r="M69" s="96">
        <f t="shared" si="1"/>
        <v>1</v>
      </c>
      <c r="N69" s="52">
        <f t="shared" si="2"/>
        <v>1</v>
      </c>
      <c r="O69" s="91">
        <v>2210264</v>
      </c>
      <c r="P69" s="41">
        <v>200000</v>
      </c>
      <c r="Q69" s="41">
        <v>0</v>
      </c>
      <c r="R69" s="41">
        <v>0</v>
      </c>
      <c r="S69" s="42">
        <f t="shared" si="3"/>
        <v>0</v>
      </c>
      <c r="T69" s="52" t="str">
        <f t="shared" si="4"/>
        <v xml:space="preserve"> -</v>
      </c>
    </row>
    <row r="70" spans="2:20" ht="30" customHeight="1">
      <c r="B70" s="315"/>
      <c r="C70" s="313"/>
      <c r="D70" s="305"/>
      <c r="E70" s="40">
        <v>42370</v>
      </c>
      <c r="F70" s="120">
        <v>42735</v>
      </c>
      <c r="G70" s="16" t="s">
        <v>79</v>
      </c>
      <c r="H70" s="41">
        <v>17</v>
      </c>
      <c r="I70" s="41">
        <v>0</v>
      </c>
      <c r="J70" s="41">
        <v>0</v>
      </c>
      <c r="K70" s="82">
        <v>0</v>
      </c>
      <c r="L70" s="103" t="e">
        <f t="shared" si="0"/>
        <v>#DIV/0!</v>
      </c>
      <c r="M70" s="96">
        <f t="shared" si="1"/>
        <v>1</v>
      </c>
      <c r="N70" s="52" t="str">
        <f t="shared" si="2"/>
        <v xml:space="preserve"> -</v>
      </c>
      <c r="O70" s="91" t="s">
        <v>201</v>
      </c>
      <c r="P70" s="41">
        <v>0</v>
      </c>
      <c r="Q70" s="41">
        <v>0</v>
      </c>
      <c r="R70" s="41">
        <v>0</v>
      </c>
      <c r="S70" s="42" t="str">
        <f t="shared" si="3"/>
        <v xml:space="preserve"> -</v>
      </c>
      <c r="T70" s="52" t="str">
        <f t="shared" si="4"/>
        <v xml:space="preserve"> -</v>
      </c>
    </row>
    <row r="71" spans="2:20" ht="61" thickBot="1">
      <c r="B71" s="315"/>
      <c r="C71" s="313"/>
      <c r="D71" s="306"/>
      <c r="E71" s="58">
        <v>42370</v>
      </c>
      <c r="F71" s="123">
        <v>42735</v>
      </c>
      <c r="G71" s="18" t="s">
        <v>80</v>
      </c>
      <c r="H71" s="59">
        <v>1</v>
      </c>
      <c r="I71" s="59">
        <v>0</v>
      </c>
      <c r="J71" s="59">
        <v>0</v>
      </c>
      <c r="K71" s="85">
        <v>0</v>
      </c>
      <c r="L71" s="107" t="e">
        <f t="shared" si="0"/>
        <v>#DIV/0!</v>
      </c>
      <c r="M71" s="97">
        <f t="shared" si="1"/>
        <v>1</v>
      </c>
      <c r="N71" s="50" t="str">
        <f t="shared" si="2"/>
        <v xml:space="preserve"> -</v>
      </c>
      <c r="O71" s="92">
        <v>2210294</v>
      </c>
      <c r="P71" s="48">
        <v>0</v>
      </c>
      <c r="Q71" s="59">
        <v>0</v>
      </c>
      <c r="R71" s="59">
        <v>0</v>
      </c>
      <c r="S71" s="49" t="str">
        <f t="shared" si="3"/>
        <v xml:space="preserve"> -</v>
      </c>
      <c r="T71" s="50" t="str">
        <f t="shared" si="4"/>
        <v xml:space="preserve"> -</v>
      </c>
    </row>
    <row r="72" spans="2:20" ht="30">
      <c r="B72" s="315"/>
      <c r="C72" s="313"/>
      <c r="D72" s="308" t="s">
        <v>122</v>
      </c>
      <c r="E72" s="44">
        <v>42370</v>
      </c>
      <c r="F72" s="119">
        <v>42735</v>
      </c>
      <c r="G72" s="17" t="s">
        <v>81</v>
      </c>
      <c r="H72" s="45">
        <v>267</v>
      </c>
      <c r="I72" s="45">
        <v>0</v>
      </c>
      <c r="J72" s="45">
        <v>0</v>
      </c>
      <c r="K72" s="84">
        <v>0</v>
      </c>
      <c r="L72" s="104" t="e">
        <f t="shared" si="0"/>
        <v>#DIV/0!</v>
      </c>
      <c r="M72" s="98">
        <f t="shared" si="1"/>
        <v>1</v>
      </c>
      <c r="N72" s="67" t="str">
        <f t="shared" si="2"/>
        <v xml:space="preserve"> -</v>
      </c>
      <c r="O72" s="94">
        <v>2210294</v>
      </c>
      <c r="P72" s="65">
        <v>0</v>
      </c>
      <c r="Q72" s="45">
        <v>0</v>
      </c>
      <c r="R72" s="45">
        <v>0</v>
      </c>
      <c r="S72" s="66" t="str">
        <f t="shared" si="3"/>
        <v xml:space="preserve"> -</v>
      </c>
      <c r="T72" s="67" t="str">
        <f t="shared" si="4"/>
        <v xml:space="preserve"> -</v>
      </c>
    </row>
    <row r="73" spans="2:20" ht="60">
      <c r="B73" s="315"/>
      <c r="C73" s="313"/>
      <c r="D73" s="309"/>
      <c r="E73" s="40">
        <v>42370</v>
      </c>
      <c r="F73" s="120">
        <v>42735</v>
      </c>
      <c r="G73" s="11" t="s">
        <v>82</v>
      </c>
      <c r="H73" s="41">
        <v>1</v>
      </c>
      <c r="I73" s="41">
        <v>1</v>
      </c>
      <c r="J73" s="41">
        <v>1</v>
      </c>
      <c r="K73" s="82">
        <v>1</v>
      </c>
      <c r="L73" s="103">
        <f t="shared" si="0"/>
        <v>1</v>
      </c>
      <c r="M73" s="96">
        <f t="shared" si="1"/>
        <v>1</v>
      </c>
      <c r="N73" s="52">
        <f t="shared" si="2"/>
        <v>1</v>
      </c>
      <c r="O73" s="91">
        <v>2210294</v>
      </c>
      <c r="P73" s="41">
        <v>1985000</v>
      </c>
      <c r="Q73" s="41">
        <v>1985000</v>
      </c>
      <c r="R73" s="41">
        <v>0</v>
      </c>
      <c r="S73" s="42">
        <f t="shared" si="3"/>
        <v>1</v>
      </c>
      <c r="T73" s="52" t="str">
        <f t="shared" si="4"/>
        <v xml:space="preserve"> -</v>
      </c>
    </row>
    <row r="74" spans="2:20" ht="30">
      <c r="B74" s="315"/>
      <c r="C74" s="313"/>
      <c r="D74" s="309"/>
      <c r="E74" s="40">
        <v>42370</v>
      </c>
      <c r="F74" s="120">
        <v>42735</v>
      </c>
      <c r="G74" s="11" t="s">
        <v>83</v>
      </c>
      <c r="H74" s="41">
        <v>1</v>
      </c>
      <c r="I74" s="41">
        <v>0</v>
      </c>
      <c r="J74" s="41">
        <v>0</v>
      </c>
      <c r="K74" s="82">
        <v>0</v>
      </c>
      <c r="L74" s="103" t="e">
        <f t="shared" si="0"/>
        <v>#DIV/0!</v>
      </c>
      <c r="M74" s="96">
        <f t="shared" si="1"/>
        <v>1</v>
      </c>
      <c r="N74" s="52" t="str">
        <f t="shared" si="2"/>
        <v xml:space="preserve"> -</v>
      </c>
      <c r="O74" s="91">
        <v>2210122</v>
      </c>
      <c r="P74" s="41">
        <v>0</v>
      </c>
      <c r="Q74" s="41">
        <v>0</v>
      </c>
      <c r="R74" s="41">
        <v>0</v>
      </c>
      <c r="S74" s="42" t="str">
        <f t="shared" si="3"/>
        <v xml:space="preserve"> -</v>
      </c>
      <c r="T74" s="52" t="str">
        <f t="shared" si="4"/>
        <v xml:space="preserve"> -</v>
      </c>
    </row>
    <row r="75" spans="2:20" ht="30">
      <c r="B75" s="315"/>
      <c r="C75" s="313"/>
      <c r="D75" s="309"/>
      <c r="E75" s="40">
        <v>42370</v>
      </c>
      <c r="F75" s="120">
        <v>42735</v>
      </c>
      <c r="G75" s="11" t="s">
        <v>84</v>
      </c>
      <c r="H75" s="41">
        <v>15</v>
      </c>
      <c r="I75" s="41">
        <v>0</v>
      </c>
      <c r="J75" s="41">
        <v>0</v>
      </c>
      <c r="K75" s="82">
        <v>0</v>
      </c>
      <c r="L75" s="103" t="e">
        <f t="shared" si="0"/>
        <v>#DIV/0!</v>
      </c>
      <c r="M75" s="96">
        <f t="shared" si="1"/>
        <v>1</v>
      </c>
      <c r="N75" s="52" t="str">
        <f t="shared" si="2"/>
        <v xml:space="preserve"> -</v>
      </c>
      <c r="O75" s="91">
        <v>2210294</v>
      </c>
      <c r="P75" s="41">
        <v>0</v>
      </c>
      <c r="Q75" s="41">
        <v>0</v>
      </c>
      <c r="R75" s="41">
        <v>0</v>
      </c>
      <c r="S75" s="42" t="str">
        <f t="shared" si="3"/>
        <v xml:space="preserve"> -</v>
      </c>
      <c r="T75" s="52" t="str">
        <f t="shared" si="4"/>
        <v xml:space="preserve"> -</v>
      </c>
    </row>
    <row r="76" spans="2:20" ht="30" customHeight="1">
      <c r="B76" s="315"/>
      <c r="C76" s="313"/>
      <c r="D76" s="309"/>
      <c r="E76" s="40">
        <v>42370</v>
      </c>
      <c r="F76" s="120">
        <v>42735</v>
      </c>
      <c r="G76" s="11" t="s">
        <v>85</v>
      </c>
      <c r="H76" s="41">
        <v>169</v>
      </c>
      <c r="I76" s="41">
        <v>169</v>
      </c>
      <c r="J76" s="41">
        <v>169</v>
      </c>
      <c r="K76" s="82">
        <v>0</v>
      </c>
      <c r="L76" s="103">
        <f t="shared" si="0"/>
        <v>0</v>
      </c>
      <c r="M76" s="96">
        <f t="shared" si="1"/>
        <v>1</v>
      </c>
      <c r="N76" s="52">
        <f t="shared" si="2"/>
        <v>0</v>
      </c>
      <c r="O76" s="91">
        <v>2210294</v>
      </c>
      <c r="P76" s="41">
        <v>176292</v>
      </c>
      <c r="Q76" s="41">
        <v>0</v>
      </c>
      <c r="R76" s="41">
        <v>0</v>
      </c>
      <c r="S76" s="42">
        <f t="shared" si="3"/>
        <v>0</v>
      </c>
      <c r="T76" s="52" t="str">
        <f t="shared" si="4"/>
        <v xml:space="preserve"> -</v>
      </c>
    </row>
    <row r="77" spans="2:20" ht="30">
      <c r="B77" s="315"/>
      <c r="C77" s="313"/>
      <c r="D77" s="309"/>
      <c r="E77" s="40">
        <v>42370</v>
      </c>
      <c r="F77" s="120">
        <v>42735</v>
      </c>
      <c r="G77" s="11" t="s">
        <v>86</v>
      </c>
      <c r="H77" s="41">
        <v>1</v>
      </c>
      <c r="I77" s="41">
        <v>0</v>
      </c>
      <c r="J77" s="41">
        <v>0</v>
      </c>
      <c r="K77" s="82">
        <v>0</v>
      </c>
      <c r="L77" s="103" t="e">
        <f t="shared" ref="L77:L97" si="5">+K77/J77</f>
        <v>#DIV/0!</v>
      </c>
      <c r="M77" s="96">
        <f t="shared" ref="M77:M97" si="6">DAYS360(E77,$C$8)/DAYS360(E77,F77)</f>
        <v>1</v>
      </c>
      <c r="N77" s="52" t="str">
        <f t="shared" ref="N77:N97" si="7">IF(J77=0," -",IF(L77&gt;100%,100%,L77))</f>
        <v xml:space="preserve"> -</v>
      </c>
      <c r="O77" s="91">
        <v>2210294</v>
      </c>
      <c r="P77" s="41">
        <v>0</v>
      </c>
      <c r="Q77" s="41">
        <v>0</v>
      </c>
      <c r="R77" s="41">
        <v>0</v>
      </c>
      <c r="S77" s="42" t="str">
        <f t="shared" ref="S77:S97" si="8">IF(P77=0," -",Q77/P77)</f>
        <v xml:space="preserve"> -</v>
      </c>
      <c r="T77" s="52" t="str">
        <f t="shared" ref="T77:T97" si="9">IF(R77=0," -",IF(Q77=0,100%,R77/Q77))</f>
        <v xml:space="preserve"> -</v>
      </c>
    </row>
    <row r="78" spans="2:20" ht="60">
      <c r="B78" s="315"/>
      <c r="C78" s="313"/>
      <c r="D78" s="309"/>
      <c r="E78" s="40">
        <v>42370</v>
      </c>
      <c r="F78" s="120">
        <v>42735</v>
      </c>
      <c r="G78" s="11" t="s">
        <v>87</v>
      </c>
      <c r="H78" s="41">
        <v>1</v>
      </c>
      <c r="I78" s="41">
        <v>0</v>
      </c>
      <c r="J78" s="41">
        <v>0</v>
      </c>
      <c r="K78" s="82">
        <v>0</v>
      </c>
      <c r="L78" s="103" t="e">
        <f t="shared" si="5"/>
        <v>#DIV/0!</v>
      </c>
      <c r="M78" s="96">
        <f t="shared" si="6"/>
        <v>1</v>
      </c>
      <c r="N78" s="52" t="str">
        <f t="shared" si="7"/>
        <v xml:space="preserve"> -</v>
      </c>
      <c r="O78" s="91">
        <v>2210294</v>
      </c>
      <c r="P78" s="41">
        <v>0</v>
      </c>
      <c r="Q78" s="41">
        <v>0</v>
      </c>
      <c r="R78" s="41">
        <v>0</v>
      </c>
      <c r="S78" s="42" t="str">
        <f t="shared" si="8"/>
        <v xml:space="preserve"> -</v>
      </c>
      <c r="T78" s="52" t="str">
        <f t="shared" si="9"/>
        <v xml:space="preserve"> -</v>
      </c>
    </row>
    <row r="79" spans="2:20" ht="60">
      <c r="B79" s="315"/>
      <c r="C79" s="313"/>
      <c r="D79" s="309"/>
      <c r="E79" s="40">
        <v>42370</v>
      </c>
      <c r="F79" s="120">
        <v>42735</v>
      </c>
      <c r="G79" s="11" t="s">
        <v>88</v>
      </c>
      <c r="H79" s="41">
        <v>1</v>
      </c>
      <c r="I79" s="41">
        <v>0</v>
      </c>
      <c r="J79" s="41">
        <v>0</v>
      </c>
      <c r="K79" s="82">
        <v>0</v>
      </c>
      <c r="L79" s="103" t="e">
        <f t="shared" si="5"/>
        <v>#DIV/0!</v>
      </c>
      <c r="M79" s="96">
        <f t="shared" si="6"/>
        <v>1</v>
      </c>
      <c r="N79" s="52" t="str">
        <f t="shared" si="7"/>
        <v xml:space="preserve"> -</v>
      </c>
      <c r="O79" s="91">
        <v>2210294</v>
      </c>
      <c r="P79" s="41">
        <v>0</v>
      </c>
      <c r="Q79" s="41">
        <v>0</v>
      </c>
      <c r="R79" s="41">
        <v>0</v>
      </c>
      <c r="S79" s="42" t="str">
        <f t="shared" si="8"/>
        <v xml:space="preserve"> -</v>
      </c>
      <c r="T79" s="52" t="str">
        <f t="shared" si="9"/>
        <v xml:space="preserve"> -</v>
      </c>
    </row>
    <row r="80" spans="2:20" ht="45">
      <c r="B80" s="315"/>
      <c r="C80" s="313"/>
      <c r="D80" s="309"/>
      <c r="E80" s="40">
        <v>42370</v>
      </c>
      <c r="F80" s="120">
        <v>42735</v>
      </c>
      <c r="G80" s="11" t="s">
        <v>89</v>
      </c>
      <c r="H80" s="41">
        <v>1</v>
      </c>
      <c r="I80" s="41">
        <v>0</v>
      </c>
      <c r="J80" s="41">
        <v>0</v>
      </c>
      <c r="K80" s="82">
        <v>0</v>
      </c>
      <c r="L80" s="103" t="e">
        <f t="shared" si="5"/>
        <v>#DIV/0!</v>
      </c>
      <c r="M80" s="96">
        <f t="shared" si="6"/>
        <v>1</v>
      </c>
      <c r="N80" s="52" t="str">
        <f t="shared" si="7"/>
        <v xml:space="preserve"> -</v>
      </c>
      <c r="O80" s="91">
        <v>2210294</v>
      </c>
      <c r="P80" s="41">
        <v>0</v>
      </c>
      <c r="Q80" s="41">
        <v>0</v>
      </c>
      <c r="R80" s="41">
        <v>0</v>
      </c>
      <c r="S80" s="42" t="str">
        <f t="shared" si="8"/>
        <v xml:space="preserve"> -</v>
      </c>
      <c r="T80" s="52" t="str">
        <f t="shared" si="9"/>
        <v xml:space="preserve"> -</v>
      </c>
    </row>
    <row r="81" spans="2:20" ht="61" thickBot="1">
      <c r="B81" s="315"/>
      <c r="C81" s="313"/>
      <c r="D81" s="310"/>
      <c r="E81" s="47">
        <v>42370</v>
      </c>
      <c r="F81" s="122">
        <v>42735</v>
      </c>
      <c r="G81" s="14" t="s">
        <v>90</v>
      </c>
      <c r="H81" s="48">
        <v>1</v>
      </c>
      <c r="I81" s="48">
        <v>0</v>
      </c>
      <c r="J81" s="48">
        <v>0</v>
      </c>
      <c r="K81" s="83">
        <v>0</v>
      </c>
      <c r="L81" s="107" t="e">
        <f t="shared" si="5"/>
        <v>#DIV/0!</v>
      </c>
      <c r="M81" s="97">
        <f t="shared" si="6"/>
        <v>1</v>
      </c>
      <c r="N81" s="50" t="str">
        <f t="shared" si="7"/>
        <v xml:space="preserve"> -</v>
      </c>
      <c r="O81" s="92">
        <v>2210294</v>
      </c>
      <c r="P81" s="48">
        <v>0</v>
      </c>
      <c r="Q81" s="48">
        <v>0</v>
      </c>
      <c r="R81" s="48">
        <v>0</v>
      </c>
      <c r="S81" s="49" t="str">
        <f t="shared" si="8"/>
        <v xml:space="preserve"> -</v>
      </c>
      <c r="T81" s="50" t="str">
        <f t="shared" si="9"/>
        <v xml:space="preserve"> -</v>
      </c>
    </row>
    <row r="82" spans="2:20" ht="45">
      <c r="B82" s="315"/>
      <c r="C82" s="313"/>
      <c r="D82" s="307" t="s">
        <v>123</v>
      </c>
      <c r="E82" s="63">
        <v>42370</v>
      </c>
      <c r="F82" s="124">
        <v>42735</v>
      </c>
      <c r="G82" s="13" t="s">
        <v>91</v>
      </c>
      <c r="H82" s="65">
        <v>1</v>
      </c>
      <c r="I82" s="65">
        <v>1</v>
      </c>
      <c r="J82" s="65">
        <v>1</v>
      </c>
      <c r="K82" s="86">
        <v>1</v>
      </c>
      <c r="L82" s="104">
        <f t="shared" si="5"/>
        <v>1</v>
      </c>
      <c r="M82" s="98">
        <f t="shared" si="6"/>
        <v>1</v>
      </c>
      <c r="N82" s="67">
        <f t="shared" si="7"/>
        <v>1</v>
      </c>
      <c r="O82" s="94">
        <v>2210123</v>
      </c>
      <c r="P82" s="65">
        <v>0</v>
      </c>
      <c r="Q82" s="65">
        <v>0</v>
      </c>
      <c r="R82" s="65">
        <v>0</v>
      </c>
      <c r="S82" s="66" t="str">
        <f t="shared" si="8"/>
        <v xml:space="preserve"> -</v>
      </c>
      <c r="T82" s="67" t="str">
        <f t="shared" si="9"/>
        <v xml:space="preserve"> -</v>
      </c>
    </row>
    <row r="83" spans="2:20" ht="45">
      <c r="B83" s="315"/>
      <c r="C83" s="313"/>
      <c r="D83" s="305"/>
      <c r="E83" s="40">
        <v>42370</v>
      </c>
      <c r="F83" s="120">
        <v>42735</v>
      </c>
      <c r="G83" s="11" t="s">
        <v>92</v>
      </c>
      <c r="H83" s="41">
        <v>1000</v>
      </c>
      <c r="I83" s="41">
        <v>250</v>
      </c>
      <c r="J83" s="41">
        <v>250</v>
      </c>
      <c r="K83" s="82">
        <v>71</v>
      </c>
      <c r="L83" s="103">
        <f t="shared" si="5"/>
        <v>0.28399999999999997</v>
      </c>
      <c r="M83" s="96">
        <f t="shared" si="6"/>
        <v>1</v>
      </c>
      <c r="N83" s="52">
        <f t="shared" si="7"/>
        <v>0.28399999999999997</v>
      </c>
      <c r="O83" s="91">
        <v>2210123</v>
      </c>
      <c r="P83" s="41">
        <v>0</v>
      </c>
      <c r="Q83" s="41">
        <v>0</v>
      </c>
      <c r="R83" s="41">
        <v>0</v>
      </c>
      <c r="S83" s="42" t="str">
        <f t="shared" si="8"/>
        <v xml:space="preserve"> -</v>
      </c>
      <c r="T83" s="52" t="str">
        <f t="shared" si="9"/>
        <v xml:space="preserve"> -</v>
      </c>
    </row>
    <row r="84" spans="2:20" ht="30">
      <c r="B84" s="315"/>
      <c r="C84" s="313"/>
      <c r="D84" s="305"/>
      <c r="E84" s="40">
        <v>42370</v>
      </c>
      <c r="F84" s="120">
        <v>42735</v>
      </c>
      <c r="G84" s="11" t="s">
        <v>93</v>
      </c>
      <c r="H84" s="41">
        <v>10000</v>
      </c>
      <c r="I84" s="41">
        <v>1500</v>
      </c>
      <c r="J84" s="41">
        <v>1500</v>
      </c>
      <c r="K84" s="82">
        <v>2032</v>
      </c>
      <c r="L84" s="103">
        <f t="shared" si="5"/>
        <v>1.3546666666666667</v>
      </c>
      <c r="M84" s="96">
        <f t="shared" si="6"/>
        <v>1</v>
      </c>
      <c r="N84" s="52">
        <f t="shared" si="7"/>
        <v>1</v>
      </c>
      <c r="O84" s="91">
        <v>2210123</v>
      </c>
      <c r="P84" s="41">
        <v>0</v>
      </c>
      <c r="Q84" s="41">
        <v>0</v>
      </c>
      <c r="R84" s="41">
        <v>0</v>
      </c>
      <c r="S84" s="42" t="str">
        <f t="shared" si="8"/>
        <v xml:space="preserve"> -</v>
      </c>
      <c r="T84" s="52" t="str">
        <f t="shared" si="9"/>
        <v xml:space="preserve"> -</v>
      </c>
    </row>
    <row r="85" spans="2:20" ht="60">
      <c r="B85" s="315"/>
      <c r="C85" s="313"/>
      <c r="D85" s="305"/>
      <c r="E85" s="40">
        <v>42370</v>
      </c>
      <c r="F85" s="120">
        <v>42735</v>
      </c>
      <c r="G85" s="11" t="s">
        <v>94</v>
      </c>
      <c r="H85" s="41">
        <v>4</v>
      </c>
      <c r="I85" s="41">
        <v>1</v>
      </c>
      <c r="J85" s="41">
        <v>1</v>
      </c>
      <c r="K85" s="82">
        <v>2</v>
      </c>
      <c r="L85" s="103">
        <f t="shared" si="5"/>
        <v>2</v>
      </c>
      <c r="M85" s="96">
        <f t="shared" si="6"/>
        <v>1</v>
      </c>
      <c r="N85" s="52">
        <f t="shared" si="7"/>
        <v>1</v>
      </c>
      <c r="O85" s="91">
        <v>2210123</v>
      </c>
      <c r="P85" s="41">
        <v>0</v>
      </c>
      <c r="Q85" s="41">
        <v>0</v>
      </c>
      <c r="R85" s="41">
        <v>0</v>
      </c>
      <c r="S85" s="42" t="str">
        <f t="shared" si="8"/>
        <v xml:space="preserve"> -</v>
      </c>
      <c r="T85" s="52" t="str">
        <f t="shared" si="9"/>
        <v xml:space="preserve"> -</v>
      </c>
    </row>
    <row r="86" spans="2:20" ht="45">
      <c r="B86" s="315"/>
      <c r="C86" s="313"/>
      <c r="D86" s="305"/>
      <c r="E86" s="40">
        <v>42370</v>
      </c>
      <c r="F86" s="120">
        <v>42735</v>
      </c>
      <c r="G86" s="11" t="s">
        <v>95</v>
      </c>
      <c r="H86" s="41">
        <v>1</v>
      </c>
      <c r="I86" s="41">
        <v>1</v>
      </c>
      <c r="J86" s="41">
        <v>1</v>
      </c>
      <c r="K86" s="82">
        <v>1</v>
      </c>
      <c r="L86" s="103">
        <f t="shared" si="5"/>
        <v>1</v>
      </c>
      <c r="M86" s="96">
        <f t="shared" si="6"/>
        <v>1</v>
      </c>
      <c r="N86" s="52">
        <f t="shared" si="7"/>
        <v>1</v>
      </c>
      <c r="O86" s="91">
        <v>2210264</v>
      </c>
      <c r="P86" s="41">
        <v>0</v>
      </c>
      <c r="Q86" s="41">
        <v>0</v>
      </c>
      <c r="R86" s="41">
        <v>0</v>
      </c>
      <c r="S86" s="42" t="str">
        <f t="shared" si="8"/>
        <v xml:space="preserve"> -</v>
      </c>
      <c r="T86" s="52" t="str">
        <f t="shared" si="9"/>
        <v xml:space="preserve"> -</v>
      </c>
    </row>
    <row r="87" spans="2:20" ht="75">
      <c r="B87" s="315"/>
      <c r="C87" s="313"/>
      <c r="D87" s="305"/>
      <c r="E87" s="40">
        <v>42370</v>
      </c>
      <c r="F87" s="120">
        <v>42735</v>
      </c>
      <c r="G87" s="16" t="s">
        <v>96</v>
      </c>
      <c r="H87" s="41">
        <v>1</v>
      </c>
      <c r="I87" s="41">
        <v>1</v>
      </c>
      <c r="J87" s="41">
        <v>1</v>
      </c>
      <c r="K87" s="82">
        <v>0</v>
      </c>
      <c r="L87" s="103">
        <f t="shared" si="5"/>
        <v>0</v>
      </c>
      <c r="M87" s="96">
        <f t="shared" si="6"/>
        <v>1</v>
      </c>
      <c r="N87" s="52">
        <f t="shared" si="7"/>
        <v>0</v>
      </c>
      <c r="O87" s="91">
        <v>2210294</v>
      </c>
      <c r="P87" s="41">
        <v>0</v>
      </c>
      <c r="Q87" s="41">
        <v>0</v>
      </c>
      <c r="R87" s="41">
        <v>0</v>
      </c>
      <c r="S87" s="42" t="str">
        <f t="shared" si="8"/>
        <v xml:space="preserve"> -</v>
      </c>
      <c r="T87" s="52" t="str">
        <f t="shared" si="9"/>
        <v xml:space="preserve"> -</v>
      </c>
    </row>
    <row r="88" spans="2:20" ht="60">
      <c r="B88" s="315"/>
      <c r="C88" s="313"/>
      <c r="D88" s="305"/>
      <c r="E88" s="40">
        <v>42370</v>
      </c>
      <c r="F88" s="120">
        <v>42735</v>
      </c>
      <c r="G88" s="11" t="s">
        <v>97</v>
      </c>
      <c r="H88" s="41">
        <v>1</v>
      </c>
      <c r="I88" s="41">
        <v>1</v>
      </c>
      <c r="J88" s="41">
        <v>1</v>
      </c>
      <c r="K88" s="82">
        <v>1</v>
      </c>
      <c r="L88" s="103">
        <f t="shared" si="5"/>
        <v>1</v>
      </c>
      <c r="M88" s="96">
        <f t="shared" si="6"/>
        <v>1</v>
      </c>
      <c r="N88" s="52">
        <f t="shared" si="7"/>
        <v>1</v>
      </c>
      <c r="O88" s="91">
        <v>2210294</v>
      </c>
      <c r="P88" s="41">
        <v>0</v>
      </c>
      <c r="Q88" s="41">
        <v>0</v>
      </c>
      <c r="R88" s="41">
        <v>0</v>
      </c>
      <c r="S88" s="42" t="str">
        <f t="shared" si="8"/>
        <v xml:space="preserve"> -</v>
      </c>
      <c r="T88" s="52" t="str">
        <f t="shared" si="9"/>
        <v xml:space="preserve"> -</v>
      </c>
    </row>
    <row r="89" spans="2:20" ht="30">
      <c r="B89" s="315"/>
      <c r="C89" s="313"/>
      <c r="D89" s="305"/>
      <c r="E89" s="40">
        <v>42370</v>
      </c>
      <c r="F89" s="120">
        <v>42735</v>
      </c>
      <c r="G89" s="11" t="s">
        <v>98</v>
      </c>
      <c r="H89" s="41">
        <v>1</v>
      </c>
      <c r="I89" s="41">
        <v>1</v>
      </c>
      <c r="J89" s="41">
        <v>1</v>
      </c>
      <c r="K89" s="82">
        <v>0</v>
      </c>
      <c r="L89" s="103">
        <f t="shared" si="5"/>
        <v>0</v>
      </c>
      <c r="M89" s="96">
        <f t="shared" si="6"/>
        <v>1</v>
      </c>
      <c r="N89" s="52">
        <f t="shared" si="7"/>
        <v>0</v>
      </c>
      <c r="O89" s="91" t="s">
        <v>201</v>
      </c>
      <c r="P89" s="41">
        <v>0</v>
      </c>
      <c r="Q89" s="41">
        <v>0</v>
      </c>
      <c r="R89" s="41">
        <v>0</v>
      </c>
      <c r="S89" s="42" t="str">
        <f t="shared" si="8"/>
        <v xml:space="preserve"> -</v>
      </c>
      <c r="T89" s="52" t="str">
        <f t="shared" si="9"/>
        <v xml:space="preserve"> -</v>
      </c>
    </row>
    <row r="90" spans="2:20" ht="46" thickBot="1">
      <c r="B90" s="315"/>
      <c r="C90" s="313"/>
      <c r="D90" s="306"/>
      <c r="E90" s="58">
        <v>42370</v>
      </c>
      <c r="F90" s="123">
        <v>42735</v>
      </c>
      <c r="G90" s="15" t="s">
        <v>99</v>
      </c>
      <c r="H90" s="59">
        <v>1</v>
      </c>
      <c r="I90" s="59">
        <v>1</v>
      </c>
      <c r="J90" s="59">
        <v>1</v>
      </c>
      <c r="K90" s="85">
        <v>1</v>
      </c>
      <c r="L90" s="107">
        <f t="shared" si="5"/>
        <v>1</v>
      </c>
      <c r="M90" s="97">
        <f t="shared" si="6"/>
        <v>1</v>
      </c>
      <c r="N90" s="50">
        <f t="shared" si="7"/>
        <v>1</v>
      </c>
      <c r="O90" s="92">
        <v>2210289</v>
      </c>
      <c r="P90" s="59">
        <v>0</v>
      </c>
      <c r="Q90" s="59">
        <v>0</v>
      </c>
      <c r="R90" s="59">
        <v>0</v>
      </c>
      <c r="S90" s="49" t="str">
        <f t="shared" si="8"/>
        <v xml:space="preserve"> -</v>
      </c>
      <c r="T90" s="50" t="str">
        <f t="shared" si="9"/>
        <v xml:space="preserve"> -</v>
      </c>
    </row>
    <row r="91" spans="2:20" ht="45">
      <c r="B91" s="315"/>
      <c r="C91" s="313"/>
      <c r="D91" s="308" t="s">
        <v>124</v>
      </c>
      <c r="E91" s="44">
        <v>42370</v>
      </c>
      <c r="F91" s="119">
        <v>42735</v>
      </c>
      <c r="G91" s="17" t="s">
        <v>100</v>
      </c>
      <c r="H91" s="45">
        <v>7</v>
      </c>
      <c r="I91" s="45">
        <v>1</v>
      </c>
      <c r="J91" s="45">
        <v>1</v>
      </c>
      <c r="K91" s="84">
        <v>0</v>
      </c>
      <c r="L91" s="104">
        <f t="shared" si="5"/>
        <v>0</v>
      </c>
      <c r="M91" s="98">
        <f t="shared" si="6"/>
        <v>1</v>
      </c>
      <c r="N91" s="67">
        <f t="shared" si="7"/>
        <v>0</v>
      </c>
      <c r="O91" s="94">
        <v>0</v>
      </c>
      <c r="P91" s="45">
        <v>0</v>
      </c>
      <c r="Q91" s="45">
        <v>0</v>
      </c>
      <c r="R91" s="45">
        <v>0</v>
      </c>
      <c r="S91" s="66" t="str">
        <f t="shared" si="8"/>
        <v xml:space="preserve"> -</v>
      </c>
      <c r="T91" s="67" t="str">
        <f t="shared" si="9"/>
        <v xml:space="preserve"> -</v>
      </c>
    </row>
    <row r="92" spans="2:20" ht="30">
      <c r="B92" s="315"/>
      <c r="C92" s="313"/>
      <c r="D92" s="309"/>
      <c r="E92" s="40">
        <v>42370</v>
      </c>
      <c r="F92" s="120">
        <v>42735</v>
      </c>
      <c r="G92" s="16" t="s">
        <v>101</v>
      </c>
      <c r="H92" s="42">
        <v>1</v>
      </c>
      <c r="I92" s="42">
        <v>1</v>
      </c>
      <c r="J92" s="42">
        <v>1</v>
      </c>
      <c r="K92" s="78">
        <v>1</v>
      </c>
      <c r="L92" s="103">
        <f t="shared" si="5"/>
        <v>1</v>
      </c>
      <c r="M92" s="96">
        <f t="shared" si="6"/>
        <v>1</v>
      </c>
      <c r="N92" s="52">
        <f t="shared" si="7"/>
        <v>1</v>
      </c>
      <c r="O92" s="91">
        <v>0</v>
      </c>
      <c r="P92" s="41">
        <v>0</v>
      </c>
      <c r="Q92" s="41">
        <v>0</v>
      </c>
      <c r="R92" s="41">
        <v>0</v>
      </c>
      <c r="S92" s="42" t="str">
        <f t="shared" si="8"/>
        <v xml:space="preserve"> -</v>
      </c>
      <c r="T92" s="52" t="str">
        <f t="shared" si="9"/>
        <v xml:space="preserve"> -</v>
      </c>
    </row>
    <row r="93" spans="2:20" ht="75">
      <c r="B93" s="315"/>
      <c r="C93" s="313"/>
      <c r="D93" s="309"/>
      <c r="E93" s="40">
        <v>42370</v>
      </c>
      <c r="F93" s="120">
        <v>42735</v>
      </c>
      <c r="G93" s="11" t="s">
        <v>102</v>
      </c>
      <c r="H93" s="41">
        <v>4</v>
      </c>
      <c r="I93" s="41">
        <v>1</v>
      </c>
      <c r="J93" s="41">
        <v>1</v>
      </c>
      <c r="K93" s="82">
        <v>1</v>
      </c>
      <c r="L93" s="103">
        <f t="shared" si="5"/>
        <v>1</v>
      </c>
      <c r="M93" s="96">
        <f t="shared" si="6"/>
        <v>1</v>
      </c>
      <c r="N93" s="52">
        <f t="shared" si="7"/>
        <v>1</v>
      </c>
      <c r="O93" s="91" t="s">
        <v>201</v>
      </c>
      <c r="P93" s="41">
        <v>0</v>
      </c>
      <c r="Q93" s="41">
        <v>0</v>
      </c>
      <c r="R93" s="41">
        <v>0</v>
      </c>
      <c r="S93" s="42" t="str">
        <f t="shared" si="8"/>
        <v xml:space="preserve"> -</v>
      </c>
      <c r="T93" s="52" t="str">
        <f t="shared" si="9"/>
        <v xml:space="preserve"> -</v>
      </c>
    </row>
    <row r="94" spans="2:20" ht="31" thickBot="1">
      <c r="B94" s="315"/>
      <c r="C94" s="313"/>
      <c r="D94" s="310"/>
      <c r="E94" s="47">
        <v>42370</v>
      </c>
      <c r="F94" s="122">
        <v>42735</v>
      </c>
      <c r="G94" s="14" t="s">
        <v>103</v>
      </c>
      <c r="H94" s="48">
        <v>1</v>
      </c>
      <c r="I94" s="48">
        <v>0</v>
      </c>
      <c r="J94" s="48">
        <v>0</v>
      </c>
      <c r="K94" s="83">
        <v>0</v>
      </c>
      <c r="L94" s="107" t="e">
        <f t="shared" si="5"/>
        <v>#DIV/0!</v>
      </c>
      <c r="M94" s="97">
        <f t="shared" si="6"/>
        <v>1</v>
      </c>
      <c r="N94" s="50" t="str">
        <f t="shared" si="7"/>
        <v xml:space="preserve"> -</v>
      </c>
      <c r="O94" s="92">
        <v>2210294</v>
      </c>
      <c r="P94" s="48">
        <v>0</v>
      </c>
      <c r="Q94" s="48">
        <v>0</v>
      </c>
      <c r="R94" s="48">
        <v>0</v>
      </c>
      <c r="S94" s="49" t="str">
        <f t="shared" si="8"/>
        <v xml:space="preserve"> -</v>
      </c>
      <c r="T94" s="50" t="str">
        <f t="shared" si="9"/>
        <v xml:space="preserve"> -</v>
      </c>
    </row>
    <row r="95" spans="2:20" ht="90">
      <c r="B95" s="315"/>
      <c r="C95" s="313"/>
      <c r="D95" s="307" t="s">
        <v>125</v>
      </c>
      <c r="E95" s="63">
        <v>42370</v>
      </c>
      <c r="F95" s="124">
        <v>42735</v>
      </c>
      <c r="G95" s="13" t="s">
        <v>104</v>
      </c>
      <c r="H95" s="65">
        <v>1</v>
      </c>
      <c r="I95" s="65">
        <v>0</v>
      </c>
      <c r="J95" s="65">
        <v>0</v>
      </c>
      <c r="K95" s="86">
        <v>0</v>
      </c>
      <c r="L95" s="104" t="e">
        <f t="shared" si="5"/>
        <v>#DIV/0!</v>
      </c>
      <c r="M95" s="98">
        <f t="shared" si="6"/>
        <v>1</v>
      </c>
      <c r="N95" s="67" t="str">
        <f t="shared" si="7"/>
        <v xml:space="preserve"> -</v>
      </c>
      <c r="O95" s="94" t="s">
        <v>201</v>
      </c>
      <c r="P95" s="65">
        <v>0</v>
      </c>
      <c r="Q95" s="65">
        <v>0</v>
      </c>
      <c r="R95" s="65">
        <v>0</v>
      </c>
      <c r="S95" s="66" t="str">
        <f t="shared" si="8"/>
        <v xml:space="preserve"> -</v>
      </c>
      <c r="T95" s="67" t="str">
        <f t="shared" si="9"/>
        <v xml:space="preserve"> -</v>
      </c>
    </row>
    <row r="96" spans="2:20" ht="45">
      <c r="B96" s="315"/>
      <c r="C96" s="313"/>
      <c r="D96" s="305"/>
      <c r="E96" s="40">
        <v>42370</v>
      </c>
      <c r="F96" s="120">
        <v>42735</v>
      </c>
      <c r="G96" s="11" t="s">
        <v>105</v>
      </c>
      <c r="H96" s="41">
        <v>1</v>
      </c>
      <c r="I96" s="41">
        <v>1</v>
      </c>
      <c r="J96" s="41">
        <v>1</v>
      </c>
      <c r="K96" s="129">
        <v>0.5</v>
      </c>
      <c r="L96" s="103">
        <f t="shared" si="5"/>
        <v>0.5</v>
      </c>
      <c r="M96" s="96">
        <f t="shared" si="6"/>
        <v>1</v>
      </c>
      <c r="N96" s="52">
        <f t="shared" si="7"/>
        <v>0.5</v>
      </c>
      <c r="O96" s="91" t="s">
        <v>201</v>
      </c>
      <c r="P96" s="41">
        <v>0</v>
      </c>
      <c r="Q96" s="41">
        <v>0</v>
      </c>
      <c r="R96" s="41">
        <v>0</v>
      </c>
      <c r="S96" s="42" t="str">
        <f t="shared" si="8"/>
        <v xml:space="preserve"> -</v>
      </c>
      <c r="T96" s="52" t="str">
        <f t="shared" si="9"/>
        <v xml:space="preserve"> -</v>
      </c>
    </row>
    <row r="97" spans="2:20" ht="31" thickBot="1">
      <c r="B97" s="316"/>
      <c r="C97" s="312"/>
      <c r="D97" s="281"/>
      <c r="E97" s="47">
        <v>42370</v>
      </c>
      <c r="F97" s="122">
        <v>42735</v>
      </c>
      <c r="G97" s="14" t="s">
        <v>106</v>
      </c>
      <c r="H97" s="48">
        <v>1</v>
      </c>
      <c r="I97" s="48">
        <v>0</v>
      </c>
      <c r="J97" s="48">
        <v>0</v>
      </c>
      <c r="K97" s="83">
        <v>0</v>
      </c>
      <c r="L97" s="107" t="e">
        <f t="shared" si="5"/>
        <v>#DIV/0!</v>
      </c>
      <c r="M97" s="97">
        <f t="shared" si="6"/>
        <v>1</v>
      </c>
      <c r="N97" s="50" t="str">
        <f t="shared" si="7"/>
        <v xml:space="preserve"> -</v>
      </c>
      <c r="O97" s="92" t="s">
        <v>201</v>
      </c>
      <c r="P97" s="48">
        <v>0</v>
      </c>
      <c r="Q97" s="48">
        <v>0</v>
      </c>
      <c r="R97" s="48">
        <v>0</v>
      </c>
      <c r="S97" s="42" t="str">
        <f t="shared" si="8"/>
        <v xml:space="preserve"> -</v>
      </c>
      <c r="T97" s="52" t="str">
        <f t="shared" si="9"/>
        <v xml:space="preserve"> -</v>
      </c>
    </row>
    <row r="98" spans="2:20" ht="21" customHeight="1" thickBot="1">
      <c r="M98" s="114">
        <f>+AVERAGE(M12:M13,M15:M23,M25:M40,M42:M47,M49:M50,M52:M62,M64:M66,M68:M97)</f>
        <v>1</v>
      </c>
      <c r="N98" s="100">
        <f>+AVERAGE(N12:N13,N15:N23,N25:N40,N42:N47,N49:N50,N52:N62,N64:N66,N68:N97)</f>
        <v>0.79148837209302325</v>
      </c>
      <c r="O98" s="112"/>
      <c r="P98" s="113">
        <f>+SUM(P12:P13,P15:P23,P25:P40,P42:P47,P49:P50,P52:P62,P64:P66,P68:P97)</f>
        <v>6553714</v>
      </c>
      <c r="Q98" s="101">
        <f t="shared" ref="Q98:R98" si="10">+SUM(Q12:Q13,Q15:Q23,Q25:Q40,Q42:Q47,Q49:Q50,Q52:Q62,Q64:Q66,Q68:Q97)</f>
        <v>4841511</v>
      </c>
      <c r="R98" s="101">
        <f t="shared" si="10"/>
        <v>65080</v>
      </c>
      <c r="S98" s="102">
        <f t="shared" ref="S98" si="11">IF(P98=0," -",Q98/P98)</f>
        <v>0.73874310047707303</v>
      </c>
      <c r="T98" s="100">
        <f t="shared" ref="T98" si="12">IF(R98=0," -",IF(Q98=0,100%,R98/Q98))</f>
        <v>1.3442084506262612E-2</v>
      </c>
    </row>
  </sheetData>
  <mergeCells count="45">
    <mergeCell ref="C68:C97"/>
    <mergeCell ref="B64:B97"/>
    <mergeCell ref="B52:B62"/>
    <mergeCell ref="B25:B50"/>
    <mergeCell ref="B12:B23"/>
    <mergeCell ref="C52:C62"/>
    <mergeCell ref="C64:C66"/>
    <mergeCell ref="D52:D57"/>
    <mergeCell ref="D58:D59"/>
    <mergeCell ref="D60:D62"/>
    <mergeCell ref="D64:D66"/>
    <mergeCell ref="C12:C13"/>
    <mergeCell ref="C15:C23"/>
    <mergeCell ref="C25:C40"/>
    <mergeCell ref="C42:C47"/>
    <mergeCell ref="C49:C50"/>
    <mergeCell ref="D37:D38"/>
    <mergeCell ref="D39:D40"/>
    <mergeCell ref="D43:D46"/>
    <mergeCell ref="D82:D90"/>
    <mergeCell ref="D95:D97"/>
    <mergeCell ref="D91:D94"/>
    <mergeCell ref="D68:D71"/>
    <mergeCell ref="D72:D81"/>
    <mergeCell ref="J10:J11"/>
    <mergeCell ref="M10:M11"/>
    <mergeCell ref="N10:N11"/>
    <mergeCell ref="D15:D23"/>
    <mergeCell ref="D25:D36"/>
    <mergeCell ref="O9:T10"/>
    <mergeCell ref="H10:H11"/>
    <mergeCell ref="I10:I11"/>
    <mergeCell ref="D49:D50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8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82" t="s">
        <v>16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</row>
    <row r="3" spans="2:20" ht="20" customHeight="1">
      <c r="B3" s="282" t="s">
        <v>19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</row>
    <row r="4" spans="2:20" ht="20" customHeight="1">
      <c r="B4" s="282" t="s">
        <v>27</v>
      </c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10">
        <v>2017</v>
      </c>
      <c r="C8" s="22">
        <v>43100</v>
      </c>
      <c r="D8" s="283" t="s">
        <v>3</v>
      </c>
      <c r="E8" s="284"/>
      <c r="F8" s="284"/>
      <c r="G8" s="284"/>
      <c r="H8" s="284"/>
      <c r="I8" s="284"/>
      <c r="J8" s="284"/>
      <c r="K8" s="28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86" t="s">
        <v>17</v>
      </c>
      <c r="C9" s="289" t="s">
        <v>18</v>
      </c>
      <c r="D9" s="291" t="s">
        <v>0</v>
      </c>
      <c r="E9" s="294" t="s">
        <v>4</v>
      </c>
      <c r="F9" s="294"/>
      <c r="G9" s="294" t="s">
        <v>5</v>
      </c>
      <c r="H9" s="294"/>
      <c r="I9" s="294"/>
      <c r="J9" s="294"/>
      <c r="K9" s="296"/>
      <c r="L9" s="7"/>
      <c r="M9" s="291" t="s">
        <v>6</v>
      </c>
      <c r="N9" s="296"/>
      <c r="O9" s="272" t="s">
        <v>24</v>
      </c>
      <c r="P9" s="273"/>
      <c r="Q9" s="273"/>
      <c r="R9" s="273"/>
      <c r="S9" s="273"/>
      <c r="T9" s="274"/>
    </row>
    <row r="10" spans="2:20" ht="17" customHeight="1">
      <c r="B10" s="287"/>
      <c r="C10" s="290"/>
      <c r="D10" s="292"/>
      <c r="E10" s="295"/>
      <c r="F10" s="295"/>
      <c r="G10" s="295" t="s">
        <v>7</v>
      </c>
      <c r="H10" s="278" t="s">
        <v>25</v>
      </c>
      <c r="I10" s="278" t="s">
        <v>26</v>
      </c>
      <c r="J10" s="299" t="s">
        <v>1</v>
      </c>
      <c r="K10" s="297" t="s">
        <v>8</v>
      </c>
      <c r="L10" s="8"/>
      <c r="M10" s="301" t="s">
        <v>9</v>
      </c>
      <c r="N10" s="303" t="s">
        <v>10</v>
      </c>
      <c r="O10" s="275"/>
      <c r="P10" s="276"/>
      <c r="Q10" s="276"/>
      <c r="R10" s="276"/>
      <c r="S10" s="276"/>
      <c r="T10" s="277"/>
    </row>
    <row r="11" spans="2:20" ht="37.5" customHeight="1" thickBot="1">
      <c r="B11" s="288"/>
      <c r="C11" s="290"/>
      <c r="D11" s="293"/>
      <c r="E11" s="26" t="s">
        <v>11</v>
      </c>
      <c r="F11" s="26" t="s">
        <v>12</v>
      </c>
      <c r="G11" s="278"/>
      <c r="H11" s="279"/>
      <c r="I11" s="279"/>
      <c r="J11" s="300"/>
      <c r="K11" s="298"/>
      <c r="L11" s="9"/>
      <c r="M11" s="302"/>
      <c r="N11" s="304"/>
      <c r="O11" s="27" t="s">
        <v>23</v>
      </c>
      <c r="P11" s="28" t="s">
        <v>20</v>
      </c>
      <c r="Q11" s="29" t="s">
        <v>21</v>
      </c>
      <c r="R11" s="30" t="s">
        <v>22</v>
      </c>
      <c r="S11" s="5" t="s">
        <v>14</v>
      </c>
      <c r="T11" s="6" t="s">
        <v>15</v>
      </c>
    </row>
    <row r="12" spans="2:20" ht="31" thickBot="1">
      <c r="B12" s="314" t="s">
        <v>136</v>
      </c>
      <c r="C12" s="311" t="s">
        <v>126</v>
      </c>
      <c r="D12" s="55" t="s">
        <v>107</v>
      </c>
      <c r="E12" s="56">
        <v>42736</v>
      </c>
      <c r="F12" s="56">
        <v>43100</v>
      </c>
      <c r="G12" s="62" t="s">
        <v>28</v>
      </c>
      <c r="H12" s="57">
        <v>1</v>
      </c>
      <c r="I12" s="76">
        <f>+J12</f>
        <v>1</v>
      </c>
      <c r="J12" s="57">
        <v>1</v>
      </c>
      <c r="K12" s="80">
        <v>1</v>
      </c>
      <c r="L12" s="105">
        <f>+K12/J12</f>
        <v>1</v>
      </c>
      <c r="M12" s="99">
        <f>DAYS360(E12,$C$8)/DAYS360(E12,F12)</f>
        <v>1</v>
      </c>
      <c r="N12" s="72">
        <f>IF(J12=0," -",IF(L12&gt;100%,100%,L12))</f>
        <v>1</v>
      </c>
      <c r="O12" s="88">
        <v>2210980</v>
      </c>
      <c r="P12" s="265">
        <v>167836</v>
      </c>
      <c r="Q12" s="265">
        <v>167003</v>
      </c>
      <c r="R12" s="57">
        <v>0</v>
      </c>
      <c r="S12" s="49">
        <f>IF(P12=0," -",Q12/P12)</f>
        <v>0.99503682165923879</v>
      </c>
      <c r="T12" s="50" t="str">
        <f>IF(R12=0," -",IF(Q12=0,100%,R12/Q12))</f>
        <v xml:space="preserve"> -</v>
      </c>
    </row>
    <row r="13" spans="2:20" ht="76" thickBot="1">
      <c r="B13" s="315"/>
      <c r="C13" s="312"/>
      <c r="D13" s="73" t="s">
        <v>108</v>
      </c>
      <c r="E13" s="74">
        <v>42736</v>
      </c>
      <c r="F13" s="74">
        <v>43100</v>
      </c>
      <c r="G13" s="75" t="s">
        <v>29</v>
      </c>
      <c r="H13" s="76">
        <v>48</v>
      </c>
      <c r="I13" s="70">
        <f>+J13+('2016'!I13-'2016'!K13)</f>
        <v>16</v>
      </c>
      <c r="J13" s="76">
        <v>15</v>
      </c>
      <c r="K13" s="81">
        <v>19</v>
      </c>
      <c r="L13" s="105">
        <f t="shared" ref="L13:L76" si="0">+K13/J13</f>
        <v>1.2666666666666666</v>
      </c>
      <c r="M13" s="99">
        <f t="shared" ref="M13:M76" si="1">DAYS360(E13,$C$8)/DAYS360(E13,F13)</f>
        <v>1</v>
      </c>
      <c r="N13" s="72">
        <f t="shared" ref="N13:N76" si="2">IF(J13=0," -",IF(L13&gt;100%,100%,L13))</f>
        <v>1</v>
      </c>
      <c r="O13" s="89">
        <v>2210289</v>
      </c>
      <c r="P13" s="267">
        <v>0</v>
      </c>
      <c r="Q13" s="267">
        <v>0</v>
      </c>
      <c r="R13" s="76">
        <v>0</v>
      </c>
      <c r="S13" s="110" t="str">
        <f t="shared" ref="S13:S76" si="3">IF(P13=0," -",Q13/P13)</f>
        <v xml:space="preserve"> -</v>
      </c>
      <c r="T13" s="111" t="str">
        <f t="shared" ref="T13:T76" si="4">IF(R13=0," -",IF(Q13=0,100%,R13/Q13))</f>
        <v xml:space="preserve"> -</v>
      </c>
    </row>
    <row r="14" spans="2:20" ht="13" customHeight="1" thickBot="1">
      <c r="B14" s="315"/>
      <c r="C14" s="33"/>
      <c r="D14" s="12"/>
      <c r="E14" s="34"/>
      <c r="F14" s="34"/>
      <c r="G14" s="31"/>
      <c r="H14" s="32"/>
      <c r="I14" s="117"/>
      <c r="J14" s="32"/>
      <c r="K14" s="32"/>
      <c r="L14" s="106"/>
      <c r="M14" s="106"/>
      <c r="N14" s="106"/>
      <c r="O14" s="31"/>
      <c r="P14" s="32"/>
      <c r="Q14" s="32"/>
      <c r="R14" s="32"/>
      <c r="S14" s="23"/>
      <c r="T14" s="21"/>
    </row>
    <row r="15" spans="2:20" ht="45">
      <c r="B15" s="315"/>
      <c r="C15" s="311" t="s">
        <v>127</v>
      </c>
      <c r="D15" s="280" t="s">
        <v>109</v>
      </c>
      <c r="E15" s="44">
        <v>42736</v>
      </c>
      <c r="F15" s="119">
        <v>43100</v>
      </c>
      <c r="G15" s="51" t="s">
        <v>30</v>
      </c>
      <c r="H15" s="46">
        <v>1</v>
      </c>
      <c r="I15" s="66">
        <f>+J15+('2016'!I15-'2016'!K15)</f>
        <v>0.7</v>
      </c>
      <c r="J15" s="46">
        <v>0.7</v>
      </c>
      <c r="K15" s="77">
        <v>0.6</v>
      </c>
      <c r="L15" s="104">
        <f t="shared" si="0"/>
        <v>0.85714285714285721</v>
      </c>
      <c r="M15" s="98">
        <f t="shared" si="1"/>
        <v>1</v>
      </c>
      <c r="N15" s="67">
        <f t="shared" si="2"/>
        <v>0.85714285714285721</v>
      </c>
      <c r="O15" s="90">
        <v>2210289</v>
      </c>
      <c r="P15" s="132">
        <v>113830</v>
      </c>
      <c r="Q15" s="132">
        <v>41930</v>
      </c>
      <c r="R15" s="45">
        <v>0</v>
      </c>
      <c r="S15" s="66">
        <f t="shared" si="3"/>
        <v>0.36835632082930686</v>
      </c>
      <c r="T15" s="67" t="str">
        <f t="shared" si="4"/>
        <v xml:space="preserve"> -</v>
      </c>
    </row>
    <row r="16" spans="2:20" ht="45">
      <c r="B16" s="315"/>
      <c r="C16" s="313"/>
      <c r="D16" s="305"/>
      <c r="E16" s="40">
        <v>42736</v>
      </c>
      <c r="F16" s="120">
        <v>43100</v>
      </c>
      <c r="G16" s="11" t="s">
        <v>31</v>
      </c>
      <c r="H16" s="41">
        <v>9000</v>
      </c>
      <c r="I16" s="41">
        <f>+J16+('2016'!I16-'2016'!K16)</f>
        <v>923</v>
      </c>
      <c r="J16" s="41">
        <v>2000</v>
      </c>
      <c r="K16" s="82">
        <v>4626</v>
      </c>
      <c r="L16" s="103">
        <f t="shared" si="0"/>
        <v>2.3130000000000002</v>
      </c>
      <c r="M16" s="96">
        <f t="shared" si="1"/>
        <v>1</v>
      </c>
      <c r="N16" s="52">
        <f t="shared" si="2"/>
        <v>1</v>
      </c>
      <c r="O16" s="91">
        <v>2210264</v>
      </c>
      <c r="P16" s="131">
        <v>201502</v>
      </c>
      <c r="Q16" s="131">
        <v>200670</v>
      </c>
      <c r="R16" s="41">
        <v>0</v>
      </c>
      <c r="S16" s="42">
        <f t="shared" si="3"/>
        <v>0.9958710087244792</v>
      </c>
      <c r="T16" s="52" t="str">
        <f t="shared" si="4"/>
        <v xml:space="preserve"> -</v>
      </c>
    </row>
    <row r="17" spans="2:20" ht="30">
      <c r="B17" s="315"/>
      <c r="C17" s="313"/>
      <c r="D17" s="305"/>
      <c r="E17" s="40">
        <v>42736</v>
      </c>
      <c r="F17" s="120">
        <v>43100</v>
      </c>
      <c r="G17" s="11" t="s">
        <v>32</v>
      </c>
      <c r="H17" s="41">
        <v>1</v>
      </c>
      <c r="I17" s="41">
        <f>+J17</f>
        <v>1</v>
      </c>
      <c r="J17" s="41">
        <v>1</v>
      </c>
      <c r="K17" s="82">
        <v>1</v>
      </c>
      <c r="L17" s="103">
        <f t="shared" si="0"/>
        <v>1</v>
      </c>
      <c r="M17" s="96">
        <f t="shared" si="1"/>
        <v>1</v>
      </c>
      <c r="N17" s="52">
        <f t="shared" si="2"/>
        <v>1</v>
      </c>
      <c r="O17" s="91">
        <v>2210264</v>
      </c>
      <c r="P17" s="131">
        <v>522302</v>
      </c>
      <c r="Q17" s="131">
        <v>521470</v>
      </c>
      <c r="R17" s="41">
        <v>0</v>
      </c>
      <c r="S17" s="42">
        <f t="shared" si="3"/>
        <v>0.99840705185888623</v>
      </c>
      <c r="T17" s="52" t="str">
        <f t="shared" si="4"/>
        <v xml:space="preserve"> -</v>
      </c>
    </row>
    <row r="18" spans="2:20" ht="45">
      <c r="B18" s="315"/>
      <c r="C18" s="313"/>
      <c r="D18" s="305"/>
      <c r="E18" s="40">
        <v>42736</v>
      </c>
      <c r="F18" s="120">
        <v>43100</v>
      </c>
      <c r="G18" s="18" t="s">
        <v>33</v>
      </c>
      <c r="H18" s="41">
        <v>1</v>
      </c>
      <c r="I18" s="41">
        <f>+J18</f>
        <v>1</v>
      </c>
      <c r="J18" s="41">
        <v>1</v>
      </c>
      <c r="K18" s="82">
        <v>1</v>
      </c>
      <c r="L18" s="103">
        <f t="shared" si="0"/>
        <v>1</v>
      </c>
      <c r="M18" s="96">
        <f t="shared" si="1"/>
        <v>1</v>
      </c>
      <c r="N18" s="52">
        <f t="shared" si="2"/>
        <v>1</v>
      </c>
      <c r="O18" s="91">
        <v>2210264</v>
      </c>
      <c r="P18" s="131">
        <v>0</v>
      </c>
      <c r="Q18" s="131">
        <v>0</v>
      </c>
      <c r="R18" s="41">
        <v>0</v>
      </c>
      <c r="S18" s="42" t="str">
        <f t="shared" si="3"/>
        <v xml:space="preserve"> -</v>
      </c>
      <c r="T18" s="52" t="str">
        <f t="shared" si="4"/>
        <v xml:space="preserve"> -</v>
      </c>
    </row>
    <row r="19" spans="2:20" ht="45">
      <c r="B19" s="315"/>
      <c r="C19" s="313"/>
      <c r="D19" s="305"/>
      <c r="E19" s="40">
        <v>42736</v>
      </c>
      <c r="F19" s="121">
        <v>43100</v>
      </c>
      <c r="G19" s="11" t="s">
        <v>34</v>
      </c>
      <c r="H19" s="43">
        <v>4</v>
      </c>
      <c r="I19" s="41">
        <f>+J19+('2016'!I19-'2016'!K19)</f>
        <v>4</v>
      </c>
      <c r="J19" s="41">
        <v>4</v>
      </c>
      <c r="K19" s="82">
        <v>0</v>
      </c>
      <c r="L19" s="103">
        <f t="shared" si="0"/>
        <v>0</v>
      </c>
      <c r="M19" s="96">
        <f t="shared" si="1"/>
        <v>1</v>
      </c>
      <c r="N19" s="52">
        <f t="shared" si="2"/>
        <v>0</v>
      </c>
      <c r="O19" s="91" t="s">
        <v>201</v>
      </c>
      <c r="P19" s="131">
        <v>0</v>
      </c>
      <c r="Q19" s="131">
        <v>0</v>
      </c>
      <c r="R19" s="41">
        <v>0</v>
      </c>
      <c r="S19" s="42" t="str">
        <f t="shared" si="3"/>
        <v xml:space="preserve"> -</v>
      </c>
      <c r="T19" s="52" t="str">
        <f t="shared" si="4"/>
        <v xml:space="preserve"> -</v>
      </c>
    </row>
    <row r="20" spans="2:20" ht="30">
      <c r="B20" s="315"/>
      <c r="C20" s="313"/>
      <c r="D20" s="305"/>
      <c r="E20" s="40">
        <v>42736</v>
      </c>
      <c r="F20" s="120">
        <v>43100</v>
      </c>
      <c r="G20" s="13" t="s">
        <v>35</v>
      </c>
      <c r="H20" s="41">
        <v>2</v>
      </c>
      <c r="I20" s="41">
        <f>+J20+('2016'!I20-'2016'!K20)</f>
        <v>0</v>
      </c>
      <c r="J20" s="41">
        <v>0</v>
      </c>
      <c r="K20" s="82">
        <v>0</v>
      </c>
      <c r="L20" s="103" t="e">
        <f t="shared" si="0"/>
        <v>#DIV/0!</v>
      </c>
      <c r="M20" s="96">
        <f t="shared" si="1"/>
        <v>1</v>
      </c>
      <c r="N20" s="52" t="str">
        <f t="shared" si="2"/>
        <v xml:space="preserve"> -</v>
      </c>
      <c r="O20" s="91">
        <v>2210264</v>
      </c>
      <c r="P20" s="131">
        <v>0</v>
      </c>
      <c r="Q20" s="131">
        <v>0</v>
      </c>
      <c r="R20" s="41">
        <v>0</v>
      </c>
      <c r="S20" s="42" t="str">
        <f t="shared" si="3"/>
        <v xml:space="preserve"> -</v>
      </c>
      <c r="T20" s="52" t="str">
        <f t="shared" si="4"/>
        <v xml:space="preserve"> -</v>
      </c>
    </row>
    <row r="21" spans="2:20" ht="45">
      <c r="B21" s="315"/>
      <c r="C21" s="313"/>
      <c r="D21" s="305"/>
      <c r="E21" s="40">
        <v>42736</v>
      </c>
      <c r="F21" s="120">
        <v>43100</v>
      </c>
      <c r="G21" s="11" t="s">
        <v>36</v>
      </c>
      <c r="H21" s="41">
        <v>2</v>
      </c>
      <c r="I21" s="41">
        <f>+J21+('2016'!I21-'2016'!K21)</f>
        <v>0</v>
      </c>
      <c r="J21" s="41">
        <v>0</v>
      </c>
      <c r="K21" s="82">
        <v>0</v>
      </c>
      <c r="L21" s="103" t="e">
        <f t="shared" si="0"/>
        <v>#DIV/0!</v>
      </c>
      <c r="M21" s="96">
        <f t="shared" si="1"/>
        <v>1</v>
      </c>
      <c r="N21" s="52" t="str">
        <f t="shared" si="2"/>
        <v xml:space="preserve"> -</v>
      </c>
      <c r="O21" s="91">
        <v>2210264</v>
      </c>
      <c r="P21" s="131">
        <v>0</v>
      </c>
      <c r="Q21" s="131">
        <v>0</v>
      </c>
      <c r="R21" s="41">
        <v>0</v>
      </c>
      <c r="S21" s="42" t="str">
        <f t="shared" si="3"/>
        <v xml:space="preserve"> -</v>
      </c>
      <c r="T21" s="52" t="str">
        <f t="shared" si="4"/>
        <v xml:space="preserve"> -</v>
      </c>
    </row>
    <row r="22" spans="2:20" ht="45">
      <c r="B22" s="315"/>
      <c r="C22" s="313"/>
      <c r="D22" s="305"/>
      <c r="E22" s="40">
        <v>42736</v>
      </c>
      <c r="F22" s="120">
        <v>43100</v>
      </c>
      <c r="G22" s="11" t="s">
        <v>37</v>
      </c>
      <c r="H22" s="42">
        <v>1</v>
      </c>
      <c r="I22" s="42">
        <f>+J22+('2016'!I22-'2016'!K22)</f>
        <v>1</v>
      </c>
      <c r="J22" s="42">
        <v>1</v>
      </c>
      <c r="K22" s="78">
        <v>0.7</v>
      </c>
      <c r="L22" s="103">
        <f t="shared" si="0"/>
        <v>0.7</v>
      </c>
      <c r="M22" s="96">
        <f t="shared" si="1"/>
        <v>1</v>
      </c>
      <c r="N22" s="52">
        <f t="shared" si="2"/>
        <v>0.7</v>
      </c>
      <c r="O22" s="91">
        <v>2210289</v>
      </c>
      <c r="P22" s="131">
        <v>17970</v>
      </c>
      <c r="Q22" s="131">
        <v>17970</v>
      </c>
      <c r="R22" s="41">
        <v>0</v>
      </c>
      <c r="S22" s="42">
        <f t="shared" si="3"/>
        <v>1</v>
      </c>
      <c r="T22" s="52" t="str">
        <f t="shared" si="4"/>
        <v xml:space="preserve"> -</v>
      </c>
    </row>
    <row r="23" spans="2:20" ht="46" thickBot="1">
      <c r="B23" s="316"/>
      <c r="C23" s="312"/>
      <c r="D23" s="281"/>
      <c r="E23" s="47">
        <v>42736</v>
      </c>
      <c r="F23" s="122">
        <v>43100</v>
      </c>
      <c r="G23" s="14" t="s">
        <v>38</v>
      </c>
      <c r="H23" s="48">
        <v>1</v>
      </c>
      <c r="I23" s="48">
        <f>+J23</f>
        <v>1</v>
      </c>
      <c r="J23" s="48">
        <v>1</v>
      </c>
      <c r="K23" s="83">
        <v>1</v>
      </c>
      <c r="L23" s="107">
        <f t="shared" si="0"/>
        <v>1</v>
      </c>
      <c r="M23" s="97">
        <f t="shared" si="1"/>
        <v>1</v>
      </c>
      <c r="N23" s="50">
        <f t="shared" si="2"/>
        <v>1</v>
      </c>
      <c r="O23" s="92">
        <v>2210289</v>
      </c>
      <c r="P23" s="262">
        <v>179502</v>
      </c>
      <c r="Q23" s="262">
        <v>178670</v>
      </c>
      <c r="R23" s="48">
        <v>0</v>
      </c>
      <c r="S23" s="60">
        <f t="shared" si="3"/>
        <v>0.99536495415092863</v>
      </c>
      <c r="T23" s="61" t="str">
        <f t="shared" si="4"/>
        <v xml:space="preserve"> -</v>
      </c>
    </row>
    <row r="24" spans="2:20" ht="13" customHeight="1" thickBot="1">
      <c r="B24" s="54"/>
      <c r="C24" s="35"/>
      <c r="D24" s="36"/>
      <c r="E24" s="37"/>
      <c r="F24" s="37"/>
      <c r="G24" s="35"/>
      <c r="H24" s="38"/>
      <c r="I24" s="118"/>
      <c r="J24" s="38"/>
      <c r="K24" s="38"/>
      <c r="L24" s="108"/>
      <c r="M24" s="108"/>
      <c r="N24" s="108"/>
      <c r="O24" s="39"/>
      <c r="P24" s="38"/>
      <c r="Q24" s="38"/>
      <c r="R24" s="38"/>
      <c r="S24" s="24"/>
      <c r="T24" s="25"/>
    </row>
    <row r="25" spans="2:20" ht="45">
      <c r="B25" s="314" t="s">
        <v>135</v>
      </c>
      <c r="C25" s="311" t="s">
        <v>128</v>
      </c>
      <c r="D25" s="280" t="s">
        <v>110</v>
      </c>
      <c r="E25" s="44">
        <v>42736</v>
      </c>
      <c r="F25" s="119">
        <v>43100</v>
      </c>
      <c r="G25" s="51" t="s">
        <v>39</v>
      </c>
      <c r="H25" s="45">
        <v>1</v>
      </c>
      <c r="I25" s="65">
        <f t="shared" ref="I25:I30" si="5">+J25</f>
        <v>1</v>
      </c>
      <c r="J25" s="45">
        <v>1</v>
      </c>
      <c r="K25" s="84">
        <v>1</v>
      </c>
      <c r="L25" s="104">
        <f t="shared" si="0"/>
        <v>1</v>
      </c>
      <c r="M25" s="98">
        <f t="shared" si="1"/>
        <v>1</v>
      </c>
      <c r="N25" s="67">
        <f t="shared" si="2"/>
        <v>1</v>
      </c>
      <c r="O25" s="90">
        <v>2210979</v>
      </c>
      <c r="P25" s="132">
        <v>58500</v>
      </c>
      <c r="Q25" s="132">
        <v>0</v>
      </c>
      <c r="R25" s="45">
        <v>0</v>
      </c>
      <c r="S25" s="66">
        <f t="shared" si="3"/>
        <v>0</v>
      </c>
      <c r="T25" s="67" t="str">
        <f t="shared" si="4"/>
        <v xml:space="preserve"> -</v>
      </c>
    </row>
    <row r="26" spans="2:20" ht="45">
      <c r="B26" s="315"/>
      <c r="C26" s="313"/>
      <c r="D26" s="305"/>
      <c r="E26" s="40">
        <v>42736</v>
      </c>
      <c r="F26" s="120">
        <v>43100</v>
      </c>
      <c r="G26" s="11" t="s">
        <v>40</v>
      </c>
      <c r="H26" s="41">
        <v>4</v>
      </c>
      <c r="I26" s="41">
        <f t="shared" si="5"/>
        <v>4</v>
      </c>
      <c r="J26" s="41">
        <v>4</v>
      </c>
      <c r="K26" s="82">
        <v>4</v>
      </c>
      <c r="L26" s="103">
        <f t="shared" si="0"/>
        <v>1</v>
      </c>
      <c r="M26" s="96">
        <f t="shared" si="1"/>
        <v>1</v>
      </c>
      <c r="N26" s="52">
        <f t="shared" si="2"/>
        <v>1</v>
      </c>
      <c r="O26" s="91">
        <v>2210979</v>
      </c>
      <c r="P26" s="131">
        <v>0</v>
      </c>
      <c r="Q26" s="131">
        <v>0</v>
      </c>
      <c r="R26" s="41">
        <v>0</v>
      </c>
      <c r="S26" s="42" t="str">
        <f t="shared" si="3"/>
        <v xml:space="preserve"> -</v>
      </c>
      <c r="T26" s="52" t="str">
        <f t="shared" si="4"/>
        <v xml:space="preserve"> -</v>
      </c>
    </row>
    <row r="27" spans="2:20" ht="30">
      <c r="B27" s="315"/>
      <c r="C27" s="313"/>
      <c r="D27" s="305"/>
      <c r="E27" s="40">
        <v>42736</v>
      </c>
      <c r="F27" s="120">
        <v>43100</v>
      </c>
      <c r="G27" s="11" t="s">
        <v>41</v>
      </c>
      <c r="H27" s="41">
        <v>1</v>
      </c>
      <c r="I27" s="41">
        <f t="shared" si="5"/>
        <v>1</v>
      </c>
      <c r="J27" s="41">
        <v>1</v>
      </c>
      <c r="K27" s="82">
        <v>1</v>
      </c>
      <c r="L27" s="103">
        <f t="shared" si="0"/>
        <v>1</v>
      </c>
      <c r="M27" s="96">
        <f t="shared" si="1"/>
        <v>1</v>
      </c>
      <c r="N27" s="52">
        <f t="shared" si="2"/>
        <v>1</v>
      </c>
      <c r="O27" s="91">
        <v>2210979</v>
      </c>
      <c r="P27" s="131">
        <v>73000</v>
      </c>
      <c r="Q27" s="131">
        <v>0</v>
      </c>
      <c r="R27" s="41">
        <v>0</v>
      </c>
      <c r="S27" s="42">
        <f t="shared" si="3"/>
        <v>0</v>
      </c>
      <c r="T27" s="52" t="str">
        <f t="shared" si="4"/>
        <v xml:space="preserve"> -</v>
      </c>
    </row>
    <row r="28" spans="2:20" ht="30">
      <c r="B28" s="315"/>
      <c r="C28" s="313"/>
      <c r="D28" s="305"/>
      <c r="E28" s="40">
        <v>42736</v>
      </c>
      <c r="F28" s="120">
        <v>43100</v>
      </c>
      <c r="G28" s="11" t="s">
        <v>42</v>
      </c>
      <c r="H28" s="41">
        <v>1</v>
      </c>
      <c r="I28" s="41">
        <f t="shared" si="5"/>
        <v>1</v>
      </c>
      <c r="J28" s="41">
        <v>1</v>
      </c>
      <c r="K28" s="82">
        <v>1</v>
      </c>
      <c r="L28" s="103">
        <f t="shared" si="0"/>
        <v>1</v>
      </c>
      <c r="M28" s="96">
        <f t="shared" si="1"/>
        <v>1</v>
      </c>
      <c r="N28" s="52">
        <f t="shared" si="2"/>
        <v>1</v>
      </c>
      <c r="O28" s="91">
        <v>2210979</v>
      </c>
      <c r="P28" s="131">
        <v>50000</v>
      </c>
      <c r="Q28" s="131">
        <v>12799</v>
      </c>
      <c r="R28" s="41">
        <v>0</v>
      </c>
      <c r="S28" s="42">
        <f t="shared" si="3"/>
        <v>0.25597999999999999</v>
      </c>
      <c r="T28" s="52" t="str">
        <f t="shared" si="4"/>
        <v xml:space="preserve"> -</v>
      </c>
    </row>
    <row r="29" spans="2:20" ht="75">
      <c r="B29" s="315"/>
      <c r="C29" s="313"/>
      <c r="D29" s="305"/>
      <c r="E29" s="40">
        <v>42736</v>
      </c>
      <c r="F29" s="120">
        <v>43100</v>
      </c>
      <c r="G29" s="11" t="s">
        <v>43</v>
      </c>
      <c r="H29" s="42">
        <v>1</v>
      </c>
      <c r="I29" s="42">
        <f t="shared" si="5"/>
        <v>1</v>
      </c>
      <c r="J29" s="42">
        <v>1</v>
      </c>
      <c r="K29" s="78">
        <v>1</v>
      </c>
      <c r="L29" s="103">
        <f t="shared" si="0"/>
        <v>1</v>
      </c>
      <c r="M29" s="96">
        <f t="shared" si="1"/>
        <v>1</v>
      </c>
      <c r="N29" s="52">
        <f t="shared" si="2"/>
        <v>1</v>
      </c>
      <c r="O29" s="91">
        <v>2210979</v>
      </c>
      <c r="P29" s="131">
        <v>285500</v>
      </c>
      <c r="Q29" s="131">
        <v>280878</v>
      </c>
      <c r="R29" s="41">
        <v>0</v>
      </c>
      <c r="S29" s="42">
        <f t="shared" si="3"/>
        <v>0.98381085814360769</v>
      </c>
      <c r="T29" s="52" t="str">
        <f t="shared" si="4"/>
        <v xml:space="preserve"> -</v>
      </c>
    </row>
    <row r="30" spans="2:20" ht="45">
      <c r="B30" s="315"/>
      <c r="C30" s="313"/>
      <c r="D30" s="305"/>
      <c r="E30" s="40">
        <v>42736</v>
      </c>
      <c r="F30" s="120">
        <v>43100</v>
      </c>
      <c r="G30" s="11" t="s">
        <v>44</v>
      </c>
      <c r="H30" s="42">
        <v>1</v>
      </c>
      <c r="I30" s="42">
        <f t="shared" si="5"/>
        <v>1</v>
      </c>
      <c r="J30" s="42">
        <v>1</v>
      </c>
      <c r="K30" s="78">
        <v>1</v>
      </c>
      <c r="L30" s="103">
        <f t="shared" si="0"/>
        <v>1</v>
      </c>
      <c r="M30" s="96">
        <f t="shared" si="1"/>
        <v>1</v>
      </c>
      <c r="N30" s="52">
        <f t="shared" si="2"/>
        <v>1</v>
      </c>
      <c r="O30" s="91">
        <v>2210979</v>
      </c>
      <c r="P30" s="131">
        <v>187530</v>
      </c>
      <c r="Q30" s="131">
        <v>0</v>
      </c>
      <c r="R30" s="41">
        <v>0</v>
      </c>
      <c r="S30" s="42">
        <f t="shared" si="3"/>
        <v>0</v>
      </c>
      <c r="T30" s="52" t="str">
        <f t="shared" si="4"/>
        <v xml:space="preserve"> -</v>
      </c>
    </row>
    <row r="31" spans="2:20" ht="60">
      <c r="B31" s="315"/>
      <c r="C31" s="313"/>
      <c r="D31" s="305"/>
      <c r="E31" s="40">
        <v>42736</v>
      </c>
      <c r="F31" s="120">
        <v>43100</v>
      </c>
      <c r="G31" s="11" t="s">
        <v>45</v>
      </c>
      <c r="H31" s="41">
        <v>7</v>
      </c>
      <c r="I31" s="41">
        <f>+J31+('2016'!I31-'2016'!K31)</f>
        <v>3</v>
      </c>
      <c r="J31" s="41">
        <v>3</v>
      </c>
      <c r="K31" s="82">
        <v>2</v>
      </c>
      <c r="L31" s="103">
        <f t="shared" si="0"/>
        <v>0.66666666666666663</v>
      </c>
      <c r="M31" s="96">
        <f t="shared" si="1"/>
        <v>1</v>
      </c>
      <c r="N31" s="52">
        <f t="shared" si="2"/>
        <v>0.66666666666666663</v>
      </c>
      <c r="O31" s="91">
        <v>2210979</v>
      </c>
      <c r="P31" s="131">
        <v>40000</v>
      </c>
      <c r="Q31" s="131">
        <v>0</v>
      </c>
      <c r="R31" s="41">
        <v>0</v>
      </c>
      <c r="S31" s="42">
        <f t="shared" si="3"/>
        <v>0</v>
      </c>
      <c r="T31" s="52" t="str">
        <f t="shared" si="4"/>
        <v xml:space="preserve"> -</v>
      </c>
    </row>
    <row r="32" spans="2:20" ht="45">
      <c r="B32" s="315"/>
      <c r="C32" s="313"/>
      <c r="D32" s="305"/>
      <c r="E32" s="40">
        <v>42736</v>
      </c>
      <c r="F32" s="120">
        <v>43100</v>
      </c>
      <c r="G32" s="11" t="s">
        <v>46</v>
      </c>
      <c r="H32" s="41">
        <v>1</v>
      </c>
      <c r="I32" s="41">
        <f>+J32</f>
        <v>1</v>
      </c>
      <c r="J32" s="41">
        <v>1</v>
      </c>
      <c r="K32" s="82">
        <v>3</v>
      </c>
      <c r="L32" s="103">
        <f t="shared" si="0"/>
        <v>3</v>
      </c>
      <c r="M32" s="96">
        <f t="shared" si="1"/>
        <v>1</v>
      </c>
      <c r="N32" s="52">
        <f t="shared" si="2"/>
        <v>1</v>
      </c>
      <c r="O32" s="91">
        <v>2210979</v>
      </c>
      <c r="P32" s="131">
        <v>30000</v>
      </c>
      <c r="Q32" s="131">
        <v>30000</v>
      </c>
      <c r="R32" s="41">
        <v>0</v>
      </c>
      <c r="S32" s="42">
        <f t="shared" si="3"/>
        <v>1</v>
      </c>
      <c r="T32" s="52" t="str">
        <f t="shared" si="4"/>
        <v xml:space="preserve"> -</v>
      </c>
    </row>
    <row r="33" spans="2:20" ht="45">
      <c r="B33" s="315"/>
      <c r="C33" s="313"/>
      <c r="D33" s="305"/>
      <c r="E33" s="40">
        <v>42736</v>
      </c>
      <c r="F33" s="120">
        <v>43100</v>
      </c>
      <c r="G33" s="11" t="s">
        <v>47</v>
      </c>
      <c r="H33" s="41">
        <v>1</v>
      </c>
      <c r="I33" s="41">
        <f>+J33</f>
        <v>1</v>
      </c>
      <c r="J33" s="41">
        <v>1</v>
      </c>
      <c r="K33" s="129">
        <v>1</v>
      </c>
      <c r="L33" s="103">
        <f t="shared" si="0"/>
        <v>1</v>
      </c>
      <c r="M33" s="96">
        <f t="shared" si="1"/>
        <v>1</v>
      </c>
      <c r="N33" s="52">
        <f t="shared" si="2"/>
        <v>1</v>
      </c>
      <c r="O33" s="91">
        <v>2210979</v>
      </c>
      <c r="P33" s="131">
        <v>34717</v>
      </c>
      <c r="Q33" s="131">
        <v>31863</v>
      </c>
      <c r="R33" s="41">
        <v>0</v>
      </c>
      <c r="S33" s="42">
        <f t="shared" si="3"/>
        <v>0.9177924359823717</v>
      </c>
      <c r="T33" s="52" t="str">
        <f t="shared" si="4"/>
        <v xml:space="preserve"> -</v>
      </c>
    </row>
    <row r="34" spans="2:20" ht="45">
      <c r="B34" s="315"/>
      <c r="C34" s="313"/>
      <c r="D34" s="305"/>
      <c r="E34" s="40">
        <v>42736</v>
      </c>
      <c r="F34" s="120">
        <v>43100</v>
      </c>
      <c r="G34" s="11" t="s">
        <v>48</v>
      </c>
      <c r="H34" s="41">
        <v>1</v>
      </c>
      <c r="I34" s="41">
        <f>+J34</f>
        <v>1</v>
      </c>
      <c r="J34" s="41">
        <v>1</v>
      </c>
      <c r="K34" s="82">
        <v>1</v>
      </c>
      <c r="L34" s="103">
        <f t="shared" si="0"/>
        <v>1</v>
      </c>
      <c r="M34" s="96">
        <f t="shared" si="1"/>
        <v>1</v>
      </c>
      <c r="N34" s="52">
        <f t="shared" si="2"/>
        <v>1</v>
      </c>
      <c r="O34" s="91">
        <v>2210979</v>
      </c>
      <c r="P34" s="131">
        <v>365264</v>
      </c>
      <c r="Q34" s="131">
        <v>361536</v>
      </c>
      <c r="R34" s="41">
        <v>0</v>
      </c>
      <c r="S34" s="42">
        <f t="shared" si="3"/>
        <v>0.98979368347277585</v>
      </c>
      <c r="T34" s="52" t="str">
        <f t="shared" si="4"/>
        <v xml:space="preserve"> -</v>
      </c>
    </row>
    <row r="35" spans="2:20" ht="30">
      <c r="B35" s="315"/>
      <c r="C35" s="313"/>
      <c r="D35" s="305"/>
      <c r="E35" s="40">
        <v>42736</v>
      </c>
      <c r="F35" s="120">
        <v>43100</v>
      </c>
      <c r="G35" s="11" t="s">
        <v>49</v>
      </c>
      <c r="H35" s="41">
        <v>1</v>
      </c>
      <c r="I35" s="41">
        <f>+J35</f>
        <v>1</v>
      </c>
      <c r="J35" s="41">
        <v>1</v>
      </c>
      <c r="K35" s="129">
        <v>0.2</v>
      </c>
      <c r="L35" s="103">
        <f t="shared" si="0"/>
        <v>0.2</v>
      </c>
      <c r="M35" s="96">
        <f t="shared" si="1"/>
        <v>1</v>
      </c>
      <c r="N35" s="52">
        <f t="shared" si="2"/>
        <v>0.2</v>
      </c>
      <c r="O35" s="91">
        <v>2210979</v>
      </c>
      <c r="P35" s="131">
        <v>0</v>
      </c>
      <c r="Q35" s="131">
        <v>0</v>
      </c>
      <c r="R35" s="41">
        <v>0</v>
      </c>
      <c r="S35" s="42" t="str">
        <f t="shared" si="3"/>
        <v xml:space="preserve"> -</v>
      </c>
      <c r="T35" s="52" t="str">
        <f t="shared" si="4"/>
        <v xml:space="preserve"> -</v>
      </c>
    </row>
    <row r="36" spans="2:20" ht="76" thickBot="1">
      <c r="B36" s="315"/>
      <c r="C36" s="313"/>
      <c r="D36" s="306"/>
      <c r="E36" s="58">
        <v>42736</v>
      </c>
      <c r="F36" s="123">
        <v>43100</v>
      </c>
      <c r="G36" s="18" t="s">
        <v>50</v>
      </c>
      <c r="H36" s="59">
        <v>1</v>
      </c>
      <c r="I36" s="48">
        <f>+J36+('2016'!I36-'2016'!K36)</f>
        <v>1</v>
      </c>
      <c r="J36" s="59">
        <v>1</v>
      </c>
      <c r="K36" s="85">
        <v>0</v>
      </c>
      <c r="L36" s="107">
        <f t="shared" si="0"/>
        <v>0</v>
      </c>
      <c r="M36" s="97">
        <f t="shared" si="1"/>
        <v>1</v>
      </c>
      <c r="N36" s="50">
        <f t="shared" si="2"/>
        <v>0</v>
      </c>
      <c r="O36" s="92">
        <v>2210979</v>
      </c>
      <c r="P36" s="263">
        <v>50000</v>
      </c>
      <c r="Q36" s="263">
        <v>0</v>
      </c>
      <c r="R36" s="59">
        <v>0</v>
      </c>
      <c r="S36" s="49">
        <f t="shared" si="3"/>
        <v>0</v>
      </c>
      <c r="T36" s="50" t="str">
        <f t="shared" si="4"/>
        <v xml:space="preserve"> -</v>
      </c>
    </row>
    <row r="37" spans="2:20" ht="45">
      <c r="B37" s="315"/>
      <c r="C37" s="313"/>
      <c r="D37" s="308" t="s">
        <v>111</v>
      </c>
      <c r="E37" s="44">
        <v>42736</v>
      </c>
      <c r="F37" s="119">
        <v>43100</v>
      </c>
      <c r="G37" s="51" t="s">
        <v>51</v>
      </c>
      <c r="H37" s="45">
        <v>1</v>
      </c>
      <c r="I37" s="65">
        <f>+J37</f>
        <v>1</v>
      </c>
      <c r="J37" s="45">
        <v>1</v>
      </c>
      <c r="K37" s="84">
        <v>1</v>
      </c>
      <c r="L37" s="104">
        <f t="shared" si="0"/>
        <v>1</v>
      </c>
      <c r="M37" s="98">
        <f t="shared" si="1"/>
        <v>1</v>
      </c>
      <c r="N37" s="67">
        <f t="shared" si="2"/>
        <v>1</v>
      </c>
      <c r="O37" s="94">
        <v>0</v>
      </c>
      <c r="P37" s="132">
        <v>0</v>
      </c>
      <c r="Q37" s="132">
        <v>0</v>
      </c>
      <c r="R37" s="45">
        <v>0</v>
      </c>
      <c r="S37" s="66" t="str">
        <f t="shared" si="3"/>
        <v xml:space="preserve"> -</v>
      </c>
      <c r="T37" s="67" t="str">
        <f t="shared" si="4"/>
        <v xml:space="preserve"> -</v>
      </c>
    </row>
    <row r="38" spans="2:20" ht="61" thickBot="1">
      <c r="B38" s="315"/>
      <c r="C38" s="313"/>
      <c r="D38" s="310"/>
      <c r="E38" s="47">
        <v>42736</v>
      </c>
      <c r="F38" s="122">
        <v>43100</v>
      </c>
      <c r="G38" s="14" t="s">
        <v>52</v>
      </c>
      <c r="H38" s="48">
        <v>1</v>
      </c>
      <c r="I38" s="48">
        <f>+J38</f>
        <v>1</v>
      </c>
      <c r="J38" s="48">
        <v>1</v>
      </c>
      <c r="K38" s="83">
        <v>1</v>
      </c>
      <c r="L38" s="107">
        <f t="shared" si="0"/>
        <v>1</v>
      </c>
      <c r="M38" s="97">
        <f t="shared" si="1"/>
        <v>1</v>
      </c>
      <c r="N38" s="50">
        <f t="shared" si="2"/>
        <v>1</v>
      </c>
      <c r="O38" s="92">
        <v>0</v>
      </c>
      <c r="P38" s="262">
        <v>0</v>
      </c>
      <c r="Q38" s="262">
        <v>0</v>
      </c>
      <c r="R38" s="48">
        <v>0</v>
      </c>
      <c r="S38" s="49" t="str">
        <f t="shared" si="3"/>
        <v xml:space="preserve"> -</v>
      </c>
      <c r="T38" s="50" t="str">
        <f t="shared" si="4"/>
        <v xml:space="preserve"> -</v>
      </c>
    </row>
    <row r="39" spans="2:20" ht="45">
      <c r="B39" s="315"/>
      <c r="C39" s="313"/>
      <c r="D39" s="307" t="s">
        <v>112</v>
      </c>
      <c r="E39" s="63">
        <v>42736</v>
      </c>
      <c r="F39" s="124">
        <v>43100</v>
      </c>
      <c r="G39" s="64" t="s">
        <v>53</v>
      </c>
      <c r="H39" s="65">
        <v>3</v>
      </c>
      <c r="I39" s="65">
        <f>+J39+('2016'!I39-'2016'!K39)</f>
        <v>1</v>
      </c>
      <c r="J39" s="65">
        <v>1</v>
      </c>
      <c r="K39" s="86">
        <v>2</v>
      </c>
      <c r="L39" s="104">
        <f t="shared" si="0"/>
        <v>2</v>
      </c>
      <c r="M39" s="98">
        <f t="shared" si="1"/>
        <v>1</v>
      </c>
      <c r="N39" s="67">
        <f t="shared" si="2"/>
        <v>1</v>
      </c>
      <c r="O39" s="94">
        <v>2210813</v>
      </c>
      <c r="P39" s="264">
        <v>0</v>
      </c>
      <c r="Q39" s="264">
        <v>0</v>
      </c>
      <c r="R39" s="65">
        <v>73104</v>
      </c>
      <c r="S39" s="66" t="str">
        <f t="shared" si="3"/>
        <v xml:space="preserve"> -</v>
      </c>
      <c r="T39" s="67">
        <f t="shared" si="4"/>
        <v>1</v>
      </c>
    </row>
    <row r="40" spans="2:20" ht="46" thickBot="1">
      <c r="B40" s="315"/>
      <c r="C40" s="312"/>
      <c r="D40" s="281"/>
      <c r="E40" s="47">
        <v>42736</v>
      </c>
      <c r="F40" s="122">
        <v>43100</v>
      </c>
      <c r="G40" s="14" t="s">
        <v>54</v>
      </c>
      <c r="H40" s="48">
        <v>1</v>
      </c>
      <c r="I40" s="48">
        <f>+J40+('2016'!I40-'2016'!K40)</f>
        <v>1</v>
      </c>
      <c r="J40" s="48">
        <v>1</v>
      </c>
      <c r="K40" s="83">
        <v>1</v>
      </c>
      <c r="L40" s="107">
        <f t="shared" si="0"/>
        <v>1</v>
      </c>
      <c r="M40" s="97">
        <f t="shared" si="1"/>
        <v>1</v>
      </c>
      <c r="N40" s="50">
        <f t="shared" si="2"/>
        <v>1</v>
      </c>
      <c r="O40" s="92">
        <v>2210813</v>
      </c>
      <c r="P40" s="262">
        <v>120000</v>
      </c>
      <c r="Q40" s="262">
        <v>27833</v>
      </c>
      <c r="R40" s="48">
        <v>0</v>
      </c>
      <c r="S40" s="60">
        <f t="shared" si="3"/>
        <v>0.23194166666666666</v>
      </c>
      <c r="T40" s="61" t="str">
        <f t="shared" si="4"/>
        <v xml:space="preserve"> -</v>
      </c>
    </row>
    <row r="41" spans="2:20" ht="13" customHeight="1" thickBot="1">
      <c r="B41" s="315"/>
      <c r="C41" s="33"/>
      <c r="D41" s="12"/>
      <c r="E41" s="34"/>
      <c r="F41" s="34"/>
      <c r="G41" s="31"/>
      <c r="H41" s="32"/>
      <c r="I41" s="117"/>
      <c r="J41" s="32"/>
      <c r="K41" s="32"/>
      <c r="L41" s="20"/>
      <c r="M41" s="20"/>
      <c r="N41" s="106"/>
      <c r="O41" s="31"/>
      <c r="P41" s="32"/>
      <c r="Q41" s="32"/>
      <c r="R41" s="32"/>
      <c r="S41" s="23"/>
      <c r="T41" s="21"/>
    </row>
    <row r="42" spans="2:20" ht="46" thickBot="1">
      <c r="B42" s="315"/>
      <c r="C42" s="311" t="s">
        <v>129</v>
      </c>
      <c r="D42" s="55" t="s">
        <v>113</v>
      </c>
      <c r="E42" s="56">
        <v>42736</v>
      </c>
      <c r="F42" s="125">
        <v>43100</v>
      </c>
      <c r="G42" s="62" t="s">
        <v>55</v>
      </c>
      <c r="H42" s="57">
        <v>4</v>
      </c>
      <c r="I42" s="70">
        <f>+J42+('2016'!I42-'2016'!K42)</f>
        <v>1</v>
      </c>
      <c r="J42" s="57">
        <v>1</v>
      </c>
      <c r="K42" s="80">
        <v>1</v>
      </c>
      <c r="L42" s="105">
        <f t="shared" si="0"/>
        <v>1</v>
      </c>
      <c r="M42" s="99">
        <f t="shared" si="1"/>
        <v>1</v>
      </c>
      <c r="N42" s="72">
        <f t="shared" si="2"/>
        <v>1</v>
      </c>
      <c r="O42" s="89" t="s">
        <v>201</v>
      </c>
      <c r="P42" s="265">
        <v>0</v>
      </c>
      <c r="Q42" s="265">
        <v>0</v>
      </c>
      <c r="R42" s="57">
        <v>0</v>
      </c>
      <c r="S42" s="71" t="str">
        <f t="shared" si="3"/>
        <v xml:space="preserve"> -</v>
      </c>
      <c r="T42" s="72" t="str">
        <f t="shared" si="4"/>
        <v xml:space="preserve"> -</v>
      </c>
    </row>
    <row r="43" spans="2:20" ht="30">
      <c r="B43" s="315"/>
      <c r="C43" s="313"/>
      <c r="D43" s="308" t="s">
        <v>114</v>
      </c>
      <c r="E43" s="44">
        <v>42736</v>
      </c>
      <c r="F43" s="119">
        <v>43100</v>
      </c>
      <c r="G43" s="51" t="s">
        <v>56</v>
      </c>
      <c r="H43" s="46">
        <v>1</v>
      </c>
      <c r="I43" s="66">
        <f>+J43</f>
        <v>1</v>
      </c>
      <c r="J43" s="46">
        <v>1</v>
      </c>
      <c r="K43" s="77">
        <v>1</v>
      </c>
      <c r="L43" s="104">
        <f t="shared" si="0"/>
        <v>1</v>
      </c>
      <c r="M43" s="98">
        <f t="shared" si="1"/>
        <v>1</v>
      </c>
      <c r="N43" s="67">
        <f t="shared" si="2"/>
        <v>1</v>
      </c>
      <c r="O43" s="94">
        <v>2210675</v>
      </c>
      <c r="P43" s="132">
        <v>1372976</v>
      </c>
      <c r="Q43" s="132">
        <v>1372976</v>
      </c>
      <c r="R43" s="45">
        <v>76152</v>
      </c>
      <c r="S43" s="66">
        <f t="shared" si="3"/>
        <v>1</v>
      </c>
      <c r="T43" s="67">
        <f t="shared" si="4"/>
        <v>5.5464917085222172E-2</v>
      </c>
    </row>
    <row r="44" spans="2:20" ht="30">
      <c r="B44" s="315"/>
      <c r="C44" s="313"/>
      <c r="D44" s="309"/>
      <c r="E44" s="40">
        <v>42736</v>
      </c>
      <c r="F44" s="120">
        <v>43100</v>
      </c>
      <c r="G44" s="11" t="s">
        <v>57</v>
      </c>
      <c r="H44" s="42">
        <v>1</v>
      </c>
      <c r="I44" s="42">
        <f>+J44</f>
        <v>1</v>
      </c>
      <c r="J44" s="42">
        <v>1</v>
      </c>
      <c r="K44" s="78">
        <v>1</v>
      </c>
      <c r="L44" s="103">
        <f t="shared" si="0"/>
        <v>1</v>
      </c>
      <c r="M44" s="96">
        <f t="shared" si="1"/>
        <v>1</v>
      </c>
      <c r="N44" s="52">
        <f t="shared" si="2"/>
        <v>1</v>
      </c>
      <c r="O44" s="91">
        <v>2210675</v>
      </c>
      <c r="P44" s="131">
        <v>0</v>
      </c>
      <c r="Q44" s="131">
        <v>0</v>
      </c>
      <c r="R44" s="41">
        <v>0</v>
      </c>
      <c r="S44" s="42" t="str">
        <f t="shared" si="3"/>
        <v xml:space="preserve"> -</v>
      </c>
      <c r="T44" s="52" t="str">
        <f t="shared" si="4"/>
        <v xml:space="preserve"> -</v>
      </c>
    </row>
    <row r="45" spans="2:20" ht="30">
      <c r="B45" s="315"/>
      <c r="C45" s="313"/>
      <c r="D45" s="309"/>
      <c r="E45" s="40">
        <v>42736</v>
      </c>
      <c r="F45" s="120">
        <v>43100</v>
      </c>
      <c r="G45" s="11" t="s">
        <v>58</v>
      </c>
      <c r="H45" s="41">
        <v>1</v>
      </c>
      <c r="I45" s="41">
        <f>+J45</f>
        <v>1</v>
      </c>
      <c r="J45" s="41">
        <v>1</v>
      </c>
      <c r="K45" s="82">
        <v>0</v>
      </c>
      <c r="L45" s="103">
        <f t="shared" si="0"/>
        <v>0</v>
      </c>
      <c r="M45" s="96">
        <f t="shared" si="1"/>
        <v>1</v>
      </c>
      <c r="N45" s="52">
        <f t="shared" si="2"/>
        <v>0</v>
      </c>
      <c r="O45" s="91">
        <v>2210268</v>
      </c>
      <c r="P45" s="131">
        <v>109000</v>
      </c>
      <c r="Q45" s="131">
        <v>0</v>
      </c>
      <c r="R45" s="41">
        <v>0</v>
      </c>
      <c r="S45" s="42">
        <f t="shared" si="3"/>
        <v>0</v>
      </c>
      <c r="T45" s="52" t="str">
        <f t="shared" si="4"/>
        <v xml:space="preserve"> -</v>
      </c>
    </row>
    <row r="46" spans="2:20" ht="91" thickBot="1">
      <c r="B46" s="315"/>
      <c r="C46" s="313"/>
      <c r="D46" s="310"/>
      <c r="E46" s="47">
        <v>42736</v>
      </c>
      <c r="F46" s="122">
        <v>43100</v>
      </c>
      <c r="G46" s="14" t="s">
        <v>59</v>
      </c>
      <c r="H46" s="48">
        <v>1</v>
      </c>
      <c r="I46" s="48">
        <f>+J46</f>
        <v>1</v>
      </c>
      <c r="J46" s="48">
        <v>1</v>
      </c>
      <c r="K46" s="83">
        <v>1</v>
      </c>
      <c r="L46" s="107">
        <f t="shared" si="0"/>
        <v>1</v>
      </c>
      <c r="M46" s="97">
        <f t="shared" si="1"/>
        <v>1</v>
      </c>
      <c r="N46" s="50">
        <f t="shared" si="2"/>
        <v>1</v>
      </c>
      <c r="O46" s="92">
        <v>2210675</v>
      </c>
      <c r="P46" s="262">
        <v>110000</v>
      </c>
      <c r="Q46" s="262">
        <v>110000</v>
      </c>
      <c r="R46" s="48">
        <v>0</v>
      </c>
      <c r="S46" s="49">
        <f t="shared" si="3"/>
        <v>1</v>
      </c>
      <c r="T46" s="50" t="str">
        <f t="shared" si="4"/>
        <v xml:space="preserve"> -</v>
      </c>
    </row>
    <row r="47" spans="2:20" ht="91" thickBot="1">
      <c r="B47" s="315"/>
      <c r="C47" s="312"/>
      <c r="D47" s="68" t="s">
        <v>115</v>
      </c>
      <c r="E47" s="69">
        <v>42736</v>
      </c>
      <c r="F47" s="126">
        <v>43100</v>
      </c>
      <c r="G47" s="127" t="s">
        <v>60</v>
      </c>
      <c r="H47" s="70">
        <v>1</v>
      </c>
      <c r="I47" s="70">
        <f>+J47</f>
        <v>1</v>
      </c>
      <c r="J47" s="70">
        <v>1</v>
      </c>
      <c r="K47" s="87">
        <v>1</v>
      </c>
      <c r="L47" s="105">
        <f t="shared" si="0"/>
        <v>1</v>
      </c>
      <c r="M47" s="99">
        <f t="shared" si="1"/>
        <v>1</v>
      </c>
      <c r="N47" s="72">
        <f t="shared" si="2"/>
        <v>1</v>
      </c>
      <c r="O47" s="95">
        <v>2210294</v>
      </c>
      <c r="P47" s="266">
        <v>0</v>
      </c>
      <c r="Q47" s="266">
        <v>0</v>
      </c>
      <c r="R47" s="70">
        <v>0</v>
      </c>
      <c r="S47" s="110" t="str">
        <f t="shared" si="3"/>
        <v xml:space="preserve"> -</v>
      </c>
      <c r="T47" s="111" t="str">
        <f t="shared" si="4"/>
        <v xml:space="preserve"> -</v>
      </c>
    </row>
    <row r="48" spans="2:20" ht="13" customHeight="1" thickBot="1">
      <c r="B48" s="315"/>
      <c r="C48" s="33"/>
      <c r="D48" s="12"/>
      <c r="E48" s="34"/>
      <c r="F48" s="34"/>
      <c r="G48" s="31"/>
      <c r="H48" s="32"/>
      <c r="I48" s="117"/>
      <c r="J48" s="32"/>
      <c r="K48" s="32"/>
      <c r="L48" s="20"/>
      <c r="M48" s="20"/>
      <c r="N48" s="20"/>
      <c r="O48" s="19"/>
      <c r="P48" s="32"/>
      <c r="Q48" s="32"/>
      <c r="R48" s="32"/>
      <c r="S48" s="23"/>
      <c r="T48" s="21"/>
    </row>
    <row r="49" spans="2:20" ht="30">
      <c r="B49" s="315"/>
      <c r="C49" s="311" t="s">
        <v>137</v>
      </c>
      <c r="D49" s="280" t="s">
        <v>116</v>
      </c>
      <c r="E49" s="44">
        <v>42736</v>
      </c>
      <c r="F49" s="44">
        <v>43100</v>
      </c>
      <c r="G49" s="51" t="s">
        <v>61</v>
      </c>
      <c r="H49" s="45">
        <v>8</v>
      </c>
      <c r="I49" s="65">
        <f>+J49+('2016'!I49-'2016'!K49)</f>
        <v>2</v>
      </c>
      <c r="J49" s="45">
        <v>2</v>
      </c>
      <c r="K49" s="84">
        <v>2</v>
      </c>
      <c r="L49" s="104">
        <f t="shared" si="0"/>
        <v>1</v>
      </c>
      <c r="M49" s="98">
        <f t="shared" si="1"/>
        <v>1</v>
      </c>
      <c r="N49" s="67">
        <f t="shared" si="2"/>
        <v>1</v>
      </c>
      <c r="O49" s="94">
        <v>2210289</v>
      </c>
      <c r="P49" s="132">
        <v>0</v>
      </c>
      <c r="Q49" s="132">
        <v>0</v>
      </c>
      <c r="R49" s="45">
        <v>0</v>
      </c>
      <c r="S49" s="66" t="str">
        <f t="shared" si="3"/>
        <v xml:space="preserve"> -</v>
      </c>
      <c r="T49" s="67" t="str">
        <f t="shared" si="4"/>
        <v xml:space="preserve"> -</v>
      </c>
    </row>
    <row r="50" spans="2:20" ht="61" thickBot="1">
      <c r="B50" s="316"/>
      <c r="C50" s="312"/>
      <c r="D50" s="281"/>
      <c r="E50" s="47">
        <v>42736</v>
      </c>
      <c r="F50" s="47">
        <v>43100</v>
      </c>
      <c r="G50" s="53" t="s">
        <v>62</v>
      </c>
      <c r="H50" s="48">
        <v>4</v>
      </c>
      <c r="I50" s="48">
        <f>+J50+('2016'!I50-'2016'!K50)</f>
        <v>2</v>
      </c>
      <c r="J50" s="48">
        <v>1</v>
      </c>
      <c r="K50" s="83">
        <v>1</v>
      </c>
      <c r="L50" s="107">
        <f t="shared" si="0"/>
        <v>1</v>
      </c>
      <c r="M50" s="97">
        <f t="shared" si="1"/>
        <v>1</v>
      </c>
      <c r="N50" s="50">
        <f t="shared" si="2"/>
        <v>1</v>
      </c>
      <c r="O50" s="92">
        <v>2210289</v>
      </c>
      <c r="P50" s="262">
        <v>0</v>
      </c>
      <c r="Q50" s="262">
        <v>0</v>
      </c>
      <c r="R50" s="48">
        <v>0</v>
      </c>
      <c r="S50" s="60" t="str">
        <f t="shared" si="3"/>
        <v xml:space="preserve"> -</v>
      </c>
      <c r="T50" s="61" t="str">
        <f t="shared" si="4"/>
        <v xml:space="preserve"> -</v>
      </c>
    </row>
    <row r="51" spans="2:20" ht="13" customHeight="1" thickBot="1">
      <c r="B51" s="54"/>
      <c r="C51" s="35"/>
      <c r="D51" s="36"/>
      <c r="E51" s="37"/>
      <c r="F51" s="37"/>
      <c r="G51" s="35"/>
      <c r="H51" s="38"/>
      <c r="I51" s="118"/>
      <c r="J51" s="38"/>
      <c r="K51" s="38"/>
      <c r="L51" s="108"/>
      <c r="M51" s="108"/>
      <c r="N51" s="108"/>
      <c r="O51" s="109"/>
      <c r="P51" s="38"/>
      <c r="Q51" s="38"/>
      <c r="R51" s="38"/>
      <c r="S51" s="24"/>
      <c r="T51" s="25"/>
    </row>
    <row r="52" spans="2:20" ht="30">
      <c r="B52" s="314" t="s">
        <v>134</v>
      </c>
      <c r="C52" s="311" t="s">
        <v>130</v>
      </c>
      <c r="D52" s="280" t="s">
        <v>117</v>
      </c>
      <c r="E52" s="44">
        <v>42736</v>
      </c>
      <c r="F52" s="119">
        <v>43100</v>
      </c>
      <c r="G52" s="51" t="s">
        <v>63</v>
      </c>
      <c r="H52" s="45">
        <v>1</v>
      </c>
      <c r="I52" s="65">
        <f>+J52</f>
        <v>1</v>
      </c>
      <c r="J52" s="45">
        <v>1</v>
      </c>
      <c r="K52" s="84">
        <v>1</v>
      </c>
      <c r="L52" s="104">
        <f t="shared" si="0"/>
        <v>1</v>
      </c>
      <c r="M52" s="98">
        <f t="shared" si="1"/>
        <v>1</v>
      </c>
      <c r="N52" s="67">
        <f t="shared" si="2"/>
        <v>1</v>
      </c>
      <c r="O52" s="94">
        <v>2210681</v>
      </c>
      <c r="P52" s="132">
        <v>0</v>
      </c>
      <c r="Q52" s="132">
        <v>0</v>
      </c>
      <c r="R52" s="45">
        <v>0</v>
      </c>
      <c r="S52" s="66" t="str">
        <f t="shared" si="3"/>
        <v xml:space="preserve"> -</v>
      </c>
      <c r="T52" s="67" t="str">
        <f t="shared" si="4"/>
        <v xml:space="preserve"> -</v>
      </c>
    </row>
    <row r="53" spans="2:20" ht="30">
      <c r="B53" s="315"/>
      <c r="C53" s="313"/>
      <c r="D53" s="305"/>
      <c r="E53" s="40">
        <v>42736</v>
      </c>
      <c r="F53" s="120">
        <v>43100</v>
      </c>
      <c r="G53" s="16" t="s">
        <v>64</v>
      </c>
      <c r="H53" s="41">
        <v>1</v>
      </c>
      <c r="I53" s="41">
        <f>+J53</f>
        <v>1</v>
      </c>
      <c r="J53" s="41">
        <v>1</v>
      </c>
      <c r="K53" s="129">
        <v>0.2</v>
      </c>
      <c r="L53" s="103">
        <f t="shared" si="0"/>
        <v>0.2</v>
      </c>
      <c r="M53" s="96">
        <f t="shared" si="1"/>
        <v>1</v>
      </c>
      <c r="N53" s="52">
        <f t="shared" si="2"/>
        <v>0.2</v>
      </c>
      <c r="O53" s="91" t="s">
        <v>201</v>
      </c>
      <c r="P53" s="131">
        <v>0</v>
      </c>
      <c r="Q53" s="131">
        <v>0</v>
      </c>
      <c r="R53" s="41">
        <v>0</v>
      </c>
      <c r="S53" s="42" t="str">
        <f t="shared" si="3"/>
        <v xml:space="preserve"> -</v>
      </c>
      <c r="T53" s="52" t="str">
        <f t="shared" si="4"/>
        <v xml:space="preserve"> -</v>
      </c>
    </row>
    <row r="54" spans="2:20" ht="30">
      <c r="B54" s="315"/>
      <c r="C54" s="313"/>
      <c r="D54" s="305"/>
      <c r="E54" s="40">
        <v>42736</v>
      </c>
      <c r="F54" s="120">
        <v>43100</v>
      </c>
      <c r="G54" s="16" t="s">
        <v>65</v>
      </c>
      <c r="H54" s="41">
        <v>1</v>
      </c>
      <c r="I54" s="41">
        <f>+J54</f>
        <v>1</v>
      </c>
      <c r="J54" s="41">
        <v>1</v>
      </c>
      <c r="K54" s="129">
        <v>0.2</v>
      </c>
      <c r="L54" s="103">
        <f t="shared" si="0"/>
        <v>0.2</v>
      </c>
      <c r="M54" s="96">
        <f t="shared" si="1"/>
        <v>1</v>
      </c>
      <c r="N54" s="52">
        <f t="shared" si="2"/>
        <v>0.2</v>
      </c>
      <c r="O54" s="91">
        <v>2210679</v>
      </c>
      <c r="P54" s="131">
        <v>0</v>
      </c>
      <c r="Q54" s="131">
        <v>0</v>
      </c>
      <c r="R54" s="41">
        <v>0</v>
      </c>
      <c r="S54" s="42" t="str">
        <f t="shared" si="3"/>
        <v xml:space="preserve"> -</v>
      </c>
      <c r="T54" s="52" t="str">
        <f t="shared" si="4"/>
        <v xml:space="preserve"> -</v>
      </c>
    </row>
    <row r="55" spans="2:20" ht="30">
      <c r="B55" s="315"/>
      <c r="C55" s="313"/>
      <c r="D55" s="305"/>
      <c r="E55" s="40">
        <v>42736</v>
      </c>
      <c r="F55" s="120">
        <v>43100</v>
      </c>
      <c r="G55" s="16" t="s">
        <v>66</v>
      </c>
      <c r="H55" s="41">
        <v>1</v>
      </c>
      <c r="I55" s="41">
        <f>+J55</f>
        <v>1</v>
      </c>
      <c r="J55" s="41">
        <v>1</v>
      </c>
      <c r="K55" s="82">
        <v>1</v>
      </c>
      <c r="L55" s="103">
        <f t="shared" si="0"/>
        <v>1</v>
      </c>
      <c r="M55" s="96">
        <f t="shared" si="1"/>
        <v>1</v>
      </c>
      <c r="N55" s="52">
        <f t="shared" si="2"/>
        <v>1</v>
      </c>
      <c r="O55" s="91">
        <v>2210679</v>
      </c>
      <c r="P55" s="131">
        <v>0</v>
      </c>
      <c r="Q55" s="131">
        <v>0</v>
      </c>
      <c r="R55" s="41">
        <v>0</v>
      </c>
      <c r="S55" s="42" t="str">
        <f t="shared" si="3"/>
        <v xml:space="preserve"> -</v>
      </c>
      <c r="T55" s="52" t="str">
        <f t="shared" si="4"/>
        <v xml:space="preserve"> -</v>
      </c>
    </row>
    <row r="56" spans="2:20" ht="30">
      <c r="B56" s="315"/>
      <c r="C56" s="313"/>
      <c r="D56" s="305"/>
      <c r="E56" s="40">
        <v>42736</v>
      </c>
      <c r="F56" s="120">
        <v>43100</v>
      </c>
      <c r="G56" s="16" t="s">
        <v>67</v>
      </c>
      <c r="H56" s="41">
        <v>4</v>
      </c>
      <c r="I56" s="41">
        <f>+J56+('2016'!I56-'2016'!K56)</f>
        <v>1</v>
      </c>
      <c r="J56" s="41">
        <v>1</v>
      </c>
      <c r="K56" s="129">
        <v>0.5</v>
      </c>
      <c r="L56" s="103">
        <f t="shared" si="0"/>
        <v>0.5</v>
      </c>
      <c r="M56" s="96">
        <f t="shared" si="1"/>
        <v>1</v>
      </c>
      <c r="N56" s="52">
        <f t="shared" si="2"/>
        <v>0.5</v>
      </c>
      <c r="O56" s="91">
        <v>0</v>
      </c>
      <c r="P56" s="131">
        <v>140000</v>
      </c>
      <c r="Q56" s="131">
        <v>0</v>
      </c>
      <c r="R56" s="41">
        <v>0</v>
      </c>
      <c r="S56" s="42">
        <f t="shared" si="3"/>
        <v>0</v>
      </c>
      <c r="T56" s="52" t="str">
        <f t="shared" si="4"/>
        <v xml:space="preserve"> -</v>
      </c>
    </row>
    <row r="57" spans="2:20" ht="31" thickBot="1">
      <c r="B57" s="315"/>
      <c r="C57" s="313"/>
      <c r="D57" s="306"/>
      <c r="E57" s="58">
        <v>42736</v>
      </c>
      <c r="F57" s="123">
        <v>43100</v>
      </c>
      <c r="G57" s="15" t="s">
        <v>68</v>
      </c>
      <c r="H57" s="59">
        <v>3</v>
      </c>
      <c r="I57" s="48">
        <f>+J57+('2016'!I57-'2016'!K57)</f>
        <v>1</v>
      </c>
      <c r="J57" s="59">
        <v>1</v>
      </c>
      <c r="K57" s="85">
        <v>2</v>
      </c>
      <c r="L57" s="107">
        <f t="shared" si="0"/>
        <v>2</v>
      </c>
      <c r="M57" s="97">
        <f t="shared" si="1"/>
        <v>1</v>
      </c>
      <c r="N57" s="50">
        <f t="shared" si="2"/>
        <v>1</v>
      </c>
      <c r="O57" s="93">
        <v>0</v>
      </c>
      <c r="P57" s="263">
        <v>0</v>
      </c>
      <c r="Q57" s="263">
        <v>0</v>
      </c>
      <c r="R57" s="59">
        <v>0</v>
      </c>
      <c r="S57" s="49" t="str">
        <f t="shared" si="3"/>
        <v xml:space="preserve"> -</v>
      </c>
      <c r="T57" s="50" t="str">
        <f t="shared" si="4"/>
        <v xml:space="preserve"> -</v>
      </c>
    </row>
    <row r="58" spans="2:20" ht="30">
      <c r="B58" s="315"/>
      <c r="C58" s="313"/>
      <c r="D58" s="308" t="s">
        <v>118</v>
      </c>
      <c r="E58" s="44">
        <v>42736</v>
      </c>
      <c r="F58" s="119">
        <v>43100</v>
      </c>
      <c r="G58" s="17" t="s">
        <v>69</v>
      </c>
      <c r="H58" s="45">
        <v>3</v>
      </c>
      <c r="I58" s="65">
        <f>+J58+('2016'!I58-'2016'!K58)</f>
        <v>1</v>
      </c>
      <c r="J58" s="45">
        <v>1</v>
      </c>
      <c r="K58" s="84">
        <v>0</v>
      </c>
      <c r="L58" s="104">
        <f t="shared" si="0"/>
        <v>0</v>
      </c>
      <c r="M58" s="98">
        <f t="shared" si="1"/>
        <v>1</v>
      </c>
      <c r="N58" s="67">
        <f t="shared" si="2"/>
        <v>0</v>
      </c>
      <c r="O58" s="90">
        <v>2210680</v>
      </c>
      <c r="P58" s="132">
        <v>500000</v>
      </c>
      <c r="Q58" s="132">
        <v>0</v>
      </c>
      <c r="R58" s="45">
        <v>0</v>
      </c>
      <c r="S58" s="66">
        <f t="shared" si="3"/>
        <v>0</v>
      </c>
      <c r="T58" s="67" t="str">
        <f t="shared" si="4"/>
        <v xml:space="preserve"> -</v>
      </c>
    </row>
    <row r="59" spans="2:20" ht="46" thickBot="1">
      <c r="B59" s="315"/>
      <c r="C59" s="313"/>
      <c r="D59" s="310"/>
      <c r="E59" s="47">
        <v>42736</v>
      </c>
      <c r="F59" s="122">
        <v>43100</v>
      </c>
      <c r="G59" s="14" t="s">
        <v>70</v>
      </c>
      <c r="H59" s="49">
        <v>1</v>
      </c>
      <c r="I59" s="49">
        <f>+J59</f>
        <v>1</v>
      </c>
      <c r="J59" s="49">
        <v>1</v>
      </c>
      <c r="K59" s="79">
        <v>1</v>
      </c>
      <c r="L59" s="107">
        <f t="shared" si="0"/>
        <v>1</v>
      </c>
      <c r="M59" s="97">
        <f t="shared" si="1"/>
        <v>1</v>
      </c>
      <c r="N59" s="50">
        <f t="shared" si="2"/>
        <v>1</v>
      </c>
      <c r="O59" s="92">
        <v>2210680</v>
      </c>
      <c r="P59" s="262">
        <v>0</v>
      </c>
      <c r="Q59" s="262">
        <v>0</v>
      </c>
      <c r="R59" s="48">
        <v>0</v>
      </c>
      <c r="S59" s="49" t="str">
        <f t="shared" si="3"/>
        <v xml:space="preserve"> -</v>
      </c>
      <c r="T59" s="50" t="str">
        <f t="shared" si="4"/>
        <v xml:space="preserve"> -</v>
      </c>
    </row>
    <row r="60" spans="2:20" ht="30">
      <c r="B60" s="315"/>
      <c r="C60" s="313"/>
      <c r="D60" s="307" t="s">
        <v>119</v>
      </c>
      <c r="E60" s="63">
        <v>42736</v>
      </c>
      <c r="F60" s="124">
        <v>43100</v>
      </c>
      <c r="G60" s="13" t="s">
        <v>71</v>
      </c>
      <c r="H60" s="65">
        <v>4</v>
      </c>
      <c r="I60" s="65">
        <f>+J60+('2016'!I60-'2016'!K60)</f>
        <v>1</v>
      </c>
      <c r="J60" s="65">
        <v>1</v>
      </c>
      <c r="K60" s="86">
        <v>1</v>
      </c>
      <c r="L60" s="104">
        <f t="shared" si="0"/>
        <v>1</v>
      </c>
      <c r="M60" s="98">
        <f t="shared" si="1"/>
        <v>1</v>
      </c>
      <c r="N60" s="67">
        <f t="shared" si="2"/>
        <v>1</v>
      </c>
      <c r="O60" s="94" t="s">
        <v>201</v>
      </c>
      <c r="P60" s="264">
        <v>0</v>
      </c>
      <c r="Q60" s="264">
        <v>0</v>
      </c>
      <c r="R60" s="65">
        <v>0</v>
      </c>
      <c r="S60" s="66" t="str">
        <f t="shared" si="3"/>
        <v xml:space="preserve"> -</v>
      </c>
      <c r="T60" s="67" t="str">
        <f t="shared" si="4"/>
        <v xml:space="preserve"> -</v>
      </c>
    </row>
    <row r="61" spans="2:20" ht="30">
      <c r="B61" s="315"/>
      <c r="C61" s="313"/>
      <c r="D61" s="305"/>
      <c r="E61" s="40">
        <v>42736</v>
      </c>
      <c r="F61" s="120">
        <v>43100</v>
      </c>
      <c r="G61" s="11" t="s">
        <v>72</v>
      </c>
      <c r="H61" s="42">
        <v>1</v>
      </c>
      <c r="I61" s="42">
        <f>+J61</f>
        <v>1</v>
      </c>
      <c r="J61" s="42">
        <v>1</v>
      </c>
      <c r="K61" s="78">
        <v>1</v>
      </c>
      <c r="L61" s="103">
        <f t="shared" si="0"/>
        <v>1</v>
      </c>
      <c r="M61" s="96">
        <f t="shared" si="1"/>
        <v>1</v>
      </c>
      <c r="N61" s="52">
        <f t="shared" si="2"/>
        <v>1</v>
      </c>
      <c r="O61" s="91">
        <v>2210681</v>
      </c>
      <c r="P61" s="131">
        <v>1477921</v>
      </c>
      <c r="Q61" s="131">
        <v>1073277</v>
      </c>
      <c r="R61" s="41">
        <v>0</v>
      </c>
      <c r="S61" s="42">
        <f t="shared" si="3"/>
        <v>0.72620728712833771</v>
      </c>
      <c r="T61" s="52" t="str">
        <f t="shared" si="4"/>
        <v xml:space="preserve"> -</v>
      </c>
    </row>
    <row r="62" spans="2:20" ht="46" thickBot="1">
      <c r="B62" s="316"/>
      <c r="C62" s="312"/>
      <c r="D62" s="281"/>
      <c r="E62" s="47">
        <v>42736</v>
      </c>
      <c r="F62" s="122">
        <v>43100</v>
      </c>
      <c r="G62" s="53" t="s">
        <v>73</v>
      </c>
      <c r="H62" s="48">
        <v>1</v>
      </c>
      <c r="I62" s="48">
        <f>+J62</f>
        <v>1</v>
      </c>
      <c r="J62" s="48">
        <v>1</v>
      </c>
      <c r="K62" s="83">
        <v>1</v>
      </c>
      <c r="L62" s="107">
        <f t="shared" si="0"/>
        <v>1</v>
      </c>
      <c r="M62" s="97">
        <f t="shared" si="1"/>
        <v>1</v>
      </c>
      <c r="N62" s="50">
        <f t="shared" si="2"/>
        <v>1</v>
      </c>
      <c r="O62" s="92">
        <v>2210289</v>
      </c>
      <c r="P62" s="262">
        <v>0</v>
      </c>
      <c r="Q62" s="262">
        <v>0</v>
      </c>
      <c r="R62" s="48">
        <v>0</v>
      </c>
      <c r="S62" s="60" t="str">
        <f t="shared" si="3"/>
        <v xml:space="preserve"> -</v>
      </c>
      <c r="T62" s="61" t="str">
        <f t="shared" si="4"/>
        <v xml:space="preserve"> -</v>
      </c>
    </row>
    <row r="63" spans="2:20" ht="13" customHeight="1" thickBot="1">
      <c r="B63" s="54"/>
      <c r="C63" s="35"/>
      <c r="D63" s="36"/>
      <c r="E63" s="37"/>
      <c r="F63" s="37"/>
      <c r="G63" s="35"/>
      <c r="H63" s="38"/>
      <c r="I63" s="115"/>
      <c r="J63" s="38"/>
      <c r="K63" s="38"/>
      <c r="L63" s="108"/>
      <c r="M63" s="108"/>
      <c r="N63" s="108"/>
      <c r="O63" s="39"/>
      <c r="P63" s="38"/>
      <c r="Q63" s="38"/>
      <c r="R63" s="38"/>
      <c r="S63" s="24"/>
      <c r="T63" s="25"/>
    </row>
    <row r="64" spans="2:20" ht="45">
      <c r="B64" s="314" t="s">
        <v>133</v>
      </c>
      <c r="C64" s="311" t="s">
        <v>131</v>
      </c>
      <c r="D64" s="280" t="s">
        <v>120</v>
      </c>
      <c r="E64" s="44">
        <v>42736</v>
      </c>
      <c r="F64" s="44">
        <v>43100</v>
      </c>
      <c r="G64" s="51" t="s">
        <v>74</v>
      </c>
      <c r="H64" s="45">
        <v>4</v>
      </c>
      <c r="I64" s="65">
        <f>+J64</f>
        <v>4</v>
      </c>
      <c r="J64" s="45">
        <v>4</v>
      </c>
      <c r="K64" s="84">
        <v>4</v>
      </c>
      <c r="L64" s="104">
        <f t="shared" si="0"/>
        <v>1</v>
      </c>
      <c r="M64" s="98">
        <f t="shared" si="1"/>
        <v>1</v>
      </c>
      <c r="N64" s="67">
        <f t="shared" si="2"/>
        <v>1</v>
      </c>
      <c r="O64" s="90">
        <v>2210981</v>
      </c>
      <c r="P64" s="132">
        <v>967701</v>
      </c>
      <c r="Q64" s="132">
        <v>816109</v>
      </c>
      <c r="R64" s="45">
        <v>0</v>
      </c>
      <c r="S64" s="66">
        <f t="shared" si="3"/>
        <v>0.84334830696671803</v>
      </c>
      <c r="T64" s="67" t="str">
        <f t="shared" si="4"/>
        <v xml:space="preserve"> -</v>
      </c>
    </row>
    <row r="65" spans="2:20" ht="45">
      <c r="B65" s="315"/>
      <c r="C65" s="313"/>
      <c r="D65" s="305"/>
      <c r="E65" s="40">
        <v>42736</v>
      </c>
      <c r="F65" s="40">
        <v>43100</v>
      </c>
      <c r="G65" s="11" t="s">
        <v>75</v>
      </c>
      <c r="H65" s="41">
        <v>4</v>
      </c>
      <c r="I65" s="41">
        <f>+J65+('2016'!I65-'2016'!K65)</f>
        <v>3.7</v>
      </c>
      <c r="J65" s="41">
        <v>4</v>
      </c>
      <c r="K65" s="82">
        <v>4</v>
      </c>
      <c r="L65" s="103">
        <f t="shared" si="0"/>
        <v>1</v>
      </c>
      <c r="M65" s="96">
        <f t="shared" si="1"/>
        <v>1</v>
      </c>
      <c r="N65" s="52">
        <f t="shared" si="2"/>
        <v>1</v>
      </c>
      <c r="O65" s="91" t="s">
        <v>201</v>
      </c>
      <c r="P65" s="131">
        <v>56800</v>
      </c>
      <c r="Q65" s="131">
        <v>32560</v>
      </c>
      <c r="R65" s="41">
        <v>0</v>
      </c>
      <c r="S65" s="42">
        <f t="shared" si="3"/>
        <v>0.57323943661971832</v>
      </c>
      <c r="T65" s="52" t="str">
        <f t="shared" si="4"/>
        <v xml:space="preserve"> -</v>
      </c>
    </row>
    <row r="66" spans="2:20" ht="46" thickBot="1">
      <c r="B66" s="315"/>
      <c r="C66" s="312"/>
      <c r="D66" s="281"/>
      <c r="E66" s="47">
        <v>42736</v>
      </c>
      <c r="F66" s="47">
        <v>43100</v>
      </c>
      <c r="G66" s="14" t="s">
        <v>76</v>
      </c>
      <c r="H66" s="48">
        <v>1700</v>
      </c>
      <c r="I66" s="48">
        <f>+J66+('2016'!I66-'2016'!K66)</f>
        <v>-200</v>
      </c>
      <c r="J66" s="48">
        <v>500</v>
      </c>
      <c r="K66" s="83">
        <v>810</v>
      </c>
      <c r="L66" s="107">
        <f t="shared" si="0"/>
        <v>1.62</v>
      </c>
      <c r="M66" s="97">
        <f t="shared" si="1"/>
        <v>1</v>
      </c>
      <c r="N66" s="50">
        <f t="shared" si="2"/>
        <v>1</v>
      </c>
      <c r="O66" s="92">
        <v>2210839</v>
      </c>
      <c r="P66" s="262">
        <v>470335</v>
      </c>
      <c r="Q66" s="262">
        <v>442403</v>
      </c>
      <c r="R66" s="48">
        <v>0</v>
      </c>
      <c r="S66" s="60">
        <f t="shared" si="3"/>
        <v>0.94061254212423062</v>
      </c>
      <c r="T66" s="61" t="str">
        <f t="shared" si="4"/>
        <v xml:space="preserve"> -</v>
      </c>
    </row>
    <row r="67" spans="2:20" ht="13" customHeight="1" thickBot="1">
      <c r="B67" s="315"/>
      <c r="C67" s="33"/>
      <c r="D67" s="12"/>
      <c r="E67" s="34"/>
      <c r="F67" s="34"/>
      <c r="G67" s="31"/>
      <c r="H67" s="32"/>
      <c r="I67" s="116"/>
      <c r="J67" s="32"/>
      <c r="K67" s="32"/>
      <c r="L67" s="20"/>
      <c r="M67" s="20"/>
      <c r="N67" s="20"/>
      <c r="O67" s="31"/>
      <c r="P67" s="32"/>
      <c r="Q67" s="32"/>
      <c r="R67" s="32"/>
      <c r="S67" s="23"/>
      <c r="T67" s="21"/>
    </row>
    <row r="68" spans="2:20" ht="30">
      <c r="B68" s="315"/>
      <c r="C68" s="311" t="s">
        <v>132</v>
      </c>
      <c r="D68" s="280" t="s">
        <v>121</v>
      </c>
      <c r="E68" s="44">
        <v>42736</v>
      </c>
      <c r="F68" s="119">
        <v>43100</v>
      </c>
      <c r="G68" s="17" t="s">
        <v>77</v>
      </c>
      <c r="H68" s="45">
        <v>1</v>
      </c>
      <c r="I68" s="65">
        <f>+J68</f>
        <v>0</v>
      </c>
      <c r="J68" s="45">
        <v>0</v>
      </c>
      <c r="K68" s="84">
        <v>0</v>
      </c>
      <c r="L68" s="104" t="e">
        <f t="shared" si="0"/>
        <v>#DIV/0!</v>
      </c>
      <c r="M68" s="98">
        <f t="shared" si="1"/>
        <v>1</v>
      </c>
      <c r="N68" s="67" t="str">
        <f t="shared" si="2"/>
        <v xml:space="preserve"> -</v>
      </c>
      <c r="O68" s="90" t="s">
        <v>201</v>
      </c>
      <c r="P68" s="132">
        <v>0</v>
      </c>
      <c r="Q68" s="132">
        <v>0</v>
      </c>
      <c r="R68" s="45">
        <v>0</v>
      </c>
      <c r="S68" s="66" t="str">
        <f t="shared" si="3"/>
        <v xml:space="preserve"> -</v>
      </c>
      <c r="T68" s="67" t="str">
        <f t="shared" si="4"/>
        <v xml:space="preserve"> -</v>
      </c>
    </row>
    <row r="69" spans="2:20" ht="45">
      <c r="B69" s="315"/>
      <c r="C69" s="313"/>
      <c r="D69" s="305"/>
      <c r="E69" s="40">
        <v>42736</v>
      </c>
      <c r="F69" s="120">
        <v>43100</v>
      </c>
      <c r="G69" s="16" t="s">
        <v>78</v>
      </c>
      <c r="H69" s="41">
        <v>1</v>
      </c>
      <c r="I69" s="41">
        <f>+J69</f>
        <v>1</v>
      </c>
      <c r="J69" s="41">
        <v>1</v>
      </c>
      <c r="K69" s="82">
        <v>1</v>
      </c>
      <c r="L69" s="103">
        <f t="shared" si="0"/>
        <v>1</v>
      </c>
      <c r="M69" s="96">
        <f t="shared" si="1"/>
        <v>1</v>
      </c>
      <c r="N69" s="52">
        <f t="shared" si="2"/>
        <v>1</v>
      </c>
      <c r="O69" s="91">
        <v>2210264</v>
      </c>
      <c r="P69" s="131">
        <v>70000</v>
      </c>
      <c r="Q69" s="131">
        <v>0</v>
      </c>
      <c r="R69" s="41">
        <v>14325</v>
      </c>
      <c r="S69" s="42">
        <f t="shared" si="3"/>
        <v>0</v>
      </c>
      <c r="T69" s="52">
        <f t="shared" si="4"/>
        <v>1</v>
      </c>
    </row>
    <row r="70" spans="2:20" ht="30" customHeight="1">
      <c r="B70" s="315"/>
      <c r="C70" s="313"/>
      <c r="D70" s="305"/>
      <c r="E70" s="40">
        <v>42736</v>
      </c>
      <c r="F70" s="120">
        <v>43100</v>
      </c>
      <c r="G70" s="16" t="s">
        <v>79</v>
      </c>
      <c r="H70" s="41">
        <v>17</v>
      </c>
      <c r="I70" s="41">
        <f>+J70+('2016'!I70-'2016'!K70)</f>
        <v>17</v>
      </c>
      <c r="J70" s="41">
        <v>17</v>
      </c>
      <c r="K70" s="82">
        <v>21</v>
      </c>
      <c r="L70" s="103">
        <f t="shared" si="0"/>
        <v>1.2352941176470589</v>
      </c>
      <c r="M70" s="96">
        <f t="shared" si="1"/>
        <v>1</v>
      </c>
      <c r="N70" s="52">
        <f t="shared" si="2"/>
        <v>1</v>
      </c>
      <c r="O70" s="91" t="s">
        <v>201</v>
      </c>
      <c r="P70" s="131">
        <v>0</v>
      </c>
      <c r="Q70" s="131">
        <v>0</v>
      </c>
      <c r="R70" s="41">
        <v>0</v>
      </c>
      <c r="S70" s="42" t="str">
        <f t="shared" si="3"/>
        <v xml:space="preserve"> -</v>
      </c>
      <c r="T70" s="52" t="str">
        <f t="shared" si="4"/>
        <v xml:space="preserve"> -</v>
      </c>
    </row>
    <row r="71" spans="2:20" ht="61" thickBot="1">
      <c r="B71" s="315"/>
      <c r="C71" s="313"/>
      <c r="D71" s="306"/>
      <c r="E71" s="58">
        <v>42736</v>
      </c>
      <c r="F71" s="123">
        <v>43100</v>
      </c>
      <c r="G71" s="18" t="s">
        <v>80</v>
      </c>
      <c r="H71" s="59">
        <v>1</v>
      </c>
      <c r="I71" s="48">
        <f>+J71+('2016'!I71-'2016'!K71)</f>
        <v>1</v>
      </c>
      <c r="J71" s="59">
        <v>1</v>
      </c>
      <c r="K71" s="85">
        <v>1</v>
      </c>
      <c r="L71" s="107">
        <f t="shared" si="0"/>
        <v>1</v>
      </c>
      <c r="M71" s="97">
        <f t="shared" si="1"/>
        <v>1</v>
      </c>
      <c r="N71" s="50">
        <f t="shared" si="2"/>
        <v>1</v>
      </c>
      <c r="O71" s="92">
        <v>2210294</v>
      </c>
      <c r="P71" s="262">
        <v>0</v>
      </c>
      <c r="Q71" s="263">
        <v>0</v>
      </c>
      <c r="R71" s="59">
        <v>0</v>
      </c>
      <c r="S71" s="49" t="str">
        <f t="shared" si="3"/>
        <v xml:space="preserve"> -</v>
      </c>
      <c r="T71" s="50" t="str">
        <f t="shared" si="4"/>
        <v xml:space="preserve"> -</v>
      </c>
    </row>
    <row r="72" spans="2:20" ht="30">
      <c r="B72" s="315"/>
      <c r="C72" s="313"/>
      <c r="D72" s="308" t="s">
        <v>122</v>
      </c>
      <c r="E72" s="44">
        <v>42736</v>
      </c>
      <c r="F72" s="119">
        <v>43100</v>
      </c>
      <c r="G72" s="17" t="s">
        <v>81</v>
      </c>
      <c r="H72" s="45">
        <v>267</v>
      </c>
      <c r="I72" s="65">
        <f>+J72+('2016'!I72-'2016'!K72)</f>
        <v>207</v>
      </c>
      <c r="J72" s="45">
        <v>207</v>
      </c>
      <c r="K72" s="84">
        <v>330</v>
      </c>
      <c r="L72" s="104">
        <f t="shared" si="0"/>
        <v>1.5942028985507246</v>
      </c>
      <c r="M72" s="98">
        <f t="shared" si="1"/>
        <v>1</v>
      </c>
      <c r="N72" s="67">
        <f t="shared" si="2"/>
        <v>1</v>
      </c>
      <c r="O72" s="94">
        <v>2210294</v>
      </c>
      <c r="P72" s="264">
        <v>4327600</v>
      </c>
      <c r="Q72" s="132">
        <v>4327600</v>
      </c>
      <c r="R72" s="45">
        <v>12982799</v>
      </c>
      <c r="S72" s="66">
        <f t="shared" si="3"/>
        <v>1</v>
      </c>
      <c r="T72" s="67">
        <f t="shared" si="4"/>
        <v>2.9999997689250395</v>
      </c>
    </row>
    <row r="73" spans="2:20" ht="60">
      <c r="B73" s="315"/>
      <c r="C73" s="313"/>
      <c r="D73" s="309"/>
      <c r="E73" s="40">
        <v>42736</v>
      </c>
      <c r="F73" s="120">
        <v>43100</v>
      </c>
      <c r="G73" s="11" t="s">
        <v>82</v>
      </c>
      <c r="H73" s="41">
        <v>1</v>
      </c>
      <c r="I73" s="41">
        <f>+J73</f>
        <v>1</v>
      </c>
      <c r="J73" s="41">
        <v>1</v>
      </c>
      <c r="K73" s="82">
        <v>1</v>
      </c>
      <c r="L73" s="103">
        <f t="shared" si="0"/>
        <v>1</v>
      </c>
      <c r="M73" s="96">
        <f t="shared" si="1"/>
        <v>1</v>
      </c>
      <c r="N73" s="52">
        <f t="shared" si="2"/>
        <v>1</v>
      </c>
      <c r="O73" s="91">
        <v>2210294</v>
      </c>
      <c r="P73" s="131">
        <v>8669219</v>
      </c>
      <c r="Q73" s="131">
        <v>2181320</v>
      </c>
      <c r="R73" s="41">
        <v>38669</v>
      </c>
      <c r="S73" s="42">
        <f t="shared" si="3"/>
        <v>0.25161666812200728</v>
      </c>
      <c r="T73" s="52">
        <f t="shared" si="4"/>
        <v>1.7727339409165092E-2</v>
      </c>
    </row>
    <row r="74" spans="2:20" ht="30">
      <c r="B74" s="315"/>
      <c r="C74" s="313"/>
      <c r="D74" s="309"/>
      <c r="E74" s="40">
        <v>42736</v>
      </c>
      <c r="F74" s="120">
        <v>43100</v>
      </c>
      <c r="G74" s="11" t="s">
        <v>83</v>
      </c>
      <c r="H74" s="41">
        <v>1</v>
      </c>
      <c r="I74" s="41">
        <f>+J74</f>
        <v>1</v>
      </c>
      <c r="J74" s="41">
        <v>1</v>
      </c>
      <c r="K74" s="82">
        <v>1</v>
      </c>
      <c r="L74" s="103">
        <f t="shared" si="0"/>
        <v>1</v>
      </c>
      <c r="M74" s="96">
        <f t="shared" si="1"/>
        <v>1</v>
      </c>
      <c r="N74" s="52">
        <f t="shared" si="2"/>
        <v>1</v>
      </c>
      <c r="O74" s="91">
        <v>2210122</v>
      </c>
      <c r="P74" s="131">
        <v>1933736</v>
      </c>
      <c r="Q74" s="131">
        <v>1010612</v>
      </c>
      <c r="R74" s="41">
        <v>0</v>
      </c>
      <c r="S74" s="42">
        <f t="shared" si="3"/>
        <v>0.52262149538509906</v>
      </c>
      <c r="T74" s="52" t="str">
        <f t="shared" si="4"/>
        <v xml:space="preserve"> -</v>
      </c>
    </row>
    <row r="75" spans="2:20" ht="30">
      <c r="B75" s="315"/>
      <c r="C75" s="313"/>
      <c r="D75" s="309"/>
      <c r="E75" s="40">
        <v>42736</v>
      </c>
      <c r="F75" s="120">
        <v>43100</v>
      </c>
      <c r="G75" s="11" t="s">
        <v>84</v>
      </c>
      <c r="H75" s="41">
        <v>15</v>
      </c>
      <c r="I75" s="41">
        <f>+J75+('2016'!I75-'2016'!K75)</f>
        <v>5</v>
      </c>
      <c r="J75" s="41">
        <v>5</v>
      </c>
      <c r="K75" s="82">
        <v>0</v>
      </c>
      <c r="L75" s="103">
        <f t="shared" si="0"/>
        <v>0</v>
      </c>
      <c r="M75" s="96">
        <f t="shared" si="1"/>
        <v>1</v>
      </c>
      <c r="N75" s="52">
        <f t="shared" si="2"/>
        <v>0</v>
      </c>
      <c r="O75" s="91">
        <v>2210294</v>
      </c>
      <c r="P75" s="131">
        <v>0</v>
      </c>
      <c r="Q75" s="131">
        <v>0</v>
      </c>
      <c r="R75" s="41">
        <v>0</v>
      </c>
      <c r="S75" s="42" t="str">
        <f t="shared" si="3"/>
        <v xml:space="preserve"> -</v>
      </c>
      <c r="T75" s="52" t="str">
        <f t="shared" si="4"/>
        <v xml:space="preserve"> -</v>
      </c>
    </row>
    <row r="76" spans="2:20" ht="30" customHeight="1">
      <c r="B76" s="315"/>
      <c r="C76" s="313"/>
      <c r="D76" s="309"/>
      <c r="E76" s="40">
        <v>42736</v>
      </c>
      <c r="F76" s="120">
        <v>43100</v>
      </c>
      <c r="G76" s="11" t="s">
        <v>85</v>
      </c>
      <c r="H76" s="41">
        <v>169</v>
      </c>
      <c r="I76" s="41">
        <f>+J76</f>
        <v>169</v>
      </c>
      <c r="J76" s="41">
        <v>169</v>
      </c>
      <c r="K76" s="82">
        <v>92</v>
      </c>
      <c r="L76" s="103">
        <f t="shared" si="0"/>
        <v>0.54437869822485208</v>
      </c>
      <c r="M76" s="96">
        <f t="shared" si="1"/>
        <v>1</v>
      </c>
      <c r="N76" s="52">
        <f t="shared" si="2"/>
        <v>0.54437869822485208</v>
      </c>
      <c r="O76" s="91">
        <v>2210294</v>
      </c>
      <c r="P76" s="131">
        <v>0</v>
      </c>
      <c r="Q76" s="131">
        <v>0</v>
      </c>
      <c r="R76" s="41">
        <v>0</v>
      </c>
      <c r="S76" s="42" t="str">
        <f t="shared" si="3"/>
        <v xml:space="preserve"> -</v>
      </c>
      <c r="T76" s="52" t="str">
        <f t="shared" si="4"/>
        <v xml:space="preserve"> -</v>
      </c>
    </row>
    <row r="77" spans="2:20" ht="30">
      <c r="B77" s="315"/>
      <c r="C77" s="313"/>
      <c r="D77" s="309"/>
      <c r="E77" s="40">
        <v>42736</v>
      </c>
      <c r="F77" s="120">
        <v>43100</v>
      </c>
      <c r="G77" s="11" t="s">
        <v>86</v>
      </c>
      <c r="H77" s="41">
        <v>1</v>
      </c>
      <c r="I77" s="41">
        <f>+J77+('2016'!I77-'2016'!K77)</f>
        <v>1</v>
      </c>
      <c r="J77" s="41">
        <v>1</v>
      </c>
      <c r="K77" s="82">
        <v>0</v>
      </c>
      <c r="L77" s="103">
        <f t="shared" ref="L77:L97" si="6">+K77/J77</f>
        <v>0</v>
      </c>
      <c r="M77" s="96">
        <f t="shared" ref="M77:M97" si="7">DAYS360(E77,$C$8)/DAYS360(E77,F77)</f>
        <v>1</v>
      </c>
      <c r="N77" s="52">
        <f t="shared" ref="N77:N97" si="8">IF(J77=0," -",IF(L77&gt;100%,100%,L77))</f>
        <v>0</v>
      </c>
      <c r="O77" s="91">
        <v>2210294</v>
      </c>
      <c r="P77" s="131">
        <v>567000</v>
      </c>
      <c r="Q77" s="131">
        <v>0</v>
      </c>
      <c r="R77" s="41">
        <v>0</v>
      </c>
      <c r="S77" s="42">
        <f t="shared" ref="S77:S98" si="9">IF(P77=0," -",Q77/P77)</f>
        <v>0</v>
      </c>
      <c r="T77" s="52" t="str">
        <f t="shared" ref="T77:T98" si="10">IF(R77=0," -",IF(Q77=0,100%,R77/Q77))</f>
        <v xml:space="preserve"> -</v>
      </c>
    </row>
    <row r="78" spans="2:20" ht="60">
      <c r="B78" s="315"/>
      <c r="C78" s="313"/>
      <c r="D78" s="309"/>
      <c r="E78" s="40">
        <v>42736</v>
      </c>
      <c r="F78" s="120">
        <v>43100</v>
      </c>
      <c r="G78" s="11" t="s">
        <v>87</v>
      </c>
      <c r="H78" s="41">
        <v>1</v>
      </c>
      <c r="I78" s="41">
        <f>+J78</f>
        <v>1</v>
      </c>
      <c r="J78" s="41">
        <v>1</v>
      </c>
      <c r="K78" s="82">
        <v>1</v>
      </c>
      <c r="L78" s="103">
        <f t="shared" si="6"/>
        <v>1</v>
      </c>
      <c r="M78" s="96">
        <f t="shared" si="7"/>
        <v>1</v>
      </c>
      <c r="N78" s="52">
        <f t="shared" si="8"/>
        <v>1</v>
      </c>
      <c r="O78" s="91">
        <v>2210294</v>
      </c>
      <c r="P78" s="131">
        <v>0</v>
      </c>
      <c r="Q78" s="131">
        <v>0</v>
      </c>
      <c r="R78" s="41">
        <v>0</v>
      </c>
      <c r="S78" s="42" t="str">
        <f t="shared" si="9"/>
        <v xml:space="preserve"> -</v>
      </c>
      <c r="T78" s="52" t="str">
        <f t="shared" si="10"/>
        <v xml:space="preserve"> -</v>
      </c>
    </row>
    <row r="79" spans="2:20" ht="60">
      <c r="B79" s="315"/>
      <c r="C79" s="313"/>
      <c r="D79" s="309"/>
      <c r="E79" s="40">
        <v>42736</v>
      </c>
      <c r="F79" s="120">
        <v>43100</v>
      </c>
      <c r="G79" s="11" t="s">
        <v>88</v>
      </c>
      <c r="H79" s="41">
        <v>1</v>
      </c>
      <c r="I79" s="41">
        <f>+J79</f>
        <v>1</v>
      </c>
      <c r="J79" s="41">
        <v>1</v>
      </c>
      <c r="K79" s="82">
        <v>1</v>
      </c>
      <c r="L79" s="103">
        <f t="shared" si="6"/>
        <v>1</v>
      </c>
      <c r="M79" s="96">
        <f t="shared" si="7"/>
        <v>1</v>
      </c>
      <c r="N79" s="52">
        <f t="shared" si="8"/>
        <v>1</v>
      </c>
      <c r="O79" s="91">
        <v>2210294</v>
      </c>
      <c r="P79" s="131">
        <v>44276</v>
      </c>
      <c r="Q79" s="131">
        <v>42462</v>
      </c>
      <c r="R79" s="41">
        <v>0</v>
      </c>
      <c r="S79" s="42">
        <f t="shared" si="9"/>
        <v>0.95902972264883912</v>
      </c>
      <c r="T79" s="52" t="str">
        <f t="shared" si="10"/>
        <v xml:space="preserve"> -</v>
      </c>
    </row>
    <row r="80" spans="2:20" ht="45">
      <c r="B80" s="315"/>
      <c r="C80" s="313"/>
      <c r="D80" s="309"/>
      <c r="E80" s="40">
        <v>42736</v>
      </c>
      <c r="F80" s="120">
        <v>43100</v>
      </c>
      <c r="G80" s="11" t="s">
        <v>89</v>
      </c>
      <c r="H80" s="41">
        <v>1</v>
      </c>
      <c r="I80" s="41">
        <f>+J80+('2016'!I80-'2016'!K80)</f>
        <v>0</v>
      </c>
      <c r="J80" s="41">
        <v>0</v>
      </c>
      <c r="K80" s="82">
        <v>1</v>
      </c>
      <c r="L80" s="103" t="e">
        <f t="shared" si="6"/>
        <v>#DIV/0!</v>
      </c>
      <c r="M80" s="96">
        <f t="shared" si="7"/>
        <v>1</v>
      </c>
      <c r="N80" s="52" t="str">
        <f t="shared" si="8"/>
        <v xml:space="preserve"> -</v>
      </c>
      <c r="O80" s="91">
        <v>2210294</v>
      </c>
      <c r="P80" s="131">
        <v>0</v>
      </c>
      <c r="Q80" s="131">
        <v>0</v>
      </c>
      <c r="R80" s="41">
        <v>0</v>
      </c>
      <c r="S80" s="42" t="str">
        <f t="shared" si="9"/>
        <v xml:space="preserve"> -</v>
      </c>
      <c r="T80" s="52" t="str">
        <f t="shared" si="10"/>
        <v xml:space="preserve"> -</v>
      </c>
    </row>
    <row r="81" spans="2:20" ht="61" thickBot="1">
      <c r="B81" s="315"/>
      <c r="C81" s="313"/>
      <c r="D81" s="310"/>
      <c r="E81" s="47">
        <v>42736</v>
      </c>
      <c r="F81" s="122">
        <v>43100</v>
      </c>
      <c r="G81" s="14" t="s">
        <v>90</v>
      </c>
      <c r="H81" s="48">
        <v>1</v>
      </c>
      <c r="I81" s="48">
        <f>+J81</f>
        <v>1</v>
      </c>
      <c r="J81" s="48">
        <v>1</v>
      </c>
      <c r="K81" s="83">
        <v>1</v>
      </c>
      <c r="L81" s="107">
        <f t="shared" si="6"/>
        <v>1</v>
      </c>
      <c r="M81" s="97">
        <f t="shared" si="7"/>
        <v>1</v>
      </c>
      <c r="N81" s="50">
        <f t="shared" si="8"/>
        <v>1</v>
      </c>
      <c r="O81" s="92">
        <v>2210294</v>
      </c>
      <c r="P81" s="262">
        <v>3000000</v>
      </c>
      <c r="Q81" s="262">
        <v>3000000</v>
      </c>
      <c r="R81" s="48">
        <v>0</v>
      </c>
      <c r="S81" s="49">
        <f t="shared" si="9"/>
        <v>1</v>
      </c>
      <c r="T81" s="50" t="str">
        <f t="shared" si="10"/>
        <v xml:space="preserve"> -</v>
      </c>
    </row>
    <row r="82" spans="2:20" ht="45">
      <c r="B82" s="315"/>
      <c r="C82" s="313"/>
      <c r="D82" s="307" t="s">
        <v>123</v>
      </c>
      <c r="E82" s="63">
        <v>42736</v>
      </c>
      <c r="F82" s="124">
        <v>43100</v>
      </c>
      <c r="G82" s="13" t="s">
        <v>91</v>
      </c>
      <c r="H82" s="65">
        <v>1</v>
      </c>
      <c r="I82" s="65">
        <f>+J82</f>
        <v>1</v>
      </c>
      <c r="J82" s="65">
        <v>1</v>
      </c>
      <c r="K82" s="86">
        <v>1</v>
      </c>
      <c r="L82" s="104">
        <f t="shared" si="6"/>
        <v>1</v>
      </c>
      <c r="M82" s="98">
        <f t="shared" si="7"/>
        <v>1</v>
      </c>
      <c r="N82" s="67">
        <f t="shared" si="8"/>
        <v>1</v>
      </c>
      <c r="O82" s="94">
        <v>2210123</v>
      </c>
      <c r="P82" s="264">
        <v>158502</v>
      </c>
      <c r="Q82" s="264">
        <v>157670</v>
      </c>
      <c r="R82" s="65">
        <v>0</v>
      </c>
      <c r="S82" s="66">
        <f t="shared" si="9"/>
        <v>0.99475085487880277</v>
      </c>
      <c r="T82" s="67" t="str">
        <f t="shared" si="10"/>
        <v xml:space="preserve"> -</v>
      </c>
    </row>
    <row r="83" spans="2:20" ht="45">
      <c r="B83" s="315"/>
      <c r="C83" s="313"/>
      <c r="D83" s="305"/>
      <c r="E83" s="40">
        <v>42736</v>
      </c>
      <c r="F83" s="120">
        <v>43100</v>
      </c>
      <c r="G83" s="11" t="s">
        <v>92</v>
      </c>
      <c r="H83" s="41">
        <v>1000</v>
      </c>
      <c r="I83" s="41">
        <f>+J83+('2016'!I83-'2016'!K83)</f>
        <v>429</v>
      </c>
      <c r="J83" s="41">
        <v>250</v>
      </c>
      <c r="K83" s="82">
        <v>230</v>
      </c>
      <c r="L83" s="103">
        <f t="shared" si="6"/>
        <v>0.92</v>
      </c>
      <c r="M83" s="96">
        <f t="shared" si="7"/>
        <v>1</v>
      </c>
      <c r="N83" s="52">
        <f t="shared" si="8"/>
        <v>0.92</v>
      </c>
      <c r="O83" s="91">
        <v>2210123</v>
      </c>
      <c r="P83" s="131">
        <v>85002</v>
      </c>
      <c r="Q83" s="131">
        <v>84170</v>
      </c>
      <c r="R83" s="41">
        <v>0</v>
      </c>
      <c r="S83" s="42">
        <f t="shared" si="9"/>
        <v>0.99021199501188206</v>
      </c>
      <c r="T83" s="52" t="str">
        <f t="shared" si="10"/>
        <v xml:space="preserve"> -</v>
      </c>
    </row>
    <row r="84" spans="2:20" ht="30">
      <c r="B84" s="315"/>
      <c r="C84" s="313"/>
      <c r="D84" s="305"/>
      <c r="E84" s="40">
        <v>42736</v>
      </c>
      <c r="F84" s="120">
        <v>43100</v>
      </c>
      <c r="G84" s="11" t="s">
        <v>93</v>
      </c>
      <c r="H84" s="41">
        <v>10000</v>
      </c>
      <c r="I84" s="41">
        <f>+J84+('2016'!I84-'2016'!K84)</f>
        <v>2468</v>
      </c>
      <c r="J84" s="41">
        <v>3000</v>
      </c>
      <c r="K84" s="82">
        <v>3053</v>
      </c>
      <c r="L84" s="103">
        <f t="shared" si="6"/>
        <v>1.0176666666666667</v>
      </c>
      <c r="M84" s="96">
        <f t="shared" si="7"/>
        <v>1</v>
      </c>
      <c r="N84" s="52">
        <f t="shared" si="8"/>
        <v>1</v>
      </c>
      <c r="O84" s="91">
        <v>2210123</v>
      </c>
      <c r="P84" s="131">
        <v>579204</v>
      </c>
      <c r="Q84" s="131">
        <v>360594</v>
      </c>
      <c r="R84" s="41">
        <v>233407</v>
      </c>
      <c r="S84" s="42">
        <f t="shared" si="9"/>
        <v>0.6225682143079122</v>
      </c>
      <c r="T84" s="52">
        <f t="shared" si="10"/>
        <v>0.64728475792719786</v>
      </c>
    </row>
    <row r="85" spans="2:20" ht="60">
      <c r="B85" s="315"/>
      <c r="C85" s="313"/>
      <c r="D85" s="305"/>
      <c r="E85" s="40">
        <v>42736</v>
      </c>
      <c r="F85" s="120">
        <v>43100</v>
      </c>
      <c r="G85" s="11" t="s">
        <v>94</v>
      </c>
      <c r="H85" s="41">
        <v>4</v>
      </c>
      <c r="I85" s="41">
        <f>+J85+('2016'!I85-'2016'!K85)</f>
        <v>0</v>
      </c>
      <c r="J85" s="41">
        <v>1</v>
      </c>
      <c r="K85" s="82">
        <v>1</v>
      </c>
      <c r="L85" s="103">
        <f t="shared" si="6"/>
        <v>1</v>
      </c>
      <c r="M85" s="96">
        <f t="shared" si="7"/>
        <v>1</v>
      </c>
      <c r="N85" s="52">
        <f t="shared" si="8"/>
        <v>1</v>
      </c>
      <c r="O85" s="91">
        <v>2210123</v>
      </c>
      <c r="P85" s="131">
        <v>0</v>
      </c>
      <c r="Q85" s="131">
        <v>0</v>
      </c>
      <c r="R85" s="41">
        <v>0</v>
      </c>
      <c r="S85" s="42" t="str">
        <f t="shared" si="9"/>
        <v xml:space="preserve"> -</v>
      </c>
      <c r="T85" s="52" t="str">
        <f t="shared" si="10"/>
        <v xml:space="preserve"> -</v>
      </c>
    </row>
    <row r="86" spans="2:20" ht="45">
      <c r="B86" s="315"/>
      <c r="C86" s="313"/>
      <c r="D86" s="305"/>
      <c r="E86" s="40">
        <v>42736</v>
      </c>
      <c r="F86" s="120">
        <v>43100</v>
      </c>
      <c r="G86" s="11" t="s">
        <v>95</v>
      </c>
      <c r="H86" s="41">
        <v>1</v>
      </c>
      <c r="I86" s="41">
        <f>+J86</f>
        <v>1</v>
      </c>
      <c r="J86" s="41">
        <v>1</v>
      </c>
      <c r="K86" s="82">
        <v>1</v>
      </c>
      <c r="L86" s="103">
        <f t="shared" si="6"/>
        <v>1</v>
      </c>
      <c r="M86" s="96">
        <f t="shared" si="7"/>
        <v>1</v>
      </c>
      <c r="N86" s="52">
        <f t="shared" si="8"/>
        <v>1</v>
      </c>
      <c r="O86" s="91">
        <v>2210264</v>
      </c>
      <c r="P86" s="131">
        <v>0</v>
      </c>
      <c r="Q86" s="131">
        <v>0</v>
      </c>
      <c r="R86" s="41">
        <v>0</v>
      </c>
      <c r="S86" s="42" t="str">
        <f t="shared" si="9"/>
        <v xml:space="preserve"> -</v>
      </c>
      <c r="T86" s="52" t="str">
        <f t="shared" si="10"/>
        <v xml:space="preserve"> -</v>
      </c>
    </row>
    <row r="87" spans="2:20" ht="75">
      <c r="B87" s="315"/>
      <c r="C87" s="313"/>
      <c r="D87" s="305"/>
      <c r="E87" s="40">
        <v>42736</v>
      </c>
      <c r="F87" s="120">
        <v>43100</v>
      </c>
      <c r="G87" s="16" t="s">
        <v>96</v>
      </c>
      <c r="H87" s="41">
        <v>1</v>
      </c>
      <c r="I87" s="41">
        <f>+J87</f>
        <v>1</v>
      </c>
      <c r="J87" s="41">
        <v>1</v>
      </c>
      <c r="K87" s="82">
        <v>1</v>
      </c>
      <c r="L87" s="103">
        <f t="shared" si="6"/>
        <v>1</v>
      </c>
      <c r="M87" s="96">
        <f t="shared" si="7"/>
        <v>1</v>
      </c>
      <c r="N87" s="52">
        <f t="shared" si="8"/>
        <v>1</v>
      </c>
      <c r="O87" s="91">
        <v>2210294</v>
      </c>
      <c r="P87" s="131">
        <v>0</v>
      </c>
      <c r="Q87" s="131">
        <v>0</v>
      </c>
      <c r="R87" s="41">
        <v>0</v>
      </c>
      <c r="S87" s="42" t="str">
        <f t="shared" si="9"/>
        <v xml:space="preserve"> -</v>
      </c>
      <c r="T87" s="52" t="str">
        <f t="shared" si="10"/>
        <v xml:space="preserve"> -</v>
      </c>
    </row>
    <row r="88" spans="2:20" ht="60">
      <c r="B88" s="315"/>
      <c r="C88" s="313"/>
      <c r="D88" s="305"/>
      <c r="E88" s="40">
        <v>42736</v>
      </c>
      <c r="F88" s="120">
        <v>43100</v>
      </c>
      <c r="G88" s="11" t="s">
        <v>97</v>
      </c>
      <c r="H88" s="41">
        <v>1</v>
      </c>
      <c r="I88" s="41">
        <f>+J88</f>
        <v>1</v>
      </c>
      <c r="J88" s="41">
        <v>1</v>
      </c>
      <c r="K88" s="82">
        <v>1</v>
      </c>
      <c r="L88" s="103">
        <f t="shared" si="6"/>
        <v>1</v>
      </c>
      <c r="M88" s="96">
        <f t="shared" si="7"/>
        <v>1</v>
      </c>
      <c r="N88" s="52">
        <f t="shared" si="8"/>
        <v>1</v>
      </c>
      <c r="O88" s="91">
        <v>2210294</v>
      </c>
      <c r="P88" s="131">
        <v>0</v>
      </c>
      <c r="Q88" s="131">
        <v>0</v>
      </c>
      <c r="R88" s="41">
        <v>0</v>
      </c>
      <c r="S88" s="42" t="str">
        <f t="shared" si="9"/>
        <v xml:space="preserve"> -</v>
      </c>
      <c r="T88" s="52" t="str">
        <f t="shared" si="10"/>
        <v xml:space="preserve"> -</v>
      </c>
    </row>
    <row r="89" spans="2:20" ht="30">
      <c r="B89" s="315"/>
      <c r="C89" s="313"/>
      <c r="D89" s="305"/>
      <c r="E89" s="40">
        <v>42736</v>
      </c>
      <c r="F89" s="120">
        <v>43100</v>
      </c>
      <c r="G89" s="11" t="s">
        <v>98</v>
      </c>
      <c r="H89" s="41">
        <v>1</v>
      </c>
      <c r="I89" s="41">
        <f>+J89</f>
        <v>1</v>
      </c>
      <c r="J89" s="41">
        <v>1</v>
      </c>
      <c r="K89" s="82">
        <v>1</v>
      </c>
      <c r="L89" s="103">
        <f t="shared" si="6"/>
        <v>1</v>
      </c>
      <c r="M89" s="96">
        <f t="shared" si="7"/>
        <v>1</v>
      </c>
      <c r="N89" s="52">
        <f t="shared" si="8"/>
        <v>1</v>
      </c>
      <c r="O89" s="91" t="s">
        <v>201</v>
      </c>
      <c r="P89" s="131">
        <v>0</v>
      </c>
      <c r="Q89" s="131">
        <v>0</v>
      </c>
      <c r="R89" s="41">
        <v>0</v>
      </c>
      <c r="S89" s="42" t="str">
        <f t="shared" si="9"/>
        <v xml:space="preserve"> -</v>
      </c>
      <c r="T89" s="52" t="str">
        <f t="shared" si="10"/>
        <v xml:space="preserve"> -</v>
      </c>
    </row>
    <row r="90" spans="2:20" ht="46" thickBot="1">
      <c r="B90" s="315"/>
      <c r="C90" s="313"/>
      <c r="D90" s="306"/>
      <c r="E90" s="58">
        <v>42736</v>
      </c>
      <c r="F90" s="123">
        <v>43100</v>
      </c>
      <c r="G90" s="15" t="s">
        <v>99</v>
      </c>
      <c r="H90" s="59">
        <v>1</v>
      </c>
      <c r="I90" s="48">
        <f>+J90</f>
        <v>1</v>
      </c>
      <c r="J90" s="59">
        <v>1</v>
      </c>
      <c r="K90" s="85">
        <v>1</v>
      </c>
      <c r="L90" s="107">
        <f t="shared" si="6"/>
        <v>1</v>
      </c>
      <c r="M90" s="97">
        <f t="shared" si="7"/>
        <v>1</v>
      </c>
      <c r="N90" s="50">
        <f t="shared" si="8"/>
        <v>1</v>
      </c>
      <c r="O90" s="92">
        <v>2210289</v>
      </c>
      <c r="P90" s="263">
        <v>0</v>
      </c>
      <c r="Q90" s="263">
        <v>0</v>
      </c>
      <c r="R90" s="59">
        <v>0</v>
      </c>
      <c r="S90" s="49" t="str">
        <f t="shared" si="9"/>
        <v xml:space="preserve"> -</v>
      </c>
      <c r="T90" s="50" t="str">
        <f t="shared" si="10"/>
        <v xml:space="preserve"> -</v>
      </c>
    </row>
    <row r="91" spans="2:20" ht="45">
      <c r="B91" s="315"/>
      <c r="C91" s="313"/>
      <c r="D91" s="308" t="s">
        <v>124</v>
      </c>
      <c r="E91" s="44">
        <v>42736</v>
      </c>
      <c r="F91" s="119">
        <v>43100</v>
      </c>
      <c r="G91" s="17" t="s">
        <v>100</v>
      </c>
      <c r="H91" s="45">
        <v>7</v>
      </c>
      <c r="I91" s="65">
        <f>+J91+('2016'!I91-'2016'!K91)</f>
        <v>3</v>
      </c>
      <c r="J91" s="45">
        <v>2</v>
      </c>
      <c r="K91" s="84">
        <v>2</v>
      </c>
      <c r="L91" s="104">
        <f t="shared" si="6"/>
        <v>1</v>
      </c>
      <c r="M91" s="98">
        <f t="shared" si="7"/>
        <v>1</v>
      </c>
      <c r="N91" s="67">
        <f t="shared" si="8"/>
        <v>1</v>
      </c>
      <c r="O91" s="94">
        <v>0</v>
      </c>
      <c r="P91" s="132">
        <v>0</v>
      </c>
      <c r="Q91" s="132">
        <v>0</v>
      </c>
      <c r="R91" s="45">
        <v>0</v>
      </c>
      <c r="S91" s="66" t="str">
        <f t="shared" si="9"/>
        <v xml:space="preserve"> -</v>
      </c>
      <c r="T91" s="67" t="str">
        <f t="shared" si="10"/>
        <v xml:space="preserve"> -</v>
      </c>
    </row>
    <row r="92" spans="2:20" ht="30">
      <c r="B92" s="315"/>
      <c r="C92" s="313"/>
      <c r="D92" s="309"/>
      <c r="E92" s="40">
        <v>42736</v>
      </c>
      <c r="F92" s="120">
        <v>43100</v>
      </c>
      <c r="G92" s="16" t="s">
        <v>101</v>
      </c>
      <c r="H92" s="42">
        <v>1</v>
      </c>
      <c r="I92" s="42">
        <f>+J92</f>
        <v>1</v>
      </c>
      <c r="J92" s="42">
        <v>1</v>
      </c>
      <c r="K92" s="78">
        <v>1</v>
      </c>
      <c r="L92" s="103">
        <f t="shared" si="6"/>
        <v>1</v>
      </c>
      <c r="M92" s="96">
        <f t="shared" si="7"/>
        <v>1</v>
      </c>
      <c r="N92" s="52">
        <f t="shared" si="8"/>
        <v>1</v>
      </c>
      <c r="O92" s="91">
        <v>0</v>
      </c>
      <c r="P92" s="131">
        <v>0</v>
      </c>
      <c r="Q92" s="131">
        <v>0</v>
      </c>
      <c r="R92" s="41">
        <v>0</v>
      </c>
      <c r="S92" s="42" t="str">
        <f t="shared" si="9"/>
        <v xml:space="preserve"> -</v>
      </c>
      <c r="T92" s="52" t="str">
        <f t="shared" si="10"/>
        <v xml:space="preserve"> -</v>
      </c>
    </row>
    <row r="93" spans="2:20" ht="75">
      <c r="B93" s="315"/>
      <c r="C93" s="313"/>
      <c r="D93" s="309"/>
      <c r="E93" s="40">
        <v>42736</v>
      </c>
      <c r="F93" s="120">
        <v>43100</v>
      </c>
      <c r="G93" s="11" t="s">
        <v>102</v>
      </c>
      <c r="H93" s="41">
        <v>4</v>
      </c>
      <c r="I93" s="41">
        <f>+J93+('2016'!I93-'2016'!K93)</f>
        <v>1</v>
      </c>
      <c r="J93" s="41">
        <v>1</v>
      </c>
      <c r="K93" s="82">
        <v>1</v>
      </c>
      <c r="L93" s="103">
        <f t="shared" si="6"/>
        <v>1</v>
      </c>
      <c r="M93" s="96">
        <f t="shared" si="7"/>
        <v>1</v>
      </c>
      <c r="N93" s="52">
        <f t="shared" si="8"/>
        <v>1</v>
      </c>
      <c r="O93" s="91" t="s">
        <v>201</v>
      </c>
      <c r="P93" s="131">
        <v>0</v>
      </c>
      <c r="Q93" s="131">
        <v>0</v>
      </c>
      <c r="R93" s="41">
        <v>0</v>
      </c>
      <c r="S93" s="42" t="str">
        <f t="shared" si="9"/>
        <v xml:space="preserve"> -</v>
      </c>
      <c r="T93" s="52" t="str">
        <f t="shared" si="10"/>
        <v xml:space="preserve"> -</v>
      </c>
    </row>
    <row r="94" spans="2:20" ht="31" thickBot="1">
      <c r="B94" s="315"/>
      <c r="C94" s="313"/>
      <c r="D94" s="310"/>
      <c r="E94" s="47">
        <v>42736</v>
      </c>
      <c r="F94" s="122">
        <v>43100</v>
      </c>
      <c r="G94" s="14" t="s">
        <v>103</v>
      </c>
      <c r="H94" s="48">
        <v>1</v>
      </c>
      <c r="I94" s="48">
        <f>+J94</f>
        <v>1</v>
      </c>
      <c r="J94" s="48">
        <v>1</v>
      </c>
      <c r="K94" s="83">
        <v>0</v>
      </c>
      <c r="L94" s="107">
        <f t="shared" si="6"/>
        <v>0</v>
      </c>
      <c r="M94" s="97">
        <f t="shared" si="7"/>
        <v>1</v>
      </c>
      <c r="N94" s="50">
        <f t="shared" si="8"/>
        <v>0</v>
      </c>
      <c r="O94" s="92">
        <v>2210294</v>
      </c>
      <c r="P94" s="262">
        <v>0</v>
      </c>
      <c r="Q94" s="262">
        <v>0</v>
      </c>
      <c r="R94" s="48">
        <v>0</v>
      </c>
      <c r="S94" s="49" t="str">
        <f t="shared" si="9"/>
        <v xml:space="preserve"> -</v>
      </c>
      <c r="T94" s="50" t="str">
        <f t="shared" si="10"/>
        <v xml:space="preserve"> -</v>
      </c>
    </row>
    <row r="95" spans="2:20" ht="90">
      <c r="B95" s="315"/>
      <c r="C95" s="313"/>
      <c r="D95" s="307" t="s">
        <v>125</v>
      </c>
      <c r="E95" s="63">
        <v>42736</v>
      </c>
      <c r="F95" s="124">
        <v>43100</v>
      </c>
      <c r="G95" s="13" t="s">
        <v>104</v>
      </c>
      <c r="H95" s="65">
        <v>1</v>
      </c>
      <c r="I95" s="65">
        <f>+J95+('2016'!I95-'2016'!K95)</f>
        <v>1</v>
      </c>
      <c r="J95" s="65">
        <v>1</v>
      </c>
      <c r="K95" s="86">
        <v>1</v>
      </c>
      <c r="L95" s="104">
        <f t="shared" si="6"/>
        <v>1</v>
      </c>
      <c r="M95" s="98">
        <f t="shared" si="7"/>
        <v>1</v>
      </c>
      <c r="N95" s="67">
        <f t="shared" si="8"/>
        <v>1</v>
      </c>
      <c r="O95" s="94" t="s">
        <v>201</v>
      </c>
      <c r="P95" s="264">
        <v>0</v>
      </c>
      <c r="Q95" s="264">
        <v>0</v>
      </c>
      <c r="R95" s="65">
        <v>0</v>
      </c>
      <c r="S95" s="66" t="str">
        <f t="shared" si="9"/>
        <v xml:space="preserve"> -</v>
      </c>
      <c r="T95" s="67" t="str">
        <f t="shared" si="10"/>
        <v xml:space="preserve"> -</v>
      </c>
    </row>
    <row r="96" spans="2:20" ht="45">
      <c r="B96" s="315"/>
      <c r="C96" s="313"/>
      <c r="D96" s="305"/>
      <c r="E96" s="40">
        <v>42736</v>
      </c>
      <c r="F96" s="120">
        <v>43100</v>
      </c>
      <c r="G96" s="11" t="s">
        <v>105</v>
      </c>
      <c r="H96" s="41">
        <v>1</v>
      </c>
      <c r="I96" s="41">
        <f>+J96+('2016'!I96-'2016'!K96)</f>
        <v>0.5</v>
      </c>
      <c r="J96" s="41">
        <v>0</v>
      </c>
      <c r="K96" s="82">
        <v>0</v>
      </c>
      <c r="L96" s="103" t="e">
        <f t="shared" si="6"/>
        <v>#DIV/0!</v>
      </c>
      <c r="M96" s="96">
        <f t="shared" si="7"/>
        <v>1</v>
      </c>
      <c r="N96" s="52" t="str">
        <f t="shared" si="8"/>
        <v xml:space="preserve"> -</v>
      </c>
      <c r="O96" s="91" t="s">
        <v>201</v>
      </c>
      <c r="P96" s="131">
        <v>0</v>
      </c>
      <c r="Q96" s="131">
        <v>0</v>
      </c>
      <c r="R96" s="41">
        <v>0</v>
      </c>
      <c r="S96" s="42" t="str">
        <f t="shared" si="9"/>
        <v xml:space="preserve"> -</v>
      </c>
      <c r="T96" s="52" t="str">
        <f t="shared" si="10"/>
        <v xml:space="preserve"> -</v>
      </c>
    </row>
    <row r="97" spans="2:20" ht="31" thickBot="1">
      <c r="B97" s="316"/>
      <c r="C97" s="312"/>
      <c r="D97" s="281"/>
      <c r="E97" s="47">
        <v>42736</v>
      </c>
      <c r="F97" s="122">
        <v>43100</v>
      </c>
      <c r="G97" s="14" t="s">
        <v>106</v>
      </c>
      <c r="H97" s="48">
        <v>1</v>
      </c>
      <c r="I97" s="48">
        <f>+J97+('2016'!I97-'2016'!K97)</f>
        <v>0</v>
      </c>
      <c r="J97" s="48">
        <v>0</v>
      </c>
      <c r="K97" s="83">
        <v>0</v>
      </c>
      <c r="L97" s="107" t="e">
        <f t="shared" si="6"/>
        <v>#DIV/0!</v>
      </c>
      <c r="M97" s="97">
        <f t="shared" si="7"/>
        <v>1</v>
      </c>
      <c r="N97" s="50" t="str">
        <f t="shared" si="8"/>
        <v xml:space="preserve"> -</v>
      </c>
      <c r="O97" s="92" t="s">
        <v>201</v>
      </c>
      <c r="P97" s="262">
        <v>0</v>
      </c>
      <c r="Q97" s="262">
        <v>0</v>
      </c>
      <c r="R97" s="48">
        <v>0</v>
      </c>
      <c r="S97" s="42" t="str">
        <f t="shared" si="9"/>
        <v xml:space="preserve"> -</v>
      </c>
      <c r="T97" s="52" t="str">
        <f t="shared" si="10"/>
        <v xml:space="preserve"> -</v>
      </c>
    </row>
    <row r="98" spans="2:20" ht="21" customHeight="1" thickBot="1">
      <c r="M98" s="114">
        <f>+AVERAGE(M12:M13,M15:M23,M25:M40,M42:M47,M49:M50,M52:M62,M64:M66,M68:M97)</f>
        <v>1</v>
      </c>
      <c r="N98" s="100">
        <f>+AVERAGE(N12:N13,N15:N23,N25:N40,N42:N47,N49:N50,N52:N62,N64:N66,N68:N97)</f>
        <v>0.84641353728814206</v>
      </c>
      <c r="O98" s="112"/>
      <c r="P98" s="113">
        <f>+SUM(P12:P13,P15:P23,P25:P40,P42:P47,P49:P50,P52:P62,P64:P66,P68:P97)</f>
        <v>27136725</v>
      </c>
      <c r="Q98" s="101">
        <f t="shared" ref="Q98:R98" si="11">+SUM(Q12:Q13,Q15:Q23,Q25:Q40,Q42:Q47,Q49:Q50,Q52:Q62,Q64:Q66,Q68:Q97)</f>
        <v>16884375</v>
      </c>
      <c r="R98" s="101">
        <f t="shared" si="11"/>
        <v>13418456</v>
      </c>
      <c r="S98" s="102">
        <f t="shared" si="9"/>
        <v>0.62219648833822061</v>
      </c>
      <c r="T98" s="100">
        <f t="shared" si="10"/>
        <v>0.7947262483805293</v>
      </c>
    </row>
  </sheetData>
  <mergeCells count="45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3"/>
    <mergeCell ref="C12:C13"/>
    <mergeCell ref="C15:C23"/>
    <mergeCell ref="D15:D23"/>
    <mergeCell ref="B25:B50"/>
    <mergeCell ref="C25:C40"/>
    <mergeCell ref="D25:D36"/>
    <mergeCell ref="D37:D38"/>
    <mergeCell ref="D39:D40"/>
    <mergeCell ref="C42:C47"/>
    <mergeCell ref="D43:D46"/>
    <mergeCell ref="C49:C50"/>
    <mergeCell ref="D49:D50"/>
    <mergeCell ref="B52:B62"/>
    <mergeCell ref="C52:C62"/>
    <mergeCell ref="D52:D57"/>
    <mergeCell ref="D58:D59"/>
    <mergeCell ref="D60:D62"/>
    <mergeCell ref="B64:B97"/>
    <mergeCell ref="C64:C66"/>
    <mergeCell ref="D64:D66"/>
    <mergeCell ref="C68:C97"/>
    <mergeCell ref="D68:D71"/>
    <mergeCell ref="D72:D81"/>
    <mergeCell ref="D82:D90"/>
    <mergeCell ref="D91:D94"/>
    <mergeCell ref="D95:D97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8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82" t="s">
        <v>16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</row>
    <row r="3" spans="2:20" ht="20" customHeight="1">
      <c r="B3" s="282" t="s">
        <v>19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</row>
    <row r="4" spans="2:20" ht="20" customHeight="1">
      <c r="B4" s="282" t="s">
        <v>27</v>
      </c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10">
        <v>2018</v>
      </c>
      <c r="C8" s="22">
        <v>43465</v>
      </c>
      <c r="D8" s="283" t="s">
        <v>3</v>
      </c>
      <c r="E8" s="284"/>
      <c r="F8" s="284"/>
      <c r="G8" s="284"/>
      <c r="H8" s="284"/>
      <c r="I8" s="284"/>
      <c r="J8" s="284"/>
      <c r="K8" s="28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86" t="s">
        <v>17</v>
      </c>
      <c r="C9" s="289" t="s">
        <v>18</v>
      </c>
      <c r="D9" s="291" t="s">
        <v>0</v>
      </c>
      <c r="E9" s="294" t="s">
        <v>4</v>
      </c>
      <c r="F9" s="294"/>
      <c r="G9" s="294" t="s">
        <v>5</v>
      </c>
      <c r="H9" s="294"/>
      <c r="I9" s="294"/>
      <c r="J9" s="294"/>
      <c r="K9" s="296"/>
      <c r="L9" s="7"/>
      <c r="M9" s="291" t="s">
        <v>6</v>
      </c>
      <c r="N9" s="296"/>
      <c r="O9" s="272" t="s">
        <v>24</v>
      </c>
      <c r="P9" s="273"/>
      <c r="Q9" s="273"/>
      <c r="R9" s="273"/>
      <c r="S9" s="273"/>
      <c r="T9" s="274"/>
    </row>
    <row r="10" spans="2:20" ht="17" customHeight="1">
      <c r="B10" s="287"/>
      <c r="C10" s="290"/>
      <c r="D10" s="292"/>
      <c r="E10" s="295"/>
      <c r="F10" s="295"/>
      <c r="G10" s="295" t="s">
        <v>7</v>
      </c>
      <c r="H10" s="278" t="s">
        <v>25</v>
      </c>
      <c r="I10" s="278" t="s">
        <v>26</v>
      </c>
      <c r="J10" s="299" t="s">
        <v>1</v>
      </c>
      <c r="K10" s="297" t="s">
        <v>8</v>
      </c>
      <c r="L10" s="8"/>
      <c r="M10" s="301" t="s">
        <v>9</v>
      </c>
      <c r="N10" s="303" t="s">
        <v>10</v>
      </c>
      <c r="O10" s="275"/>
      <c r="P10" s="276"/>
      <c r="Q10" s="276"/>
      <c r="R10" s="276"/>
      <c r="S10" s="276"/>
      <c r="T10" s="277"/>
    </row>
    <row r="11" spans="2:20" ht="37.5" customHeight="1" thickBot="1">
      <c r="B11" s="288"/>
      <c r="C11" s="290"/>
      <c r="D11" s="293"/>
      <c r="E11" s="26" t="s">
        <v>11</v>
      </c>
      <c r="F11" s="26" t="s">
        <v>12</v>
      </c>
      <c r="G11" s="278"/>
      <c r="H11" s="279"/>
      <c r="I11" s="279"/>
      <c r="J11" s="300"/>
      <c r="K11" s="298"/>
      <c r="L11" s="9"/>
      <c r="M11" s="302"/>
      <c r="N11" s="304"/>
      <c r="O11" s="27" t="s">
        <v>23</v>
      </c>
      <c r="P11" s="28" t="s">
        <v>20</v>
      </c>
      <c r="Q11" s="29" t="s">
        <v>21</v>
      </c>
      <c r="R11" s="30" t="s">
        <v>22</v>
      </c>
      <c r="S11" s="5" t="s">
        <v>14</v>
      </c>
      <c r="T11" s="6" t="s">
        <v>15</v>
      </c>
    </row>
    <row r="12" spans="2:20" ht="31" thickBot="1">
      <c r="B12" s="314" t="s">
        <v>136</v>
      </c>
      <c r="C12" s="311" t="s">
        <v>126</v>
      </c>
      <c r="D12" s="55" t="s">
        <v>107</v>
      </c>
      <c r="E12" s="56">
        <v>43101</v>
      </c>
      <c r="F12" s="125">
        <v>43465</v>
      </c>
      <c r="G12" s="62" t="s">
        <v>28</v>
      </c>
      <c r="H12" s="57">
        <v>1</v>
      </c>
      <c r="I12" s="76">
        <f>+J12</f>
        <v>1</v>
      </c>
      <c r="J12" s="57">
        <v>1</v>
      </c>
      <c r="K12" s="80">
        <v>1</v>
      </c>
      <c r="L12" s="105">
        <f>+K12/J12</f>
        <v>1</v>
      </c>
      <c r="M12" s="99">
        <f>DAYS360(E12,$C$8)/DAYS360(E12,F12)</f>
        <v>1</v>
      </c>
      <c r="N12" s="72">
        <f>IF(J12=0," -",IF(L12&gt;100%,100%,L12))</f>
        <v>1</v>
      </c>
      <c r="O12" s="88">
        <v>2210980</v>
      </c>
      <c r="P12" s="57">
        <v>142550</v>
      </c>
      <c r="Q12" s="57">
        <v>130825</v>
      </c>
      <c r="R12" s="57">
        <v>0</v>
      </c>
      <c r="S12" s="49">
        <f>IF(P12=0," -",Q12/P12)</f>
        <v>0.91774815854086289</v>
      </c>
      <c r="T12" s="50" t="str">
        <f>IF(R12=0," -",IF(Q12=0,100%,R12/Q12))</f>
        <v xml:space="preserve"> -</v>
      </c>
    </row>
    <row r="13" spans="2:20" ht="76" thickBot="1">
      <c r="B13" s="315"/>
      <c r="C13" s="312"/>
      <c r="D13" s="73" t="s">
        <v>108</v>
      </c>
      <c r="E13" s="74">
        <v>43101</v>
      </c>
      <c r="F13" s="128">
        <v>43465</v>
      </c>
      <c r="G13" s="75" t="s">
        <v>29</v>
      </c>
      <c r="H13" s="76">
        <v>48</v>
      </c>
      <c r="I13" s="70">
        <f>+J13+('2017'!I13-'2017'!K13)</f>
        <v>11</v>
      </c>
      <c r="J13" s="76">
        <v>14</v>
      </c>
      <c r="K13" s="81">
        <v>20</v>
      </c>
      <c r="L13" s="105">
        <f t="shared" ref="L13:L76" si="0">+K13/J13</f>
        <v>1.4285714285714286</v>
      </c>
      <c r="M13" s="99">
        <f t="shared" ref="M13:M76" si="1">DAYS360(E13,$C$8)/DAYS360(E13,F13)</f>
        <v>1</v>
      </c>
      <c r="N13" s="72">
        <f t="shared" ref="N13:N76" si="2">IF(J13=0," -",IF(L13&gt;100%,100%,L13))</f>
        <v>1</v>
      </c>
      <c r="O13" s="89">
        <v>2210289</v>
      </c>
      <c r="P13" s="76">
        <v>46500</v>
      </c>
      <c r="Q13" s="76">
        <v>46500</v>
      </c>
      <c r="R13" s="76">
        <v>0</v>
      </c>
      <c r="S13" s="110">
        <f t="shared" ref="S13:S76" si="3">IF(P13=0," -",Q13/P13)</f>
        <v>1</v>
      </c>
      <c r="T13" s="111" t="str">
        <f t="shared" ref="T13:T76" si="4">IF(R13=0," -",IF(Q13=0,100%,R13/Q13))</f>
        <v xml:space="preserve"> -</v>
      </c>
    </row>
    <row r="14" spans="2:20" ht="13" customHeight="1" thickBot="1">
      <c r="B14" s="315"/>
      <c r="C14" s="33"/>
      <c r="D14" s="12"/>
      <c r="E14" s="34"/>
      <c r="F14" s="34"/>
      <c r="G14" s="31"/>
      <c r="H14" s="32"/>
      <c r="I14" s="117"/>
      <c r="J14" s="32"/>
      <c r="K14" s="32"/>
      <c r="L14" s="106"/>
      <c r="M14" s="106"/>
      <c r="N14" s="106"/>
      <c r="O14" s="31"/>
      <c r="P14" s="32"/>
      <c r="Q14" s="32"/>
      <c r="R14" s="32"/>
      <c r="S14" s="23"/>
      <c r="T14" s="21"/>
    </row>
    <row r="15" spans="2:20" ht="45">
      <c r="B15" s="315"/>
      <c r="C15" s="311" t="s">
        <v>127</v>
      </c>
      <c r="D15" s="280" t="s">
        <v>109</v>
      </c>
      <c r="E15" s="44">
        <v>43101</v>
      </c>
      <c r="F15" s="119">
        <v>43465</v>
      </c>
      <c r="G15" s="51" t="s">
        <v>30</v>
      </c>
      <c r="H15" s="46">
        <v>1</v>
      </c>
      <c r="I15" s="66">
        <f>+J15+('2017'!I15-'2017'!K15)</f>
        <v>0.39999999999999997</v>
      </c>
      <c r="J15" s="46">
        <v>0.3</v>
      </c>
      <c r="K15" s="77">
        <v>1</v>
      </c>
      <c r="L15" s="104">
        <f t="shared" si="0"/>
        <v>3.3333333333333335</v>
      </c>
      <c r="M15" s="98">
        <f t="shared" si="1"/>
        <v>1</v>
      </c>
      <c r="N15" s="67">
        <f t="shared" si="2"/>
        <v>1</v>
      </c>
      <c r="O15" s="90">
        <v>2210289</v>
      </c>
      <c r="P15" s="45">
        <v>85333</v>
      </c>
      <c r="Q15" s="45">
        <v>85333</v>
      </c>
      <c r="R15" s="45">
        <v>0</v>
      </c>
      <c r="S15" s="66">
        <f t="shared" si="3"/>
        <v>1</v>
      </c>
      <c r="T15" s="67" t="str">
        <f t="shared" si="4"/>
        <v xml:space="preserve"> -</v>
      </c>
    </row>
    <row r="16" spans="2:20" ht="45">
      <c r="B16" s="315"/>
      <c r="C16" s="313"/>
      <c r="D16" s="305"/>
      <c r="E16" s="40">
        <v>43101</v>
      </c>
      <c r="F16" s="120">
        <v>43465</v>
      </c>
      <c r="G16" s="11" t="s">
        <v>31</v>
      </c>
      <c r="H16" s="41">
        <v>9000</v>
      </c>
      <c r="I16" s="41">
        <f>+J16+('2017'!I16-'2017'!K16)</f>
        <v>-1703</v>
      </c>
      <c r="J16" s="41">
        <v>2000</v>
      </c>
      <c r="K16" s="82">
        <v>2107</v>
      </c>
      <c r="L16" s="103">
        <f t="shared" si="0"/>
        <v>1.0535000000000001</v>
      </c>
      <c r="M16" s="96">
        <f t="shared" si="1"/>
        <v>1</v>
      </c>
      <c r="N16" s="52">
        <f t="shared" si="2"/>
        <v>1</v>
      </c>
      <c r="O16" s="91">
        <v>2210264</v>
      </c>
      <c r="P16" s="41">
        <v>316733</v>
      </c>
      <c r="Q16" s="41">
        <v>316733</v>
      </c>
      <c r="R16" s="41">
        <v>0</v>
      </c>
      <c r="S16" s="42">
        <f t="shared" si="3"/>
        <v>1</v>
      </c>
      <c r="T16" s="52" t="str">
        <f t="shared" si="4"/>
        <v xml:space="preserve"> -</v>
      </c>
    </row>
    <row r="17" spans="2:20" ht="30">
      <c r="B17" s="315"/>
      <c r="C17" s="313"/>
      <c r="D17" s="305"/>
      <c r="E17" s="40">
        <v>43101</v>
      </c>
      <c r="F17" s="120">
        <v>43465</v>
      </c>
      <c r="G17" s="11" t="s">
        <v>32</v>
      </c>
      <c r="H17" s="41">
        <v>1</v>
      </c>
      <c r="I17" s="41">
        <f>+J17</f>
        <v>1</v>
      </c>
      <c r="J17" s="41">
        <v>1</v>
      </c>
      <c r="K17" s="82">
        <v>1</v>
      </c>
      <c r="L17" s="103">
        <f t="shared" si="0"/>
        <v>1</v>
      </c>
      <c r="M17" s="96">
        <f t="shared" si="1"/>
        <v>1</v>
      </c>
      <c r="N17" s="52">
        <f t="shared" si="2"/>
        <v>1</v>
      </c>
      <c r="O17" s="91">
        <v>2210264</v>
      </c>
      <c r="P17" s="41">
        <v>266600</v>
      </c>
      <c r="Q17" s="41">
        <v>266600</v>
      </c>
      <c r="R17" s="41">
        <v>0</v>
      </c>
      <c r="S17" s="42">
        <f t="shared" si="3"/>
        <v>1</v>
      </c>
      <c r="T17" s="52" t="str">
        <f t="shared" si="4"/>
        <v xml:space="preserve"> -</v>
      </c>
    </row>
    <row r="18" spans="2:20" ht="45">
      <c r="B18" s="315"/>
      <c r="C18" s="313"/>
      <c r="D18" s="305"/>
      <c r="E18" s="40">
        <v>43101</v>
      </c>
      <c r="F18" s="120">
        <v>43465</v>
      </c>
      <c r="G18" s="18" t="s">
        <v>33</v>
      </c>
      <c r="H18" s="41">
        <v>1</v>
      </c>
      <c r="I18" s="41">
        <f>+J18</f>
        <v>1</v>
      </c>
      <c r="J18" s="41">
        <v>1</v>
      </c>
      <c r="K18" s="82">
        <v>1</v>
      </c>
      <c r="L18" s="103">
        <f t="shared" si="0"/>
        <v>1</v>
      </c>
      <c r="M18" s="96">
        <f t="shared" si="1"/>
        <v>1</v>
      </c>
      <c r="N18" s="52">
        <f t="shared" si="2"/>
        <v>1</v>
      </c>
      <c r="O18" s="91">
        <v>2210264</v>
      </c>
      <c r="P18" s="41">
        <v>400390</v>
      </c>
      <c r="Q18" s="41">
        <v>400390</v>
      </c>
      <c r="R18" s="41">
        <v>0</v>
      </c>
      <c r="S18" s="42">
        <f t="shared" si="3"/>
        <v>1</v>
      </c>
      <c r="T18" s="52" t="str">
        <f t="shared" si="4"/>
        <v xml:space="preserve"> -</v>
      </c>
    </row>
    <row r="19" spans="2:20" ht="45">
      <c r="B19" s="315"/>
      <c r="C19" s="313"/>
      <c r="D19" s="305"/>
      <c r="E19" s="40">
        <v>43101</v>
      </c>
      <c r="F19" s="121">
        <v>43465</v>
      </c>
      <c r="G19" s="11" t="s">
        <v>34</v>
      </c>
      <c r="H19" s="43">
        <v>4</v>
      </c>
      <c r="I19" s="41">
        <f>+J19+('2017'!I19-'2017'!K19)</f>
        <v>4</v>
      </c>
      <c r="J19" s="41">
        <v>0</v>
      </c>
      <c r="K19" s="82">
        <v>0</v>
      </c>
      <c r="L19" s="103" t="e">
        <f t="shared" si="0"/>
        <v>#DIV/0!</v>
      </c>
      <c r="M19" s="96">
        <f t="shared" si="1"/>
        <v>1</v>
      </c>
      <c r="N19" s="52" t="str">
        <f t="shared" si="2"/>
        <v xml:space="preserve"> -</v>
      </c>
      <c r="O19" s="91" t="s">
        <v>201</v>
      </c>
      <c r="P19" s="41">
        <v>0</v>
      </c>
      <c r="Q19" s="41">
        <v>0</v>
      </c>
      <c r="R19" s="41">
        <v>0</v>
      </c>
      <c r="S19" s="42" t="str">
        <f t="shared" si="3"/>
        <v xml:space="preserve"> -</v>
      </c>
      <c r="T19" s="52" t="str">
        <f t="shared" si="4"/>
        <v xml:space="preserve"> -</v>
      </c>
    </row>
    <row r="20" spans="2:20" ht="30">
      <c r="B20" s="315"/>
      <c r="C20" s="313"/>
      <c r="D20" s="305"/>
      <c r="E20" s="40">
        <v>43101</v>
      </c>
      <c r="F20" s="120">
        <v>43465</v>
      </c>
      <c r="G20" s="13" t="s">
        <v>35</v>
      </c>
      <c r="H20" s="41">
        <v>2</v>
      </c>
      <c r="I20" s="41">
        <f>+J20+('2017'!I20-'2017'!K20)</f>
        <v>2</v>
      </c>
      <c r="J20" s="41">
        <v>2</v>
      </c>
      <c r="K20" s="82">
        <v>2</v>
      </c>
      <c r="L20" s="103">
        <f t="shared" si="0"/>
        <v>1</v>
      </c>
      <c r="M20" s="96">
        <f t="shared" si="1"/>
        <v>1</v>
      </c>
      <c r="N20" s="52">
        <f t="shared" si="2"/>
        <v>1</v>
      </c>
      <c r="O20" s="91">
        <v>2210264</v>
      </c>
      <c r="P20" s="41">
        <v>150083</v>
      </c>
      <c r="Q20" s="41">
        <v>149566</v>
      </c>
      <c r="R20" s="41">
        <v>0</v>
      </c>
      <c r="S20" s="42">
        <f t="shared" si="3"/>
        <v>0.99655523943417978</v>
      </c>
      <c r="T20" s="52" t="str">
        <f t="shared" si="4"/>
        <v xml:space="preserve"> -</v>
      </c>
    </row>
    <row r="21" spans="2:20" ht="45">
      <c r="B21" s="315"/>
      <c r="C21" s="313"/>
      <c r="D21" s="305"/>
      <c r="E21" s="40">
        <v>43101</v>
      </c>
      <c r="F21" s="120">
        <v>43465</v>
      </c>
      <c r="G21" s="11" t="s">
        <v>36</v>
      </c>
      <c r="H21" s="41">
        <v>2</v>
      </c>
      <c r="I21" s="41">
        <f>+J21+('2017'!I21-'2017'!K21)</f>
        <v>0</v>
      </c>
      <c r="J21" s="41">
        <v>0</v>
      </c>
      <c r="K21" s="82">
        <v>1</v>
      </c>
      <c r="L21" s="103" t="e">
        <f t="shared" si="0"/>
        <v>#DIV/0!</v>
      </c>
      <c r="M21" s="96">
        <f t="shared" si="1"/>
        <v>1</v>
      </c>
      <c r="N21" s="52" t="str">
        <f t="shared" si="2"/>
        <v xml:space="preserve"> -</v>
      </c>
      <c r="O21" s="91">
        <v>2210264</v>
      </c>
      <c r="P21" s="41">
        <v>0</v>
      </c>
      <c r="Q21" s="41">
        <v>0</v>
      </c>
      <c r="R21" s="41">
        <v>0</v>
      </c>
      <c r="S21" s="42" t="str">
        <f t="shared" si="3"/>
        <v xml:space="preserve"> -</v>
      </c>
      <c r="T21" s="52" t="str">
        <f t="shared" si="4"/>
        <v xml:space="preserve"> -</v>
      </c>
    </row>
    <row r="22" spans="2:20" ht="45">
      <c r="B22" s="315"/>
      <c r="C22" s="313"/>
      <c r="D22" s="305"/>
      <c r="E22" s="40">
        <v>43101</v>
      </c>
      <c r="F22" s="120">
        <v>43465</v>
      </c>
      <c r="G22" s="11" t="s">
        <v>37</v>
      </c>
      <c r="H22" s="42">
        <v>1</v>
      </c>
      <c r="I22" s="42">
        <f>+J22+('2017'!I22-'2017'!K22)</f>
        <v>0.30000000000000004</v>
      </c>
      <c r="J22" s="42">
        <v>0</v>
      </c>
      <c r="K22" s="78">
        <v>1</v>
      </c>
      <c r="L22" s="103" t="e">
        <f t="shared" si="0"/>
        <v>#DIV/0!</v>
      </c>
      <c r="M22" s="96">
        <f t="shared" si="1"/>
        <v>1</v>
      </c>
      <c r="N22" s="52" t="str">
        <f t="shared" si="2"/>
        <v xml:space="preserve"> -</v>
      </c>
      <c r="O22" s="91">
        <v>2210289</v>
      </c>
      <c r="P22" s="41">
        <v>0</v>
      </c>
      <c r="Q22" s="41">
        <v>0</v>
      </c>
      <c r="R22" s="41">
        <v>0</v>
      </c>
      <c r="S22" s="42" t="str">
        <f t="shared" si="3"/>
        <v xml:space="preserve"> -</v>
      </c>
      <c r="T22" s="52" t="str">
        <f t="shared" si="4"/>
        <v xml:space="preserve"> -</v>
      </c>
    </row>
    <row r="23" spans="2:20" ht="46" thickBot="1">
      <c r="B23" s="316"/>
      <c r="C23" s="312"/>
      <c r="D23" s="281"/>
      <c r="E23" s="47">
        <v>43101</v>
      </c>
      <c r="F23" s="122">
        <v>43465</v>
      </c>
      <c r="G23" s="14" t="s">
        <v>38</v>
      </c>
      <c r="H23" s="48">
        <v>1</v>
      </c>
      <c r="I23" s="48">
        <f>+J23</f>
        <v>1</v>
      </c>
      <c r="J23" s="48">
        <v>1</v>
      </c>
      <c r="K23" s="83">
        <v>1</v>
      </c>
      <c r="L23" s="107">
        <f t="shared" si="0"/>
        <v>1</v>
      </c>
      <c r="M23" s="97">
        <f t="shared" si="1"/>
        <v>1</v>
      </c>
      <c r="N23" s="50">
        <f t="shared" si="2"/>
        <v>1</v>
      </c>
      <c r="O23" s="92">
        <v>2210289</v>
      </c>
      <c r="P23" s="48">
        <v>37333</v>
      </c>
      <c r="Q23" s="48">
        <v>37333</v>
      </c>
      <c r="R23" s="48">
        <v>0</v>
      </c>
      <c r="S23" s="60">
        <f t="shared" si="3"/>
        <v>1</v>
      </c>
      <c r="T23" s="61" t="str">
        <f t="shared" si="4"/>
        <v xml:space="preserve"> -</v>
      </c>
    </row>
    <row r="24" spans="2:20" ht="13" customHeight="1" thickBot="1">
      <c r="B24" s="54"/>
      <c r="C24" s="35"/>
      <c r="D24" s="36"/>
      <c r="E24" s="37"/>
      <c r="F24" s="37"/>
      <c r="G24" s="35"/>
      <c r="H24" s="38"/>
      <c r="I24" s="118"/>
      <c r="J24" s="38"/>
      <c r="K24" s="38"/>
      <c r="L24" s="108"/>
      <c r="M24" s="108"/>
      <c r="N24" s="108"/>
      <c r="O24" s="39"/>
      <c r="P24" s="38"/>
      <c r="Q24" s="38"/>
      <c r="R24" s="38"/>
      <c r="S24" s="24"/>
      <c r="T24" s="25"/>
    </row>
    <row r="25" spans="2:20" ht="45">
      <c r="B25" s="314" t="s">
        <v>135</v>
      </c>
      <c r="C25" s="311" t="s">
        <v>128</v>
      </c>
      <c r="D25" s="280" t="s">
        <v>110</v>
      </c>
      <c r="E25" s="44">
        <v>43101</v>
      </c>
      <c r="F25" s="119">
        <v>43465</v>
      </c>
      <c r="G25" s="51" t="s">
        <v>39</v>
      </c>
      <c r="H25" s="45">
        <v>1</v>
      </c>
      <c r="I25" s="65">
        <f t="shared" ref="I25:I30" si="5">+J25</f>
        <v>1</v>
      </c>
      <c r="J25" s="45">
        <v>1</v>
      </c>
      <c r="K25" s="84">
        <v>1</v>
      </c>
      <c r="L25" s="104">
        <f t="shared" si="0"/>
        <v>1</v>
      </c>
      <c r="M25" s="98">
        <f t="shared" si="1"/>
        <v>1</v>
      </c>
      <c r="N25" s="67">
        <f t="shared" si="2"/>
        <v>1</v>
      </c>
      <c r="O25" s="90">
        <v>2210979</v>
      </c>
      <c r="P25" s="45">
        <v>40000</v>
      </c>
      <c r="Q25" s="45">
        <v>7155</v>
      </c>
      <c r="R25" s="45">
        <v>0</v>
      </c>
      <c r="S25" s="66">
        <f t="shared" si="3"/>
        <v>0.17887500000000001</v>
      </c>
      <c r="T25" s="67" t="str">
        <f t="shared" si="4"/>
        <v xml:space="preserve"> -</v>
      </c>
    </row>
    <row r="26" spans="2:20" ht="45">
      <c r="B26" s="315"/>
      <c r="C26" s="313"/>
      <c r="D26" s="305"/>
      <c r="E26" s="40">
        <v>43101</v>
      </c>
      <c r="F26" s="120">
        <v>43465</v>
      </c>
      <c r="G26" s="11" t="s">
        <v>40</v>
      </c>
      <c r="H26" s="41">
        <v>4</v>
      </c>
      <c r="I26" s="41">
        <f t="shared" si="5"/>
        <v>4</v>
      </c>
      <c r="J26" s="41">
        <v>4</v>
      </c>
      <c r="K26" s="82">
        <v>4</v>
      </c>
      <c r="L26" s="103">
        <f t="shared" si="0"/>
        <v>1</v>
      </c>
      <c r="M26" s="96">
        <f t="shared" si="1"/>
        <v>1</v>
      </c>
      <c r="N26" s="52">
        <f t="shared" si="2"/>
        <v>1</v>
      </c>
      <c r="O26" s="91">
        <v>2210979</v>
      </c>
      <c r="P26" s="41">
        <v>0</v>
      </c>
      <c r="Q26" s="41">
        <v>0</v>
      </c>
      <c r="R26" s="41">
        <v>0</v>
      </c>
      <c r="S26" s="42" t="str">
        <f t="shared" si="3"/>
        <v xml:space="preserve"> -</v>
      </c>
      <c r="T26" s="52" t="str">
        <f t="shared" si="4"/>
        <v xml:space="preserve"> -</v>
      </c>
    </row>
    <row r="27" spans="2:20" ht="30">
      <c r="B27" s="315"/>
      <c r="C27" s="313"/>
      <c r="D27" s="305"/>
      <c r="E27" s="40">
        <v>43101</v>
      </c>
      <c r="F27" s="120">
        <v>43465</v>
      </c>
      <c r="G27" s="11" t="s">
        <v>41</v>
      </c>
      <c r="H27" s="41">
        <v>1</v>
      </c>
      <c r="I27" s="41">
        <f t="shared" si="5"/>
        <v>1</v>
      </c>
      <c r="J27" s="41">
        <v>1</v>
      </c>
      <c r="K27" s="82">
        <v>1</v>
      </c>
      <c r="L27" s="103">
        <f t="shared" si="0"/>
        <v>1</v>
      </c>
      <c r="M27" s="96">
        <f t="shared" si="1"/>
        <v>1</v>
      </c>
      <c r="N27" s="52">
        <f t="shared" si="2"/>
        <v>1</v>
      </c>
      <c r="O27" s="91">
        <v>2210979</v>
      </c>
      <c r="P27" s="41">
        <v>123600</v>
      </c>
      <c r="Q27" s="41">
        <v>50133</v>
      </c>
      <c r="R27" s="41">
        <v>0</v>
      </c>
      <c r="S27" s="42">
        <f t="shared" si="3"/>
        <v>0.40560679611650485</v>
      </c>
      <c r="T27" s="52" t="str">
        <f t="shared" si="4"/>
        <v xml:space="preserve"> -</v>
      </c>
    </row>
    <row r="28" spans="2:20" ht="30">
      <c r="B28" s="315"/>
      <c r="C28" s="313"/>
      <c r="D28" s="305"/>
      <c r="E28" s="40">
        <v>43101</v>
      </c>
      <c r="F28" s="120">
        <v>43465</v>
      </c>
      <c r="G28" s="11" t="s">
        <v>42</v>
      </c>
      <c r="H28" s="41">
        <v>1</v>
      </c>
      <c r="I28" s="41">
        <f t="shared" si="5"/>
        <v>1</v>
      </c>
      <c r="J28" s="41">
        <v>1</v>
      </c>
      <c r="K28" s="82">
        <v>1</v>
      </c>
      <c r="L28" s="103">
        <f t="shared" si="0"/>
        <v>1</v>
      </c>
      <c r="M28" s="96">
        <f t="shared" si="1"/>
        <v>1</v>
      </c>
      <c r="N28" s="52">
        <f t="shared" si="2"/>
        <v>1</v>
      </c>
      <c r="O28" s="91">
        <v>2210979</v>
      </c>
      <c r="P28" s="41">
        <v>85000</v>
      </c>
      <c r="Q28" s="41">
        <v>83667</v>
      </c>
      <c r="R28" s="41">
        <v>0</v>
      </c>
      <c r="S28" s="42">
        <f t="shared" si="3"/>
        <v>0.98431764705882352</v>
      </c>
      <c r="T28" s="52" t="str">
        <f t="shared" si="4"/>
        <v xml:space="preserve"> -</v>
      </c>
    </row>
    <row r="29" spans="2:20" ht="75">
      <c r="B29" s="315"/>
      <c r="C29" s="313"/>
      <c r="D29" s="305"/>
      <c r="E29" s="40">
        <v>43101</v>
      </c>
      <c r="F29" s="120">
        <v>43465</v>
      </c>
      <c r="G29" s="11" t="s">
        <v>43</v>
      </c>
      <c r="H29" s="42">
        <v>1</v>
      </c>
      <c r="I29" s="42">
        <f t="shared" si="5"/>
        <v>1</v>
      </c>
      <c r="J29" s="42">
        <v>1</v>
      </c>
      <c r="K29" s="78">
        <v>1</v>
      </c>
      <c r="L29" s="103">
        <f t="shared" si="0"/>
        <v>1</v>
      </c>
      <c r="M29" s="96">
        <f t="shared" si="1"/>
        <v>1</v>
      </c>
      <c r="N29" s="52">
        <f t="shared" si="2"/>
        <v>1</v>
      </c>
      <c r="O29" s="91">
        <v>2210979</v>
      </c>
      <c r="P29" s="41">
        <v>310000</v>
      </c>
      <c r="Q29" s="41">
        <v>304782</v>
      </c>
      <c r="R29" s="41">
        <v>0</v>
      </c>
      <c r="S29" s="42">
        <f t="shared" si="3"/>
        <v>0.98316774193548384</v>
      </c>
      <c r="T29" s="52" t="str">
        <f t="shared" si="4"/>
        <v xml:space="preserve"> -</v>
      </c>
    </row>
    <row r="30" spans="2:20" ht="45">
      <c r="B30" s="315"/>
      <c r="C30" s="313"/>
      <c r="D30" s="305"/>
      <c r="E30" s="40">
        <v>43101</v>
      </c>
      <c r="F30" s="120">
        <v>43465</v>
      </c>
      <c r="G30" s="11" t="s">
        <v>44</v>
      </c>
      <c r="H30" s="42">
        <v>1</v>
      </c>
      <c r="I30" s="42">
        <f t="shared" si="5"/>
        <v>1</v>
      </c>
      <c r="J30" s="42">
        <v>1</v>
      </c>
      <c r="K30" s="78">
        <v>1</v>
      </c>
      <c r="L30" s="103">
        <f t="shared" si="0"/>
        <v>1</v>
      </c>
      <c r="M30" s="96">
        <f t="shared" si="1"/>
        <v>1</v>
      </c>
      <c r="N30" s="52">
        <f t="shared" si="2"/>
        <v>1</v>
      </c>
      <c r="O30" s="91">
        <v>2210979</v>
      </c>
      <c r="P30" s="41">
        <v>475220</v>
      </c>
      <c r="Q30" s="41">
        <v>138475</v>
      </c>
      <c r="R30" s="41">
        <v>0</v>
      </c>
      <c r="S30" s="42">
        <f t="shared" si="3"/>
        <v>0.29139135558267748</v>
      </c>
      <c r="T30" s="52" t="str">
        <f t="shared" si="4"/>
        <v xml:space="preserve"> -</v>
      </c>
    </row>
    <row r="31" spans="2:20" ht="60">
      <c r="B31" s="315"/>
      <c r="C31" s="313"/>
      <c r="D31" s="305"/>
      <c r="E31" s="40">
        <v>43101</v>
      </c>
      <c r="F31" s="120">
        <v>43465</v>
      </c>
      <c r="G31" s="11" t="s">
        <v>45</v>
      </c>
      <c r="H31" s="41">
        <v>7</v>
      </c>
      <c r="I31" s="41">
        <f>+J31+('2017'!I31-'2017'!K31)</f>
        <v>3</v>
      </c>
      <c r="J31" s="41">
        <v>2</v>
      </c>
      <c r="K31" s="82">
        <v>2</v>
      </c>
      <c r="L31" s="103">
        <f t="shared" si="0"/>
        <v>1</v>
      </c>
      <c r="M31" s="96">
        <f t="shared" si="1"/>
        <v>1</v>
      </c>
      <c r="N31" s="52">
        <f t="shared" si="2"/>
        <v>1</v>
      </c>
      <c r="O31" s="91">
        <v>2210979</v>
      </c>
      <c r="P31" s="41">
        <v>50000</v>
      </c>
      <c r="Q31" s="41">
        <v>0</v>
      </c>
      <c r="R31" s="41">
        <v>0</v>
      </c>
      <c r="S31" s="42">
        <f t="shared" si="3"/>
        <v>0</v>
      </c>
      <c r="T31" s="52" t="str">
        <f t="shared" si="4"/>
        <v xml:space="preserve"> -</v>
      </c>
    </row>
    <row r="32" spans="2:20" ht="45">
      <c r="B32" s="315"/>
      <c r="C32" s="313"/>
      <c r="D32" s="305"/>
      <c r="E32" s="40">
        <v>43101</v>
      </c>
      <c r="F32" s="120">
        <v>43465</v>
      </c>
      <c r="G32" s="11" t="s">
        <v>46</v>
      </c>
      <c r="H32" s="41">
        <v>1</v>
      </c>
      <c r="I32" s="41">
        <f>+J32</f>
        <v>1</v>
      </c>
      <c r="J32" s="41">
        <v>1</v>
      </c>
      <c r="K32" s="82">
        <v>3</v>
      </c>
      <c r="L32" s="103">
        <f t="shared" si="0"/>
        <v>3</v>
      </c>
      <c r="M32" s="96">
        <f t="shared" si="1"/>
        <v>1</v>
      </c>
      <c r="N32" s="52">
        <f t="shared" si="2"/>
        <v>1</v>
      </c>
      <c r="O32" s="91">
        <v>2210979</v>
      </c>
      <c r="P32" s="41">
        <v>40000</v>
      </c>
      <c r="Q32" s="41">
        <v>39917</v>
      </c>
      <c r="R32" s="41">
        <v>0</v>
      </c>
      <c r="S32" s="42">
        <f t="shared" si="3"/>
        <v>0.99792499999999995</v>
      </c>
      <c r="T32" s="52" t="str">
        <f t="shared" si="4"/>
        <v xml:space="preserve"> -</v>
      </c>
    </row>
    <row r="33" spans="2:20" ht="45">
      <c r="B33" s="315"/>
      <c r="C33" s="313"/>
      <c r="D33" s="305"/>
      <c r="E33" s="40">
        <v>43101</v>
      </c>
      <c r="F33" s="120">
        <v>43465</v>
      </c>
      <c r="G33" s="11" t="s">
        <v>47</v>
      </c>
      <c r="H33" s="41">
        <v>1</v>
      </c>
      <c r="I33" s="41">
        <f>+J33</f>
        <v>1</v>
      </c>
      <c r="J33" s="41">
        <v>1</v>
      </c>
      <c r="K33" s="82">
        <v>1</v>
      </c>
      <c r="L33" s="103">
        <f t="shared" si="0"/>
        <v>1</v>
      </c>
      <c r="M33" s="96">
        <f t="shared" si="1"/>
        <v>1</v>
      </c>
      <c r="N33" s="52">
        <f t="shared" si="2"/>
        <v>1</v>
      </c>
      <c r="O33" s="91">
        <v>2210979</v>
      </c>
      <c r="P33" s="41">
        <v>10000</v>
      </c>
      <c r="Q33" s="41">
        <v>10000</v>
      </c>
      <c r="R33" s="41">
        <v>0</v>
      </c>
      <c r="S33" s="42">
        <f t="shared" si="3"/>
        <v>1</v>
      </c>
      <c r="T33" s="52" t="str">
        <f t="shared" si="4"/>
        <v xml:space="preserve"> -</v>
      </c>
    </row>
    <row r="34" spans="2:20" ht="45">
      <c r="B34" s="315"/>
      <c r="C34" s="313"/>
      <c r="D34" s="305"/>
      <c r="E34" s="40">
        <v>43101</v>
      </c>
      <c r="F34" s="120">
        <v>43465</v>
      </c>
      <c r="G34" s="11" t="s">
        <v>48</v>
      </c>
      <c r="H34" s="41">
        <v>1</v>
      </c>
      <c r="I34" s="41">
        <f>+J34</f>
        <v>1</v>
      </c>
      <c r="J34" s="41">
        <v>1</v>
      </c>
      <c r="K34" s="82">
        <v>1</v>
      </c>
      <c r="L34" s="103">
        <f t="shared" si="0"/>
        <v>1</v>
      </c>
      <c r="M34" s="96">
        <f t="shared" si="1"/>
        <v>1</v>
      </c>
      <c r="N34" s="52">
        <f t="shared" si="2"/>
        <v>1</v>
      </c>
      <c r="O34" s="91">
        <v>2210979</v>
      </c>
      <c r="P34" s="41">
        <v>251400</v>
      </c>
      <c r="Q34" s="41">
        <v>221800</v>
      </c>
      <c r="R34" s="41">
        <v>0</v>
      </c>
      <c r="S34" s="42">
        <f t="shared" si="3"/>
        <v>0.8822593476531424</v>
      </c>
      <c r="T34" s="52" t="str">
        <f t="shared" si="4"/>
        <v xml:space="preserve"> -</v>
      </c>
    </row>
    <row r="35" spans="2:20" ht="30">
      <c r="B35" s="315"/>
      <c r="C35" s="313"/>
      <c r="D35" s="305"/>
      <c r="E35" s="40">
        <v>43101</v>
      </c>
      <c r="F35" s="120">
        <v>43465</v>
      </c>
      <c r="G35" s="11" t="s">
        <v>49</v>
      </c>
      <c r="H35" s="41">
        <v>1</v>
      </c>
      <c r="I35" s="41">
        <f>+J35</f>
        <v>1</v>
      </c>
      <c r="J35" s="41">
        <v>1</v>
      </c>
      <c r="K35" s="82">
        <v>0</v>
      </c>
      <c r="L35" s="103">
        <f t="shared" si="0"/>
        <v>0</v>
      </c>
      <c r="M35" s="96">
        <f t="shared" si="1"/>
        <v>1</v>
      </c>
      <c r="N35" s="52">
        <f t="shared" si="2"/>
        <v>0</v>
      </c>
      <c r="O35" s="91">
        <v>2210979</v>
      </c>
      <c r="P35" s="41">
        <v>0</v>
      </c>
      <c r="Q35" s="41">
        <v>0</v>
      </c>
      <c r="R35" s="41">
        <v>0</v>
      </c>
      <c r="S35" s="42" t="str">
        <f t="shared" si="3"/>
        <v xml:space="preserve"> -</v>
      </c>
      <c r="T35" s="52" t="str">
        <f t="shared" si="4"/>
        <v xml:space="preserve"> -</v>
      </c>
    </row>
    <row r="36" spans="2:20" ht="76" thickBot="1">
      <c r="B36" s="315"/>
      <c r="C36" s="313"/>
      <c r="D36" s="306"/>
      <c r="E36" s="58">
        <v>43101</v>
      </c>
      <c r="F36" s="123">
        <v>43465</v>
      </c>
      <c r="G36" s="18" t="s">
        <v>50</v>
      </c>
      <c r="H36" s="59">
        <v>1</v>
      </c>
      <c r="I36" s="48">
        <f>+J36+('2017'!I36-'2017'!K36)</f>
        <v>1</v>
      </c>
      <c r="J36" s="59">
        <v>0</v>
      </c>
      <c r="K36" s="85">
        <v>1</v>
      </c>
      <c r="L36" s="107" t="e">
        <f t="shared" si="0"/>
        <v>#DIV/0!</v>
      </c>
      <c r="M36" s="97">
        <f t="shared" si="1"/>
        <v>1</v>
      </c>
      <c r="N36" s="50" t="str">
        <f t="shared" si="2"/>
        <v xml:space="preserve"> -</v>
      </c>
      <c r="O36" s="92">
        <v>2210979</v>
      </c>
      <c r="P36" s="59">
        <v>10000</v>
      </c>
      <c r="Q36" s="59">
        <v>9886</v>
      </c>
      <c r="R36" s="59">
        <v>0</v>
      </c>
      <c r="S36" s="49">
        <f t="shared" si="3"/>
        <v>0.98860000000000003</v>
      </c>
      <c r="T36" s="50" t="str">
        <f t="shared" si="4"/>
        <v xml:space="preserve"> -</v>
      </c>
    </row>
    <row r="37" spans="2:20" ht="45">
      <c r="B37" s="315"/>
      <c r="C37" s="313"/>
      <c r="D37" s="308" t="s">
        <v>111</v>
      </c>
      <c r="E37" s="44">
        <v>43101</v>
      </c>
      <c r="F37" s="119">
        <v>43465</v>
      </c>
      <c r="G37" s="51" t="s">
        <v>51</v>
      </c>
      <c r="H37" s="45">
        <v>1</v>
      </c>
      <c r="I37" s="65">
        <f>+J37</f>
        <v>1</v>
      </c>
      <c r="J37" s="45">
        <v>1</v>
      </c>
      <c r="K37" s="84">
        <v>1</v>
      </c>
      <c r="L37" s="104">
        <f t="shared" si="0"/>
        <v>1</v>
      </c>
      <c r="M37" s="98">
        <f t="shared" si="1"/>
        <v>1</v>
      </c>
      <c r="N37" s="67">
        <f t="shared" si="2"/>
        <v>1</v>
      </c>
      <c r="O37" s="94">
        <v>0</v>
      </c>
      <c r="P37" s="45">
        <v>0</v>
      </c>
      <c r="Q37" s="45">
        <v>0</v>
      </c>
      <c r="R37" s="45">
        <v>0</v>
      </c>
      <c r="S37" s="66" t="str">
        <f t="shared" si="3"/>
        <v xml:space="preserve"> -</v>
      </c>
      <c r="T37" s="67" t="str">
        <f t="shared" si="4"/>
        <v xml:space="preserve"> -</v>
      </c>
    </row>
    <row r="38" spans="2:20" ht="61" thickBot="1">
      <c r="B38" s="315"/>
      <c r="C38" s="313"/>
      <c r="D38" s="310"/>
      <c r="E38" s="47">
        <v>43101</v>
      </c>
      <c r="F38" s="122">
        <v>43465</v>
      </c>
      <c r="G38" s="14" t="s">
        <v>52</v>
      </c>
      <c r="H38" s="48">
        <v>1</v>
      </c>
      <c r="I38" s="48">
        <f>+J38</f>
        <v>1</v>
      </c>
      <c r="J38" s="48">
        <v>1</v>
      </c>
      <c r="K38" s="83">
        <v>1</v>
      </c>
      <c r="L38" s="107">
        <f t="shared" si="0"/>
        <v>1</v>
      </c>
      <c r="M38" s="97">
        <f t="shared" si="1"/>
        <v>1</v>
      </c>
      <c r="N38" s="50">
        <f t="shared" si="2"/>
        <v>1</v>
      </c>
      <c r="O38" s="92">
        <v>0</v>
      </c>
      <c r="P38" s="48">
        <v>0</v>
      </c>
      <c r="Q38" s="48">
        <v>0</v>
      </c>
      <c r="R38" s="48">
        <v>0</v>
      </c>
      <c r="S38" s="49" t="str">
        <f t="shared" si="3"/>
        <v xml:space="preserve"> -</v>
      </c>
      <c r="T38" s="50" t="str">
        <f t="shared" si="4"/>
        <v xml:space="preserve"> -</v>
      </c>
    </row>
    <row r="39" spans="2:20" ht="45">
      <c r="B39" s="315"/>
      <c r="C39" s="313"/>
      <c r="D39" s="307" t="s">
        <v>112</v>
      </c>
      <c r="E39" s="63">
        <v>43101</v>
      </c>
      <c r="F39" s="124">
        <v>43465</v>
      </c>
      <c r="G39" s="64" t="s">
        <v>53</v>
      </c>
      <c r="H39" s="65">
        <v>3</v>
      </c>
      <c r="I39" s="65">
        <f>+J39+('2017'!I39-'2017'!K39)</f>
        <v>0</v>
      </c>
      <c r="J39" s="65">
        <v>1</v>
      </c>
      <c r="K39" s="86">
        <v>4</v>
      </c>
      <c r="L39" s="104">
        <f t="shared" si="0"/>
        <v>4</v>
      </c>
      <c r="M39" s="98">
        <f t="shared" si="1"/>
        <v>1</v>
      </c>
      <c r="N39" s="67">
        <f t="shared" si="2"/>
        <v>1</v>
      </c>
      <c r="O39" s="94">
        <v>2210813</v>
      </c>
      <c r="P39" s="65">
        <v>176000</v>
      </c>
      <c r="Q39" s="65">
        <v>175567</v>
      </c>
      <c r="R39" s="65">
        <v>0</v>
      </c>
      <c r="S39" s="66">
        <f t="shared" si="3"/>
        <v>0.99753977272727268</v>
      </c>
      <c r="T39" s="67" t="str">
        <f t="shared" si="4"/>
        <v xml:space="preserve"> -</v>
      </c>
    </row>
    <row r="40" spans="2:20" ht="46" thickBot="1">
      <c r="B40" s="315"/>
      <c r="C40" s="312"/>
      <c r="D40" s="281"/>
      <c r="E40" s="47">
        <v>43101</v>
      </c>
      <c r="F40" s="122">
        <v>43465</v>
      </c>
      <c r="G40" s="14" t="s">
        <v>54</v>
      </c>
      <c r="H40" s="48">
        <v>1</v>
      </c>
      <c r="I40" s="48">
        <f>+J40+('2017'!I40-'2017'!K40)</f>
        <v>1</v>
      </c>
      <c r="J40" s="48">
        <v>1</v>
      </c>
      <c r="K40" s="83">
        <v>1</v>
      </c>
      <c r="L40" s="107">
        <f t="shared" si="0"/>
        <v>1</v>
      </c>
      <c r="M40" s="97">
        <f t="shared" si="1"/>
        <v>1</v>
      </c>
      <c r="N40" s="50">
        <f t="shared" si="2"/>
        <v>1</v>
      </c>
      <c r="O40" s="92">
        <v>2210813</v>
      </c>
      <c r="P40" s="48">
        <v>52900</v>
      </c>
      <c r="Q40" s="48">
        <v>52333</v>
      </c>
      <c r="R40" s="48">
        <v>0</v>
      </c>
      <c r="S40" s="60">
        <f t="shared" si="3"/>
        <v>0.98928166351606805</v>
      </c>
      <c r="T40" s="61" t="str">
        <f t="shared" si="4"/>
        <v xml:space="preserve"> -</v>
      </c>
    </row>
    <row r="41" spans="2:20" ht="13" customHeight="1" thickBot="1">
      <c r="B41" s="315"/>
      <c r="C41" s="33"/>
      <c r="D41" s="12"/>
      <c r="E41" s="34"/>
      <c r="F41" s="34"/>
      <c r="G41" s="31"/>
      <c r="H41" s="32"/>
      <c r="I41" s="117"/>
      <c r="J41" s="32"/>
      <c r="K41" s="32"/>
      <c r="L41" s="20"/>
      <c r="M41" s="20"/>
      <c r="N41" s="106"/>
      <c r="O41" s="31"/>
      <c r="P41" s="32"/>
      <c r="Q41" s="32"/>
      <c r="R41" s="32"/>
      <c r="S41" s="23"/>
      <c r="T41" s="21"/>
    </row>
    <row r="42" spans="2:20" ht="46" thickBot="1">
      <c r="B42" s="315"/>
      <c r="C42" s="311" t="s">
        <v>129</v>
      </c>
      <c r="D42" s="55" t="s">
        <v>113</v>
      </c>
      <c r="E42" s="56">
        <v>43101</v>
      </c>
      <c r="F42" s="125">
        <v>43465</v>
      </c>
      <c r="G42" s="62" t="s">
        <v>55</v>
      </c>
      <c r="H42" s="57">
        <v>4</v>
      </c>
      <c r="I42" s="70">
        <f>+J42+('2017'!I42-'2017'!K42)</f>
        <v>1</v>
      </c>
      <c r="J42" s="57">
        <v>1</v>
      </c>
      <c r="K42" s="80">
        <v>2</v>
      </c>
      <c r="L42" s="105">
        <f t="shared" si="0"/>
        <v>2</v>
      </c>
      <c r="M42" s="99">
        <f t="shared" si="1"/>
        <v>1</v>
      </c>
      <c r="N42" s="72">
        <f t="shared" si="2"/>
        <v>1</v>
      </c>
      <c r="O42" s="89" t="s">
        <v>201</v>
      </c>
      <c r="P42" s="57">
        <v>0</v>
      </c>
      <c r="Q42" s="57">
        <v>0</v>
      </c>
      <c r="R42" s="57">
        <v>100</v>
      </c>
      <c r="S42" s="71" t="str">
        <f t="shared" si="3"/>
        <v xml:space="preserve"> -</v>
      </c>
      <c r="T42" s="72">
        <f t="shared" si="4"/>
        <v>1</v>
      </c>
    </row>
    <row r="43" spans="2:20" ht="30">
      <c r="B43" s="315"/>
      <c r="C43" s="313"/>
      <c r="D43" s="308" t="s">
        <v>114</v>
      </c>
      <c r="E43" s="44">
        <v>43101</v>
      </c>
      <c r="F43" s="119">
        <v>43465</v>
      </c>
      <c r="G43" s="51" t="s">
        <v>56</v>
      </c>
      <c r="H43" s="46">
        <v>1</v>
      </c>
      <c r="I43" s="66">
        <f>+J43</f>
        <v>1</v>
      </c>
      <c r="J43" s="46">
        <v>1</v>
      </c>
      <c r="K43" s="77">
        <v>1</v>
      </c>
      <c r="L43" s="104">
        <f t="shared" si="0"/>
        <v>1</v>
      </c>
      <c r="M43" s="98">
        <f t="shared" si="1"/>
        <v>1</v>
      </c>
      <c r="N43" s="67">
        <f t="shared" si="2"/>
        <v>1</v>
      </c>
      <c r="O43" s="94">
        <v>2210675</v>
      </c>
      <c r="P43" s="45">
        <v>1563230</v>
      </c>
      <c r="Q43" s="45">
        <v>1074070</v>
      </c>
      <c r="R43" s="45">
        <v>0</v>
      </c>
      <c r="S43" s="66">
        <f t="shared" si="3"/>
        <v>0.68708379445123235</v>
      </c>
      <c r="T43" s="67" t="str">
        <f t="shared" si="4"/>
        <v xml:space="preserve"> -</v>
      </c>
    </row>
    <row r="44" spans="2:20" ht="30">
      <c r="B44" s="315"/>
      <c r="C44" s="313"/>
      <c r="D44" s="309"/>
      <c r="E44" s="40">
        <v>43101</v>
      </c>
      <c r="F44" s="120">
        <v>43465</v>
      </c>
      <c r="G44" s="11" t="s">
        <v>57</v>
      </c>
      <c r="H44" s="42">
        <v>1</v>
      </c>
      <c r="I44" s="42">
        <f>+J44</f>
        <v>1</v>
      </c>
      <c r="J44" s="42">
        <v>1</v>
      </c>
      <c r="K44" s="78">
        <v>1</v>
      </c>
      <c r="L44" s="103">
        <f t="shared" si="0"/>
        <v>1</v>
      </c>
      <c r="M44" s="96">
        <f t="shared" si="1"/>
        <v>1</v>
      </c>
      <c r="N44" s="52">
        <f t="shared" si="2"/>
        <v>1</v>
      </c>
      <c r="O44" s="91">
        <v>2210675</v>
      </c>
      <c r="P44" s="41">
        <v>0</v>
      </c>
      <c r="Q44" s="41">
        <v>0</v>
      </c>
      <c r="R44" s="41">
        <v>0</v>
      </c>
      <c r="S44" s="42" t="str">
        <f t="shared" si="3"/>
        <v xml:space="preserve"> -</v>
      </c>
      <c r="T44" s="52" t="str">
        <f t="shared" si="4"/>
        <v xml:space="preserve"> -</v>
      </c>
    </row>
    <row r="45" spans="2:20" ht="30">
      <c r="B45" s="315"/>
      <c r="C45" s="313"/>
      <c r="D45" s="309"/>
      <c r="E45" s="40">
        <v>43101</v>
      </c>
      <c r="F45" s="120">
        <v>43465</v>
      </c>
      <c r="G45" s="11" t="s">
        <v>58</v>
      </c>
      <c r="H45" s="41">
        <v>1</v>
      </c>
      <c r="I45" s="41">
        <f>+J45</f>
        <v>1</v>
      </c>
      <c r="J45" s="41">
        <v>1</v>
      </c>
      <c r="K45" s="82">
        <v>1</v>
      </c>
      <c r="L45" s="103">
        <f t="shared" si="0"/>
        <v>1</v>
      </c>
      <c r="M45" s="96">
        <f t="shared" si="1"/>
        <v>1</v>
      </c>
      <c r="N45" s="52">
        <f t="shared" si="2"/>
        <v>1</v>
      </c>
      <c r="O45" s="91">
        <v>2210268</v>
      </c>
      <c r="P45" s="41">
        <v>168000</v>
      </c>
      <c r="Q45" s="41">
        <v>165900</v>
      </c>
      <c r="R45" s="41">
        <v>0</v>
      </c>
      <c r="S45" s="42">
        <f t="shared" si="3"/>
        <v>0.98750000000000004</v>
      </c>
      <c r="T45" s="52" t="str">
        <f t="shared" si="4"/>
        <v xml:space="preserve"> -</v>
      </c>
    </row>
    <row r="46" spans="2:20" ht="91" thickBot="1">
      <c r="B46" s="315"/>
      <c r="C46" s="313"/>
      <c r="D46" s="310"/>
      <c r="E46" s="47">
        <v>43101</v>
      </c>
      <c r="F46" s="122">
        <v>43465</v>
      </c>
      <c r="G46" s="14" t="s">
        <v>59</v>
      </c>
      <c r="H46" s="48">
        <v>1</v>
      </c>
      <c r="I46" s="48">
        <f>+J46</f>
        <v>0</v>
      </c>
      <c r="J46" s="48">
        <v>0</v>
      </c>
      <c r="K46" s="83">
        <v>1</v>
      </c>
      <c r="L46" s="107" t="e">
        <f t="shared" si="0"/>
        <v>#DIV/0!</v>
      </c>
      <c r="M46" s="97">
        <f t="shared" si="1"/>
        <v>1</v>
      </c>
      <c r="N46" s="50" t="str">
        <f t="shared" si="2"/>
        <v xml:space="preserve"> -</v>
      </c>
      <c r="O46" s="92">
        <v>2210675</v>
      </c>
      <c r="P46" s="48">
        <v>72297</v>
      </c>
      <c r="Q46" s="48">
        <v>72297</v>
      </c>
      <c r="R46" s="48">
        <v>0</v>
      </c>
      <c r="S46" s="49">
        <f t="shared" si="3"/>
        <v>1</v>
      </c>
      <c r="T46" s="50" t="str">
        <f t="shared" si="4"/>
        <v xml:space="preserve"> -</v>
      </c>
    </row>
    <row r="47" spans="2:20" ht="91" thickBot="1">
      <c r="B47" s="315"/>
      <c r="C47" s="312"/>
      <c r="D47" s="68" t="s">
        <v>115</v>
      </c>
      <c r="E47" s="69">
        <v>43101</v>
      </c>
      <c r="F47" s="126">
        <v>43465</v>
      </c>
      <c r="G47" s="127" t="s">
        <v>60</v>
      </c>
      <c r="H47" s="70">
        <v>1</v>
      </c>
      <c r="I47" s="70">
        <f>+J47</f>
        <v>1</v>
      </c>
      <c r="J47" s="70">
        <v>1</v>
      </c>
      <c r="K47" s="87">
        <v>1</v>
      </c>
      <c r="L47" s="105">
        <f t="shared" si="0"/>
        <v>1</v>
      </c>
      <c r="M47" s="99">
        <f t="shared" si="1"/>
        <v>1</v>
      </c>
      <c r="N47" s="72">
        <f t="shared" si="2"/>
        <v>1</v>
      </c>
      <c r="O47" s="95">
        <v>2210294</v>
      </c>
      <c r="P47" s="70">
        <v>0</v>
      </c>
      <c r="Q47" s="70">
        <v>0</v>
      </c>
      <c r="R47" s="70">
        <v>0</v>
      </c>
      <c r="S47" s="110" t="str">
        <f t="shared" si="3"/>
        <v xml:space="preserve"> -</v>
      </c>
      <c r="T47" s="111" t="str">
        <f t="shared" si="4"/>
        <v xml:space="preserve"> -</v>
      </c>
    </row>
    <row r="48" spans="2:20" ht="13" customHeight="1" thickBot="1">
      <c r="B48" s="315"/>
      <c r="C48" s="33"/>
      <c r="D48" s="12"/>
      <c r="E48" s="34"/>
      <c r="F48" s="34"/>
      <c r="G48" s="31"/>
      <c r="H48" s="32"/>
      <c r="I48" s="117"/>
      <c r="J48" s="32"/>
      <c r="K48" s="32"/>
      <c r="L48" s="20"/>
      <c r="M48" s="20"/>
      <c r="N48" s="20"/>
      <c r="O48" s="19"/>
      <c r="P48" s="32"/>
      <c r="Q48" s="32"/>
      <c r="R48" s="32"/>
      <c r="S48" s="23"/>
      <c r="T48" s="21"/>
    </row>
    <row r="49" spans="2:20" ht="30">
      <c r="B49" s="315"/>
      <c r="C49" s="311" t="s">
        <v>137</v>
      </c>
      <c r="D49" s="280" t="s">
        <v>116</v>
      </c>
      <c r="E49" s="44">
        <v>43101</v>
      </c>
      <c r="F49" s="44">
        <v>43465</v>
      </c>
      <c r="G49" s="51" t="s">
        <v>61</v>
      </c>
      <c r="H49" s="45">
        <v>8</v>
      </c>
      <c r="I49" s="65">
        <f>+J49+('2017'!I49-'2017'!K49)</f>
        <v>2</v>
      </c>
      <c r="J49" s="45">
        <v>2</v>
      </c>
      <c r="K49" s="84">
        <v>2</v>
      </c>
      <c r="L49" s="104">
        <f t="shared" si="0"/>
        <v>1</v>
      </c>
      <c r="M49" s="98">
        <f t="shared" si="1"/>
        <v>1</v>
      </c>
      <c r="N49" s="67">
        <f t="shared" si="2"/>
        <v>1</v>
      </c>
      <c r="O49" s="94">
        <v>2210289</v>
      </c>
      <c r="P49" s="45">
        <v>0</v>
      </c>
      <c r="Q49" s="45">
        <v>0</v>
      </c>
      <c r="R49" s="45">
        <v>0</v>
      </c>
      <c r="S49" s="66" t="str">
        <f t="shared" si="3"/>
        <v xml:space="preserve"> -</v>
      </c>
      <c r="T49" s="67" t="str">
        <f t="shared" si="4"/>
        <v xml:space="preserve"> -</v>
      </c>
    </row>
    <row r="50" spans="2:20" ht="61" thickBot="1">
      <c r="B50" s="316"/>
      <c r="C50" s="312"/>
      <c r="D50" s="281"/>
      <c r="E50" s="47">
        <v>43101</v>
      </c>
      <c r="F50" s="47">
        <v>43465</v>
      </c>
      <c r="G50" s="53" t="s">
        <v>62</v>
      </c>
      <c r="H50" s="48">
        <v>4</v>
      </c>
      <c r="I50" s="48">
        <f>+J50+('2017'!I50-'2017'!K50)</f>
        <v>2</v>
      </c>
      <c r="J50" s="48">
        <v>1</v>
      </c>
      <c r="K50" s="83">
        <v>2</v>
      </c>
      <c r="L50" s="107">
        <f t="shared" si="0"/>
        <v>2</v>
      </c>
      <c r="M50" s="97">
        <f t="shared" si="1"/>
        <v>1</v>
      </c>
      <c r="N50" s="50">
        <f t="shared" si="2"/>
        <v>1</v>
      </c>
      <c r="O50" s="92">
        <v>2210289</v>
      </c>
      <c r="P50" s="48">
        <v>48000</v>
      </c>
      <c r="Q50" s="48">
        <v>48000</v>
      </c>
      <c r="R50" s="48">
        <v>200</v>
      </c>
      <c r="S50" s="60">
        <f t="shared" si="3"/>
        <v>1</v>
      </c>
      <c r="T50" s="61">
        <f t="shared" si="4"/>
        <v>4.1666666666666666E-3</v>
      </c>
    </row>
    <row r="51" spans="2:20" ht="13" customHeight="1" thickBot="1">
      <c r="B51" s="54"/>
      <c r="C51" s="35"/>
      <c r="D51" s="36"/>
      <c r="E51" s="37"/>
      <c r="F51" s="37"/>
      <c r="G51" s="35"/>
      <c r="H51" s="38"/>
      <c r="I51" s="118"/>
      <c r="J51" s="38"/>
      <c r="K51" s="38"/>
      <c r="L51" s="108"/>
      <c r="M51" s="108"/>
      <c r="N51" s="108"/>
      <c r="O51" s="109"/>
      <c r="P51" s="38"/>
      <c r="Q51" s="38"/>
      <c r="R51" s="38"/>
      <c r="S51" s="24"/>
      <c r="T51" s="25"/>
    </row>
    <row r="52" spans="2:20" ht="30">
      <c r="B52" s="314" t="s">
        <v>134</v>
      </c>
      <c r="C52" s="311" t="s">
        <v>130</v>
      </c>
      <c r="D52" s="280" t="s">
        <v>117</v>
      </c>
      <c r="E52" s="44">
        <v>43101</v>
      </c>
      <c r="F52" s="119">
        <v>43465</v>
      </c>
      <c r="G52" s="51" t="s">
        <v>63</v>
      </c>
      <c r="H52" s="45">
        <v>1</v>
      </c>
      <c r="I52" s="65">
        <f>+J52</f>
        <v>1</v>
      </c>
      <c r="J52" s="45">
        <v>1</v>
      </c>
      <c r="K52" s="84">
        <v>1</v>
      </c>
      <c r="L52" s="104">
        <f t="shared" si="0"/>
        <v>1</v>
      </c>
      <c r="M52" s="98">
        <f t="shared" si="1"/>
        <v>1</v>
      </c>
      <c r="N52" s="67">
        <f t="shared" si="2"/>
        <v>1</v>
      </c>
      <c r="O52" s="94">
        <v>2210681</v>
      </c>
      <c r="P52" s="45">
        <v>0</v>
      </c>
      <c r="Q52" s="45">
        <v>0</v>
      </c>
      <c r="R52" s="45">
        <v>0</v>
      </c>
      <c r="S52" s="66" t="str">
        <f t="shared" si="3"/>
        <v xml:space="preserve"> -</v>
      </c>
      <c r="T52" s="67" t="str">
        <f t="shared" si="4"/>
        <v xml:space="preserve"> -</v>
      </c>
    </row>
    <row r="53" spans="2:20" ht="30">
      <c r="B53" s="315"/>
      <c r="C53" s="313"/>
      <c r="D53" s="305"/>
      <c r="E53" s="40">
        <v>43101</v>
      </c>
      <c r="F53" s="120">
        <v>43465</v>
      </c>
      <c r="G53" s="16" t="s">
        <v>64</v>
      </c>
      <c r="H53" s="41">
        <v>1</v>
      </c>
      <c r="I53" s="41">
        <f>+J53</f>
        <v>1</v>
      </c>
      <c r="J53" s="41">
        <v>1</v>
      </c>
      <c r="K53" s="82">
        <v>0.6</v>
      </c>
      <c r="L53" s="103">
        <f t="shared" si="0"/>
        <v>0.6</v>
      </c>
      <c r="M53" s="96">
        <f t="shared" si="1"/>
        <v>1</v>
      </c>
      <c r="N53" s="52">
        <f t="shared" si="2"/>
        <v>0.6</v>
      </c>
      <c r="O53" s="91" t="s">
        <v>201</v>
      </c>
      <c r="P53" s="41">
        <v>130000</v>
      </c>
      <c r="Q53" s="41">
        <v>26693</v>
      </c>
      <c r="R53" s="41">
        <v>0</v>
      </c>
      <c r="S53" s="42">
        <f t="shared" si="3"/>
        <v>0.20533076923076923</v>
      </c>
      <c r="T53" s="52" t="str">
        <f t="shared" si="4"/>
        <v xml:space="preserve"> -</v>
      </c>
    </row>
    <row r="54" spans="2:20" ht="30">
      <c r="B54" s="315"/>
      <c r="C54" s="313"/>
      <c r="D54" s="305"/>
      <c r="E54" s="40">
        <v>43101</v>
      </c>
      <c r="F54" s="120">
        <v>43465</v>
      </c>
      <c r="G54" s="16" t="s">
        <v>65</v>
      </c>
      <c r="H54" s="41">
        <v>1</v>
      </c>
      <c r="I54" s="41">
        <f>+J54</f>
        <v>1</v>
      </c>
      <c r="J54" s="41">
        <v>1</v>
      </c>
      <c r="K54" s="82">
        <v>1</v>
      </c>
      <c r="L54" s="103">
        <f t="shared" si="0"/>
        <v>1</v>
      </c>
      <c r="M54" s="96">
        <f t="shared" si="1"/>
        <v>1</v>
      </c>
      <c r="N54" s="52">
        <f t="shared" si="2"/>
        <v>1</v>
      </c>
      <c r="O54" s="91">
        <v>2210679</v>
      </c>
      <c r="P54" s="41">
        <v>0</v>
      </c>
      <c r="Q54" s="41">
        <v>0</v>
      </c>
      <c r="R54" s="41">
        <v>0</v>
      </c>
      <c r="S54" s="42" t="str">
        <f t="shared" si="3"/>
        <v xml:space="preserve"> -</v>
      </c>
      <c r="T54" s="52" t="str">
        <f t="shared" si="4"/>
        <v xml:space="preserve"> -</v>
      </c>
    </row>
    <row r="55" spans="2:20" ht="30">
      <c r="B55" s="315"/>
      <c r="C55" s="313"/>
      <c r="D55" s="305"/>
      <c r="E55" s="40">
        <v>43101</v>
      </c>
      <c r="F55" s="120">
        <v>43465</v>
      </c>
      <c r="G55" s="16" t="s">
        <v>66</v>
      </c>
      <c r="H55" s="41">
        <v>1</v>
      </c>
      <c r="I55" s="41">
        <f>+J55</f>
        <v>1</v>
      </c>
      <c r="J55" s="41">
        <v>1</v>
      </c>
      <c r="K55" s="82">
        <v>0</v>
      </c>
      <c r="L55" s="103">
        <f t="shared" si="0"/>
        <v>0</v>
      </c>
      <c r="M55" s="96">
        <f t="shared" si="1"/>
        <v>1</v>
      </c>
      <c r="N55" s="52">
        <f t="shared" si="2"/>
        <v>0</v>
      </c>
      <c r="O55" s="91">
        <v>2210679</v>
      </c>
      <c r="P55" s="41">
        <v>0</v>
      </c>
      <c r="Q55" s="41">
        <v>0</v>
      </c>
      <c r="R55" s="41">
        <v>0</v>
      </c>
      <c r="S55" s="42" t="str">
        <f t="shared" si="3"/>
        <v xml:space="preserve"> -</v>
      </c>
      <c r="T55" s="52" t="str">
        <f t="shared" si="4"/>
        <v xml:space="preserve"> -</v>
      </c>
    </row>
    <row r="56" spans="2:20" ht="30">
      <c r="B56" s="315"/>
      <c r="C56" s="313"/>
      <c r="D56" s="305"/>
      <c r="E56" s="40">
        <v>43101</v>
      </c>
      <c r="F56" s="120">
        <v>43465</v>
      </c>
      <c r="G56" s="16" t="s">
        <v>67</v>
      </c>
      <c r="H56" s="41">
        <v>4</v>
      </c>
      <c r="I56" s="41">
        <f>+J56+('2017'!I56-'2017'!K56)</f>
        <v>1.5</v>
      </c>
      <c r="J56" s="41">
        <v>1</v>
      </c>
      <c r="K56" s="82">
        <v>1</v>
      </c>
      <c r="L56" s="103">
        <f t="shared" si="0"/>
        <v>1</v>
      </c>
      <c r="M56" s="96">
        <f t="shared" si="1"/>
        <v>1</v>
      </c>
      <c r="N56" s="52">
        <f t="shared" si="2"/>
        <v>1</v>
      </c>
      <c r="O56" s="91">
        <v>0</v>
      </c>
      <c r="P56" s="41">
        <v>0</v>
      </c>
      <c r="Q56" s="41">
        <v>0</v>
      </c>
      <c r="R56" s="41">
        <v>0</v>
      </c>
      <c r="S56" s="42" t="str">
        <f t="shared" si="3"/>
        <v xml:space="preserve"> -</v>
      </c>
      <c r="T56" s="52" t="str">
        <f t="shared" si="4"/>
        <v xml:space="preserve"> -</v>
      </c>
    </row>
    <row r="57" spans="2:20" ht="31" thickBot="1">
      <c r="B57" s="315"/>
      <c r="C57" s="313"/>
      <c r="D57" s="306"/>
      <c r="E57" s="58">
        <v>43101</v>
      </c>
      <c r="F57" s="123">
        <v>43465</v>
      </c>
      <c r="G57" s="15" t="s">
        <v>68</v>
      </c>
      <c r="H57" s="59">
        <v>3</v>
      </c>
      <c r="I57" s="48">
        <f>+J57+('2017'!I57-'2017'!K57)</f>
        <v>0</v>
      </c>
      <c r="J57" s="59">
        <v>1</v>
      </c>
      <c r="K57" s="85">
        <v>3</v>
      </c>
      <c r="L57" s="107">
        <f t="shared" si="0"/>
        <v>3</v>
      </c>
      <c r="M57" s="97">
        <f t="shared" si="1"/>
        <v>1</v>
      </c>
      <c r="N57" s="50">
        <f t="shared" si="2"/>
        <v>1</v>
      </c>
      <c r="O57" s="93">
        <v>0</v>
      </c>
      <c r="P57" s="59">
        <v>0</v>
      </c>
      <c r="Q57" s="59">
        <v>0</v>
      </c>
      <c r="R57" s="59">
        <v>0</v>
      </c>
      <c r="S57" s="49" t="str">
        <f t="shared" si="3"/>
        <v xml:space="preserve"> -</v>
      </c>
      <c r="T57" s="50" t="str">
        <f t="shared" si="4"/>
        <v xml:space="preserve"> -</v>
      </c>
    </row>
    <row r="58" spans="2:20" ht="30">
      <c r="B58" s="315"/>
      <c r="C58" s="313"/>
      <c r="D58" s="308" t="s">
        <v>118</v>
      </c>
      <c r="E58" s="44">
        <v>43101</v>
      </c>
      <c r="F58" s="119">
        <v>43465</v>
      </c>
      <c r="G58" s="17" t="s">
        <v>69</v>
      </c>
      <c r="H58" s="45">
        <v>3</v>
      </c>
      <c r="I58" s="65">
        <f>+J58+('2017'!I58-'2017'!K58)</f>
        <v>2</v>
      </c>
      <c r="J58" s="45">
        <v>1</v>
      </c>
      <c r="K58" s="84">
        <v>0</v>
      </c>
      <c r="L58" s="104">
        <f t="shared" si="0"/>
        <v>0</v>
      </c>
      <c r="M58" s="98">
        <f t="shared" si="1"/>
        <v>1</v>
      </c>
      <c r="N58" s="67">
        <f t="shared" si="2"/>
        <v>0</v>
      </c>
      <c r="O58" s="90">
        <v>2210680</v>
      </c>
      <c r="P58" s="45">
        <v>771776</v>
      </c>
      <c r="Q58" s="45">
        <v>0</v>
      </c>
      <c r="R58" s="45">
        <v>0</v>
      </c>
      <c r="S58" s="66">
        <f t="shared" si="3"/>
        <v>0</v>
      </c>
      <c r="T58" s="67" t="str">
        <f t="shared" si="4"/>
        <v xml:space="preserve"> -</v>
      </c>
    </row>
    <row r="59" spans="2:20" ht="46" thickBot="1">
      <c r="B59" s="315"/>
      <c r="C59" s="313"/>
      <c r="D59" s="310"/>
      <c r="E59" s="47">
        <v>43101</v>
      </c>
      <c r="F59" s="122">
        <v>43465</v>
      </c>
      <c r="G59" s="14" t="s">
        <v>70</v>
      </c>
      <c r="H59" s="49">
        <v>1</v>
      </c>
      <c r="I59" s="49">
        <f>+J59</f>
        <v>1</v>
      </c>
      <c r="J59" s="49">
        <v>1</v>
      </c>
      <c r="K59" s="79">
        <v>1</v>
      </c>
      <c r="L59" s="107">
        <f t="shared" si="0"/>
        <v>1</v>
      </c>
      <c r="M59" s="97">
        <f t="shared" si="1"/>
        <v>1</v>
      </c>
      <c r="N59" s="50">
        <f t="shared" si="2"/>
        <v>1</v>
      </c>
      <c r="O59" s="92">
        <v>2210680</v>
      </c>
      <c r="P59" s="48">
        <v>801035</v>
      </c>
      <c r="Q59" s="48">
        <v>137554</v>
      </c>
      <c r="R59" s="48">
        <v>0</v>
      </c>
      <c r="S59" s="49">
        <f t="shared" si="3"/>
        <v>0.17172033681424656</v>
      </c>
      <c r="T59" s="50" t="str">
        <f t="shared" si="4"/>
        <v xml:space="preserve"> -</v>
      </c>
    </row>
    <row r="60" spans="2:20" ht="30">
      <c r="B60" s="315"/>
      <c r="C60" s="313"/>
      <c r="D60" s="307" t="s">
        <v>119</v>
      </c>
      <c r="E60" s="63">
        <v>43101</v>
      </c>
      <c r="F60" s="124">
        <v>43465</v>
      </c>
      <c r="G60" s="13" t="s">
        <v>71</v>
      </c>
      <c r="H60" s="65">
        <v>4</v>
      </c>
      <c r="I60" s="65">
        <f>+J60+('2017'!I60-'2017'!K60)</f>
        <v>1</v>
      </c>
      <c r="J60" s="65">
        <v>1</v>
      </c>
      <c r="K60" s="86">
        <v>1</v>
      </c>
      <c r="L60" s="104">
        <f t="shared" si="0"/>
        <v>1</v>
      </c>
      <c r="M60" s="98">
        <f t="shared" si="1"/>
        <v>1</v>
      </c>
      <c r="N60" s="67">
        <f t="shared" si="2"/>
        <v>1</v>
      </c>
      <c r="O60" s="94" t="s">
        <v>201</v>
      </c>
      <c r="P60" s="65">
        <v>0</v>
      </c>
      <c r="Q60" s="65">
        <v>0</v>
      </c>
      <c r="R60" s="65">
        <v>0</v>
      </c>
      <c r="S60" s="66" t="str">
        <f t="shared" si="3"/>
        <v xml:space="preserve"> -</v>
      </c>
      <c r="T60" s="67" t="str">
        <f t="shared" si="4"/>
        <v xml:space="preserve"> -</v>
      </c>
    </row>
    <row r="61" spans="2:20" ht="30">
      <c r="B61" s="315"/>
      <c r="C61" s="313"/>
      <c r="D61" s="305"/>
      <c r="E61" s="40">
        <v>43101</v>
      </c>
      <c r="F61" s="120">
        <v>43465</v>
      </c>
      <c r="G61" s="11" t="s">
        <v>72</v>
      </c>
      <c r="H61" s="42">
        <v>1</v>
      </c>
      <c r="I61" s="42">
        <f>+J61</f>
        <v>1</v>
      </c>
      <c r="J61" s="42">
        <v>1</v>
      </c>
      <c r="K61" s="78">
        <v>1</v>
      </c>
      <c r="L61" s="103">
        <f t="shared" si="0"/>
        <v>1</v>
      </c>
      <c r="M61" s="96">
        <f t="shared" si="1"/>
        <v>1</v>
      </c>
      <c r="N61" s="52">
        <f t="shared" si="2"/>
        <v>1</v>
      </c>
      <c r="O61" s="91">
        <v>2210681</v>
      </c>
      <c r="P61" s="41">
        <v>500000</v>
      </c>
      <c r="Q61" s="41">
        <v>20300</v>
      </c>
      <c r="R61" s="41">
        <v>0</v>
      </c>
      <c r="S61" s="42">
        <f t="shared" si="3"/>
        <v>4.0599999999999997E-2</v>
      </c>
      <c r="T61" s="52" t="str">
        <f t="shared" si="4"/>
        <v xml:space="preserve"> -</v>
      </c>
    </row>
    <row r="62" spans="2:20" ht="46" thickBot="1">
      <c r="B62" s="316"/>
      <c r="C62" s="312"/>
      <c r="D62" s="281"/>
      <c r="E62" s="47">
        <v>43101</v>
      </c>
      <c r="F62" s="122">
        <v>43465</v>
      </c>
      <c r="G62" s="53" t="s">
        <v>73</v>
      </c>
      <c r="H62" s="48">
        <v>1</v>
      </c>
      <c r="I62" s="48">
        <f>+J62</f>
        <v>1</v>
      </c>
      <c r="J62" s="48">
        <v>1</v>
      </c>
      <c r="K62" s="83">
        <v>1</v>
      </c>
      <c r="L62" s="107">
        <f t="shared" si="0"/>
        <v>1</v>
      </c>
      <c r="M62" s="97">
        <f t="shared" si="1"/>
        <v>1</v>
      </c>
      <c r="N62" s="50">
        <f t="shared" si="2"/>
        <v>1</v>
      </c>
      <c r="O62" s="92">
        <v>2210289</v>
      </c>
      <c r="P62" s="48">
        <v>28000</v>
      </c>
      <c r="Q62" s="48">
        <v>28000</v>
      </c>
      <c r="R62" s="48">
        <v>0</v>
      </c>
      <c r="S62" s="60">
        <f t="shared" si="3"/>
        <v>1</v>
      </c>
      <c r="T62" s="61" t="str">
        <f t="shared" si="4"/>
        <v xml:space="preserve"> -</v>
      </c>
    </row>
    <row r="63" spans="2:20" ht="13" customHeight="1" thickBot="1">
      <c r="B63" s="54"/>
      <c r="C63" s="35"/>
      <c r="D63" s="36"/>
      <c r="E63" s="37"/>
      <c r="F63" s="37"/>
      <c r="G63" s="35"/>
      <c r="H63" s="38"/>
      <c r="I63" s="118"/>
      <c r="J63" s="38"/>
      <c r="K63" s="38"/>
      <c r="L63" s="108"/>
      <c r="M63" s="108"/>
      <c r="N63" s="108"/>
      <c r="O63" s="39"/>
      <c r="P63" s="38"/>
      <c r="Q63" s="38"/>
      <c r="R63" s="38"/>
      <c r="S63" s="24"/>
      <c r="T63" s="25"/>
    </row>
    <row r="64" spans="2:20" ht="45">
      <c r="B64" s="314" t="s">
        <v>133</v>
      </c>
      <c r="C64" s="311" t="s">
        <v>131</v>
      </c>
      <c r="D64" s="280" t="s">
        <v>120</v>
      </c>
      <c r="E64" s="44">
        <v>43101</v>
      </c>
      <c r="F64" s="44">
        <v>43465</v>
      </c>
      <c r="G64" s="51" t="s">
        <v>74</v>
      </c>
      <c r="H64" s="45">
        <v>4</v>
      </c>
      <c r="I64" s="65">
        <f>+J64</f>
        <v>4</v>
      </c>
      <c r="J64" s="45">
        <v>4</v>
      </c>
      <c r="K64" s="84">
        <v>4</v>
      </c>
      <c r="L64" s="104">
        <f t="shared" si="0"/>
        <v>1</v>
      </c>
      <c r="M64" s="98">
        <f t="shared" si="1"/>
        <v>1</v>
      </c>
      <c r="N64" s="67">
        <f t="shared" si="2"/>
        <v>1</v>
      </c>
      <c r="O64" s="90">
        <v>2210981</v>
      </c>
      <c r="P64" s="45">
        <v>1134940</v>
      </c>
      <c r="Q64" s="45">
        <v>1072884</v>
      </c>
      <c r="R64" s="45">
        <v>0</v>
      </c>
      <c r="S64" s="66">
        <f t="shared" si="3"/>
        <v>0.94532221967681107</v>
      </c>
      <c r="T64" s="67" t="str">
        <f t="shared" si="4"/>
        <v xml:space="preserve"> -</v>
      </c>
    </row>
    <row r="65" spans="2:20" ht="45">
      <c r="B65" s="315"/>
      <c r="C65" s="313"/>
      <c r="D65" s="305"/>
      <c r="E65" s="40">
        <v>43101</v>
      </c>
      <c r="F65" s="40">
        <v>43465</v>
      </c>
      <c r="G65" s="11" t="s">
        <v>75</v>
      </c>
      <c r="H65" s="41">
        <v>4</v>
      </c>
      <c r="I65" s="41">
        <f>+J65+('2017'!I65-'2017'!K65)</f>
        <v>-0.29999999999999982</v>
      </c>
      <c r="J65" s="41">
        <v>0</v>
      </c>
      <c r="K65" s="82">
        <v>0</v>
      </c>
      <c r="L65" s="103" t="e">
        <f t="shared" si="0"/>
        <v>#DIV/0!</v>
      </c>
      <c r="M65" s="96">
        <f t="shared" si="1"/>
        <v>1</v>
      </c>
      <c r="N65" s="52" t="str">
        <f t="shared" si="2"/>
        <v xml:space="preserve"> -</v>
      </c>
      <c r="O65" s="91" t="s">
        <v>201</v>
      </c>
      <c r="P65" s="41">
        <v>0</v>
      </c>
      <c r="Q65" s="41">
        <v>0</v>
      </c>
      <c r="R65" s="41">
        <v>0</v>
      </c>
      <c r="S65" s="42" t="str">
        <f t="shared" si="3"/>
        <v xml:space="preserve"> -</v>
      </c>
      <c r="T65" s="52" t="str">
        <f t="shared" si="4"/>
        <v xml:space="preserve"> -</v>
      </c>
    </row>
    <row r="66" spans="2:20" ht="46" thickBot="1">
      <c r="B66" s="315"/>
      <c r="C66" s="312"/>
      <c r="D66" s="281"/>
      <c r="E66" s="47">
        <v>43101</v>
      </c>
      <c r="F66" s="47">
        <v>43465</v>
      </c>
      <c r="G66" s="14" t="s">
        <v>76</v>
      </c>
      <c r="H66" s="48">
        <v>1700</v>
      </c>
      <c r="I66" s="48">
        <f>+J66+('2017'!I66-'2017'!K66)</f>
        <v>-510</v>
      </c>
      <c r="J66" s="48">
        <v>500</v>
      </c>
      <c r="K66" s="83">
        <v>815</v>
      </c>
      <c r="L66" s="107">
        <f t="shared" si="0"/>
        <v>1.63</v>
      </c>
      <c r="M66" s="97">
        <f t="shared" si="1"/>
        <v>1</v>
      </c>
      <c r="N66" s="50">
        <f t="shared" si="2"/>
        <v>1</v>
      </c>
      <c r="O66" s="92">
        <v>2210839</v>
      </c>
      <c r="P66" s="48">
        <v>191600</v>
      </c>
      <c r="Q66" s="48">
        <v>191600</v>
      </c>
      <c r="R66" s="48">
        <v>0</v>
      </c>
      <c r="S66" s="60">
        <f t="shared" si="3"/>
        <v>1</v>
      </c>
      <c r="T66" s="61" t="str">
        <f t="shared" si="4"/>
        <v xml:space="preserve"> -</v>
      </c>
    </row>
    <row r="67" spans="2:20" ht="13" customHeight="1" thickBot="1">
      <c r="B67" s="315"/>
      <c r="C67" s="33"/>
      <c r="D67" s="12"/>
      <c r="E67" s="34"/>
      <c r="F67" s="34"/>
      <c r="G67" s="31"/>
      <c r="H67" s="32"/>
      <c r="I67" s="117"/>
      <c r="J67" s="32"/>
      <c r="K67" s="32"/>
      <c r="L67" s="20"/>
      <c r="M67" s="20"/>
      <c r="N67" s="20"/>
      <c r="O67" s="31"/>
      <c r="P67" s="32"/>
      <c r="Q67" s="32"/>
      <c r="R67" s="32"/>
      <c r="S67" s="23"/>
      <c r="T67" s="21"/>
    </row>
    <row r="68" spans="2:20" ht="30">
      <c r="B68" s="315"/>
      <c r="C68" s="311" t="s">
        <v>132</v>
      </c>
      <c r="D68" s="280" t="s">
        <v>121</v>
      </c>
      <c r="E68" s="44">
        <v>43101</v>
      </c>
      <c r="F68" s="119">
        <v>43465</v>
      </c>
      <c r="G68" s="17" t="s">
        <v>77</v>
      </c>
      <c r="H68" s="45">
        <v>1</v>
      </c>
      <c r="I68" s="65">
        <f>+J68</f>
        <v>0</v>
      </c>
      <c r="J68" s="45">
        <v>0</v>
      </c>
      <c r="K68" s="84">
        <v>0</v>
      </c>
      <c r="L68" s="104" t="e">
        <f t="shared" si="0"/>
        <v>#DIV/0!</v>
      </c>
      <c r="M68" s="98">
        <f t="shared" si="1"/>
        <v>1</v>
      </c>
      <c r="N68" s="67" t="str">
        <f t="shared" si="2"/>
        <v xml:space="preserve"> -</v>
      </c>
      <c r="O68" s="90" t="s">
        <v>201</v>
      </c>
      <c r="P68" s="45">
        <v>0</v>
      </c>
      <c r="Q68" s="45">
        <v>0</v>
      </c>
      <c r="R68" s="45">
        <v>0</v>
      </c>
      <c r="S68" s="66" t="str">
        <f t="shared" si="3"/>
        <v xml:space="preserve"> -</v>
      </c>
      <c r="T68" s="67" t="str">
        <f t="shared" si="4"/>
        <v xml:space="preserve"> -</v>
      </c>
    </row>
    <row r="69" spans="2:20" ht="45">
      <c r="B69" s="315"/>
      <c r="C69" s="313"/>
      <c r="D69" s="305"/>
      <c r="E69" s="40">
        <v>43101</v>
      </c>
      <c r="F69" s="120">
        <v>43465</v>
      </c>
      <c r="G69" s="16" t="s">
        <v>78</v>
      </c>
      <c r="H69" s="41">
        <v>1</v>
      </c>
      <c r="I69" s="41">
        <f>+J69</f>
        <v>1</v>
      </c>
      <c r="J69" s="41">
        <v>1</v>
      </c>
      <c r="K69" s="82">
        <v>1</v>
      </c>
      <c r="L69" s="103">
        <f t="shared" si="0"/>
        <v>1</v>
      </c>
      <c r="M69" s="96">
        <f t="shared" si="1"/>
        <v>1</v>
      </c>
      <c r="N69" s="52">
        <f t="shared" si="2"/>
        <v>1</v>
      </c>
      <c r="O69" s="91">
        <v>2210264</v>
      </c>
      <c r="P69" s="41">
        <v>15500</v>
      </c>
      <c r="Q69" s="41">
        <v>15500</v>
      </c>
      <c r="R69" s="41">
        <v>0</v>
      </c>
      <c r="S69" s="42">
        <f t="shared" si="3"/>
        <v>1</v>
      </c>
      <c r="T69" s="52" t="str">
        <f t="shared" si="4"/>
        <v xml:space="preserve"> -</v>
      </c>
    </row>
    <row r="70" spans="2:20" ht="30" customHeight="1">
      <c r="B70" s="315"/>
      <c r="C70" s="313"/>
      <c r="D70" s="305"/>
      <c r="E70" s="40">
        <v>43101</v>
      </c>
      <c r="F70" s="120">
        <v>43465</v>
      </c>
      <c r="G70" s="16" t="s">
        <v>79</v>
      </c>
      <c r="H70" s="41">
        <v>17</v>
      </c>
      <c r="I70" s="41">
        <f>+J70+('2017'!I70-'2017'!K70)</f>
        <v>-4</v>
      </c>
      <c r="J70" s="41">
        <v>0</v>
      </c>
      <c r="K70" s="82">
        <v>0</v>
      </c>
      <c r="L70" s="103" t="e">
        <f t="shared" si="0"/>
        <v>#DIV/0!</v>
      </c>
      <c r="M70" s="96">
        <f t="shared" si="1"/>
        <v>1</v>
      </c>
      <c r="N70" s="52" t="str">
        <f t="shared" si="2"/>
        <v xml:space="preserve"> -</v>
      </c>
      <c r="O70" s="91" t="s">
        <v>201</v>
      </c>
      <c r="P70" s="41">
        <v>0</v>
      </c>
      <c r="Q70" s="41">
        <v>0</v>
      </c>
      <c r="R70" s="41">
        <v>0</v>
      </c>
      <c r="S70" s="42" t="str">
        <f t="shared" si="3"/>
        <v xml:space="preserve"> -</v>
      </c>
      <c r="T70" s="52" t="str">
        <f t="shared" si="4"/>
        <v xml:space="preserve"> -</v>
      </c>
    </row>
    <row r="71" spans="2:20" ht="61" thickBot="1">
      <c r="B71" s="315"/>
      <c r="C71" s="313"/>
      <c r="D71" s="306"/>
      <c r="E71" s="58">
        <v>43101</v>
      </c>
      <c r="F71" s="123">
        <v>43465</v>
      </c>
      <c r="G71" s="18" t="s">
        <v>80</v>
      </c>
      <c r="H71" s="59">
        <v>1</v>
      </c>
      <c r="I71" s="48">
        <f>+J71+('2017'!I71-'2017'!K71)</f>
        <v>0</v>
      </c>
      <c r="J71" s="59">
        <v>0</v>
      </c>
      <c r="K71" s="85">
        <v>1</v>
      </c>
      <c r="L71" s="107" t="e">
        <f t="shared" si="0"/>
        <v>#DIV/0!</v>
      </c>
      <c r="M71" s="97">
        <f t="shared" si="1"/>
        <v>1</v>
      </c>
      <c r="N71" s="50" t="str">
        <f t="shared" si="2"/>
        <v xml:space="preserve"> -</v>
      </c>
      <c r="O71" s="92">
        <v>2210294</v>
      </c>
      <c r="P71" s="48">
        <v>0</v>
      </c>
      <c r="Q71" s="59">
        <v>0</v>
      </c>
      <c r="R71" s="59">
        <v>0</v>
      </c>
      <c r="S71" s="49" t="str">
        <f t="shared" si="3"/>
        <v xml:space="preserve"> -</v>
      </c>
      <c r="T71" s="50" t="str">
        <f t="shared" si="4"/>
        <v xml:space="preserve"> -</v>
      </c>
    </row>
    <row r="72" spans="2:20" ht="30">
      <c r="B72" s="315"/>
      <c r="C72" s="313"/>
      <c r="D72" s="308" t="s">
        <v>122</v>
      </c>
      <c r="E72" s="44">
        <v>43101</v>
      </c>
      <c r="F72" s="119">
        <v>43465</v>
      </c>
      <c r="G72" s="17" t="s">
        <v>81</v>
      </c>
      <c r="H72" s="45">
        <v>267</v>
      </c>
      <c r="I72" s="65">
        <f>+J72+('2017'!I72-'2017'!K72)</f>
        <v>-93</v>
      </c>
      <c r="J72" s="45">
        <v>30</v>
      </c>
      <c r="K72" s="84">
        <v>90</v>
      </c>
      <c r="L72" s="104">
        <f t="shared" si="0"/>
        <v>3</v>
      </c>
      <c r="M72" s="98">
        <f t="shared" si="1"/>
        <v>1</v>
      </c>
      <c r="N72" s="67">
        <f t="shared" si="2"/>
        <v>1</v>
      </c>
      <c r="O72" s="94">
        <v>2210294</v>
      </c>
      <c r="P72" s="65">
        <v>236429</v>
      </c>
      <c r="Q72" s="45">
        <v>236429</v>
      </c>
      <c r="R72" s="45">
        <v>0</v>
      </c>
      <c r="S72" s="66">
        <f t="shared" si="3"/>
        <v>1</v>
      </c>
      <c r="T72" s="67" t="str">
        <f t="shared" si="4"/>
        <v xml:space="preserve"> -</v>
      </c>
    </row>
    <row r="73" spans="2:20" ht="60">
      <c r="B73" s="315"/>
      <c r="C73" s="313"/>
      <c r="D73" s="309"/>
      <c r="E73" s="40">
        <v>43101</v>
      </c>
      <c r="F73" s="120">
        <v>43465</v>
      </c>
      <c r="G73" s="11" t="s">
        <v>82</v>
      </c>
      <c r="H73" s="41">
        <v>1</v>
      </c>
      <c r="I73" s="41">
        <f>+J73</f>
        <v>1</v>
      </c>
      <c r="J73" s="41">
        <v>1</v>
      </c>
      <c r="K73" s="82">
        <v>1</v>
      </c>
      <c r="L73" s="103">
        <f t="shared" si="0"/>
        <v>1</v>
      </c>
      <c r="M73" s="96">
        <f t="shared" si="1"/>
        <v>1</v>
      </c>
      <c r="N73" s="52">
        <f t="shared" si="2"/>
        <v>1</v>
      </c>
      <c r="O73" s="91">
        <v>2210294</v>
      </c>
      <c r="P73" s="41">
        <v>16578019</v>
      </c>
      <c r="Q73" s="41">
        <v>4294525</v>
      </c>
      <c r="R73" s="41">
        <v>0</v>
      </c>
      <c r="S73" s="42">
        <f t="shared" si="3"/>
        <v>0.25904934721090622</v>
      </c>
      <c r="T73" s="52" t="str">
        <f t="shared" si="4"/>
        <v xml:space="preserve"> -</v>
      </c>
    </row>
    <row r="74" spans="2:20" ht="30">
      <c r="B74" s="315"/>
      <c r="C74" s="313"/>
      <c r="D74" s="309"/>
      <c r="E74" s="40">
        <v>43101</v>
      </c>
      <c r="F74" s="120">
        <v>43465</v>
      </c>
      <c r="G74" s="11" t="s">
        <v>83</v>
      </c>
      <c r="H74" s="41">
        <v>1</v>
      </c>
      <c r="I74" s="41">
        <f>+J74</f>
        <v>1</v>
      </c>
      <c r="J74" s="41">
        <v>1</v>
      </c>
      <c r="K74" s="82">
        <v>0</v>
      </c>
      <c r="L74" s="103">
        <f t="shared" si="0"/>
        <v>0</v>
      </c>
      <c r="M74" s="96">
        <f t="shared" si="1"/>
        <v>1</v>
      </c>
      <c r="N74" s="52">
        <f t="shared" si="2"/>
        <v>0</v>
      </c>
      <c r="O74" s="91">
        <v>2210122</v>
      </c>
      <c r="P74" s="41">
        <v>0</v>
      </c>
      <c r="Q74" s="41">
        <v>0</v>
      </c>
      <c r="R74" s="41">
        <v>0</v>
      </c>
      <c r="S74" s="42" t="str">
        <f t="shared" si="3"/>
        <v xml:space="preserve"> -</v>
      </c>
      <c r="T74" s="52" t="str">
        <f t="shared" si="4"/>
        <v xml:space="preserve"> -</v>
      </c>
    </row>
    <row r="75" spans="2:20" ht="30">
      <c r="B75" s="315"/>
      <c r="C75" s="313"/>
      <c r="D75" s="309"/>
      <c r="E75" s="40">
        <v>43101</v>
      </c>
      <c r="F75" s="120">
        <v>43465</v>
      </c>
      <c r="G75" s="11" t="s">
        <v>84</v>
      </c>
      <c r="H75" s="41">
        <v>15</v>
      </c>
      <c r="I75" s="41">
        <f>+J75+('2017'!I75-'2017'!K75)</f>
        <v>10</v>
      </c>
      <c r="J75" s="41">
        <v>5</v>
      </c>
      <c r="K75" s="82">
        <v>0</v>
      </c>
      <c r="L75" s="103">
        <f t="shared" si="0"/>
        <v>0</v>
      </c>
      <c r="M75" s="96">
        <f t="shared" si="1"/>
        <v>1</v>
      </c>
      <c r="N75" s="52">
        <f t="shared" si="2"/>
        <v>0</v>
      </c>
      <c r="O75" s="91">
        <v>2210294</v>
      </c>
      <c r="P75" s="41">
        <v>0</v>
      </c>
      <c r="Q75" s="41">
        <v>0</v>
      </c>
      <c r="R75" s="41">
        <v>0</v>
      </c>
      <c r="S75" s="42" t="str">
        <f t="shared" si="3"/>
        <v xml:space="preserve"> -</v>
      </c>
      <c r="T75" s="52" t="str">
        <f t="shared" si="4"/>
        <v xml:space="preserve"> -</v>
      </c>
    </row>
    <row r="76" spans="2:20" ht="30" customHeight="1">
      <c r="B76" s="315"/>
      <c r="C76" s="313"/>
      <c r="D76" s="309"/>
      <c r="E76" s="40">
        <v>43101</v>
      </c>
      <c r="F76" s="120">
        <v>43465</v>
      </c>
      <c r="G76" s="11" t="s">
        <v>85</v>
      </c>
      <c r="H76" s="41">
        <v>169</v>
      </c>
      <c r="I76" s="41">
        <f>+J76</f>
        <v>169</v>
      </c>
      <c r="J76" s="41">
        <v>169</v>
      </c>
      <c r="K76" s="82">
        <v>496</v>
      </c>
      <c r="L76" s="103">
        <f t="shared" si="0"/>
        <v>2.9349112426035502</v>
      </c>
      <c r="M76" s="96">
        <f t="shared" si="1"/>
        <v>1</v>
      </c>
      <c r="N76" s="52">
        <f t="shared" si="2"/>
        <v>1</v>
      </c>
      <c r="O76" s="91">
        <v>2210294</v>
      </c>
      <c r="P76" s="41">
        <v>65749</v>
      </c>
      <c r="Q76" s="41">
        <v>65749</v>
      </c>
      <c r="R76" s="41">
        <v>0</v>
      </c>
      <c r="S76" s="42">
        <f t="shared" si="3"/>
        <v>1</v>
      </c>
      <c r="T76" s="52" t="str">
        <f t="shared" si="4"/>
        <v xml:space="preserve"> -</v>
      </c>
    </row>
    <row r="77" spans="2:20" ht="30">
      <c r="B77" s="315"/>
      <c r="C77" s="313"/>
      <c r="D77" s="309"/>
      <c r="E77" s="40">
        <v>43101</v>
      </c>
      <c r="F77" s="120">
        <v>43465</v>
      </c>
      <c r="G77" s="11" t="s">
        <v>86</v>
      </c>
      <c r="H77" s="41">
        <v>1</v>
      </c>
      <c r="I77" s="41">
        <f>+J77+('2017'!I77-'2017'!K77)</f>
        <v>1</v>
      </c>
      <c r="J77" s="41">
        <v>0</v>
      </c>
      <c r="K77" s="82">
        <v>0</v>
      </c>
      <c r="L77" s="103" t="e">
        <f t="shared" ref="L77:L97" si="6">+K77/J77</f>
        <v>#DIV/0!</v>
      </c>
      <c r="M77" s="96">
        <f t="shared" ref="M77:M97" si="7">DAYS360(E77,$C$8)/DAYS360(E77,F77)</f>
        <v>1</v>
      </c>
      <c r="N77" s="52" t="str">
        <f t="shared" ref="N77:N97" si="8">IF(J77=0," -",IF(L77&gt;100%,100%,L77))</f>
        <v xml:space="preserve"> -</v>
      </c>
      <c r="O77" s="91">
        <v>2210294</v>
      </c>
      <c r="P77" s="41">
        <v>0</v>
      </c>
      <c r="Q77" s="41">
        <v>0</v>
      </c>
      <c r="R77" s="41">
        <v>0</v>
      </c>
      <c r="S77" s="42" t="str">
        <f t="shared" ref="S77:S98" si="9">IF(P77=0," -",Q77/P77)</f>
        <v xml:space="preserve"> -</v>
      </c>
      <c r="T77" s="52" t="str">
        <f t="shared" ref="T77:T98" si="10">IF(R77=0," -",IF(Q77=0,100%,R77/Q77))</f>
        <v xml:space="preserve"> -</v>
      </c>
    </row>
    <row r="78" spans="2:20" ht="60">
      <c r="B78" s="315"/>
      <c r="C78" s="313"/>
      <c r="D78" s="309"/>
      <c r="E78" s="40">
        <v>43101</v>
      </c>
      <c r="F78" s="120">
        <v>43465</v>
      </c>
      <c r="G78" s="11" t="s">
        <v>87</v>
      </c>
      <c r="H78" s="41">
        <v>1</v>
      </c>
      <c r="I78" s="41">
        <f>+J78</f>
        <v>1</v>
      </c>
      <c r="J78" s="41">
        <v>1</v>
      </c>
      <c r="K78" s="82">
        <v>1</v>
      </c>
      <c r="L78" s="103">
        <f t="shared" si="6"/>
        <v>1</v>
      </c>
      <c r="M78" s="96">
        <f t="shared" si="7"/>
        <v>1</v>
      </c>
      <c r="N78" s="52">
        <f t="shared" si="8"/>
        <v>1</v>
      </c>
      <c r="O78" s="91">
        <v>2210294</v>
      </c>
      <c r="P78" s="41">
        <v>672177</v>
      </c>
      <c r="Q78" s="41">
        <v>698006</v>
      </c>
      <c r="R78" s="41">
        <v>0</v>
      </c>
      <c r="S78" s="42">
        <f t="shared" si="9"/>
        <v>1.038425890799596</v>
      </c>
      <c r="T78" s="52" t="str">
        <f t="shared" si="10"/>
        <v xml:space="preserve"> -</v>
      </c>
    </row>
    <row r="79" spans="2:20" ht="60">
      <c r="B79" s="315"/>
      <c r="C79" s="313"/>
      <c r="D79" s="309"/>
      <c r="E79" s="40">
        <v>43101</v>
      </c>
      <c r="F79" s="120">
        <v>43465</v>
      </c>
      <c r="G79" s="11" t="s">
        <v>88</v>
      </c>
      <c r="H79" s="41">
        <v>1</v>
      </c>
      <c r="I79" s="41">
        <f>+J79</f>
        <v>1</v>
      </c>
      <c r="J79" s="41">
        <v>1</v>
      </c>
      <c r="K79" s="82">
        <v>1</v>
      </c>
      <c r="L79" s="103">
        <f t="shared" si="6"/>
        <v>1</v>
      </c>
      <c r="M79" s="96">
        <f t="shared" si="7"/>
        <v>1</v>
      </c>
      <c r="N79" s="52">
        <f t="shared" si="8"/>
        <v>1</v>
      </c>
      <c r="O79" s="91">
        <v>2210294</v>
      </c>
      <c r="P79" s="41">
        <v>792592</v>
      </c>
      <c r="Q79" s="41">
        <v>792592</v>
      </c>
      <c r="R79" s="41">
        <v>0</v>
      </c>
      <c r="S79" s="42">
        <f t="shared" si="9"/>
        <v>1</v>
      </c>
      <c r="T79" s="52" t="str">
        <f t="shared" si="10"/>
        <v xml:space="preserve"> -</v>
      </c>
    </row>
    <row r="80" spans="2:20" ht="45">
      <c r="B80" s="315"/>
      <c r="C80" s="313"/>
      <c r="D80" s="309"/>
      <c r="E80" s="40">
        <v>43101</v>
      </c>
      <c r="F80" s="120">
        <v>43465</v>
      </c>
      <c r="G80" s="11" t="s">
        <v>89</v>
      </c>
      <c r="H80" s="41">
        <v>1</v>
      </c>
      <c r="I80" s="41">
        <f>+J80+('2017'!I80-'2017'!K80)</f>
        <v>-1</v>
      </c>
      <c r="J80" s="41">
        <v>0</v>
      </c>
      <c r="K80" s="82">
        <v>1</v>
      </c>
      <c r="L80" s="103" t="e">
        <f t="shared" si="6"/>
        <v>#DIV/0!</v>
      </c>
      <c r="M80" s="96">
        <f t="shared" si="7"/>
        <v>1</v>
      </c>
      <c r="N80" s="52" t="str">
        <f t="shared" si="8"/>
        <v xml:space="preserve"> -</v>
      </c>
      <c r="O80" s="91">
        <v>2210294</v>
      </c>
      <c r="P80" s="41">
        <v>105000</v>
      </c>
      <c r="Q80" s="41">
        <v>66339</v>
      </c>
      <c r="R80" s="41">
        <v>0</v>
      </c>
      <c r="S80" s="42">
        <f t="shared" si="9"/>
        <v>0.63180000000000003</v>
      </c>
      <c r="T80" s="52" t="str">
        <f t="shared" si="10"/>
        <v xml:space="preserve"> -</v>
      </c>
    </row>
    <row r="81" spans="2:20" ht="61" thickBot="1">
      <c r="B81" s="315"/>
      <c r="C81" s="313"/>
      <c r="D81" s="310"/>
      <c r="E81" s="47">
        <v>43101</v>
      </c>
      <c r="F81" s="122">
        <v>43465</v>
      </c>
      <c r="G81" s="14" t="s">
        <v>90</v>
      </c>
      <c r="H81" s="48">
        <v>1</v>
      </c>
      <c r="I81" s="48">
        <f>+J81</f>
        <v>1</v>
      </c>
      <c r="J81" s="48">
        <v>1</v>
      </c>
      <c r="K81" s="83">
        <v>1</v>
      </c>
      <c r="L81" s="107">
        <f t="shared" si="6"/>
        <v>1</v>
      </c>
      <c r="M81" s="97">
        <f t="shared" si="7"/>
        <v>1</v>
      </c>
      <c r="N81" s="50">
        <f t="shared" si="8"/>
        <v>1</v>
      </c>
      <c r="O81" s="92">
        <v>2210294</v>
      </c>
      <c r="P81" s="48">
        <v>218380</v>
      </c>
      <c r="Q81" s="48">
        <v>218380</v>
      </c>
      <c r="R81" s="48">
        <v>0</v>
      </c>
      <c r="S81" s="49">
        <f t="shared" si="9"/>
        <v>1</v>
      </c>
      <c r="T81" s="50" t="str">
        <f t="shared" si="10"/>
        <v xml:space="preserve"> -</v>
      </c>
    </row>
    <row r="82" spans="2:20" ht="45">
      <c r="B82" s="315"/>
      <c r="C82" s="313"/>
      <c r="D82" s="307" t="s">
        <v>123</v>
      </c>
      <c r="E82" s="63">
        <v>43101</v>
      </c>
      <c r="F82" s="124">
        <v>43465</v>
      </c>
      <c r="G82" s="13" t="s">
        <v>91</v>
      </c>
      <c r="H82" s="65">
        <v>1</v>
      </c>
      <c r="I82" s="65">
        <f>+J82</f>
        <v>1</v>
      </c>
      <c r="J82" s="65">
        <v>1</v>
      </c>
      <c r="K82" s="268">
        <v>1</v>
      </c>
      <c r="L82" s="104">
        <f t="shared" si="6"/>
        <v>1</v>
      </c>
      <c r="M82" s="98">
        <f t="shared" si="7"/>
        <v>1</v>
      </c>
      <c r="N82" s="67">
        <f t="shared" si="8"/>
        <v>1</v>
      </c>
      <c r="O82" s="94">
        <v>2210123</v>
      </c>
      <c r="P82" s="65">
        <v>17584</v>
      </c>
      <c r="Q82" s="65">
        <v>9333</v>
      </c>
      <c r="R82" s="65">
        <v>0</v>
      </c>
      <c r="S82" s="66">
        <f t="shared" si="9"/>
        <v>0.53076660600545955</v>
      </c>
      <c r="T82" s="67" t="str">
        <f t="shared" si="10"/>
        <v xml:space="preserve"> -</v>
      </c>
    </row>
    <row r="83" spans="2:20" ht="45">
      <c r="B83" s="315"/>
      <c r="C83" s="313"/>
      <c r="D83" s="305"/>
      <c r="E83" s="40">
        <v>43101</v>
      </c>
      <c r="F83" s="120">
        <v>43465</v>
      </c>
      <c r="G83" s="11" t="s">
        <v>92</v>
      </c>
      <c r="H83" s="41">
        <v>1000</v>
      </c>
      <c r="I83" s="41">
        <f>+J83+('2017'!I83-'2017'!K83)</f>
        <v>449</v>
      </c>
      <c r="J83" s="41">
        <v>250</v>
      </c>
      <c r="K83" s="82">
        <v>298</v>
      </c>
      <c r="L83" s="103">
        <f t="shared" si="6"/>
        <v>1.1919999999999999</v>
      </c>
      <c r="M83" s="96">
        <f t="shared" si="7"/>
        <v>1</v>
      </c>
      <c r="N83" s="52">
        <f t="shared" si="8"/>
        <v>1</v>
      </c>
      <c r="O83" s="91">
        <v>2210123</v>
      </c>
      <c r="P83" s="41">
        <v>13750</v>
      </c>
      <c r="Q83" s="41">
        <v>13750</v>
      </c>
      <c r="R83" s="41">
        <v>0</v>
      </c>
      <c r="S83" s="42">
        <f t="shared" si="9"/>
        <v>1</v>
      </c>
      <c r="T83" s="52" t="str">
        <f t="shared" si="10"/>
        <v xml:space="preserve"> -</v>
      </c>
    </row>
    <row r="84" spans="2:20" ht="30">
      <c r="B84" s="315"/>
      <c r="C84" s="313"/>
      <c r="D84" s="305"/>
      <c r="E84" s="40">
        <v>43101</v>
      </c>
      <c r="F84" s="120">
        <v>43465</v>
      </c>
      <c r="G84" s="11" t="s">
        <v>93</v>
      </c>
      <c r="H84" s="41">
        <v>10000</v>
      </c>
      <c r="I84" s="41">
        <f>+J84+('2017'!I84-'2017'!K84)</f>
        <v>2415</v>
      </c>
      <c r="J84" s="41">
        <v>3000</v>
      </c>
      <c r="K84" s="82">
        <v>3000</v>
      </c>
      <c r="L84" s="103">
        <f t="shared" si="6"/>
        <v>1</v>
      </c>
      <c r="M84" s="96">
        <f t="shared" si="7"/>
        <v>1</v>
      </c>
      <c r="N84" s="52">
        <f t="shared" si="8"/>
        <v>1</v>
      </c>
      <c r="O84" s="91">
        <v>2210123</v>
      </c>
      <c r="P84" s="41">
        <v>24000</v>
      </c>
      <c r="Q84" s="41">
        <v>24000</v>
      </c>
      <c r="R84" s="41">
        <v>0</v>
      </c>
      <c r="S84" s="42">
        <f t="shared" si="9"/>
        <v>1</v>
      </c>
      <c r="T84" s="52" t="str">
        <f t="shared" si="10"/>
        <v xml:space="preserve"> -</v>
      </c>
    </row>
    <row r="85" spans="2:20" ht="60">
      <c r="B85" s="315"/>
      <c r="C85" s="313"/>
      <c r="D85" s="305"/>
      <c r="E85" s="40">
        <v>43101</v>
      </c>
      <c r="F85" s="120">
        <v>43465</v>
      </c>
      <c r="G85" s="11" t="s">
        <v>94</v>
      </c>
      <c r="H85" s="41">
        <v>4</v>
      </c>
      <c r="I85" s="41">
        <f>+J85+('2017'!I85-'2017'!K85)</f>
        <v>0</v>
      </c>
      <c r="J85" s="41">
        <v>1</v>
      </c>
      <c r="K85" s="82">
        <v>1</v>
      </c>
      <c r="L85" s="103">
        <f t="shared" si="6"/>
        <v>1</v>
      </c>
      <c r="M85" s="96">
        <f t="shared" si="7"/>
        <v>1</v>
      </c>
      <c r="N85" s="52">
        <f t="shared" si="8"/>
        <v>1</v>
      </c>
      <c r="O85" s="91">
        <v>2210123</v>
      </c>
      <c r="P85" s="41">
        <v>188455</v>
      </c>
      <c r="Q85" s="41">
        <v>11543</v>
      </c>
      <c r="R85" s="41">
        <v>0</v>
      </c>
      <c r="S85" s="42">
        <f t="shared" si="9"/>
        <v>6.1250696452734073E-2</v>
      </c>
      <c r="T85" s="52" t="str">
        <f t="shared" si="10"/>
        <v xml:space="preserve"> -</v>
      </c>
    </row>
    <row r="86" spans="2:20" ht="45">
      <c r="B86" s="315"/>
      <c r="C86" s="313"/>
      <c r="D86" s="305"/>
      <c r="E86" s="40">
        <v>43101</v>
      </c>
      <c r="F86" s="120">
        <v>43465</v>
      </c>
      <c r="G86" s="11" t="s">
        <v>95</v>
      </c>
      <c r="H86" s="41">
        <v>1</v>
      </c>
      <c r="I86" s="41">
        <f>+J86</f>
        <v>1</v>
      </c>
      <c r="J86" s="41">
        <v>1</v>
      </c>
      <c r="K86" s="82">
        <v>1</v>
      </c>
      <c r="L86" s="103">
        <f t="shared" si="6"/>
        <v>1</v>
      </c>
      <c r="M86" s="96">
        <f t="shared" si="7"/>
        <v>1</v>
      </c>
      <c r="N86" s="52">
        <f t="shared" si="8"/>
        <v>1</v>
      </c>
      <c r="O86" s="91">
        <v>2210264</v>
      </c>
      <c r="P86" s="41">
        <v>33250</v>
      </c>
      <c r="Q86" s="41">
        <v>33250</v>
      </c>
      <c r="R86" s="41">
        <v>0</v>
      </c>
      <c r="S86" s="42">
        <f t="shared" si="9"/>
        <v>1</v>
      </c>
      <c r="T86" s="52" t="str">
        <f t="shared" si="10"/>
        <v xml:space="preserve"> -</v>
      </c>
    </row>
    <row r="87" spans="2:20" ht="75">
      <c r="B87" s="315"/>
      <c r="C87" s="313"/>
      <c r="D87" s="305"/>
      <c r="E87" s="40">
        <v>43101</v>
      </c>
      <c r="F87" s="120">
        <v>43465</v>
      </c>
      <c r="G87" s="16" t="s">
        <v>96</v>
      </c>
      <c r="H87" s="41">
        <v>1</v>
      </c>
      <c r="I87" s="41">
        <f>+J87</f>
        <v>1</v>
      </c>
      <c r="J87" s="41">
        <v>1</v>
      </c>
      <c r="K87" s="82">
        <v>1</v>
      </c>
      <c r="L87" s="103">
        <f t="shared" si="6"/>
        <v>1</v>
      </c>
      <c r="M87" s="96">
        <f t="shared" si="7"/>
        <v>1</v>
      </c>
      <c r="N87" s="52">
        <f t="shared" si="8"/>
        <v>1</v>
      </c>
      <c r="O87" s="91">
        <v>2210294</v>
      </c>
      <c r="P87" s="41">
        <v>0</v>
      </c>
      <c r="Q87" s="41">
        <v>0</v>
      </c>
      <c r="R87" s="41">
        <v>0</v>
      </c>
      <c r="S87" s="42" t="str">
        <f t="shared" si="9"/>
        <v xml:space="preserve"> -</v>
      </c>
      <c r="T87" s="52" t="str">
        <f t="shared" si="10"/>
        <v xml:space="preserve"> -</v>
      </c>
    </row>
    <row r="88" spans="2:20" ht="60">
      <c r="B88" s="315"/>
      <c r="C88" s="313"/>
      <c r="D88" s="305"/>
      <c r="E88" s="40">
        <v>43101</v>
      </c>
      <c r="F88" s="120">
        <v>43465</v>
      </c>
      <c r="G88" s="11" t="s">
        <v>97</v>
      </c>
      <c r="H88" s="41">
        <v>1</v>
      </c>
      <c r="I88" s="41">
        <f>+J88</f>
        <v>1</v>
      </c>
      <c r="J88" s="41">
        <v>1</v>
      </c>
      <c r="K88" s="82">
        <v>1</v>
      </c>
      <c r="L88" s="103">
        <f t="shared" si="6"/>
        <v>1</v>
      </c>
      <c r="M88" s="96">
        <f t="shared" si="7"/>
        <v>1</v>
      </c>
      <c r="N88" s="52">
        <f t="shared" si="8"/>
        <v>1</v>
      </c>
      <c r="O88" s="91">
        <v>2210294</v>
      </c>
      <c r="P88" s="41">
        <v>0</v>
      </c>
      <c r="Q88" s="41">
        <v>0</v>
      </c>
      <c r="R88" s="41">
        <v>0</v>
      </c>
      <c r="S88" s="42" t="str">
        <f t="shared" si="9"/>
        <v xml:space="preserve"> -</v>
      </c>
      <c r="T88" s="52" t="str">
        <f t="shared" si="10"/>
        <v xml:space="preserve"> -</v>
      </c>
    </row>
    <row r="89" spans="2:20" ht="30">
      <c r="B89" s="315"/>
      <c r="C89" s="313"/>
      <c r="D89" s="305"/>
      <c r="E89" s="40">
        <v>43101</v>
      </c>
      <c r="F89" s="120">
        <v>43465</v>
      </c>
      <c r="G89" s="11" t="s">
        <v>98</v>
      </c>
      <c r="H89" s="41">
        <v>1</v>
      </c>
      <c r="I89" s="41">
        <f>+J89</f>
        <v>1</v>
      </c>
      <c r="J89" s="41">
        <v>1</v>
      </c>
      <c r="K89" s="82">
        <v>1</v>
      </c>
      <c r="L89" s="103">
        <f t="shared" si="6"/>
        <v>1</v>
      </c>
      <c r="M89" s="96">
        <f t="shared" si="7"/>
        <v>1</v>
      </c>
      <c r="N89" s="52">
        <f t="shared" si="8"/>
        <v>1</v>
      </c>
      <c r="O89" s="91" t="s">
        <v>201</v>
      </c>
      <c r="P89" s="41">
        <v>0</v>
      </c>
      <c r="Q89" s="41">
        <v>0</v>
      </c>
      <c r="R89" s="41">
        <v>0</v>
      </c>
      <c r="S89" s="42" t="str">
        <f t="shared" si="9"/>
        <v xml:space="preserve"> -</v>
      </c>
      <c r="T89" s="52" t="str">
        <f t="shared" si="10"/>
        <v xml:space="preserve"> -</v>
      </c>
    </row>
    <row r="90" spans="2:20" ht="46" thickBot="1">
      <c r="B90" s="315"/>
      <c r="C90" s="313"/>
      <c r="D90" s="306"/>
      <c r="E90" s="58">
        <v>43101</v>
      </c>
      <c r="F90" s="123">
        <v>43465</v>
      </c>
      <c r="G90" s="15" t="s">
        <v>99</v>
      </c>
      <c r="H90" s="59">
        <v>1</v>
      </c>
      <c r="I90" s="48">
        <f>+J90</f>
        <v>1</v>
      </c>
      <c r="J90" s="59">
        <v>1</v>
      </c>
      <c r="K90" s="85">
        <v>1</v>
      </c>
      <c r="L90" s="107">
        <f t="shared" si="6"/>
        <v>1</v>
      </c>
      <c r="M90" s="97">
        <f t="shared" si="7"/>
        <v>1</v>
      </c>
      <c r="N90" s="50">
        <f t="shared" si="8"/>
        <v>1</v>
      </c>
      <c r="O90" s="92">
        <v>2210289</v>
      </c>
      <c r="P90" s="59">
        <v>37333</v>
      </c>
      <c r="Q90" s="59">
        <v>37333</v>
      </c>
      <c r="R90" s="59">
        <v>0</v>
      </c>
      <c r="S90" s="49">
        <f t="shared" si="9"/>
        <v>1</v>
      </c>
      <c r="T90" s="50" t="str">
        <f t="shared" si="10"/>
        <v xml:space="preserve"> -</v>
      </c>
    </row>
    <row r="91" spans="2:20" ht="45">
      <c r="B91" s="315"/>
      <c r="C91" s="313"/>
      <c r="D91" s="308" t="s">
        <v>124</v>
      </c>
      <c r="E91" s="44">
        <v>43101</v>
      </c>
      <c r="F91" s="119">
        <v>43465</v>
      </c>
      <c r="G91" s="17" t="s">
        <v>100</v>
      </c>
      <c r="H91" s="45">
        <v>7</v>
      </c>
      <c r="I91" s="65">
        <f>+J91+('2017'!I91-'2017'!K91)</f>
        <v>3</v>
      </c>
      <c r="J91" s="45">
        <v>2</v>
      </c>
      <c r="K91" s="84">
        <v>9</v>
      </c>
      <c r="L91" s="104">
        <f t="shared" si="6"/>
        <v>4.5</v>
      </c>
      <c r="M91" s="98">
        <f t="shared" si="7"/>
        <v>1</v>
      </c>
      <c r="N91" s="67">
        <f t="shared" si="8"/>
        <v>1</v>
      </c>
      <c r="O91" s="94">
        <v>0</v>
      </c>
      <c r="P91" s="45">
        <v>0</v>
      </c>
      <c r="Q91" s="45">
        <v>0</v>
      </c>
      <c r="R91" s="45">
        <v>0</v>
      </c>
      <c r="S91" s="66" t="str">
        <f t="shared" si="9"/>
        <v xml:space="preserve"> -</v>
      </c>
      <c r="T91" s="67" t="str">
        <f t="shared" si="10"/>
        <v xml:space="preserve"> -</v>
      </c>
    </row>
    <row r="92" spans="2:20" ht="30">
      <c r="B92" s="315"/>
      <c r="C92" s="313"/>
      <c r="D92" s="309"/>
      <c r="E92" s="40">
        <v>43101</v>
      </c>
      <c r="F92" s="120">
        <v>43465</v>
      </c>
      <c r="G92" s="16" t="s">
        <v>101</v>
      </c>
      <c r="H92" s="42">
        <v>1</v>
      </c>
      <c r="I92" s="42">
        <f>+J92</f>
        <v>1</v>
      </c>
      <c r="J92" s="42">
        <v>1</v>
      </c>
      <c r="K92" s="78">
        <v>1</v>
      </c>
      <c r="L92" s="103">
        <f t="shared" si="6"/>
        <v>1</v>
      </c>
      <c r="M92" s="96">
        <f t="shared" si="7"/>
        <v>1</v>
      </c>
      <c r="N92" s="52">
        <f t="shared" si="8"/>
        <v>1</v>
      </c>
      <c r="O92" s="91">
        <v>0</v>
      </c>
      <c r="P92" s="41">
        <v>0</v>
      </c>
      <c r="Q92" s="41">
        <v>0</v>
      </c>
      <c r="R92" s="41">
        <v>0</v>
      </c>
      <c r="S92" s="42" t="str">
        <f t="shared" si="9"/>
        <v xml:space="preserve"> -</v>
      </c>
      <c r="T92" s="52" t="str">
        <f t="shared" si="10"/>
        <v xml:space="preserve"> -</v>
      </c>
    </row>
    <row r="93" spans="2:20" ht="75">
      <c r="B93" s="315"/>
      <c r="C93" s="313"/>
      <c r="D93" s="309"/>
      <c r="E93" s="40">
        <v>43101</v>
      </c>
      <c r="F93" s="120">
        <v>43465</v>
      </c>
      <c r="G93" s="11" t="s">
        <v>102</v>
      </c>
      <c r="H93" s="41">
        <v>4</v>
      </c>
      <c r="I93" s="41">
        <f>+J93+('2017'!I93-'2017'!K93)</f>
        <v>1</v>
      </c>
      <c r="J93" s="41">
        <v>1</v>
      </c>
      <c r="K93" s="82">
        <v>1</v>
      </c>
      <c r="L93" s="103">
        <f t="shared" si="6"/>
        <v>1</v>
      </c>
      <c r="M93" s="96">
        <f t="shared" si="7"/>
        <v>1</v>
      </c>
      <c r="N93" s="52">
        <f t="shared" si="8"/>
        <v>1</v>
      </c>
      <c r="O93" s="91" t="s">
        <v>201</v>
      </c>
      <c r="P93" s="41">
        <v>0</v>
      </c>
      <c r="Q93" s="41">
        <v>0</v>
      </c>
      <c r="R93" s="41">
        <v>0</v>
      </c>
      <c r="S93" s="42" t="str">
        <f t="shared" si="9"/>
        <v xml:space="preserve"> -</v>
      </c>
      <c r="T93" s="52" t="str">
        <f t="shared" si="10"/>
        <v xml:space="preserve"> -</v>
      </c>
    </row>
    <row r="94" spans="2:20" ht="31" thickBot="1">
      <c r="B94" s="315"/>
      <c r="C94" s="313"/>
      <c r="D94" s="310"/>
      <c r="E94" s="47">
        <v>43101</v>
      </c>
      <c r="F94" s="122">
        <v>43465</v>
      </c>
      <c r="G94" s="14" t="s">
        <v>103</v>
      </c>
      <c r="H94" s="48">
        <v>1</v>
      </c>
      <c r="I94" s="48">
        <f>+J94</f>
        <v>1</v>
      </c>
      <c r="J94" s="48">
        <v>1</v>
      </c>
      <c r="K94" s="83">
        <v>0</v>
      </c>
      <c r="L94" s="107">
        <f t="shared" si="6"/>
        <v>0</v>
      </c>
      <c r="M94" s="97">
        <f t="shared" si="7"/>
        <v>1</v>
      </c>
      <c r="N94" s="50">
        <f t="shared" si="8"/>
        <v>0</v>
      </c>
      <c r="O94" s="92">
        <v>2210294</v>
      </c>
      <c r="P94" s="48">
        <v>0</v>
      </c>
      <c r="Q94" s="48">
        <v>0</v>
      </c>
      <c r="R94" s="48">
        <v>0</v>
      </c>
      <c r="S94" s="49" t="str">
        <f t="shared" si="9"/>
        <v xml:space="preserve"> -</v>
      </c>
      <c r="T94" s="50" t="str">
        <f t="shared" si="10"/>
        <v xml:space="preserve"> -</v>
      </c>
    </row>
    <row r="95" spans="2:20" ht="90">
      <c r="B95" s="315"/>
      <c r="C95" s="313"/>
      <c r="D95" s="307" t="s">
        <v>125</v>
      </c>
      <c r="E95" s="63">
        <v>43101</v>
      </c>
      <c r="F95" s="124">
        <v>43465</v>
      </c>
      <c r="G95" s="13" t="s">
        <v>104</v>
      </c>
      <c r="H95" s="65">
        <v>1</v>
      </c>
      <c r="I95" s="65">
        <f>+J95+('2017'!I95-'2017'!K95)</f>
        <v>0</v>
      </c>
      <c r="J95" s="65">
        <v>0</v>
      </c>
      <c r="K95" s="86">
        <v>1</v>
      </c>
      <c r="L95" s="104" t="e">
        <f t="shared" si="6"/>
        <v>#DIV/0!</v>
      </c>
      <c r="M95" s="98">
        <f t="shared" si="7"/>
        <v>1</v>
      </c>
      <c r="N95" s="67" t="str">
        <f t="shared" si="8"/>
        <v xml:space="preserve"> -</v>
      </c>
      <c r="O95" s="94" t="s">
        <v>201</v>
      </c>
      <c r="P95" s="65">
        <v>0</v>
      </c>
      <c r="Q95" s="65">
        <v>0</v>
      </c>
      <c r="R95" s="65">
        <v>0</v>
      </c>
      <c r="S95" s="66" t="str">
        <f t="shared" si="9"/>
        <v xml:space="preserve"> -</v>
      </c>
      <c r="T95" s="67" t="str">
        <f t="shared" si="10"/>
        <v xml:space="preserve"> -</v>
      </c>
    </row>
    <row r="96" spans="2:20" ht="45">
      <c r="B96" s="315"/>
      <c r="C96" s="313"/>
      <c r="D96" s="305"/>
      <c r="E96" s="40">
        <v>43101</v>
      </c>
      <c r="F96" s="120">
        <v>43465</v>
      </c>
      <c r="G96" s="11" t="s">
        <v>105</v>
      </c>
      <c r="H96" s="41">
        <v>1</v>
      </c>
      <c r="I96" s="41">
        <f>+J96+('2017'!I96-'2017'!K96)</f>
        <v>0.5</v>
      </c>
      <c r="J96" s="41">
        <v>0</v>
      </c>
      <c r="K96" s="82">
        <v>1</v>
      </c>
      <c r="L96" s="103" t="e">
        <f t="shared" si="6"/>
        <v>#DIV/0!</v>
      </c>
      <c r="M96" s="96">
        <f t="shared" si="7"/>
        <v>1</v>
      </c>
      <c r="N96" s="52" t="str">
        <f t="shared" si="8"/>
        <v xml:space="preserve"> -</v>
      </c>
      <c r="O96" s="91" t="s">
        <v>201</v>
      </c>
      <c r="P96" s="41">
        <v>0</v>
      </c>
      <c r="Q96" s="41">
        <v>0</v>
      </c>
      <c r="R96" s="41">
        <v>0</v>
      </c>
      <c r="S96" s="42" t="str">
        <f t="shared" si="9"/>
        <v xml:space="preserve"> -</v>
      </c>
      <c r="T96" s="52" t="str">
        <f t="shared" si="10"/>
        <v xml:space="preserve"> -</v>
      </c>
    </row>
    <row r="97" spans="2:20" ht="31" thickBot="1">
      <c r="B97" s="316"/>
      <c r="C97" s="312"/>
      <c r="D97" s="281"/>
      <c r="E97" s="47">
        <v>43101</v>
      </c>
      <c r="F97" s="122">
        <v>43465</v>
      </c>
      <c r="G97" s="14" t="s">
        <v>106</v>
      </c>
      <c r="H97" s="48">
        <v>1</v>
      </c>
      <c r="I97" s="48">
        <f>+J97+('2017'!I97-'2017'!K97)</f>
        <v>1</v>
      </c>
      <c r="J97" s="48">
        <v>1</v>
      </c>
      <c r="K97" s="83">
        <v>0.8</v>
      </c>
      <c r="L97" s="107">
        <f t="shared" si="6"/>
        <v>0.8</v>
      </c>
      <c r="M97" s="97">
        <f t="shared" si="7"/>
        <v>1</v>
      </c>
      <c r="N97" s="50">
        <f t="shared" si="8"/>
        <v>0.8</v>
      </c>
      <c r="O97" s="92" t="s">
        <v>201</v>
      </c>
      <c r="P97" s="48">
        <v>0</v>
      </c>
      <c r="Q97" s="48">
        <v>0</v>
      </c>
      <c r="R97" s="48">
        <v>0</v>
      </c>
      <c r="S97" s="42" t="str">
        <f t="shared" si="9"/>
        <v xml:space="preserve"> -</v>
      </c>
      <c r="T97" s="52" t="str">
        <f t="shared" si="10"/>
        <v xml:space="preserve"> -</v>
      </c>
    </row>
    <row r="98" spans="2:20" ht="21" customHeight="1" thickBot="1">
      <c r="M98" s="114">
        <f>+AVERAGE(M12:M13,M15:M23,M25:M40,M42:M47,M49:M50,M52:M62,M64:M66,M68:M97)</f>
        <v>1</v>
      </c>
      <c r="N98" s="100">
        <f>+AVERAGE(N12:N13,N15:N23,N25:N40,N42:N47,N49:N50,N52:N62,N64:N66,N68:N97)</f>
        <v>0.9</v>
      </c>
      <c r="O98" s="112"/>
      <c r="P98" s="113">
        <f>+SUM(P12:P13,P15:P23,P25:P40,P42:P47,P49:P50,P52:P62,P64:P66,P68:P97)</f>
        <v>27476738</v>
      </c>
      <c r="Q98" s="101">
        <f t="shared" ref="Q98:R98" si="11">+SUM(Q12:Q13,Q15:Q23,Q25:Q40,Q42:Q47,Q49:Q50,Q52:Q62,Q64:Q66,Q68:Q97)</f>
        <v>11881022</v>
      </c>
      <c r="R98" s="101">
        <f t="shared" si="11"/>
        <v>300</v>
      </c>
      <c r="S98" s="102">
        <f t="shared" si="9"/>
        <v>0.43240292934335944</v>
      </c>
      <c r="T98" s="100">
        <f t="shared" si="10"/>
        <v>2.5250353042019451E-5</v>
      </c>
    </row>
  </sheetData>
  <mergeCells count="45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3"/>
    <mergeCell ref="C12:C13"/>
    <mergeCell ref="C15:C23"/>
    <mergeCell ref="D15:D23"/>
    <mergeCell ref="B25:B50"/>
    <mergeCell ref="C25:C40"/>
    <mergeCell ref="D25:D36"/>
    <mergeCell ref="D37:D38"/>
    <mergeCell ref="D39:D40"/>
    <mergeCell ref="C42:C47"/>
    <mergeCell ref="D43:D46"/>
    <mergeCell ref="C49:C50"/>
    <mergeCell ref="D49:D50"/>
    <mergeCell ref="B52:B62"/>
    <mergeCell ref="C52:C62"/>
    <mergeCell ref="D52:D57"/>
    <mergeCell ref="D58:D59"/>
    <mergeCell ref="D60:D62"/>
    <mergeCell ref="B64:B97"/>
    <mergeCell ref="C64:C66"/>
    <mergeCell ref="D64:D66"/>
    <mergeCell ref="C68:C97"/>
    <mergeCell ref="D68:D71"/>
    <mergeCell ref="D72:D81"/>
    <mergeCell ref="D82:D90"/>
    <mergeCell ref="D91:D94"/>
    <mergeCell ref="D95:D97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8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82" t="s">
        <v>16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</row>
    <row r="3" spans="2:20" ht="20" customHeight="1">
      <c r="B3" s="282" t="s">
        <v>19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</row>
    <row r="4" spans="2:20" ht="20" customHeight="1">
      <c r="B4" s="282" t="s">
        <v>27</v>
      </c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10">
        <v>2019</v>
      </c>
      <c r="C8" s="22">
        <v>43830</v>
      </c>
      <c r="D8" s="283" t="s">
        <v>3</v>
      </c>
      <c r="E8" s="284"/>
      <c r="F8" s="284"/>
      <c r="G8" s="284"/>
      <c r="H8" s="284"/>
      <c r="I8" s="284"/>
      <c r="J8" s="284"/>
      <c r="K8" s="28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86" t="s">
        <v>17</v>
      </c>
      <c r="C9" s="289" t="s">
        <v>18</v>
      </c>
      <c r="D9" s="291" t="s">
        <v>0</v>
      </c>
      <c r="E9" s="294" t="s">
        <v>4</v>
      </c>
      <c r="F9" s="294"/>
      <c r="G9" s="294" t="s">
        <v>5</v>
      </c>
      <c r="H9" s="294"/>
      <c r="I9" s="294"/>
      <c r="J9" s="294"/>
      <c r="K9" s="296"/>
      <c r="L9" s="7"/>
      <c r="M9" s="291" t="s">
        <v>6</v>
      </c>
      <c r="N9" s="296"/>
      <c r="O9" s="272" t="s">
        <v>24</v>
      </c>
      <c r="P9" s="273"/>
      <c r="Q9" s="273"/>
      <c r="R9" s="273"/>
      <c r="S9" s="273"/>
      <c r="T9" s="274"/>
    </row>
    <row r="10" spans="2:20" ht="17" customHeight="1">
      <c r="B10" s="287"/>
      <c r="C10" s="290"/>
      <c r="D10" s="292"/>
      <c r="E10" s="295"/>
      <c r="F10" s="295"/>
      <c r="G10" s="295" t="s">
        <v>7</v>
      </c>
      <c r="H10" s="278" t="s">
        <v>25</v>
      </c>
      <c r="I10" s="278" t="s">
        <v>26</v>
      </c>
      <c r="J10" s="299" t="s">
        <v>1</v>
      </c>
      <c r="K10" s="297" t="s">
        <v>8</v>
      </c>
      <c r="L10" s="8"/>
      <c r="M10" s="301" t="s">
        <v>9</v>
      </c>
      <c r="N10" s="303" t="s">
        <v>10</v>
      </c>
      <c r="O10" s="275"/>
      <c r="P10" s="276"/>
      <c r="Q10" s="276"/>
      <c r="R10" s="276"/>
      <c r="S10" s="276"/>
      <c r="T10" s="277"/>
    </row>
    <row r="11" spans="2:20" ht="37.5" customHeight="1" thickBot="1">
      <c r="B11" s="288"/>
      <c r="C11" s="290"/>
      <c r="D11" s="293"/>
      <c r="E11" s="26" t="s">
        <v>11</v>
      </c>
      <c r="F11" s="26" t="s">
        <v>12</v>
      </c>
      <c r="G11" s="278"/>
      <c r="H11" s="279"/>
      <c r="I11" s="279"/>
      <c r="J11" s="300"/>
      <c r="K11" s="298"/>
      <c r="L11" s="9"/>
      <c r="M11" s="302"/>
      <c r="N11" s="304"/>
      <c r="O11" s="27" t="s">
        <v>23</v>
      </c>
      <c r="P11" s="28" t="s">
        <v>20</v>
      </c>
      <c r="Q11" s="29" t="s">
        <v>21</v>
      </c>
      <c r="R11" s="30" t="s">
        <v>22</v>
      </c>
      <c r="S11" s="5" t="s">
        <v>14</v>
      </c>
      <c r="T11" s="6" t="s">
        <v>15</v>
      </c>
    </row>
    <row r="12" spans="2:20" ht="31" thickBot="1">
      <c r="B12" s="314" t="s">
        <v>136</v>
      </c>
      <c r="C12" s="311" t="s">
        <v>126</v>
      </c>
      <c r="D12" s="55" t="s">
        <v>107</v>
      </c>
      <c r="E12" s="56">
        <v>43466</v>
      </c>
      <c r="F12" s="56">
        <v>43830</v>
      </c>
      <c r="G12" s="62" t="s">
        <v>28</v>
      </c>
      <c r="H12" s="57">
        <v>1</v>
      </c>
      <c r="I12" s="76">
        <f>+J12</f>
        <v>1</v>
      </c>
      <c r="J12" s="57">
        <v>1</v>
      </c>
      <c r="K12" s="80">
        <v>1</v>
      </c>
      <c r="L12" s="105">
        <f>+K12/J12</f>
        <v>1</v>
      </c>
      <c r="M12" s="99">
        <f>DAYS360(E12,$C$8)/DAYS360(E12,F12)</f>
        <v>1</v>
      </c>
      <c r="N12" s="72">
        <f>IF(J12=0," -",IF(L12&gt;100%,100%,L12))</f>
        <v>1</v>
      </c>
      <c r="O12" s="88">
        <v>2210980</v>
      </c>
      <c r="P12" s="57">
        <v>230900</v>
      </c>
      <c r="Q12" s="57">
        <v>230667</v>
      </c>
      <c r="R12" s="57">
        <v>0</v>
      </c>
      <c r="S12" s="49">
        <f>IF(P12=0," -",Q12/P12)</f>
        <v>0.99899090515374622</v>
      </c>
      <c r="T12" s="50" t="str">
        <f>IF(R12=0," -",IF(Q12=0,100%,R12/Q12))</f>
        <v xml:space="preserve"> -</v>
      </c>
    </row>
    <row r="13" spans="2:20" ht="76" thickBot="1">
      <c r="B13" s="315"/>
      <c r="C13" s="312"/>
      <c r="D13" s="73" t="s">
        <v>108</v>
      </c>
      <c r="E13" s="74">
        <v>43466</v>
      </c>
      <c r="F13" s="74">
        <v>43830</v>
      </c>
      <c r="G13" s="75" t="s">
        <v>29</v>
      </c>
      <c r="H13" s="76">
        <v>48</v>
      </c>
      <c r="I13" s="70">
        <f>+J13+('2018'!I13-'2018'!K13)</f>
        <v>6</v>
      </c>
      <c r="J13" s="76">
        <v>15</v>
      </c>
      <c r="K13" s="81">
        <v>45</v>
      </c>
      <c r="L13" s="105">
        <f t="shared" ref="L13:L76" si="0">+K13/J13</f>
        <v>3</v>
      </c>
      <c r="M13" s="99">
        <f t="shared" ref="M13:M76" si="1">DAYS360(E13,$C$8)/DAYS360(E13,F13)</f>
        <v>1</v>
      </c>
      <c r="N13" s="72">
        <f t="shared" ref="N13:N76" si="2">IF(J13=0," -",IF(L13&gt;100%,100%,L13))</f>
        <v>1</v>
      </c>
      <c r="O13" s="89">
        <v>2210289</v>
      </c>
      <c r="P13" s="76">
        <v>4200</v>
      </c>
      <c r="Q13" s="76">
        <v>4200</v>
      </c>
      <c r="R13" s="76">
        <v>0</v>
      </c>
      <c r="S13" s="110">
        <f t="shared" ref="S13:S76" si="3">IF(P13=0," -",Q13/P13)</f>
        <v>1</v>
      </c>
      <c r="T13" s="111" t="str">
        <f t="shared" ref="T13:T76" si="4">IF(R13=0," -",IF(Q13=0,100%,R13/Q13))</f>
        <v xml:space="preserve"> -</v>
      </c>
    </row>
    <row r="14" spans="2:20" ht="13" customHeight="1" thickBot="1">
      <c r="B14" s="315"/>
      <c r="C14" s="33"/>
      <c r="D14" s="12"/>
      <c r="E14" s="34"/>
      <c r="F14" s="34"/>
      <c r="G14" s="31"/>
      <c r="H14" s="32"/>
      <c r="I14" s="117"/>
      <c r="J14" s="32"/>
      <c r="K14" s="32"/>
      <c r="L14" s="106"/>
      <c r="M14" s="106"/>
      <c r="N14" s="106"/>
      <c r="O14" s="31"/>
      <c r="P14" s="32"/>
      <c r="Q14" s="32"/>
      <c r="R14" s="32"/>
      <c r="S14" s="23"/>
      <c r="T14" s="21"/>
    </row>
    <row r="15" spans="2:20" ht="45">
      <c r="B15" s="315"/>
      <c r="C15" s="311" t="s">
        <v>127</v>
      </c>
      <c r="D15" s="280" t="s">
        <v>109</v>
      </c>
      <c r="E15" s="44">
        <v>43466</v>
      </c>
      <c r="F15" s="119">
        <v>43830</v>
      </c>
      <c r="G15" s="51" t="s">
        <v>30</v>
      </c>
      <c r="H15" s="46">
        <v>1</v>
      </c>
      <c r="I15" s="66">
        <f>+J15+('2018'!I15-'2018'!K15)</f>
        <v>-0.60000000000000009</v>
      </c>
      <c r="J15" s="46">
        <v>0</v>
      </c>
      <c r="K15" s="77">
        <v>1</v>
      </c>
      <c r="L15" s="104" t="e">
        <f t="shared" si="0"/>
        <v>#DIV/0!</v>
      </c>
      <c r="M15" s="98">
        <f t="shared" si="1"/>
        <v>1</v>
      </c>
      <c r="N15" s="67" t="str">
        <f t="shared" si="2"/>
        <v xml:space="preserve"> -</v>
      </c>
      <c r="O15" s="90">
        <v>2210289</v>
      </c>
      <c r="P15" s="45">
        <v>39083</v>
      </c>
      <c r="Q15" s="45">
        <v>39083</v>
      </c>
      <c r="R15" s="45">
        <v>0</v>
      </c>
      <c r="S15" s="66">
        <f t="shared" si="3"/>
        <v>1</v>
      </c>
      <c r="T15" s="67" t="str">
        <f t="shared" si="4"/>
        <v xml:space="preserve"> -</v>
      </c>
    </row>
    <row r="16" spans="2:20" ht="45">
      <c r="B16" s="315"/>
      <c r="C16" s="313"/>
      <c r="D16" s="305"/>
      <c r="E16" s="40">
        <v>43466</v>
      </c>
      <c r="F16" s="120">
        <v>43830</v>
      </c>
      <c r="G16" s="11" t="s">
        <v>31</v>
      </c>
      <c r="H16" s="41">
        <v>9000</v>
      </c>
      <c r="I16" s="41">
        <f>+J16+('2018'!I16-'2018'!K16)</f>
        <v>-1810</v>
      </c>
      <c r="J16" s="41">
        <v>2000</v>
      </c>
      <c r="K16" s="82">
        <v>3585</v>
      </c>
      <c r="L16" s="103">
        <f t="shared" si="0"/>
        <v>1.7925</v>
      </c>
      <c r="M16" s="96">
        <f t="shared" si="1"/>
        <v>1</v>
      </c>
      <c r="N16" s="52">
        <f t="shared" si="2"/>
        <v>1</v>
      </c>
      <c r="O16" s="91">
        <v>2210264</v>
      </c>
      <c r="P16" s="41">
        <v>245867</v>
      </c>
      <c r="Q16" s="41">
        <v>245667</v>
      </c>
      <c r="R16" s="41">
        <v>0</v>
      </c>
      <c r="S16" s="42">
        <f t="shared" si="3"/>
        <v>0.99918655207896956</v>
      </c>
      <c r="T16" s="52" t="str">
        <f t="shared" si="4"/>
        <v xml:space="preserve"> -</v>
      </c>
    </row>
    <row r="17" spans="2:20" ht="30">
      <c r="B17" s="315"/>
      <c r="C17" s="313"/>
      <c r="D17" s="305"/>
      <c r="E17" s="40">
        <v>43466</v>
      </c>
      <c r="F17" s="120">
        <v>43830</v>
      </c>
      <c r="G17" s="11" t="s">
        <v>32</v>
      </c>
      <c r="H17" s="41">
        <v>1</v>
      </c>
      <c r="I17" s="41">
        <f>+J17</f>
        <v>1</v>
      </c>
      <c r="J17" s="41">
        <v>1</v>
      </c>
      <c r="K17" s="82">
        <v>1</v>
      </c>
      <c r="L17" s="103">
        <f t="shared" si="0"/>
        <v>1</v>
      </c>
      <c r="M17" s="96">
        <f t="shared" si="1"/>
        <v>1</v>
      </c>
      <c r="N17" s="52">
        <f t="shared" si="2"/>
        <v>1</v>
      </c>
      <c r="O17" s="91">
        <v>2210264</v>
      </c>
      <c r="P17" s="41">
        <v>154000</v>
      </c>
      <c r="Q17" s="41">
        <v>153917</v>
      </c>
      <c r="R17" s="41">
        <v>0</v>
      </c>
      <c r="S17" s="42">
        <f t="shared" si="3"/>
        <v>0.99946103896103899</v>
      </c>
      <c r="T17" s="52" t="str">
        <f t="shared" si="4"/>
        <v xml:space="preserve"> -</v>
      </c>
    </row>
    <row r="18" spans="2:20" ht="45">
      <c r="B18" s="315"/>
      <c r="C18" s="313"/>
      <c r="D18" s="305"/>
      <c r="E18" s="40">
        <v>43466</v>
      </c>
      <c r="F18" s="120">
        <v>43830</v>
      </c>
      <c r="G18" s="18" t="s">
        <v>33</v>
      </c>
      <c r="H18" s="41">
        <v>1</v>
      </c>
      <c r="I18" s="41">
        <f>+J18</f>
        <v>1</v>
      </c>
      <c r="J18" s="41">
        <v>1</v>
      </c>
      <c r="K18" s="82">
        <v>1</v>
      </c>
      <c r="L18" s="103">
        <f t="shared" si="0"/>
        <v>1</v>
      </c>
      <c r="M18" s="96">
        <f t="shared" si="1"/>
        <v>1</v>
      </c>
      <c r="N18" s="52">
        <f t="shared" si="2"/>
        <v>1</v>
      </c>
      <c r="O18" s="91">
        <v>2210264</v>
      </c>
      <c r="P18" s="41">
        <v>54250</v>
      </c>
      <c r="Q18" s="41">
        <v>54250</v>
      </c>
      <c r="R18" s="41">
        <v>0</v>
      </c>
      <c r="S18" s="42">
        <f t="shared" si="3"/>
        <v>1</v>
      </c>
      <c r="T18" s="52" t="str">
        <f t="shared" si="4"/>
        <v xml:space="preserve"> -</v>
      </c>
    </row>
    <row r="19" spans="2:20" ht="45">
      <c r="B19" s="315"/>
      <c r="C19" s="313"/>
      <c r="D19" s="305"/>
      <c r="E19" s="40">
        <v>43466</v>
      </c>
      <c r="F19" s="121">
        <v>43830</v>
      </c>
      <c r="G19" s="11" t="s">
        <v>34</v>
      </c>
      <c r="H19" s="43">
        <v>4</v>
      </c>
      <c r="I19" s="41">
        <f>+J19+('2018'!I19-'2018'!K19)</f>
        <v>4</v>
      </c>
      <c r="J19" s="41">
        <v>0</v>
      </c>
      <c r="K19" s="82">
        <v>0</v>
      </c>
      <c r="L19" s="103" t="e">
        <f t="shared" si="0"/>
        <v>#DIV/0!</v>
      </c>
      <c r="M19" s="96">
        <f t="shared" si="1"/>
        <v>1</v>
      </c>
      <c r="N19" s="52" t="str">
        <f t="shared" si="2"/>
        <v xml:space="preserve"> -</v>
      </c>
      <c r="O19" s="91" t="s">
        <v>201</v>
      </c>
      <c r="P19" s="41">
        <v>0</v>
      </c>
      <c r="Q19" s="41">
        <v>0</v>
      </c>
      <c r="R19" s="41">
        <v>0</v>
      </c>
      <c r="S19" s="42" t="str">
        <f t="shared" si="3"/>
        <v xml:space="preserve"> -</v>
      </c>
      <c r="T19" s="52" t="str">
        <f t="shared" si="4"/>
        <v xml:space="preserve"> -</v>
      </c>
    </row>
    <row r="20" spans="2:20" ht="30">
      <c r="B20" s="315"/>
      <c r="C20" s="313"/>
      <c r="D20" s="305"/>
      <c r="E20" s="40">
        <v>43466</v>
      </c>
      <c r="F20" s="120">
        <v>43830</v>
      </c>
      <c r="G20" s="13" t="s">
        <v>35</v>
      </c>
      <c r="H20" s="41">
        <v>2</v>
      </c>
      <c r="I20" s="41">
        <f>+J20+('2018'!I20-'2018'!K20)</f>
        <v>0</v>
      </c>
      <c r="J20" s="41">
        <v>0</v>
      </c>
      <c r="K20" s="82">
        <v>2</v>
      </c>
      <c r="L20" s="103" t="e">
        <f t="shared" si="0"/>
        <v>#DIV/0!</v>
      </c>
      <c r="M20" s="96">
        <f t="shared" si="1"/>
        <v>1</v>
      </c>
      <c r="N20" s="52" t="str">
        <f t="shared" si="2"/>
        <v xml:space="preserve"> -</v>
      </c>
      <c r="O20" s="91">
        <v>2210264</v>
      </c>
      <c r="P20" s="41">
        <v>106250</v>
      </c>
      <c r="Q20" s="41">
        <v>106250</v>
      </c>
      <c r="R20" s="41">
        <v>0</v>
      </c>
      <c r="S20" s="42">
        <f t="shared" si="3"/>
        <v>1</v>
      </c>
      <c r="T20" s="52" t="str">
        <f t="shared" si="4"/>
        <v xml:space="preserve"> -</v>
      </c>
    </row>
    <row r="21" spans="2:20" ht="45">
      <c r="B21" s="315"/>
      <c r="C21" s="313"/>
      <c r="D21" s="305"/>
      <c r="E21" s="40">
        <v>43466</v>
      </c>
      <c r="F21" s="120">
        <v>43830</v>
      </c>
      <c r="G21" s="11" t="s">
        <v>36</v>
      </c>
      <c r="H21" s="41">
        <v>2</v>
      </c>
      <c r="I21" s="41">
        <f>+J21+('2018'!I21-'2018'!K21)</f>
        <v>1</v>
      </c>
      <c r="J21" s="41">
        <v>2</v>
      </c>
      <c r="K21" s="129">
        <v>0.5</v>
      </c>
      <c r="L21" s="103">
        <f t="shared" si="0"/>
        <v>0.25</v>
      </c>
      <c r="M21" s="96">
        <f t="shared" si="1"/>
        <v>1</v>
      </c>
      <c r="N21" s="52">
        <f t="shared" si="2"/>
        <v>0.25</v>
      </c>
      <c r="O21" s="91">
        <v>2210264</v>
      </c>
      <c r="P21" s="41">
        <v>49083</v>
      </c>
      <c r="Q21" s="41">
        <v>49083</v>
      </c>
      <c r="R21" s="41">
        <v>0</v>
      </c>
      <c r="S21" s="42">
        <f t="shared" si="3"/>
        <v>1</v>
      </c>
      <c r="T21" s="52" t="str">
        <f t="shared" si="4"/>
        <v xml:space="preserve"> -</v>
      </c>
    </row>
    <row r="22" spans="2:20" ht="45">
      <c r="B22" s="315"/>
      <c r="C22" s="313"/>
      <c r="D22" s="305"/>
      <c r="E22" s="40">
        <v>43466</v>
      </c>
      <c r="F22" s="120">
        <v>43830</v>
      </c>
      <c r="G22" s="11" t="s">
        <v>37</v>
      </c>
      <c r="H22" s="42">
        <v>1</v>
      </c>
      <c r="I22" s="42">
        <f>+J22+('2018'!I22-'2018'!K22)</f>
        <v>-0.7</v>
      </c>
      <c r="J22" s="42">
        <v>0</v>
      </c>
      <c r="K22" s="78">
        <v>1</v>
      </c>
      <c r="L22" s="103" t="e">
        <f t="shared" si="0"/>
        <v>#DIV/0!</v>
      </c>
      <c r="M22" s="96">
        <f t="shared" si="1"/>
        <v>1</v>
      </c>
      <c r="N22" s="52" t="str">
        <f t="shared" si="2"/>
        <v xml:space="preserve"> -</v>
      </c>
      <c r="O22" s="91">
        <v>2210289</v>
      </c>
      <c r="P22" s="41">
        <v>73180</v>
      </c>
      <c r="Q22" s="41">
        <v>73180</v>
      </c>
      <c r="R22" s="41">
        <v>0</v>
      </c>
      <c r="S22" s="42">
        <f t="shared" si="3"/>
        <v>1</v>
      </c>
      <c r="T22" s="52" t="str">
        <f t="shared" si="4"/>
        <v xml:space="preserve"> -</v>
      </c>
    </row>
    <row r="23" spans="2:20" ht="46" thickBot="1">
      <c r="B23" s="316"/>
      <c r="C23" s="312"/>
      <c r="D23" s="281"/>
      <c r="E23" s="47">
        <v>43466</v>
      </c>
      <c r="F23" s="122">
        <v>43830</v>
      </c>
      <c r="G23" s="14" t="s">
        <v>38</v>
      </c>
      <c r="H23" s="48">
        <v>1</v>
      </c>
      <c r="I23" s="48">
        <f>+J23</f>
        <v>1</v>
      </c>
      <c r="J23" s="48">
        <v>1</v>
      </c>
      <c r="K23" s="83">
        <v>1</v>
      </c>
      <c r="L23" s="107">
        <f t="shared" si="0"/>
        <v>1</v>
      </c>
      <c r="M23" s="97">
        <f t="shared" si="1"/>
        <v>1</v>
      </c>
      <c r="N23" s="50">
        <f t="shared" si="2"/>
        <v>1</v>
      </c>
      <c r="O23" s="92">
        <v>2210289</v>
      </c>
      <c r="P23" s="48">
        <v>37800</v>
      </c>
      <c r="Q23" s="48">
        <v>37800</v>
      </c>
      <c r="R23" s="48">
        <v>0</v>
      </c>
      <c r="S23" s="60">
        <f t="shared" si="3"/>
        <v>1</v>
      </c>
      <c r="T23" s="61" t="str">
        <f t="shared" si="4"/>
        <v xml:space="preserve"> -</v>
      </c>
    </row>
    <row r="24" spans="2:20" ht="13" customHeight="1" thickBot="1">
      <c r="B24" s="54"/>
      <c r="C24" s="35"/>
      <c r="D24" s="36"/>
      <c r="E24" s="37"/>
      <c r="F24" s="37"/>
      <c r="G24" s="35"/>
      <c r="H24" s="38"/>
      <c r="I24" s="118"/>
      <c r="J24" s="38"/>
      <c r="K24" s="38"/>
      <c r="L24" s="108"/>
      <c r="M24" s="108"/>
      <c r="N24" s="108"/>
      <c r="O24" s="39"/>
      <c r="P24" s="38"/>
      <c r="Q24" s="38"/>
      <c r="R24" s="38"/>
      <c r="S24" s="24"/>
      <c r="T24" s="25"/>
    </row>
    <row r="25" spans="2:20" ht="45">
      <c r="B25" s="314" t="s">
        <v>135</v>
      </c>
      <c r="C25" s="311" t="s">
        <v>128</v>
      </c>
      <c r="D25" s="280" t="s">
        <v>110</v>
      </c>
      <c r="E25" s="44">
        <v>43466</v>
      </c>
      <c r="F25" s="119">
        <v>43830</v>
      </c>
      <c r="G25" s="51" t="s">
        <v>39</v>
      </c>
      <c r="H25" s="45">
        <v>1</v>
      </c>
      <c r="I25" s="65">
        <f t="shared" ref="I25:I30" si="5">+J25</f>
        <v>1</v>
      </c>
      <c r="J25" s="45">
        <v>1</v>
      </c>
      <c r="K25" s="84">
        <v>1</v>
      </c>
      <c r="L25" s="104">
        <f t="shared" si="0"/>
        <v>1</v>
      </c>
      <c r="M25" s="98">
        <f t="shared" si="1"/>
        <v>1</v>
      </c>
      <c r="N25" s="67">
        <f t="shared" si="2"/>
        <v>1</v>
      </c>
      <c r="O25" s="90">
        <v>2210979</v>
      </c>
      <c r="P25" s="45">
        <v>10000</v>
      </c>
      <c r="Q25" s="45">
        <v>4700</v>
      </c>
      <c r="R25" s="45">
        <v>0</v>
      </c>
      <c r="S25" s="66">
        <f t="shared" si="3"/>
        <v>0.47</v>
      </c>
      <c r="T25" s="67" t="str">
        <f t="shared" si="4"/>
        <v xml:space="preserve"> -</v>
      </c>
    </row>
    <row r="26" spans="2:20" ht="45">
      <c r="B26" s="315"/>
      <c r="C26" s="313"/>
      <c r="D26" s="305"/>
      <c r="E26" s="40">
        <v>43466</v>
      </c>
      <c r="F26" s="120">
        <v>43830</v>
      </c>
      <c r="G26" s="11" t="s">
        <v>40</v>
      </c>
      <c r="H26" s="41">
        <v>4</v>
      </c>
      <c r="I26" s="41">
        <f t="shared" si="5"/>
        <v>4</v>
      </c>
      <c r="J26" s="41">
        <v>4</v>
      </c>
      <c r="K26" s="82">
        <v>4</v>
      </c>
      <c r="L26" s="103">
        <f t="shared" si="0"/>
        <v>1</v>
      </c>
      <c r="M26" s="96">
        <f t="shared" si="1"/>
        <v>1</v>
      </c>
      <c r="N26" s="52">
        <f t="shared" si="2"/>
        <v>1</v>
      </c>
      <c r="O26" s="91">
        <v>2210979</v>
      </c>
      <c r="P26" s="41">
        <v>18417</v>
      </c>
      <c r="Q26" s="41">
        <v>18417</v>
      </c>
      <c r="R26" s="41">
        <v>0</v>
      </c>
      <c r="S26" s="42">
        <f t="shared" si="3"/>
        <v>1</v>
      </c>
      <c r="T26" s="52" t="str">
        <f t="shared" si="4"/>
        <v xml:space="preserve"> -</v>
      </c>
    </row>
    <row r="27" spans="2:20" ht="30">
      <c r="B27" s="315"/>
      <c r="C27" s="313"/>
      <c r="D27" s="305"/>
      <c r="E27" s="40">
        <v>43466</v>
      </c>
      <c r="F27" s="120">
        <v>43830</v>
      </c>
      <c r="G27" s="11" t="s">
        <v>41</v>
      </c>
      <c r="H27" s="41">
        <v>1</v>
      </c>
      <c r="I27" s="41">
        <f t="shared" si="5"/>
        <v>1</v>
      </c>
      <c r="J27" s="41">
        <v>1</v>
      </c>
      <c r="K27" s="82">
        <v>1</v>
      </c>
      <c r="L27" s="103">
        <f t="shared" si="0"/>
        <v>1</v>
      </c>
      <c r="M27" s="96">
        <f t="shared" si="1"/>
        <v>1</v>
      </c>
      <c r="N27" s="52">
        <f t="shared" si="2"/>
        <v>1</v>
      </c>
      <c r="O27" s="91">
        <v>2210979</v>
      </c>
      <c r="P27" s="41">
        <v>50917</v>
      </c>
      <c r="Q27" s="41">
        <v>50917</v>
      </c>
      <c r="R27" s="41">
        <v>0</v>
      </c>
      <c r="S27" s="42">
        <f t="shared" si="3"/>
        <v>1</v>
      </c>
      <c r="T27" s="52" t="str">
        <f t="shared" si="4"/>
        <v xml:space="preserve"> -</v>
      </c>
    </row>
    <row r="28" spans="2:20" ht="30">
      <c r="B28" s="315"/>
      <c r="C28" s="313"/>
      <c r="D28" s="305"/>
      <c r="E28" s="40">
        <v>43466</v>
      </c>
      <c r="F28" s="120">
        <v>43830</v>
      </c>
      <c r="G28" s="11" t="s">
        <v>42</v>
      </c>
      <c r="H28" s="41">
        <v>1</v>
      </c>
      <c r="I28" s="41">
        <f t="shared" si="5"/>
        <v>1</v>
      </c>
      <c r="J28" s="41">
        <v>1</v>
      </c>
      <c r="K28" s="82">
        <v>1</v>
      </c>
      <c r="L28" s="103">
        <f t="shared" si="0"/>
        <v>1</v>
      </c>
      <c r="M28" s="96">
        <f t="shared" si="1"/>
        <v>1</v>
      </c>
      <c r="N28" s="52">
        <f t="shared" si="2"/>
        <v>1</v>
      </c>
      <c r="O28" s="91">
        <v>2210979</v>
      </c>
      <c r="P28" s="41">
        <v>90000</v>
      </c>
      <c r="Q28" s="41">
        <v>64404</v>
      </c>
      <c r="R28" s="41">
        <v>0</v>
      </c>
      <c r="S28" s="42">
        <f t="shared" si="3"/>
        <v>0.71560000000000001</v>
      </c>
      <c r="T28" s="52" t="str">
        <f t="shared" si="4"/>
        <v xml:space="preserve"> -</v>
      </c>
    </row>
    <row r="29" spans="2:20" ht="75">
      <c r="B29" s="315"/>
      <c r="C29" s="313"/>
      <c r="D29" s="305"/>
      <c r="E29" s="40">
        <v>43466</v>
      </c>
      <c r="F29" s="120">
        <v>43830</v>
      </c>
      <c r="G29" s="11" t="s">
        <v>43</v>
      </c>
      <c r="H29" s="42">
        <v>1</v>
      </c>
      <c r="I29" s="42">
        <f t="shared" si="5"/>
        <v>1</v>
      </c>
      <c r="J29" s="42">
        <v>1</v>
      </c>
      <c r="K29" s="78">
        <v>1</v>
      </c>
      <c r="L29" s="103">
        <f t="shared" si="0"/>
        <v>1</v>
      </c>
      <c r="M29" s="96">
        <f t="shared" si="1"/>
        <v>1</v>
      </c>
      <c r="N29" s="52">
        <f t="shared" si="2"/>
        <v>1</v>
      </c>
      <c r="O29" s="91">
        <v>2210979</v>
      </c>
      <c r="P29" s="41">
        <v>365000</v>
      </c>
      <c r="Q29" s="41">
        <v>357479</v>
      </c>
      <c r="R29" s="41">
        <v>0</v>
      </c>
      <c r="S29" s="42">
        <f t="shared" si="3"/>
        <v>0.97939452054794518</v>
      </c>
      <c r="T29" s="52" t="str">
        <f t="shared" si="4"/>
        <v xml:space="preserve"> -</v>
      </c>
    </row>
    <row r="30" spans="2:20" ht="45">
      <c r="B30" s="315"/>
      <c r="C30" s="313"/>
      <c r="D30" s="305"/>
      <c r="E30" s="40">
        <v>43466</v>
      </c>
      <c r="F30" s="120">
        <v>43830</v>
      </c>
      <c r="G30" s="11" t="s">
        <v>44</v>
      </c>
      <c r="H30" s="42">
        <v>1</v>
      </c>
      <c r="I30" s="42">
        <f t="shared" si="5"/>
        <v>1</v>
      </c>
      <c r="J30" s="42">
        <v>1</v>
      </c>
      <c r="K30" s="78">
        <v>1</v>
      </c>
      <c r="L30" s="103">
        <f t="shared" si="0"/>
        <v>1</v>
      </c>
      <c r="M30" s="96">
        <f t="shared" si="1"/>
        <v>1</v>
      </c>
      <c r="N30" s="52">
        <f t="shared" si="2"/>
        <v>1</v>
      </c>
      <c r="O30" s="91">
        <v>2210979</v>
      </c>
      <c r="P30" s="41">
        <v>373022</v>
      </c>
      <c r="Q30" s="41">
        <v>350000</v>
      </c>
      <c r="R30" s="41">
        <v>0</v>
      </c>
      <c r="S30" s="42">
        <f t="shared" si="3"/>
        <v>0.93828246055192455</v>
      </c>
      <c r="T30" s="52" t="str">
        <f t="shared" si="4"/>
        <v xml:space="preserve"> -</v>
      </c>
    </row>
    <row r="31" spans="2:20" ht="60">
      <c r="B31" s="315"/>
      <c r="C31" s="313"/>
      <c r="D31" s="305"/>
      <c r="E31" s="40">
        <v>43466</v>
      </c>
      <c r="F31" s="120">
        <v>43830</v>
      </c>
      <c r="G31" s="11" t="s">
        <v>45</v>
      </c>
      <c r="H31" s="41">
        <v>7</v>
      </c>
      <c r="I31" s="41">
        <f>+J31+('2018'!I31-'2018'!K31)</f>
        <v>3</v>
      </c>
      <c r="J31" s="41">
        <v>2</v>
      </c>
      <c r="K31" s="82">
        <v>3</v>
      </c>
      <c r="L31" s="103">
        <f t="shared" si="0"/>
        <v>1.5</v>
      </c>
      <c r="M31" s="96">
        <f t="shared" si="1"/>
        <v>1</v>
      </c>
      <c r="N31" s="52">
        <f t="shared" si="2"/>
        <v>1</v>
      </c>
      <c r="O31" s="91">
        <v>2210979</v>
      </c>
      <c r="P31" s="41">
        <v>40000</v>
      </c>
      <c r="Q31" s="41">
        <v>40000</v>
      </c>
      <c r="R31" s="41">
        <v>0</v>
      </c>
      <c r="S31" s="42">
        <f t="shared" si="3"/>
        <v>1</v>
      </c>
      <c r="T31" s="52" t="str">
        <f t="shared" si="4"/>
        <v xml:space="preserve"> -</v>
      </c>
    </row>
    <row r="32" spans="2:20" ht="45">
      <c r="B32" s="315"/>
      <c r="C32" s="313"/>
      <c r="D32" s="305"/>
      <c r="E32" s="40">
        <v>43466</v>
      </c>
      <c r="F32" s="120">
        <v>43830</v>
      </c>
      <c r="G32" s="11" t="s">
        <v>46</v>
      </c>
      <c r="H32" s="41">
        <v>1</v>
      </c>
      <c r="I32" s="41">
        <f>+J32</f>
        <v>1</v>
      </c>
      <c r="J32" s="41">
        <v>1</v>
      </c>
      <c r="K32" s="82">
        <v>3</v>
      </c>
      <c r="L32" s="103">
        <f t="shared" si="0"/>
        <v>3</v>
      </c>
      <c r="M32" s="96">
        <f t="shared" si="1"/>
        <v>1</v>
      </c>
      <c r="N32" s="52">
        <f t="shared" si="2"/>
        <v>1</v>
      </c>
      <c r="O32" s="91">
        <v>2210979</v>
      </c>
      <c r="P32" s="41">
        <v>40000</v>
      </c>
      <c r="Q32" s="41">
        <v>26183</v>
      </c>
      <c r="R32" s="41">
        <v>0</v>
      </c>
      <c r="S32" s="42">
        <f t="shared" si="3"/>
        <v>0.65457500000000002</v>
      </c>
      <c r="T32" s="52" t="str">
        <f t="shared" si="4"/>
        <v xml:space="preserve"> -</v>
      </c>
    </row>
    <row r="33" spans="2:20" ht="45">
      <c r="B33" s="315"/>
      <c r="C33" s="313"/>
      <c r="D33" s="305"/>
      <c r="E33" s="40">
        <v>43466</v>
      </c>
      <c r="F33" s="120">
        <v>43830</v>
      </c>
      <c r="G33" s="11" t="s">
        <v>47</v>
      </c>
      <c r="H33" s="41">
        <v>1</v>
      </c>
      <c r="I33" s="41">
        <f>+J33</f>
        <v>1</v>
      </c>
      <c r="J33" s="41">
        <v>1</v>
      </c>
      <c r="K33" s="82">
        <v>1</v>
      </c>
      <c r="L33" s="103">
        <f t="shared" si="0"/>
        <v>1</v>
      </c>
      <c r="M33" s="96">
        <f t="shared" si="1"/>
        <v>1</v>
      </c>
      <c r="N33" s="52">
        <f t="shared" si="2"/>
        <v>1</v>
      </c>
      <c r="O33" s="91">
        <v>2210979</v>
      </c>
      <c r="P33" s="41">
        <v>10000</v>
      </c>
      <c r="Q33" s="41">
        <v>10000</v>
      </c>
      <c r="R33" s="41">
        <v>0</v>
      </c>
      <c r="S33" s="42">
        <f t="shared" si="3"/>
        <v>1</v>
      </c>
      <c r="T33" s="52" t="str">
        <f t="shared" si="4"/>
        <v xml:space="preserve"> -</v>
      </c>
    </row>
    <row r="34" spans="2:20" ht="45">
      <c r="B34" s="315"/>
      <c r="C34" s="313"/>
      <c r="D34" s="305"/>
      <c r="E34" s="40">
        <v>43466</v>
      </c>
      <c r="F34" s="120">
        <v>43830</v>
      </c>
      <c r="G34" s="11" t="s">
        <v>48</v>
      </c>
      <c r="H34" s="41">
        <v>1</v>
      </c>
      <c r="I34" s="41">
        <f>+J34</f>
        <v>1</v>
      </c>
      <c r="J34" s="41">
        <v>1</v>
      </c>
      <c r="K34" s="82">
        <v>1</v>
      </c>
      <c r="L34" s="103">
        <f t="shared" si="0"/>
        <v>1</v>
      </c>
      <c r="M34" s="96">
        <f t="shared" si="1"/>
        <v>1</v>
      </c>
      <c r="N34" s="52">
        <f t="shared" si="2"/>
        <v>1</v>
      </c>
      <c r="O34" s="91">
        <v>2210979</v>
      </c>
      <c r="P34" s="41">
        <v>280667</v>
      </c>
      <c r="Q34" s="41">
        <v>258578</v>
      </c>
      <c r="R34" s="41">
        <v>0</v>
      </c>
      <c r="S34" s="42">
        <f t="shared" si="3"/>
        <v>0.92129819323254958</v>
      </c>
      <c r="T34" s="52" t="str">
        <f t="shared" si="4"/>
        <v xml:space="preserve"> -</v>
      </c>
    </row>
    <row r="35" spans="2:20" ht="30">
      <c r="B35" s="315"/>
      <c r="C35" s="313"/>
      <c r="D35" s="305"/>
      <c r="E35" s="40">
        <v>43466</v>
      </c>
      <c r="F35" s="120">
        <v>43830</v>
      </c>
      <c r="G35" s="11" t="s">
        <v>49</v>
      </c>
      <c r="H35" s="41">
        <v>1</v>
      </c>
      <c r="I35" s="41">
        <f>+J35</f>
        <v>1</v>
      </c>
      <c r="J35" s="41">
        <v>1</v>
      </c>
      <c r="K35" s="129">
        <v>0.5</v>
      </c>
      <c r="L35" s="103">
        <f t="shared" si="0"/>
        <v>0.5</v>
      </c>
      <c r="M35" s="96">
        <f t="shared" si="1"/>
        <v>1</v>
      </c>
      <c r="N35" s="52">
        <f t="shared" si="2"/>
        <v>0.5</v>
      </c>
      <c r="O35" s="91">
        <v>2210979</v>
      </c>
      <c r="P35" s="41">
        <v>0</v>
      </c>
      <c r="Q35" s="41">
        <v>0</v>
      </c>
      <c r="R35" s="41">
        <v>0</v>
      </c>
      <c r="S35" s="42" t="str">
        <f t="shared" si="3"/>
        <v xml:space="preserve"> -</v>
      </c>
      <c r="T35" s="52" t="str">
        <f t="shared" si="4"/>
        <v xml:space="preserve"> -</v>
      </c>
    </row>
    <row r="36" spans="2:20" ht="76" thickBot="1">
      <c r="B36" s="315"/>
      <c r="C36" s="313"/>
      <c r="D36" s="306"/>
      <c r="E36" s="58">
        <v>43466</v>
      </c>
      <c r="F36" s="123">
        <v>43830</v>
      </c>
      <c r="G36" s="18" t="s">
        <v>50</v>
      </c>
      <c r="H36" s="59">
        <v>1</v>
      </c>
      <c r="I36" s="48">
        <f>+J36+('2018'!I36-'2018'!K36)</f>
        <v>0</v>
      </c>
      <c r="J36" s="59">
        <v>0</v>
      </c>
      <c r="K36" s="85">
        <v>1</v>
      </c>
      <c r="L36" s="107" t="e">
        <f t="shared" si="0"/>
        <v>#DIV/0!</v>
      </c>
      <c r="M36" s="97">
        <f t="shared" si="1"/>
        <v>1</v>
      </c>
      <c r="N36" s="50" t="str">
        <f t="shared" si="2"/>
        <v xml:space="preserve"> -</v>
      </c>
      <c r="O36" s="92">
        <v>2210979</v>
      </c>
      <c r="P36" s="59">
        <v>10000</v>
      </c>
      <c r="Q36" s="59">
        <v>10000</v>
      </c>
      <c r="R36" s="59">
        <v>0</v>
      </c>
      <c r="S36" s="49">
        <f t="shared" si="3"/>
        <v>1</v>
      </c>
      <c r="T36" s="50" t="str">
        <f t="shared" si="4"/>
        <v xml:space="preserve"> -</v>
      </c>
    </row>
    <row r="37" spans="2:20" ht="45">
      <c r="B37" s="315"/>
      <c r="C37" s="313"/>
      <c r="D37" s="308" t="s">
        <v>111</v>
      </c>
      <c r="E37" s="44">
        <v>43466</v>
      </c>
      <c r="F37" s="119">
        <v>43830</v>
      </c>
      <c r="G37" s="51" t="s">
        <v>51</v>
      </c>
      <c r="H37" s="45">
        <v>1</v>
      </c>
      <c r="I37" s="65">
        <f>+J37</f>
        <v>1</v>
      </c>
      <c r="J37" s="45">
        <v>1</v>
      </c>
      <c r="K37" s="84">
        <v>1</v>
      </c>
      <c r="L37" s="104">
        <f t="shared" si="0"/>
        <v>1</v>
      </c>
      <c r="M37" s="98">
        <f t="shared" si="1"/>
        <v>1</v>
      </c>
      <c r="N37" s="67">
        <f t="shared" si="2"/>
        <v>1</v>
      </c>
      <c r="O37" s="94">
        <v>0</v>
      </c>
      <c r="P37" s="45">
        <v>0</v>
      </c>
      <c r="Q37" s="45">
        <v>0</v>
      </c>
      <c r="R37" s="45">
        <v>0</v>
      </c>
      <c r="S37" s="66" t="str">
        <f t="shared" si="3"/>
        <v xml:space="preserve"> -</v>
      </c>
      <c r="T37" s="67" t="str">
        <f t="shared" si="4"/>
        <v xml:space="preserve"> -</v>
      </c>
    </row>
    <row r="38" spans="2:20" ht="61" thickBot="1">
      <c r="B38" s="315"/>
      <c r="C38" s="313"/>
      <c r="D38" s="310"/>
      <c r="E38" s="47">
        <v>43466</v>
      </c>
      <c r="F38" s="122">
        <v>43830</v>
      </c>
      <c r="G38" s="14" t="s">
        <v>52</v>
      </c>
      <c r="H38" s="48">
        <v>1</v>
      </c>
      <c r="I38" s="48">
        <f>+J38</f>
        <v>1</v>
      </c>
      <c r="J38" s="48">
        <v>1</v>
      </c>
      <c r="K38" s="83">
        <v>1</v>
      </c>
      <c r="L38" s="107">
        <f t="shared" si="0"/>
        <v>1</v>
      </c>
      <c r="M38" s="97">
        <f t="shared" si="1"/>
        <v>1</v>
      </c>
      <c r="N38" s="50">
        <f t="shared" si="2"/>
        <v>1</v>
      </c>
      <c r="O38" s="92">
        <v>0</v>
      </c>
      <c r="P38" s="48">
        <v>0</v>
      </c>
      <c r="Q38" s="48">
        <v>0</v>
      </c>
      <c r="R38" s="48">
        <v>0</v>
      </c>
      <c r="S38" s="49" t="str">
        <f t="shared" si="3"/>
        <v xml:space="preserve"> -</v>
      </c>
      <c r="T38" s="50" t="str">
        <f t="shared" si="4"/>
        <v xml:space="preserve"> -</v>
      </c>
    </row>
    <row r="39" spans="2:20" ht="45">
      <c r="B39" s="315"/>
      <c r="C39" s="313"/>
      <c r="D39" s="307" t="s">
        <v>112</v>
      </c>
      <c r="E39" s="63">
        <v>43466</v>
      </c>
      <c r="F39" s="124">
        <v>43830</v>
      </c>
      <c r="G39" s="64" t="s">
        <v>53</v>
      </c>
      <c r="H39" s="65">
        <v>3</v>
      </c>
      <c r="I39" s="65">
        <f>+J39+('2018'!I39-'2018'!K39)</f>
        <v>-3</v>
      </c>
      <c r="J39" s="65">
        <v>1</v>
      </c>
      <c r="K39" s="86">
        <v>1</v>
      </c>
      <c r="L39" s="104">
        <f t="shared" si="0"/>
        <v>1</v>
      </c>
      <c r="M39" s="98">
        <f t="shared" si="1"/>
        <v>1</v>
      </c>
      <c r="N39" s="67">
        <f t="shared" si="2"/>
        <v>1</v>
      </c>
      <c r="O39" s="94">
        <v>2210813</v>
      </c>
      <c r="P39" s="65">
        <v>25000</v>
      </c>
      <c r="Q39" s="65">
        <v>25000</v>
      </c>
      <c r="R39" s="65">
        <v>0</v>
      </c>
      <c r="S39" s="66">
        <f t="shared" si="3"/>
        <v>1</v>
      </c>
      <c r="T39" s="67" t="str">
        <f t="shared" si="4"/>
        <v xml:space="preserve"> -</v>
      </c>
    </row>
    <row r="40" spans="2:20" ht="46" thickBot="1">
      <c r="B40" s="315"/>
      <c r="C40" s="312"/>
      <c r="D40" s="281"/>
      <c r="E40" s="47">
        <v>43466</v>
      </c>
      <c r="F40" s="122">
        <v>43830</v>
      </c>
      <c r="G40" s="14" t="s">
        <v>54</v>
      </c>
      <c r="H40" s="48">
        <v>1</v>
      </c>
      <c r="I40" s="41">
        <f>+J40+('2018'!I40-'2018'!K40)</f>
        <v>1</v>
      </c>
      <c r="J40" s="48">
        <v>1</v>
      </c>
      <c r="K40" s="83">
        <v>1</v>
      </c>
      <c r="L40" s="107">
        <f t="shared" si="0"/>
        <v>1</v>
      </c>
      <c r="M40" s="97">
        <f t="shared" si="1"/>
        <v>1</v>
      </c>
      <c r="N40" s="50">
        <f t="shared" si="2"/>
        <v>1</v>
      </c>
      <c r="O40" s="92">
        <v>2210813</v>
      </c>
      <c r="P40" s="48">
        <v>175000</v>
      </c>
      <c r="Q40" s="48">
        <v>161785</v>
      </c>
      <c r="R40" s="48">
        <v>0</v>
      </c>
      <c r="S40" s="60">
        <f t="shared" si="3"/>
        <v>0.92448571428571424</v>
      </c>
      <c r="T40" s="61" t="str">
        <f t="shared" si="4"/>
        <v xml:space="preserve"> -</v>
      </c>
    </row>
    <row r="41" spans="2:20" ht="13" customHeight="1" thickBot="1">
      <c r="B41" s="315"/>
      <c r="C41" s="33"/>
      <c r="D41" s="12"/>
      <c r="E41" s="34"/>
      <c r="F41" s="34"/>
      <c r="G41" s="31"/>
      <c r="H41" s="32"/>
      <c r="I41" s="32"/>
      <c r="J41" s="32"/>
      <c r="K41" s="32"/>
      <c r="L41" s="20"/>
      <c r="M41" s="20"/>
      <c r="N41" s="106"/>
      <c r="O41" s="31"/>
      <c r="P41" s="32"/>
      <c r="Q41" s="32"/>
      <c r="R41" s="32"/>
      <c r="S41" s="23"/>
      <c r="T41" s="21"/>
    </row>
    <row r="42" spans="2:20" ht="46" thickBot="1">
      <c r="B42" s="315"/>
      <c r="C42" s="311" t="s">
        <v>129</v>
      </c>
      <c r="D42" s="55" t="s">
        <v>113</v>
      </c>
      <c r="E42" s="56">
        <v>43466</v>
      </c>
      <c r="F42" s="125">
        <v>43830</v>
      </c>
      <c r="G42" s="62" t="s">
        <v>55</v>
      </c>
      <c r="H42" s="57">
        <v>4</v>
      </c>
      <c r="I42" s="48">
        <f>+J42+('2018'!I42-'2018'!K42)</f>
        <v>1</v>
      </c>
      <c r="J42" s="57">
        <v>2</v>
      </c>
      <c r="K42" s="80">
        <v>4</v>
      </c>
      <c r="L42" s="105">
        <f t="shared" si="0"/>
        <v>2</v>
      </c>
      <c r="M42" s="99">
        <f t="shared" si="1"/>
        <v>1</v>
      </c>
      <c r="N42" s="72">
        <f t="shared" si="2"/>
        <v>1</v>
      </c>
      <c r="O42" s="89" t="s">
        <v>201</v>
      </c>
      <c r="P42" s="57">
        <v>0</v>
      </c>
      <c r="Q42" s="57">
        <v>0</v>
      </c>
      <c r="R42" s="57">
        <v>0</v>
      </c>
      <c r="S42" s="71" t="str">
        <f t="shared" si="3"/>
        <v xml:space="preserve"> -</v>
      </c>
      <c r="T42" s="72" t="str">
        <f t="shared" si="4"/>
        <v xml:space="preserve"> -</v>
      </c>
    </row>
    <row r="43" spans="2:20" ht="30">
      <c r="B43" s="315"/>
      <c r="C43" s="313"/>
      <c r="D43" s="308" t="s">
        <v>114</v>
      </c>
      <c r="E43" s="44">
        <v>43466</v>
      </c>
      <c r="F43" s="119">
        <v>43830</v>
      </c>
      <c r="G43" s="51" t="s">
        <v>56</v>
      </c>
      <c r="H43" s="46">
        <v>1</v>
      </c>
      <c r="I43" s="66">
        <f>+J43</f>
        <v>1</v>
      </c>
      <c r="J43" s="46">
        <v>1</v>
      </c>
      <c r="K43" s="77">
        <v>1</v>
      </c>
      <c r="L43" s="104">
        <f t="shared" si="0"/>
        <v>1</v>
      </c>
      <c r="M43" s="98">
        <f t="shared" si="1"/>
        <v>1</v>
      </c>
      <c r="N43" s="67">
        <f t="shared" si="2"/>
        <v>1</v>
      </c>
      <c r="O43" s="94">
        <v>2210675</v>
      </c>
      <c r="P43" s="45">
        <v>1331210</v>
      </c>
      <c r="Q43" s="45">
        <v>1331210</v>
      </c>
      <c r="R43" s="45">
        <v>0</v>
      </c>
      <c r="S43" s="66">
        <f t="shared" si="3"/>
        <v>1</v>
      </c>
      <c r="T43" s="67" t="str">
        <f t="shared" si="4"/>
        <v xml:space="preserve"> -</v>
      </c>
    </row>
    <row r="44" spans="2:20" ht="30">
      <c r="B44" s="315"/>
      <c r="C44" s="313"/>
      <c r="D44" s="309"/>
      <c r="E44" s="40">
        <v>43466</v>
      </c>
      <c r="F44" s="120">
        <v>43830</v>
      </c>
      <c r="G44" s="11" t="s">
        <v>57</v>
      </c>
      <c r="H44" s="42">
        <v>1</v>
      </c>
      <c r="I44" s="42">
        <f>+J44</f>
        <v>1</v>
      </c>
      <c r="J44" s="42">
        <v>1</v>
      </c>
      <c r="K44" s="78">
        <v>1</v>
      </c>
      <c r="L44" s="103">
        <f t="shared" si="0"/>
        <v>1</v>
      </c>
      <c r="M44" s="96">
        <f t="shared" si="1"/>
        <v>1</v>
      </c>
      <c r="N44" s="52">
        <f t="shared" si="2"/>
        <v>1</v>
      </c>
      <c r="O44" s="91">
        <v>2210675</v>
      </c>
      <c r="P44" s="41">
        <v>237716</v>
      </c>
      <c r="Q44" s="41">
        <v>237716</v>
      </c>
      <c r="R44" s="41">
        <v>0</v>
      </c>
      <c r="S44" s="42">
        <f t="shared" si="3"/>
        <v>1</v>
      </c>
      <c r="T44" s="52" t="str">
        <f t="shared" si="4"/>
        <v xml:space="preserve"> -</v>
      </c>
    </row>
    <row r="45" spans="2:20" ht="30">
      <c r="B45" s="315"/>
      <c r="C45" s="313"/>
      <c r="D45" s="309"/>
      <c r="E45" s="40">
        <v>43466</v>
      </c>
      <c r="F45" s="120">
        <v>43830</v>
      </c>
      <c r="G45" s="11" t="s">
        <v>58</v>
      </c>
      <c r="H45" s="41">
        <v>1</v>
      </c>
      <c r="I45" s="41">
        <f>+J45</f>
        <v>1</v>
      </c>
      <c r="J45" s="41">
        <v>1</v>
      </c>
      <c r="K45" s="82">
        <v>1</v>
      </c>
      <c r="L45" s="103">
        <f t="shared" si="0"/>
        <v>1</v>
      </c>
      <c r="M45" s="96">
        <f t="shared" si="1"/>
        <v>1</v>
      </c>
      <c r="N45" s="52">
        <f t="shared" si="2"/>
        <v>1</v>
      </c>
      <c r="O45" s="91">
        <v>2210268</v>
      </c>
      <c r="P45" s="41">
        <v>338400</v>
      </c>
      <c r="Q45" s="41">
        <v>338400</v>
      </c>
      <c r="R45" s="41">
        <v>0</v>
      </c>
      <c r="S45" s="42">
        <f t="shared" si="3"/>
        <v>1</v>
      </c>
      <c r="T45" s="52" t="str">
        <f t="shared" si="4"/>
        <v xml:space="preserve"> -</v>
      </c>
    </row>
    <row r="46" spans="2:20" ht="91" thickBot="1">
      <c r="B46" s="315"/>
      <c r="C46" s="313"/>
      <c r="D46" s="310"/>
      <c r="E46" s="47">
        <v>43466</v>
      </c>
      <c r="F46" s="122">
        <v>43830</v>
      </c>
      <c r="G46" s="14" t="s">
        <v>59</v>
      </c>
      <c r="H46" s="48">
        <v>1</v>
      </c>
      <c r="I46" s="48">
        <f>+J46</f>
        <v>0</v>
      </c>
      <c r="J46" s="48">
        <v>0</v>
      </c>
      <c r="K46" s="83">
        <v>0</v>
      </c>
      <c r="L46" s="107" t="e">
        <f t="shared" si="0"/>
        <v>#DIV/0!</v>
      </c>
      <c r="M46" s="97">
        <f t="shared" si="1"/>
        <v>1</v>
      </c>
      <c r="N46" s="50" t="str">
        <f t="shared" si="2"/>
        <v xml:space="preserve"> -</v>
      </c>
      <c r="O46" s="92">
        <v>2210675</v>
      </c>
      <c r="P46" s="48">
        <v>151073</v>
      </c>
      <c r="Q46" s="48">
        <v>0</v>
      </c>
      <c r="R46" s="48">
        <v>0</v>
      </c>
      <c r="S46" s="49">
        <f t="shared" si="3"/>
        <v>0</v>
      </c>
      <c r="T46" s="50" t="str">
        <f t="shared" si="4"/>
        <v xml:space="preserve"> -</v>
      </c>
    </row>
    <row r="47" spans="2:20" ht="91" thickBot="1">
      <c r="B47" s="315"/>
      <c r="C47" s="312"/>
      <c r="D47" s="68" t="s">
        <v>115</v>
      </c>
      <c r="E47" s="69">
        <v>43466</v>
      </c>
      <c r="F47" s="126">
        <v>43830</v>
      </c>
      <c r="G47" s="127" t="s">
        <v>60</v>
      </c>
      <c r="H47" s="70">
        <v>1</v>
      </c>
      <c r="I47" s="70">
        <f>+J47</f>
        <v>1</v>
      </c>
      <c r="J47" s="70">
        <v>1</v>
      </c>
      <c r="K47" s="87">
        <v>1</v>
      </c>
      <c r="L47" s="105">
        <f t="shared" si="0"/>
        <v>1</v>
      </c>
      <c r="M47" s="99">
        <f t="shared" si="1"/>
        <v>1</v>
      </c>
      <c r="N47" s="72">
        <f t="shared" si="2"/>
        <v>1</v>
      </c>
      <c r="O47" s="95">
        <v>2210294</v>
      </c>
      <c r="P47" s="70">
        <v>799600</v>
      </c>
      <c r="Q47" s="70">
        <v>799600</v>
      </c>
      <c r="R47" s="70">
        <v>0</v>
      </c>
      <c r="S47" s="110">
        <f t="shared" si="3"/>
        <v>1</v>
      </c>
      <c r="T47" s="111" t="str">
        <f t="shared" si="4"/>
        <v xml:space="preserve"> -</v>
      </c>
    </row>
    <row r="48" spans="2:20" ht="13" customHeight="1" thickBot="1">
      <c r="B48" s="315"/>
      <c r="C48" s="33"/>
      <c r="D48" s="12"/>
      <c r="E48" s="34"/>
      <c r="F48" s="34"/>
      <c r="G48" s="31"/>
      <c r="H48" s="32"/>
      <c r="I48" s="117"/>
      <c r="J48" s="32"/>
      <c r="K48" s="32"/>
      <c r="L48" s="20"/>
      <c r="M48" s="20"/>
      <c r="N48" s="20"/>
      <c r="O48" s="19"/>
      <c r="P48" s="32"/>
      <c r="Q48" s="32"/>
      <c r="R48" s="32"/>
      <c r="S48" s="23"/>
      <c r="T48" s="21"/>
    </row>
    <row r="49" spans="2:20" ht="30">
      <c r="B49" s="315"/>
      <c r="C49" s="311" t="s">
        <v>137</v>
      </c>
      <c r="D49" s="280" t="s">
        <v>116</v>
      </c>
      <c r="E49" s="44">
        <v>43466</v>
      </c>
      <c r="F49" s="44">
        <v>43830</v>
      </c>
      <c r="G49" s="51" t="s">
        <v>61</v>
      </c>
      <c r="H49" s="45">
        <v>8</v>
      </c>
      <c r="I49" s="65">
        <f>+J49+('2018'!I49-'2018'!K49)</f>
        <v>2</v>
      </c>
      <c r="J49" s="45">
        <v>2</v>
      </c>
      <c r="K49" s="84">
        <v>2</v>
      </c>
      <c r="L49" s="104">
        <f t="shared" si="0"/>
        <v>1</v>
      </c>
      <c r="M49" s="98">
        <f t="shared" si="1"/>
        <v>1</v>
      </c>
      <c r="N49" s="67">
        <f t="shared" si="2"/>
        <v>1</v>
      </c>
      <c r="O49" s="94">
        <v>2210289</v>
      </c>
      <c r="P49" s="45">
        <v>66000</v>
      </c>
      <c r="Q49" s="45">
        <v>66000</v>
      </c>
      <c r="R49" s="45">
        <v>0</v>
      </c>
      <c r="S49" s="66">
        <f t="shared" si="3"/>
        <v>1</v>
      </c>
      <c r="T49" s="67" t="str">
        <f t="shared" si="4"/>
        <v xml:space="preserve"> -</v>
      </c>
    </row>
    <row r="50" spans="2:20" ht="61" thickBot="1">
      <c r="B50" s="316"/>
      <c r="C50" s="312"/>
      <c r="D50" s="281"/>
      <c r="E50" s="47">
        <v>43466</v>
      </c>
      <c r="F50" s="47">
        <v>43830</v>
      </c>
      <c r="G50" s="53" t="s">
        <v>62</v>
      </c>
      <c r="H50" s="48">
        <v>4</v>
      </c>
      <c r="I50" s="48">
        <f>+J50+('2018'!I50-'2018'!K50)</f>
        <v>1</v>
      </c>
      <c r="J50" s="48">
        <v>1</v>
      </c>
      <c r="K50" s="83">
        <v>1</v>
      </c>
      <c r="L50" s="107">
        <f t="shared" si="0"/>
        <v>1</v>
      </c>
      <c r="M50" s="97">
        <f t="shared" si="1"/>
        <v>1</v>
      </c>
      <c r="N50" s="50">
        <f t="shared" si="2"/>
        <v>1</v>
      </c>
      <c r="O50" s="92">
        <v>2210289</v>
      </c>
      <c r="P50" s="48">
        <v>48150</v>
      </c>
      <c r="Q50" s="48">
        <v>48150</v>
      </c>
      <c r="R50" s="48">
        <v>0</v>
      </c>
      <c r="S50" s="60">
        <f t="shared" si="3"/>
        <v>1</v>
      </c>
      <c r="T50" s="61" t="str">
        <f t="shared" si="4"/>
        <v xml:space="preserve"> -</v>
      </c>
    </row>
    <row r="51" spans="2:20" ht="13" customHeight="1" thickBot="1">
      <c r="B51" s="54"/>
      <c r="C51" s="35"/>
      <c r="D51" s="36"/>
      <c r="E51" s="37"/>
      <c r="F51" s="37"/>
      <c r="G51" s="35"/>
      <c r="H51" s="38"/>
      <c r="I51" s="118"/>
      <c r="J51" s="38"/>
      <c r="K51" s="38"/>
      <c r="L51" s="108"/>
      <c r="M51" s="108"/>
      <c r="N51" s="108"/>
      <c r="O51" s="109"/>
      <c r="P51" s="38"/>
      <c r="Q51" s="38"/>
      <c r="R51" s="38"/>
      <c r="S51" s="24"/>
      <c r="T51" s="25"/>
    </row>
    <row r="52" spans="2:20" ht="30">
      <c r="B52" s="314" t="s">
        <v>134</v>
      </c>
      <c r="C52" s="311" t="s">
        <v>130</v>
      </c>
      <c r="D52" s="280" t="s">
        <v>117</v>
      </c>
      <c r="E52" s="44">
        <v>43466</v>
      </c>
      <c r="F52" s="119">
        <v>43830</v>
      </c>
      <c r="G52" s="51" t="s">
        <v>63</v>
      </c>
      <c r="H52" s="45">
        <v>1</v>
      </c>
      <c r="I52" s="65">
        <f>+J52</f>
        <v>1</v>
      </c>
      <c r="J52" s="45">
        <v>1</v>
      </c>
      <c r="K52" s="84">
        <v>1</v>
      </c>
      <c r="L52" s="104">
        <f t="shared" si="0"/>
        <v>1</v>
      </c>
      <c r="M52" s="98">
        <f t="shared" si="1"/>
        <v>1</v>
      </c>
      <c r="N52" s="67">
        <f t="shared" si="2"/>
        <v>1</v>
      </c>
      <c r="O52" s="94">
        <v>2210681</v>
      </c>
      <c r="P52" s="45">
        <v>0</v>
      </c>
      <c r="Q52" s="45">
        <v>0</v>
      </c>
      <c r="R52" s="45">
        <v>0</v>
      </c>
      <c r="S52" s="66" t="str">
        <f t="shared" si="3"/>
        <v xml:space="preserve"> -</v>
      </c>
      <c r="T52" s="67" t="str">
        <f t="shared" si="4"/>
        <v xml:space="preserve"> -</v>
      </c>
    </row>
    <row r="53" spans="2:20" ht="30">
      <c r="B53" s="315"/>
      <c r="C53" s="313"/>
      <c r="D53" s="305"/>
      <c r="E53" s="40">
        <v>43466</v>
      </c>
      <c r="F53" s="120">
        <v>43830</v>
      </c>
      <c r="G53" s="16" t="s">
        <v>64</v>
      </c>
      <c r="H53" s="41">
        <v>1</v>
      </c>
      <c r="I53" s="41">
        <f>+J53</f>
        <v>1</v>
      </c>
      <c r="J53" s="41">
        <v>1</v>
      </c>
      <c r="K53" s="129">
        <v>0.2</v>
      </c>
      <c r="L53" s="103">
        <f t="shared" si="0"/>
        <v>0.2</v>
      </c>
      <c r="M53" s="96">
        <f t="shared" si="1"/>
        <v>1</v>
      </c>
      <c r="N53" s="52">
        <f t="shared" si="2"/>
        <v>0.2</v>
      </c>
      <c r="O53" s="91" t="s">
        <v>201</v>
      </c>
      <c r="P53" s="41">
        <v>0</v>
      </c>
      <c r="Q53" s="41">
        <v>0</v>
      </c>
      <c r="R53" s="41">
        <v>0</v>
      </c>
      <c r="S53" s="42" t="str">
        <f t="shared" si="3"/>
        <v xml:space="preserve"> -</v>
      </c>
      <c r="T53" s="52" t="str">
        <f t="shared" si="4"/>
        <v xml:space="preserve"> -</v>
      </c>
    </row>
    <row r="54" spans="2:20" ht="30">
      <c r="B54" s="315"/>
      <c r="C54" s="313"/>
      <c r="D54" s="305"/>
      <c r="E54" s="40">
        <v>43466</v>
      </c>
      <c r="F54" s="120">
        <v>43830</v>
      </c>
      <c r="G54" s="16" t="s">
        <v>65</v>
      </c>
      <c r="H54" s="41">
        <v>1</v>
      </c>
      <c r="I54" s="41">
        <f>+J54</f>
        <v>1</v>
      </c>
      <c r="J54" s="41">
        <v>1</v>
      </c>
      <c r="K54" s="129">
        <v>0.2</v>
      </c>
      <c r="L54" s="103">
        <f t="shared" si="0"/>
        <v>0.2</v>
      </c>
      <c r="M54" s="96">
        <f t="shared" si="1"/>
        <v>1</v>
      </c>
      <c r="N54" s="52">
        <f t="shared" si="2"/>
        <v>0.2</v>
      </c>
      <c r="O54" s="91">
        <v>2210679</v>
      </c>
      <c r="P54" s="41">
        <v>96000</v>
      </c>
      <c r="Q54" s="41">
        <v>96000</v>
      </c>
      <c r="R54" s="41">
        <v>0</v>
      </c>
      <c r="S54" s="42">
        <f t="shared" si="3"/>
        <v>1</v>
      </c>
      <c r="T54" s="52" t="str">
        <f t="shared" si="4"/>
        <v xml:space="preserve"> -</v>
      </c>
    </row>
    <row r="55" spans="2:20" ht="30">
      <c r="B55" s="315"/>
      <c r="C55" s="313"/>
      <c r="D55" s="305"/>
      <c r="E55" s="40">
        <v>43466</v>
      </c>
      <c r="F55" s="120">
        <v>43830</v>
      </c>
      <c r="G55" s="16" t="s">
        <v>66</v>
      </c>
      <c r="H55" s="41">
        <v>1</v>
      </c>
      <c r="I55" s="41">
        <f>+J55</f>
        <v>1</v>
      </c>
      <c r="J55" s="41">
        <v>1</v>
      </c>
      <c r="K55" s="82">
        <v>1</v>
      </c>
      <c r="L55" s="103">
        <f t="shared" si="0"/>
        <v>1</v>
      </c>
      <c r="M55" s="96">
        <f t="shared" si="1"/>
        <v>1</v>
      </c>
      <c r="N55" s="52">
        <f t="shared" si="2"/>
        <v>1</v>
      </c>
      <c r="O55" s="91">
        <v>2210679</v>
      </c>
      <c r="P55" s="41">
        <v>20231</v>
      </c>
      <c r="Q55" s="41">
        <v>20231</v>
      </c>
      <c r="R55" s="41">
        <v>0</v>
      </c>
      <c r="S55" s="42">
        <f t="shared" si="3"/>
        <v>1</v>
      </c>
      <c r="T55" s="52" t="str">
        <f t="shared" si="4"/>
        <v xml:space="preserve"> -</v>
      </c>
    </row>
    <row r="56" spans="2:20" ht="30">
      <c r="B56" s="315"/>
      <c r="C56" s="313"/>
      <c r="D56" s="305"/>
      <c r="E56" s="40">
        <v>43466</v>
      </c>
      <c r="F56" s="120">
        <v>43830</v>
      </c>
      <c r="G56" s="16" t="s">
        <v>67</v>
      </c>
      <c r="H56" s="41">
        <v>4</v>
      </c>
      <c r="I56" s="41">
        <f>+J56+('2018'!I56-'2018'!K56)</f>
        <v>1.5</v>
      </c>
      <c r="J56" s="41">
        <v>1</v>
      </c>
      <c r="K56" s="82">
        <v>1</v>
      </c>
      <c r="L56" s="103">
        <f t="shared" si="0"/>
        <v>1</v>
      </c>
      <c r="M56" s="96">
        <f t="shared" si="1"/>
        <v>1</v>
      </c>
      <c r="N56" s="52">
        <f t="shared" si="2"/>
        <v>1</v>
      </c>
      <c r="O56" s="91">
        <v>0</v>
      </c>
      <c r="P56" s="41">
        <v>0</v>
      </c>
      <c r="Q56" s="41">
        <v>0</v>
      </c>
      <c r="R56" s="41">
        <v>0</v>
      </c>
      <c r="S56" s="42" t="str">
        <f t="shared" si="3"/>
        <v xml:space="preserve"> -</v>
      </c>
      <c r="T56" s="52" t="str">
        <f t="shared" si="4"/>
        <v xml:space="preserve"> -</v>
      </c>
    </row>
    <row r="57" spans="2:20" ht="31" thickBot="1">
      <c r="B57" s="315"/>
      <c r="C57" s="313"/>
      <c r="D57" s="306"/>
      <c r="E57" s="58">
        <v>43466</v>
      </c>
      <c r="F57" s="123">
        <v>43830</v>
      </c>
      <c r="G57" s="15" t="s">
        <v>68</v>
      </c>
      <c r="H57" s="59">
        <v>3</v>
      </c>
      <c r="I57" s="48">
        <f>+J57+('2018'!I57-'2018'!K57)</f>
        <v>-2</v>
      </c>
      <c r="J57" s="59">
        <v>1</v>
      </c>
      <c r="K57" s="85">
        <v>2</v>
      </c>
      <c r="L57" s="107">
        <f t="shared" si="0"/>
        <v>2</v>
      </c>
      <c r="M57" s="97">
        <f t="shared" si="1"/>
        <v>1</v>
      </c>
      <c r="N57" s="50">
        <f t="shared" si="2"/>
        <v>1</v>
      </c>
      <c r="O57" s="93">
        <v>0</v>
      </c>
      <c r="P57" s="59">
        <v>0</v>
      </c>
      <c r="Q57" s="59">
        <v>0</v>
      </c>
      <c r="R57" s="59">
        <v>0</v>
      </c>
      <c r="S57" s="49" t="str">
        <f t="shared" si="3"/>
        <v xml:space="preserve"> -</v>
      </c>
      <c r="T57" s="50" t="str">
        <f t="shared" si="4"/>
        <v xml:space="preserve"> -</v>
      </c>
    </row>
    <row r="58" spans="2:20" ht="30">
      <c r="B58" s="315"/>
      <c r="C58" s="313"/>
      <c r="D58" s="308" t="s">
        <v>118</v>
      </c>
      <c r="E58" s="44">
        <v>43466</v>
      </c>
      <c r="F58" s="119">
        <v>43830</v>
      </c>
      <c r="G58" s="17" t="s">
        <v>69</v>
      </c>
      <c r="H58" s="45">
        <v>3</v>
      </c>
      <c r="I58" s="65">
        <f>+J58+('2018'!I58-'2018'!K58)</f>
        <v>3</v>
      </c>
      <c r="J58" s="45">
        <v>1</v>
      </c>
      <c r="K58" s="84">
        <v>3</v>
      </c>
      <c r="L58" s="104">
        <f t="shared" si="0"/>
        <v>3</v>
      </c>
      <c r="M58" s="98">
        <f t="shared" si="1"/>
        <v>1</v>
      </c>
      <c r="N58" s="67">
        <f t="shared" si="2"/>
        <v>1</v>
      </c>
      <c r="O58" s="90">
        <v>2210680</v>
      </c>
      <c r="P58" s="45">
        <v>124355</v>
      </c>
      <c r="Q58" s="45">
        <v>124355</v>
      </c>
      <c r="R58" s="45">
        <v>0</v>
      </c>
      <c r="S58" s="66">
        <f t="shared" si="3"/>
        <v>1</v>
      </c>
      <c r="T58" s="67" t="str">
        <f t="shared" si="4"/>
        <v xml:space="preserve"> -</v>
      </c>
    </row>
    <row r="59" spans="2:20" ht="46" thickBot="1">
      <c r="B59" s="315"/>
      <c r="C59" s="313"/>
      <c r="D59" s="310"/>
      <c r="E59" s="47">
        <v>43466</v>
      </c>
      <c r="F59" s="122">
        <v>43830</v>
      </c>
      <c r="G59" s="14" t="s">
        <v>70</v>
      </c>
      <c r="H59" s="49">
        <v>1</v>
      </c>
      <c r="I59" s="49">
        <f>+J59</f>
        <v>1</v>
      </c>
      <c r="J59" s="49">
        <v>1</v>
      </c>
      <c r="K59" s="79">
        <v>1</v>
      </c>
      <c r="L59" s="107">
        <f t="shared" si="0"/>
        <v>1</v>
      </c>
      <c r="M59" s="97">
        <f t="shared" si="1"/>
        <v>1</v>
      </c>
      <c r="N59" s="50">
        <f t="shared" si="2"/>
        <v>1</v>
      </c>
      <c r="O59" s="92">
        <v>2210680</v>
      </c>
      <c r="P59" s="48">
        <v>62195</v>
      </c>
      <c r="Q59" s="48">
        <v>62195</v>
      </c>
      <c r="R59" s="48">
        <v>0</v>
      </c>
      <c r="S59" s="49">
        <f t="shared" si="3"/>
        <v>1</v>
      </c>
      <c r="T59" s="50" t="str">
        <f t="shared" si="4"/>
        <v xml:space="preserve"> -</v>
      </c>
    </row>
    <row r="60" spans="2:20" ht="30">
      <c r="B60" s="315"/>
      <c r="C60" s="313"/>
      <c r="D60" s="307" t="s">
        <v>119</v>
      </c>
      <c r="E60" s="63">
        <v>43466</v>
      </c>
      <c r="F60" s="124">
        <v>43830</v>
      </c>
      <c r="G60" s="13" t="s">
        <v>71</v>
      </c>
      <c r="H60" s="65">
        <v>4</v>
      </c>
      <c r="I60" s="65">
        <f>+J60+('2018'!I60-'2018'!K60)</f>
        <v>1</v>
      </c>
      <c r="J60" s="65">
        <v>1</v>
      </c>
      <c r="K60" s="86">
        <v>1</v>
      </c>
      <c r="L60" s="104">
        <f t="shared" si="0"/>
        <v>1</v>
      </c>
      <c r="M60" s="98">
        <f t="shared" si="1"/>
        <v>1</v>
      </c>
      <c r="N60" s="67">
        <f t="shared" si="2"/>
        <v>1</v>
      </c>
      <c r="O60" s="94" t="s">
        <v>201</v>
      </c>
      <c r="P60" s="65">
        <v>0</v>
      </c>
      <c r="Q60" s="65">
        <v>0</v>
      </c>
      <c r="R60" s="65">
        <v>0</v>
      </c>
      <c r="S60" s="66" t="str">
        <f t="shared" si="3"/>
        <v xml:space="preserve"> -</v>
      </c>
      <c r="T60" s="67" t="str">
        <f t="shared" si="4"/>
        <v xml:space="preserve"> -</v>
      </c>
    </row>
    <row r="61" spans="2:20" ht="30">
      <c r="B61" s="315"/>
      <c r="C61" s="313"/>
      <c r="D61" s="305"/>
      <c r="E61" s="40">
        <v>43466</v>
      </c>
      <c r="F61" s="120">
        <v>43830</v>
      </c>
      <c r="G61" s="11" t="s">
        <v>72</v>
      </c>
      <c r="H61" s="42">
        <v>1</v>
      </c>
      <c r="I61" s="42">
        <f>+J61</f>
        <v>1</v>
      </c>
      <c r="J61" s="42">
        <v>1</v>
      </c>
      <c r="K61" s="78">
        <v>1</v>
      </c>
      <c r="L61" s="103">
        <f t="shared" si="0"/>
        <v>1</v>
      </c>
      <c r="M61" s="96">
        <f t="shared" si="1"/>
        <v>1</v>
      </c>
      <c r="N61" s="52">
        <f t="shared" si="2"/>
        <v>1</v>
      </c>
      <c r="O61" s="91">
        <v>2210681</v>
      </c>
      <c r="P61" s="41">
        <v>1417874</v>
      </c>
      <c r="Q61" s="41">
        <v>1321791</v>
      </c>
      <c r="R61" s="41">
        <v>0</v>
      </c>
      <c r="S61" s="42">
        <f t="shared" si="3"/>
        <v>0.93223445806891159</v>
      </c>
      <c r="T61" s="52" t="str">
        <f t="shared" si="4"/>
        <v xml:space="preserve"> -</v>
      </c>
    </row>
    <row r="62" spans="2:20" ht="46" thickBot="1">
      <c r="B62" s="316"/>
      <c r="C62" s="312"/>
      <c r="D62" s="281"/>
      <c r="E62" s="47">
        <v>43466</v>
      </c>
      <c r="F62" s="122">
        <v>43830</v>
      </c>
      <c r="G62" s="53" t="s">
        <v>73</v>
      </c>
      <c r="H62" s="48">
        <v>1</v>
      </c>
      <c r="I62" s="48">
        <f>+J62</f>
        <v>1</v>
      </c>
      <c r="J62" s="48">
        <v>1</v>
      </c>
      <c r="K62" s="83">
        <v>1</v>
      </c>
      <c r="L62" s="107">
        <f t="shared" si="0"/>
        <v>1</v>
      </c>
      <c r="M62" s="97">
        <f t="shared" si="1"/>
        <v>1</v>
      </c>
      <c r="N62" s="50">
        <f t="shared" si="2"/>
        <v>1</v>
      </c>
      <c r="O62" s="92">
        <v>2210289</v>
      </c>
      <c r="P62" s="48">
        <v>46133</v>
      </c>
      <c r="Q62" s="48">
        <v>46133</v>
      </c>
      <c r="R62" s="48">
        <v>0</v>
      </c>
      <c r="S62" s="60">
        <f t="shared" si="3"/>
        <v>1</v>
      </c>
      <c r="T62" s="61" t="str">
        <f t="shared" si="4"/>
        <v xml:space="preserve"> -</v>
      </c>
    </row>
    <row r="63" spans="2:20" ht="13" customHeight="1" thickBot="1">
      <c r="B63" s="54"/>
      <c r="C63" s="35"/>
      <c r="D63" s="36"/>
      <c r="E63" s="37"/>
      <c r="F63" s="37"/>
      <c r="G63" s="35"/>
      <c r="H63" s="38"/>
      <c r="I63" s="118"/>
      <c r="J63" s="38"/>
      <c r="K63" s="38"/>
      <c r="L63" s="108"/>
      <c r="M63" s="108"/>
      <c r="N63" s="108"/>
      <c r="O63" s="39"/>
      <c r="P63" s="38"/>
      <c r="Q63" s="38"/>
      <c r="R63" s="38"/>
      <c r="S63" s="24"/>
      <c r="T63" s="25"/>
    </row>
    <row r="64" spans="2:20" ht="45">
      <c r="B64" s="314" t="s">
        <v>133</v>
      </c>
      <c r="C64" s="311" t="s">
        <v>131</v>
      </c>
      <c r="D64" s="280" t="s">
        <v>120</v>
      </c>
      <c r="E64" s="44">
        <v>43466</v>
      </c>
      <c r="F64" s="44">
        <v>43830</v>
      </c>
      <c r="G64" s="51" t="s">
        <v>74</v>
      </c>
      <c r="H64" s="45">
        <v>4</v>
      </c>
      <c r="I64" s="65">
        <f>+J64</f>
        <v>4</v>
      </c>
      <c r="J64" s="45">
        <v>4</v>
      </c>
      <c r="K64" s="84">
        <v>4</v>
      </c>
      <c r="L64" s="104">
        <f t="shared" si="0"/>
        <v>1</v>
      </c>
      <c r="M64" s="98">
        <f t="shared" si="1"/>
        <v>1</v>
      </c>
      <c r="N64" s="67">
        <f t="shared" si="2"/>
        <v>1</v>
      </c>
      <c r="O64" s="90">
        <v>2210981</v>
      </c>
      <c r="P64" s="45">
        <v>711100</v>
      </c>
      <c r="Q64" s="45">
        <v>711059</v>
      </c>
      <c r="R64" s="45">
        <v>0</v>
      </c>
      <c r="S64" s="66">
        <f t="shared" si="3"/>
        <v>0.99994234284910699</v>
      </c>
      <c r="T64" s="67" t="str">
        <f t="shared" si="4"/>
        <v xml:space="preserve"> -</v>
      </c>
    </row>
    <row r="65" spans="2:20" ht="45">
      <c r="B65" s="315"/>
      <c r="C65" s="313"/>
      <c r="D65" s="305"/>
      <c r="E65" s="40">
        <v>43466</v>
      </c>
      <c r="F65" s="40">
        <v>43830</v>
      </c>
      <c r="G65" s="11" t="s">
        <v>75</v>
      </c>
      <c r="H65" s="41">
        <v>4</v>
      </c>
      <c r="I65" s="41">
        <f>+J65+('2018'!I65-'2018'!K65)</f>
        <v>-0.29999999999999982</v>
      </c>
      <c r="J65" s="41">
        <v>0</v>
      </c>
      <c r="K65" s="82">
        <v>0</v>
      </c>
      <c r="L65" s="103" t="e">
        <f t="shared" si="0"/>
        <v>#DIV/0!</v>
      </c>
      <c r="M65" s="96">
        <f t="shared" si="1"/>
        <v>1</v>
      </c>
      <c r="N65" s="52" t="str">
        <f t="shared" si="2"/>
        <v xml:space="preserve"> -</v>
      </c>
      <c r="O65" s="91" t="s">
        <v>201</v>
      </c>
      <c r="P65" s="41">
        <v>0</v>
      </c>
      <c r="Q65" s="41">
        <v>0</v>
      </c>
      <c r="R65" s="41">
        <v>0</v>
      </c>
      <c r="S65" s="42" t="str">
        <f t="shared" si="3"/>
        <v xml:space="preserve"> -</v>
      </c>
      <c r="T65" s="52" t="str">
        <f t="shared" si="4"/>
        <v xml:space="preserve"> -</v>
      </c>
    </row>
    <row r="66" spans="2:20" ht="46" thickBot="1">
      <c r="B66" s="315"/>
      <c r="C66" s="312"/>
      <c r="D66" s="281"/>
      <c r="E66" s="47">
        <v>43466</v>
      </c>
      <c r="F66" s="47">
        <v>43830</v>
      </c>
      <c r="G66" s="14" t="s">
        <v>76</v>
      </c>
      <c r="H66" s="48">
        <v>1700</v>
      </c>
      <c r="I66" s="48">
        <f>+J66+('2018'!I66-'2018'!K66)</f>
        <v>-825</v>
      </c>
      <c r="J66" s="48">
        <v>500</v>
      </c>
      <c r="K66" s="83">
        <v>593</v>
      </c>
      <c r="L66" s="107">
        <f t="shared" si="0"/>
        <v>1.1859999999999999</v>
      </c>
      <c r="M66" s="97">
        <f t="shared" si="1"/>
        <v>1</v>
      </c>
      <c r="N66" s="50">
        <f t="shared" si="2"/>
        <v>1</v>
      </c>
      <c r="O66" s="92">
        <v>2210839</v>
      </c>
      <c r="P66" s="48">
        <v>241800</v>
      </c>
      <c r="Q66" s="48">
        <v>241800</v>
      </c>
      <c r="R66" s="48">
        <v>0</v>
      </c>
      <c r="S66" s="60">
        <f t="shared" si="3"/>
        <v>1</v>
      </c>
      <c r="T66" s="61" t="str">
        <f t="shared" si="4"/>
        <v xml:space="preserve"> -</v>
      </c>
    </row>
    <row r="67" spans="2:20" ht="13" customHeight="1" thickBot="1">
      <c r="B67" s="315"/>
      <c r="C67" s="33"/>
      <c r="D67" s="12"/>
      <c r="E67" s="34"/>
      <c r="F67" s="34"/>
      <c r="G67" s="31"/>
      <c r="H67" s="32"/>
      <c r="I67" s="117"/>
      <c r="J67" s="32"/>
      <c r="K67" s="32"/>
      <c r="L67" s="20"/>
      <c r="M67" s="20"/>
      <c r="N67" s="20"/>
      <c r="O67" s="31"/>
      <c r="P67" s="32"/>
      <c r="Q67" s="32"/>
      <c r="R67" s="32"/>
      <c r="S67" s="23"/>
      <c r="T67" s="21"/>
    </row>
    <row r="68" spans="2:20" ht="30">
      <c r="B68" s="315"/>
      <c r="C68" s="311" t="s">
        <v>132</v>
      </c>
      <c r="D68" s="280" t="s">
        <v>121</v>
      </c>
      <c r="E68" s="44">
        <v>43466</v>
      </c>
      <c r="F68" s="119">
        <v>43830</v>
      </c>
      <c r="G68" s="17" t="s">
        <v>77</v>
      </c>
      <c r="H68" s="45">
        <v>1</v>
      </c>
      <c r="I68" s="65">
        <f>+J68</f>
        <v>1</v>
      </c>
      <c r="J68" s="45">
        <v>1</v>
      </c>
      <c r="K68" s="84">
        <v>0.5</v>
      </c>
      <c r="L68" s="104">
        <f t="shared" si="0"/>
        <v>0.5</v>
      </c>
      <c r="M68" s="98">
        <f t="shared" si="1"/>
        <v>1</v>
      </c>
      <c r="N68" s="67">
        <f t="shared" si="2"/>
        <v>0.5</v>
      </c>
      <c r="O68" s="90" t="s">
        <v>201</v>
      </c>
      <c r="P68" s="45">
        <v>0</v>
      </c>
      <c r="Q68" s="45">
        <v>0</v>
      </c>
      <c r="R68" s="45">
        <v>0</v>
      </c>
      <c r="S68" s="66" t="str">
        <f t="shared" si="3"/>
        <v xml:space="preserve"> -</v>
      </c>
      <c r="T68" s="67" t="str">
        <f t="shared" si="4"/>
        <v xml:space="preserve"> -</v>
      </c>
    </row>
    <row r="69" spans="2:20" ht="45">
      <c r="B69" s="315"/>
      <c r="C69" s="313"/>
      <c r="D69" s="305"/>
      <c r="E69" s="40">
        <v>43466</v>
      </c>
      <c r="F69" s="120">
        <v>43830</v>
      </c>
      <c r="G69" s="16" t="s">
        <v>78</v>
      </c>
      <c r="H69" s="41">
        <v>1</v>
      </c>
      <c r="I69" s="41">
        <f>+J69</f>
        <v>1</v>
      </c>
      <c r="J69" s="41">
        <v>1</v>
      </c>
      <c r="K69" s="82">
        <v>1</v>
      </c>
      <c r="L69" s="103">
        <f t="shared" si="0"/>
        <v>1</v>
      </c>
      <c r="M69" s="96">
        <f t="shared" si="1"/>
        <v>1</v>
      </c>
      <c r="N69" s="52">
        <f t="shared" si="2"/>
        <v>1</v>
      </c>
      <c r="O69" s="91">
        <v>2210264</v>
      </c>
      <c r="P69" s="41">
        <v>322413</v>
      </c>
      <c r="Q69" s="41">
        <v>13050</v>
      </c>
      <c r="R69" s="41">
        <v>0</v>
      </c>
      <c r="S69" s="42">
        <f t="shared" si="3"/>
        <v>4.0476035395595092E-2</v>
      </c>
      <c r="T69" s="52" t="str">
        <f t="shared" si="4"/>
        <v xml:space="preserve"> -</v>
      </c>
    </row>
    <row r="70" spans="2:20" ht="30" customHeight="1">
      <c r="B70" s="315"/>
      <c r="C70" s="313"/>
      <c r="D70" s="305"/>
      <c r="E70" s="40">
        <v>43466</v>
      </c>
      <c r="F70" s="120">
        <v>43830</v>
      </c>
      <c r="G70" s="16" t="s">
        <v>79</v>
      </c>
      <c r="H70" s="41">
        <v>17</v>
      </c>
      <c r="I70" s="41">
        <f>+J70+('2018'!I70-'2018'!K70)</f>
        <v>-4</v>
      </c>
      <c r="J70" s="41">
        <v>0</v>
      </c>
      <c r="K70" s="82">
        <v>0</v>
      </c>
      <c r="L70" s="103" t="e">
        <f t="shared" si="0"/>
        <v>#DIV/0!</v>
      </c>
      <c r="M70" s="96">
        <f t="shared" si="1"/>
        <v>1</v>
      </c>
      <c r="N70" s="52" t="str">
        <f t="shared" si="2"/>
        <v xml:space="preserve"> -</v>
      </c>
      <c r="O70" s="91" t="s">
        <v>201</v>
      </c>
      <c r="P70" s="41">
        <v>0</v>
      </c>
      <c r="Q70" s="41">
        <v>0</v>
      </c>
      <c r="R70" s="41">
        <v>0</v>
      </c>
      <c r="S70" s="42" t="str">
        <f t="shared" si="3"/>
        <v xml:space="preserve"> -</v>
      </c>
      <c r="T70" s="52" t="str">
        <f t="shared" si="4"/>
        <v xml:space="preserve"> -</v>
      </c>
    </row>
    <row r="71" spans="2:20" ht="61" thickBot="1">
      <c r="B71" s="315"/>
      <c r="C71" s="313"/>
      <c r="D71" s="306"/>
      <c r="E71" s="58">
        <v>43466</v>
      </c>
      <c r="F71" s="123">
        <v>43830</v>
      </c>
      <c r="G71" s="18" t="s">
        <v>80</v>
      </c>
      <c r="H71" s="59">
        <v>1</v>
      </c>
      <c r="I71" s="48">
        <f>+J71+('2018'!I71-'2018'!K71)</f>
        <v>-1</v>
      </c>
      <c r="J71" s="59">
        <v>0</v>
      </c>
      <c r="K71" s="85">
        <v>1</v>
      </c>
      <c r="L71" s="107" t="e">
        <f t="shared" si="0"/>
        <v>#DIV/0!</v>
      </c>
      <c r="M71" s="97">
        <f t="shared" si="1"/>
        <v>1</v>
      </c>
      <c r="N71" s="50" t="str">
        <f t="shared" si="2"/>
        <v xml:space="preserve"> -</v>
      </c>
      <c r="O71" s="92">
        <v>2210294</v>
      </c>
      <c r="P71" s="48">
        <v>0</v>
      </c>
      <c r="Q71" s="59">
        <v>0</v>
      </c>
      <c r="R71" s="59">
        <v>0</v>
      </c>
      <c r="S71" s="49" t="str">
        <f t="shared" si="3"/>
        <v xml:space="preserve"> -</v>
      </c>
      <c r="T71" s="50" t="str">
        <f t="shared" si="4"/>
        <v xml:space="preserve"> -</v>
      </c>
    </row>
    <row r="72" spans="2:20" ht="30">
      <c r="B72" s="315"/>
      <c r="C72" s="313"/>
      <c r="D72" s="308" t="s">
        <v>122</v>
      </c>
      <c r="E72" s="44">
        <v>43466</v>
      </c>
      <c r="F72" s="119">
        <v>43830</v>
      </c>
      <c r="G72" s="17" t="s">
        <v>81</v>
      </c>
      <c r="H72" s="45">
        <v>267</v>
      </c>
      <c r="I72" s="65">
        <f>+J72+('2018'!I72-'2018'!K72)</f>
        <v>-153</v>
      </c>
      <c r="J72" s="45">
        <v>30</v>
      </c>
      <c r="K72" s="84">
        <v>50</v>
      </c>
      <c r="L72" s="104">
        <f t="shared" si="0"/>
        <v>1.6666666666666667</v>
      </c>
      <c r="M72" s="98">
        <f t="shared" si="1"/>
        <v>1</v>
      </c>
      <c r="N72" s="67">
        <f t="shared" si="2"/>
        <v>1</v>
      </c>
      <c r="O72" s="94">
        <v>2210294</v>
      </c>
      <c r="P72" s="65">
        <v>754791</v>
      </c>
      <c r="Q72" s="45">
        <v>686514</v>
      </c>
      <c r="R72" s="45">
        <v>0</v>
      </c>
      <c r="S72" s="66">
        <f t="shared" si="3"/>
        <v>0.90954184668338656</v>
      </c>
      <c r="T72" s="67" t="str">
        <f t="shared" si="4"/>
        <v xml:space="preserve"> -</v>
      </c>
    </row>
    <row r="73" spans="2:20" ht="60">
      <c r="B73" s="315"/>
      <c r="C73" s="313"/>
      <c r="D73" s="309"/>
      <c r="E73" s="40">
        <v>43466</v>
      </c>
      <c r="F73" s="120">
        <v>43830</v>
      </c>
      <c r="G73" s="11" t="s">
        <v>82</v>
      </c>
      <c r="H73" s="41">
        <v>1</v>
      </c>
      <c r="I73" s="41">
        <f>+J73</f>
        <v>1</v>
      </c>
      <c r="J73" s="41">
        <v>1</v>
      </c>
      <c r="K73" s="82">
        <v>1</v>
      </c>
      <c r="L73" s="103">
        <f t="shared" si="0"/>
        <v>1</v>
      </c>
      <c r="M73" s="96">
        <f t="shared" si="1"/>
        <v>1</v>
      </c>
      <c r="N73" s="52">
        <f t="shared" si="2"/>
        <v>1</v>
      </c>
      <c r="O73" s="91">
        <v>2210294</v>
      </c>
      <c r="P73" s="41">
        <v>4431877</v>
      </c>
      <c r="Q73" s="41">
        <v>4060094</v>
      </c>
      <c r="R73" s="41">
        <v>0</v>
      </c>
      <c r="S73" s="42">
        <f t="shared" si="3"/>
        <v>0.9161116159135283</v>
      </c>
      <c r="T73" s="52" t="str">
        <f t="shared" si="4"/>
        <v xml:space="preserve"> -</v>
      </c>
    </row>
    <row r="74" spans="2:20" ht="30">
      <c r="B74" s="315"/>
      <c r="C74" s="313"/>
      <c r="D74" s="309"/>
      <c r="E74" s="40">
        <v>43466</v>
      </c>
      <c r="F74" s="120">
        <v>43830</v>
      </c>
      <c r="G74" s="11" t="s">
        <v>83</v>
      </c>
      <c r="H74" s="41">
        <v>1</v>
      </c>
      <c r="I74" s="41">
        <f>+J74</f>
        <v>1</v>
      </c>
      <c r="J74" s="41">
        <v>1</v>
      </c>
      <c r="K74" s="82">
        <v>1</v>
      </c>
      <c r="L74" s="103">
        <f t="shared" si="0"/>
        <v>1</v>
      </c>
      <c r="M74" s="96">
        <f t="shared" si="1"/>
        <v>1</v>
      </c>
      <c r="N74" s="52">
        <f t="shared" si="2"/>
        <v>1</v>
      </c>
      <c r="O74" s="91">
        <v>2210122</v>
      </c>
      <c r="P74" s="41">
        <v>1301897</v>
      </c>
      <c r="Q74" s="41">
        <v>1207942</v>
      </c>
      <c r="R74" s="41">
        <v>0</v>
      </c>
      <c r="S74" s="42">
        <f t="shared" si="3"/>
        <v>0.9278322325038002</v>
      </c>
      <c r="T74" s="52" t="str">
        <f t="shared" si="4"/>
        <v xml:space="preserve"> -</v>
      </c>
    </row>
    <row r="75" spans="2:20" ht="30">
      <c r="B75" s="315"/>
      <c r="C75" s="313"/>
      <c r="D75" s="309"/>
      <c r="E75" s="40">
        <v>43466</v>
      </c>
      <c r="F75" s="120">
        <v>43830</v>
      </c>
      <c r="G75" s="11" t="s">
        <v>84</v>
      </c>
      <c r="H75" s="41">
        <v>15</v>
      </c>
      <c r="I75" s="41">
        <f>+J75+('2018'!I75-'2018'!K75)</f>
        <v>15</v>
      </c>
      <c r="J75" s="41">
        <v>5</v>
      </c>
      <c r="K75" s="82">
        <v>28</v>
      </c>
      <c r="L75" s="103">
        <f t="shared" si="0"/>
        <v>5.6</v>
      </c>
      <c r="M75" s="96">
        <f t="shared" si="1"/>
        <v>1</v>
      </c>
      <c r="N75" s="52">
        <f t="shared" si="2"/>
        <v>1</v>
      </c>
      <c r="O75" s="91">
        <v>2210294</v>
      </c>
      <c r="P75" s="41">
        <v>474479</v>
      </c>
      <c r="Q75" s="41">
        <v>468723</v>
      </c>
      <c r="R75" s="41">
        <v>0</v>
      </c>
      <c r="S75" s="42">
        <f t="shared" si="3"/>
        <v>0.98786879925138937</v>
      </c>
      <c r="T75" s="52" t="str">
        <f t="shared" si="4"/>
        <v xml:space="preserve"> -</v>
      </c>
    </row>
    <row r="76" spans="2:20" ht="30" customHeight="1">
      <c r="B76" s="315"/>
      <c r="C76" s="313"/>
      <c r="D76" s="309"/>
      <c r="E76" s="40">
        <v>43466</v>
      </c>
      <c r="F76" s="120">
        <v>43830</v>
      </c>
      <c r="G76" s="11" t="s">
        <v>85</v>
      </c>
      <c r="H76" s="41">
        <v>169</v>
      </c>
      <c r="I76" s="41">
        <f>+J76</f>
        <v>169</v>
      </c>
      <c r="J76" s="41">
        <v>169</v>
      </c>
      <c r="K76" s="82">
        <v>169</v>
      </c>
      <c r="L76" s="103">
        <f t="shared" si="0"/>
        <v>1</v>
      </c>
      <c r="M76" s="96">
        <f t="shared" si="1"/>
        <v>1</v>
      </c>
      <c r="N76" s="52">
        <f t="shared" si="2"/>
        <v>1</v>
      </c>
      <c r="O76" s="91">
        <v>2210294</v>
      </c>
      <c r="P76" s="41">
        <v>400000</v>
      </c>
      <c r="Q76" s="41">
        <v>70000</v>
      </c>
      <c r="R76" s="41">
        <v>0</v>
      </c>
      <c r="S76" s="42">
        <f t="shared" si="3"/>
        <v>0.17499999999999999</v>
      </c>
      <c r="T76" s="52" t="str">
        <f t="shared" si="4"/>
        <v xml:space="preserve"> -</v>
      </c>
    </row>
    <row r="77" spans="2:20" ht="30">
      <c r="B77" s="315"/>
      <c r="C77" s="313"/>
      <c r="D77" s="309"/>
      <c r="E77" s="40">
        <v>43466</v>
      </c>
      <c r="F77" s="120">
        <v>43830</v>
      </c>
      <c r="G77" s="11" t="s">
        <v>86</v>
      </c>
      <c r="H77" s="41">
        <v>1</v>
      </c>
      <c r="I77" s="41">
        <f>+J77+('2018'!I77-'2018'!K77)</f>
        <v>1</v>
      </c>
      <c r="J77" s="41">
        <v>0</v>
      </c>
      <c r="K77" s="82">
        <v>0</v>
      </c>
      <c r="L77" s="103" t="e">
        <f t="shared" ref="L77:L97" si="6">+K77/J77</f>
        <v>#DIV/0!</v>
      </c>
      <c r="M77" s="96">
        <f t="shared" ref="M77:M97" si="7">DAYS360(E77,$C$8)/DAYS360(E77,F77)</f>
        <v>1</v>
      </c>
      <c r="N77" s="52" t="str">
        <f t="shared" ref="N77:N97" si="8">IF(J77=0," -",IF(L77&gt;100%,100%,L77))</f>
        <v xml:space="preserve"> -</v>
      </c>
      <c r="O77" s="91">
        <v>2210294</v>
      </c>
      <c r="P77" s="41">
        <v>0</v>
      </c>
      <c r="Q77" s="41">
        <v>0</v>
      </c>
      <c r="R77" s="41">
        <v>0</v>
      </c>
      <c r="S77" s="42" t="str">
        <f t="shared" ref="S77:S98" si="9">IF(P77=0," -",Q77/P77)</f>
        <v xml:space="preserve"> -</v>
      </c>
      <c r="T77" s="52" t="str">
        <f t="shared" ref="T77:T98" si="10">IF(R77=0," -",IF(Q77=0,100%,R77/Q77))</f>
        <v xml:space="preserve"> -</v>
      </c>
    </row>
    <row r="78" spans="2:20" ht="60">
      <c r="B78" s="315"/>
      <c r="C78" s="313"/>
      <c r="D78" s="309"/>
      <c r="E78" s="40">
        <v>43466</v>
      </c>
      <c r="F78" s="120">
        <v>43830</v>
      </c>
      <c r="G78" s="11" t="s">
        <v>87</v>
      </c>
      <c r="H78" s="41">
        <v>1</v>
      </c>
      <c r="I78" s="41">
        <f>+J78</f>
        <v>1</v>
      </c>
      <c r="J78" s="41">
        <v>1</v>
      </c>
      <c r="K78" s="82">
        <v>1</v>
      </c>
      <c r="L78" s="103">
        <f t="shared" si="6"/>
        <v>1</v>
      </c>
      <c r="M78" s="96">
        <f t="shared" si="7"/>
        <v>1</v>
      </c>
      <c r="N78" s="52">
        <f t="shared" si="8"/>
        <v>1</v>
      </c>
      <c r="O78" s="91">
        <v>2210294</v>
      </c>
      <c r="P78" s="41">
        <v>1870734</v>
      </c>
      <c r="Q78" s="41">
        <v>639039</v>
      </c>
      <c r="R78" s="41">
        <v>0</v>
      </c>
      <c r="S78" s="42">
        <f t="shared" si="9"/>
        <v>0.34159800377819616</v>
      </c>
      <c r="T78" s="52" t="str">
        <f t="shared" si="10"/>
        <v xml:space="preserve"> -</v>
      </c>
    </row>
    <row r="79" spans="2:20" ht="60">
      <c r="B79" s="315"/>
      <c r="C79" s="313"/>
      <c r="D79" s="309"/>
      <c r="E79" s="40">
        <v>43466</v>
      </c>
      <c r="F79" s="120">
        <v>43830</v>
      </c>
      <c r="G79" s="11" t="s">
        <v>88</v>
      </c>
      <c r="H79" s="41">
        <v>1</v>
      </c>
      <c r="I79" s="41">
        <f>+J79</f>
        <v>1</v>
      </c>
      <c r="J79" s="41">
        <v>1</v>
      </c>
      <c r="K79" s="82">
        <v>1</v>
      </c>
      <c r="L79" s="103">
        <f t="shared" si="6"/>
        <v>1</v>
      </c>
      <c r="M79" s="96">
        <f t="shared" si="7"/>
        <v>1</v>
      </c>
      <c r="N79" s="52">
        <f t="shared" si="8"/>
        <v>1</v>
      </c>
      <c r="O79" s="91">
        <v>2210294</v>
      </c>
      <c r="P79" s="41">
        <v>945392</v>
      </c>
      <c r="Q79" s="41">
        <v>935952</v>
      </c>
      <c r="R79" s="41">
        <v>0</v>
      </c>
      <c r="S79" s="42">
        <f t="shared" si="9"/>
        <v>0.99001472405097568</v>
      </c>
      <c r="T79" s="52" t="str">
        <f t="shared" si="10"/>
        <v xml:space="preserve"> -</v>
      </c>
    </row>
    <row r="80" spans="2:20" ht="45">
      <c r="B80" s="315"/>
      <c r="C80" s="313"/>
      <c r="D80" s="309"/>
      <c r="E80" s="40">
        <v>43466</v>
      </c>
      <c r="F80" s="120">
        <v>43830</v>
      </c>
      <c r="G80" s="11" t="s">
        <v>89</v>
      </c>
      <c r="H80" s="41">
        <v>1</v>
      </c>
      <c r="I80" s="41">
        <f>+J80+('2018'!I80-'2018'!K80)</f>
        <v>-1</v>
      </c>
      <c r="J80" s="41">
        <v>1</v>
      </c>
      <c r="K80" s="82">
        <v>1</v>
      </c>
      <c r="L80" s="103">
        <f t="shared" si="6"/>
        <v>1</v>
      </c>
      <c r="M80" s="96">
        <f t="shared" si="7"/>
        <v>1</v>
      </c>
      <c r="N80" s="52">
        <f t="shared" si="8"/>
        <v>1</v>
      </c>
      <c r="O80" s="91">
        <v>2210294</v>
      </c>
      <c r="P80" s="41">
        <v>5526387</v>
      </c>
      <c r="Q80" s="41">
        <v>4995691</v>
      </c>
      <c r="R80" s="41">
        <v>0</v>
      </c>
      <c r="S80" s="42">
        <f t="shared" si="9"/>
        <v>0.90397053264637461</v>
      </c>
      <c r="T80" s="52" t="str">
        <f t="shared" si="10"/>
        <v xml:space="preserve"> -</v>
      </c>
    </row>
    <row r="81" spans="2:20" ht="61" thickBot="1">
      <c r="B81" s="315"/>
      <c r="C81" s="313"/>
      <c r="D81" s="310"/>
      <c r="E81" s="47">
        <v>43466</v>
      </c>
      <c r="F81" s="122">
        <v>43830</v>
      </c>
      <c r="G81" s="14" t="s">
        <v>90</v>
      </c>
      <c r="H81" s="48">
        <v>1</v>
      </c>
      <c r="I81" s="48">
        <f>+J81</f>
        <v>1</v>
      </c>
      <c r="J81" s="48">
        <v>1</v>
      </c>
      <c r="K81" s="83">
        <v>1</v>
      </c>
      <c r="L81" s="107">
        <f t="shared" si="6"/>
        <v>1</v>
      </c>
      <c r="M81" s="97">
        <f t="shared" si="7"/>
        <v>1</v>
      </c>
      <c r="N81" s="50">
        <f t="shared" si="8"/>
        <v>1</v>
      </c>
      <c r="O81" s="92">
        <v>2210294</v>
      </c>
      <c r="P81" s="48">
        <v>1450000</v>
      </c>
      <c r="Q81" s="48">
        <v>1175077</v>
      </c>
      <c r="R81" s="48">
        <v>0</v>
      </c>
      <c r="S81" s="49">
        <f t="shared" si="9"/>
        <v>0.81039793103448277</v>
      </c>
      <c r="T81" s="50" t="str">
        <f t="shared" si="10"/>
        <v xml:space="preserve"> -</v>
      </c>
    </row>
    <row r="82" spans="2:20" ht="45">
      <c r="B82" s="315"/>
      <c r="C82" s="313"/>
      <c r="D82" s="307" t="s">
        <v>123</v>
      </c>
      <c r="E82" s="63">
        <v>43466</v>
      </c>
      <c r="F82" s="124">
        <v>43830</v>
      </c>
      <c r="G82" s="13" t="s">
        <v>91</v>
      </c>
      <c r="H82" s="65">
        <v>1</v>
      </c>
      <c r="I82" s="65">
        <f>+J82</f>
        <v>1</v>
      </c>
      <c r="J82" s="65">
        <v>1</v>
      </c>
      <c r="K82" s="86">
        <v>1</v>
      </c>
      <c r="L82" s="104">
        <f t="shared" si="6"/>
        <v>1</v>
      </c>
      <c r="M82" s="98">
        <f t="shared" si="7"/>
        <v>1</v>
      </c>
      <c r="N82" s="67">
        <f t="shared" si="8"/>
        <v>1</v>
      </c>
      <c r="O82" s="94">
        <v>2210123</v>
      </c>
      <c r="P82" s="65">
        <v>32500</v>
      </c>
      <c r="Q82" s="65">
        <v>32500</v>
      </c>
      <c r="R82" s="65">
        <v>0</v>
      </c>
      <c r="S82" s="66">
        <f t="shared" si="9"/>
        <v>1</v>
      </c>
      <c r="T82" s="67" t="str">
        <f t="shared" si="10"/>
        <v xml:space="preserve"> -</v>
      </c>
    </row>
    <row r="83" spans="2:20" ht="45">
      <c r="B83" s="315"/>
      <c r="C83" s="313"/>
      <c r="D83" s="305"/>
      <c r="E83" s="40">
        <v>43466</v>
      </c>
      <c r="F83" s="120">
        <v>43830</v>
      </c>
      <c r="G83" s="11" t="s">
        <v>92</v>
      </c>
      <c r="H83" s="41">
        <v>1000</v>
      </c>
      <c r="I83" s="41">
        <f>+J83+('2018'!I83-'2018'!K83)</f>
        <v>401</v>
      </c>
      <c r="J83" s="41">
        <v>250</v>
      </c>
      <c r="K83" s="82">
        <v>412</v>
      </c>
      <c r="L83" s="103">
        <f t="shared" si="6"/>
        <v>1.6479999999999999</v>
      </c>
      <c r="M83" s="96">
        <f t="shared" si="7"/>
        <v>1</v>
      </c>
      <c r="N83" s="52">
        <f t="shared" si="8"/>
        <v>1</v>
      </c>
      <c r="O83" s="91">
        <v>2210123</v>
      </c>
      <c r="P83" s="41">
        <v>31250</v>
      </c>
      <c r="Q83" s="41">
        <v>31250</v>
      </c>
      <c r="R83" s="41">
        <v>0</v>
      </c>
      <c r="S83" s="42">
        <f t="shared" si="9"/>
        <v>1</v>
      </c>
      <c r="T83" s="52" t="str">
        <f t="shared" si="10"/>
        <v xml:space="preserve"> -</v>
      </c>
    </row>
    <row r="84" spans="2:20" ht="30">
      <c r="B84" s="315"/>
      <c r="C84" s="313"/>
      <c r="D84" s="305"/>
      <c r="E84" s="40">
        <v>43466</v>
      </c>
      <c r="F84" s="120">
        <v>43830</v>
      </c>
      <c r="G84" s="11" t="s">
        <v>93</v>
      </c>
      <c r="H84" s="41">
        <v>10000</v>
      </c>
      <c r="I84" s="41">
        <f>+J84+('2018'!I84-'2018'!K84)</f>
        <v>1915</v>
      </c>
      <c r="J84" s="41">
        <v>2500</v>
      </c>
      <c r="K84" s="82">
        <v>3065</v>
      </c>
      <c r="L84" s="103">
        <f t="shared" si="6"/>
        <v>1.226</v>
      </c>
      <c r="M84" s="96">
        <f t="shared" si="7"/>
        <v>1</v>
      </c>
      <c r="N84" s="52">
        <f t="shared" si="8"/>
        <v>1</v>
      </c>
      <c r="O84" s="91">
        <v>2210123</v>
      </c>
      <c r="P84" s="41">
        <v>26830</v>
      </c>
      <c r="Q84" s="41">
        <v>23754</v>
      </c>
      <c r="R84" s="41">
        <v>0</v>
      </c>
      <c r="S84" s="42">
        <f t="shared" si="9"/>
        <v>0.88535221766679095</v>
      </c>
      <c r="T84" s="52" t="str">
        <f t="shared" si="10"/>
        <v xml:space="preserve"> -</v>
      </c>
    </row>
    <row r="85" spans="2:20" ht="60">
      <c r="B85" s="315"/>
      <c r="C85" s="313"/>
      <c r="D85" s="305"/>
      <c r="E85" s="40">
        <v>43466</v>
      </c>
      <c r="F85" s="120">
        <v>43830</v>
      </c>
      <c r="G85" s="11" t="s">
        <v>94</v>
      </c>
      <c r="H85" s="41">
        <v>4</v>
      </c>
      <c r="I85" s="41">
        <f>+J85+('2018'!I85-'2018'!K85)</f>
        <v>0</v>
      </c>
      <c r="J85" s="41">
        <v>1</v>
      </c>
      <c r="K85" s="82">
        <v>1</v>
      </c>
      <c r="L85" s="103">
        <f t="shared" si="6"/>
        <v>1</v>
      </c>
      <c r="M85" s="96">
        <f t="shared" si="7"/>
        <v>1</v>
      </c>
      <c r="N85" s="52">
        <f t="shared" si="8"/>
        <v>1</v>
      </c>
      <c r="O85" s="91">
        <v>2210123</v>
      </c>
      <c r="P85" s="41">
        <v>78857</v>
      </c>
      <c r="Q85" s="41">
        <v>28408</v>
      </c>
      <c r="R85" s="41">
        <v>0</v>
      </c>
      <c r="S85" s="42">
        <f t="shared" si="9"/>
        <v>0.36024702943302433</v>
      </c>
      <c r="T85" s="52" t="str">
        <f t="shared" si="10"/>
        <v xml:space="preserve"> -</v>
      </c>
    </row>
    <row r="86" spans="2:20" ht="45">
      <c r="B86" s="315"/>
      <c r="C86" s="313"/>
      <c r="D86" s="305"/>
      <c r="E86" s="40">
        <v>43466</v>
      </c>
      <c r="F86" s="120">
        <v>43830</v>
      </c>
      <c r="G86" s="11" t="s">
        <v>95</v>
      </c>
      <c r="H86" s="41">
        <v>1</v>
      </c>
      <c r="I86" s="41">
        <f>+J86</f>
        <v>1</v>
      </c>
      <c r="J86" s="41">
        <v>1</v>
      </c>
      <c r="K86" s="82">
        <v>1</v>
      </c>
      <c r="L86" s="103">
        <f t="shared" si="6"/>
        <v>1</v>
      </c>
      <c r="M86" s="96">
        <f t="shared" si="7"/>
        <v>1</v>
      </c>
      <c r="N86" s="52">
        <f t="shared" si="8"/>
        <v>1</v>
      </c>
      <c r="O86" s="91">
        <v>2210264</v>
      </c>
      <c r="P86" s="41">
        <v>66000</v>
      </c>
      <c r="Q86" s="41">
        <v>66000</v>
      </c>
      <c r="R86" s="41">
        <v>0</v>
      </c>
      <c r="S86" s="42">
        <f t="shared" si="9"/>
        <v>1</v>
      </c>
      <c r="T86" s="52" t="str">
        <f t="shared" si="10"/>
        <v xml:space="preserve"> -</v>
      </c>
    </row>
    <row r="87" spans="2:20" ht="75">
      <c r="B87" s="315"/>
      <c r="C87" s="313"/>
      <c r="D87" s="305"/>
      <c r="E87" s="40">
        <v>43466</v>
      </c>
      <c r="F87" s="120">
        <v>43830</v>
      </c>
      <c r="G87" s="16" t="s">
        <v>96</v>
      </c>
      <c r="H87" s="41">
        <v>1</v>
      </c>
      <c r="I87" s="41">
        <f>+J87</f>
        <v>1</v>
      </c>
      <c r="J87" s="41">
        <v>1</v>
      </c>
      <c r="K87" s="82">
        <v>1</v>
      </c>
      <c r="L87" s="103">
        <f t="shared" si="6"/>
        <v>1</v>
      </c>
      <c r="M87" s="96">
        <f t="shared" si="7"/>
        <v>1</v>
      </c>
      <c r="N87" s="52">
        <f t="shared" si="8"/>
        <v>1</v>
      </c>
      <c r="O87" s="91">
        <v>2210294</v>
      </c>
      <c r="P87" s="41">
        <v>0</v>
      </c>
      <c r="Q87" s="41">
        <v>0</v>
      </c>
      <c r="R87" s="41">
        <v>0</v>
      </c>
      <c r="S87" s="42" t="str">
        <f t="shared" si="9"/>
        <v xml:space="preserve"> -</v>
      </c>
      <c r="T87" s="52" t="str">
        <f t="shared" si="10"/>
        <v xml:space="preserve"> -</v>
      </c>
    </row>
    <row r="88" spans="2:20" ht="60">
      <c r="B88" s="315"/>
      <c r="C88" s="313"/>
      <c r="D88" s="305"/>
      <c r="E88" s="40">
        <v>43466</v>
      </c>
      <c r="F88" s="120">
        <v>43830</v>
      </c>
      <c r="G88" s="11" t="s">
        <v>97</v>
      </c>
      <c r="H88" s="41">
        <v>1</v>
      </c>
      <c r="I88" s="41">
        <f>+J88</f>
        <v>1</v>
      </c>
      <c r="J88" s="41">
        <v>1</v>
      </c>
      <c r="K88" s="82">
        <v>1</v>
      </c>
      <c r="L88" s="103">
        <f t="shared" si="6"/>
        <v>1</v>
      </c>
      <c r="M88" s="96">
        <f t="shared" si="7"/>
        <v>1</v>
      </c>
      <c r="N88" s="52">
        <f t="shared" si="8"/>
        <v>1</v>
      </c>
      <c r="O88" s="91">
        <v>2210294</v>
      </c>
      <c r="P88" s="41">
        <v>32839</v>
      </c>
      <c r="Q88" s="41">
        <v>31636</v>
      </c>
      <c r="R88" s="41">
        <v>0</v>
      </c>
      <c r="S88" s="42">
        <f t="shared" si="9"/>
        <v>0.96336672858491423</v>
      </c>
      <c r="T88" s="52" t="str">
        <f t="shared" si="10"/>
        <v xml:space="preserve"> -</v>
      </c>
    </row>
    <row r="89" spans="2:20" ht="30">
      <c r="B89" s="315"/>
      <c r="C89" s="313"/>
      <c r="D89" s="305"/>
      <c r="E89" s="40">
        <v>43466</v>
      </c>
      <c r="F89" s="120">
        <v>43830</v>
      </c>
      <c r="G89" s="11" t="s">
        <v>98</v>
      </c>
      <c r="H89" s="41">
        <v>1</v>
      </c>
      <c r="I89" s="41">
        <f>+J89</f>
        <v>1</v>
      </c>
      <c r="J89" s="41">
        <v>1</v>
      </c>
      <c r="K89" s="82">
        <v>1</v>
      </c>
      <c r="L89" s="103">
        <f t="shared" si="6"/>
        <v>1</v>
      </c>
      <c r="M89" s="96">
        <f t="shared" si="7"/>
        <v>1</v>
      </c>
      <c r="N89" s="52">
        <f t="shared" si="8"/>
        <v>1</v>
      </c>
      <c r="O89" s="91" t="s">
        <v>201</v>
      </c>
      <c r="P89" s="41">
        <v>31267</v>
      </c>
      <c r="Q89" s="41">
        <v>31267</v>
      </c>
      <c r="R89" s="41">
        <v>0</v>
      </c>
      <c r="S89" s="42">
        <f t="shared" si="9"/>
        <v>1</v>
      </c>
      <c r="T89" s="52" t="str">
        <f t="shared" si="10"/>
        <v xml:space="preserve"> -</v>
      </c>
    </row>
    <row r="90" spans="2:20" ht="46" thickBot="1">
      <c r="B90" s="315"/>
      <c r="C90" s="313"/>
      <c r="D90" s="306"/>
      <c r="E90" s="58">
        <v>43466</v>
      </c>
      <c r="F90" s="123">
        <v>43830</v>
      </c>
      <c r="G90" s="15" t="s">
        <v>99</v>
      </c>
      <c r="H90" s="59">
        <v>1</v>
      </c>
      <c r="I90" s="48">
        <f>+J90</f>
        <v>1</v>
      </c>
      <c r="J90" s="59">
        <v>1</v>
      </c>
      <c r="K90" s="85">
        <v>1</v>
      </c>
      <c r="L90" s="107">
        <f t="shared" si="6"/>
        <v>1</v>
      </c>
      <c r="M90" s="97">
        <f t="shared" si="7"/>
        <v>1</v>
      </c>
      <c r="N90" s="50">
        <f t="shared" si="8"/>
        <v>1</v>
      </c>
      <c r="O90" s="92">
        <v>2210289</v>
      </c>
      <c r="P90" s="59">
        <v>3000000</v>
      </c>
      <c r="Q90" s="59">
        <v>3000000</v>
      </c>
      <c r="R90" s="59">
        <v>0</v>
      </c>
      <c r="S90" s="49">
        <f t="shared" si="9"/>
        <v>1</v>
      </c>
      <c r="T90" s="50" t="str">
        <f t="shared" si="10"/>
        <v xml:space="preserve"> -</v>
      </c>
    </row>
    <row r="91" spans="2:20" ht="45">
      <c r="B91" s="315"/>
      <c r="C91" s="313"/>
      <c r="D91" s="308" t="s">
        <v>124</v>
      </c>
      <c r="E91" s="44">
        <v>43466</v>
      </c>
      <c r="F91" s="119">
        <v>43830</v>
      </c>
      <c r="G91" s="17" t="s">
        <v>100</v>
      </c>
      <c r="H91" s="45">
        <v>7</v>
      </c>
      <c r="I91" s="65">
        <f>+J91+('2018'!I91-'2018'!K91)</f>
        <v>-4</v>
      </c>
      <c r="J91" s="45">
        <v>2</v>
      </c>
      <c r="K91" s="84">
        <v>3</v>
      </c>
      <c r="L91" s="104">
        <f t="shared" si="6"/>
        <v>1.5</v>
      </c>
      <c r="M91" s="98">
        <f t="shared" si="7"/>
        <v>1</v>
      </c>
      <c r="N91" s="67">
        <f t="shared" si="8"/>
        <v>1</v>
      </c>
      <c r="O91" s="94">
        <v>0</v>
      </c>
      <c r="P91" s="45">
        <v>0</v>
      </c>
      <c r="Q91" s="45">
        <v>0</v>
      </c>
      <c r="R91" s="45">
        <v>0</v>
      </c>
      <c r="S91" s="66" t="str">
        <f t="shared" si="9"/>
        <v xml:space="preserve"> -</v>
      </c>
      <c r="T91" s="67" t="str">
        <f t="shared" si="10"/>
        <v xml:space="preserve"> -</v>
      </c>
    </row>
    <row r="92" spans="2:20" ht="30">
      <c r="B92" s="315"/>
      <c r="C92" s="313"/>
      <c r="D92" s="309"/>
      <c r="E92" s="40">
        <v>43466</v>
      </c>
      <c r="F92" s="120">
        <v>43830</v>
      </c>
      <c r="G92" s="16" t="s">
        <v>101</v>
      </c>
      <c r="H92" s="42">
        <v>1</v>
      </c>
      <c r="I92" s="42">
        <f>+J92</f>
        <v>1</v>
      </c>
      <c r="J92" s="42">
        <v>1</v>
      </c>
      <c r="K92" s="78">
        <v>1</v>
      </c>
      <c r="L92" s="103">
        <f t="shared" si="6"/>
        <v>1</v>
      </c>
      <c r="M92" s="96">
        <f t="shared" si="7"/>
        <v>1</v>
      </c>
      <c r="N92" s="52">
        <f t="shared" si="8"/>
        <v>1</v>
      </c>
      <c r="O92" s="91">
        <v>0</v>
      </c>
      <c r="P92" s="41">
        <v>0</v>
      </c>
      <c r="Q92" s="41">
        <v>0</v>
      </c>
      <c r="R92" s="41">
        <v>0</v>
      </c>
      <c r="S92" s="42" t="str">
        <f t="shared" si="9"/>
        <v xml:space="preserve"> -</v>
      </c>
      <c r="T92" s="52" t="str">
        <f t="shared" si="10"/>
        <v xml:space="preserve"> -</v>
      </c>
    </row>
    <row r="93" spans="2:20" ht="75">
      <c r="B93" s="315"/>
      <c r="C93" s="313"/>
      <c r="D93" s="309"/>
      <c r="E93" s="40">
        <v>43466</v>
      </c>
      <c r="F93" s="120">
        <v>43830</v>
      </c>
      <c r="G93" s="11" t="s">
        <v>102</v>
      </c>
      <c r="H93" s="41">
        <v>4</v>
      </c>
      <c r="I93" s="41">
        <f>+J93+('2018'!I93-'2018'!K93)</f>
        <v>1</v>
      </c>
      <c r="J93" s="41">
        <v>1</v>
      </c>
      <c r="K93" s="82">
        <v>1</v>
      </c>
      <c r="L93" s="103">
        <f t="shared" si="6"/>
        <v>1</v>
      </c>
      <c r="M93" s="96">
        <f t="shared" si="7"/>
        <v>1</v>
      </c>
      <c r="N93" s="52">
        <f t="shared" si="8"/>
        <v>1</v>
      </c>
      <c r="O93" s="91" t="s">
        <v>201</v>
      </c>
      <c r="P93" s="41">
        <v>0</v>
      </c>
      <c r="Q93" s="41">
        <v>0</v>
      </c>
      <c r="R93" s="41">
        <v>0</v>
      </c>
      <c r="S93" s="42" t="str">
        <f t="shared" si="9"/>
        <v xml:space="preserve"> -</v>
      </c>
      <c r="T93" s="52" t="str">
        <f t="shared" si="10"/>
        <v xml:space="preserve"> -</v>
      </c>
    </row>
    <row r="94" spans="2:20" ht="31" thickBot="1">
      <c r="B94" s="315"/>
      <c r="C94" s="313"/>
      <c r="D94" s="310"/>
      <c r="E94" s="47">
        <v>43466</v>
      </c>
      <c r="F94" s="122">
        <v>43830</v>
      </c>
      <c r="G94" s="14" t="s">
        <v>103</v>
      </c>
      <c r="H94" s="48">
        <v>1</v>
      </c>
      <c r="I94" s="48">
        <f>+J94</f>
        <v>1</v>
      </c>
      <c r="J94" s="48">
        <v>1</v>
      </c>
      <c r="K94" s="83">
        <v>0.5</v>
      </c>
      <c r="L94" s="107">
        <f t="shared" si="6"/>
        <v>0.5</v>
      </c>
      <c r="M94" s="97">
        <f t="shared" si="7"/>
        <v>1</v>
      </c>
      <c r="N94" s="50">
        <f t="shared" si="8"/>
        <v>0.5</v>
      </c>
      <c r="O94" s="92">
        <v>2210294</v>
      </c>
      <c r="P94" s="48">
        <v>0</v>
      </c>
      <c r="Q94" s="48">
        <v>0</v>
      </c>
      <c r="R94" s="48">
        <v>0</v>
      </c>
      <c r="S94" s="49" t="str">
        <f t="shared" si="9"/>
        <v xml:space="preserve"> -</v>
      </c>
      <c r="T94" s="50" t="str">
        <f t="shared" si="10"/>
        <v xml:space="preserve"> -</v>
      </c>
    </row>
    <row r="95" spans="2:20" ht="90">
      <c r="B95" s="315"/>
      <c r="C95" s="313"/>
      <c r="D95" s="307" t="s">
        <v>125</v>
      </c>
      <c r="E95" s="63">
        <v>43466</v>
      </c>
      <c r="F95" s="124">
        <v>43830</v>
      </c>
      <c r="G95" s="13" t="s">
        <v>104</v>
      </c>
      <c r="H95" s="65">
        <v>1</v>
      </c>
      <c r="I95" s="65">
        <f>+J95+('2018'!I95-'2018'!K95)</f>
        <v>-1</v>
      </c>
      <c r="J95" s="65">
        <v>0</v>
      </c>
      <c r="K95" s="86">
        <v>1</v>
      </c>
      <c r="L95" s="104" t="e">
        <f t="shared" si="6"/>
        <v>#DIV/0!</v>
      </c>
      <c r="M95" s="98">
        <f t="shared" si="7"/>
        <v>1</v>
      </c>
      <c r="N95" s="67" t="str">
        <f t="shared" si="8"/>
        <v xml:space="preserve"> -</v>
      </c>
      <c r="O95" s="94" t="s">
        <v>201</v>
      </c>
      <c r="P95" s="65">
        <v>0</v>
      </c>
      <c r="Q95" s="65">
        <v>0</v>
      </c>
      <c r="R95" s="65">
        <v>0</v>
      </c>
      <c r="S95" s="66" t="str">
        <f t="shared" si="9"/>
        <v xml:space="preserve"> -</v>
      </c>
      <c r="T95" s="67" t="str">
        <f t="shared" si="10"/>
        <v xml:space="preserve"> -</v>
      </c>
    </row>
    <row r="96" spans="2:20" ht="45">
      <c r="B96" s="315"/>
      <c r="C96" s="313"/>
      <c r="D96" s="305"/>
      <c r="E96" s="40">
        <v>43466</v>
      </c>
      <c r="F96" s="120">
        <v>43830</v>
      </c>
      <c r="G96" s="11" t="s">
        <v>105</v>
      </c>
      <c r="H96" s="41">
        <v>1</v>
      </c>
      <c r="I96" s="41">
        <f>+J96+('2018'!I96-'2018'!K96)</f>
        <v>-0.5</v>
      </c>
      <c r="J96" s="41">
        <v>0</v>
      </c>
      <c r="K96" s="82">
        <v>0</v>
      </c>
      <c r="L96" s="103" t="e">
        <f t="shared" si="6"/>
        <v>#DIV/0!</v>
      </c>
      <c r="M96" s="96">
        <f t="shared" si="7"/>
        <v>1</v>
      </c>
      <c r="N96" s="52" t="str">
        <f t="shared" si="8"/>
        <v xml:space="preserve"> -</v>
      </c>
      <c r="O96" s="91" t="s">
        <v>201</v>
      </c>
      <c r="P96" s="41">
        <v>0</v>
      </c>
      <c r="Q96" s="41">
        <v>0</v>
      </c>
      <c r="R96" s="41">
        <v>0</v>
      </c>
      <c r="S96" s="42" t="str">
        <f t="shared" si="9"/>
        <v xml:space="preserve"> -</v>
      </c>
      <c r="T96" s="52" t="str">
        <f t="shared" si="10"/>
        <v xml:space="preserve"> -</v>
      </c>
    </row>
    <row r="97" spans="2:20" ht="31" thickBot="1">
      <c r="B97" s="316"/>
      <c r="C97" s="312"/>
      <c r="D97" s="281"/>
      <c r="E97" s="47">
        <v>43466</v>
      </c>
      <c r="F97" s="122">
        <v>43830</v>
      </c>
      <c r="G97" s="14" t="s">
        <v>106</v>
      </c>
      <c r="H97" s="48">
        <v>1</v>
      </c>
      <c r="I97" s="48">
        <f>+J97+('2018'!I97-'2018'!K97)</f>
        <v>0.19999999999999996</v>
      </c>
      <c r="J97" s="48">
        <v>0</v>
      </c>
      <c r="K97" s="83">
        <v>1</v>
      </c>
      <c r="L97" s="107" t="e">
        <f t="shared" si="6"/>
        <v>#DIV/0!</v>
      </c>
      <c r="M97" s="97">
        <f t="shared" si="7"/>
        <v>1</v>
      </c>
      <c r="N97" s="50" t="str">
        <f t="shared" si="8"/>
        <v xml:space="preserve"> -</v>
      </c>
      <c r="O97" s="92" t="s">
        <v>201</v>
      </c>
      <c r="P97" s="48">
        <v>0</v>
      </c>
      <c r="Q97" s="48">
        <v>0</v>
      </c>
      <c r="R97" s="48">
        <v>0</v>
      </c>
      <c r="S97" s="42" t="str">
        <f t="shared" si="9"/>
        <v xml:space="preserve"> -</v>
      </c>
      <c r="T97" s="52" t="str">
        <f t="shared" si="10"/>
        <v xml:space="preserve"> -</v>
      </c>
    </row>
    <row r="98" spans="2:20" ht="21" customHeight="1" thickBot="1">
      <c r="M98" s="114">
        <f>+AVERAGE(M12:M13,M15:M23,M25:M40,M42:M47,M49:M50,M52:M62,M64:M66,M68:M97)</f>
        <v>1</v>
      </c>
      <c r="N98" s="100">
        <f>+AVERAGE(N12:N13,N15:N23,N25:N40,N42:N47,N49:N50,N52:N62,N64:N66,N68:N97)</f>
        <v>0.94166666666666665</v>
      </c>
      <c r="O98" s="112"/>
      <c r="P98" s="113">
        <f>+SUM(P12:P13,P15:P23,P25:P40,P42:P47,P49:P50,P52:P62,P64:P66,P68:P97)</f>
        <v>28951986</v>
      </c>
      <c r="Q98" s="101">
        <f t="shared" ref="Q98:R98" si="11">+SUM(Q12:Q13,Q15:Q23,Q25:Q40,Q42:Q47,Q49:Q50,Q52:Q62,Q64:Q66,Q68:Q97)</f>
        <v>25313097</v>
      </c>
      <c r="R98" s="101">
        <f t="shared" si="11"/>
        <v>0</v>
      </c>
      <c r="S98" s="102">
        <f t="shared" si="9"/>
        <v>0.8743129745917948</v>
      </c>
      <c r="T98" s="100" t="str">
        <f t="shared" si="10"/>
        <v xml:space="preserve"> -</v>
      </c>
    </row>
  </sheetData>
  <mergeCells count="45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3"/>
    <mergeCell ref="C12:C13"/>
    <mergeCell ref="C15:C23"/>
    <mergeCell ref="D15:D23"/>
    <mergeCell ref="B25:B50"/>
    <mergeCell ref="C25:C40"/>
    <mergeCell ref="D25:D36"/>
    <mergeCell ref="D37:D38"/>
    <mergeCell ref="D39:D40"/>
    <mergeCell ref="C42:C47"/>
    <mergeCell ref="D43:D46"/>
    <mergeCell ref="C49:C50"/>
    <mergeCell ref="D49:D50"/>
    <mergeCell ref="B52:B62"/>
    <mergeCell ref="C52:C62"/>
    <mergeCell ref="D52:D57"/>
    <mergeCell ref="D58:D59"/>
    <mergeCell ref="D60:D62"/>
    <mergeCell ref="B64:B97"/>
    <mergeCell ref="C64:C66"/>
    <mergeCell ref="D64:D66"/>
    <mergeCell ref="C68:C97"/>
    <mergeCell ref="D68:D71"/>
    <mergeCell ref="D72:D81"/>
    <mergeCell ref="D82:D90"/>
    <mergeCell ref="D91:D94"/>
    <mergeCell ref="D95:D97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98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282" t="s">
        <v>16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</row>
    <row r="3" spans="2:25" ht="20" customHeight="1">
      <c r="B3" s="282" t="s">
        <v>19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</row>
    <row r="4" spans="2:25" ht="20" customHeight="1">
      <c r="B4" s="282" t="s">
        <v>27</v>
      </c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10" t="s">
        <v>138</v>
      </c>
      <c r="C8" s="22">
        <f>+'2019'!C8</f>
        <v>43830</v>
      </c>
      <c r="D8" s="283" t="s">
        <v>3</v>
      </c>
      <c r="E8" s="284"/>
      <c r="F8" s="284"/>
      <c r="G8" s="284"/>
      <c r="H8" s="317"/>
      <c r="I8" s="317"/>
      <c r="J8" s="317"/>
      <c r="K8" s="317"/>
      <c r="L8" s="317"/>
      <c r="M8" s="317"/>
      <c r="N8" s="285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286" t="s">
        <v>17</v>
      </c>
      <c r="C9" s="289" t="s">
        <v>18</v>
      </c>
      <c r="D9" s="291" t="s">
        <v>0</v>
      </c>
      <c r="E9" s="294" t="s">
        <v>5</v>
      </c>
      <c r="F9" s="294"/>
      <c r="G9" s="294"/>
      <c r="H9" s="318"/>
      <c r="I9" s="318"/>
      <c r="J9" s="318"/>
      <c r="K9" s="318"/>
      <c r="L9" s="318"/>
      <c r="M9" s="318"/>
      <c r="N9" s="296"/>
      <c r="O9" s="319" t="s">
        <v>139</v>
      </c>
      <c r="P9" s="320"/>
      <c r="Q9" s="320"/>
      <c r="R9" s="320"/>
      <c r="S9" s="321"/>
      <c r="T9" s="272" t="s">
        <v>140</v>
      </c>
      <c r="U9" s="273"/>
      <c r="V9" s="273"/>
      <c r="W9" s="273"/>
      <c r="X9" s="273"/>
      <c r="Y9" s="274"/>
    </row>
    <row r="10" spans="2:25" ht="17" customHeight="1">
      <c r="B10" s="287"/>
      <c r="C10" s="290"/>
      <c r="D10" s="292"/>
      <c r="E10" s="295" t="s">
        <v>7</v>
      </c>
      <c r="F10" s="278" t="s">
        <v>25</v>
      </c>
      <c r="G10" s="134" t="s">
        <v>1</v>
      </c>
      <c r="H10" s="133" t="s">
        <v>1</v>
      </c>
      <c r="I10" s="136" t="s">
        <v>1</v>
      </c>
      <c r="J10" s="136" t="s">
        <v>1</v>
      </c>
      <c r="K10" s="161" t="s">
        <v>8</v>
      </c>
      <c r="L10" s="136" t="s">
        <v>8</v>
      </c>
      <c r="M10" s="136" t="s">
        <v>8</v>
      </c>
      <c r="N10" s="135" t="s">
        <v>8</v>
      </c>
      <c r="O10" s="322">
        <v>2016</v>
      </c>
      <c r="P10" s="326">
        <v>2017</v>
      </c>
      <c r="Q10" s="328">
        <v>2018</v>
      </c>
      <c r="R10" s="330">
        <v>2019</v>
      </c>
      <c r="S10" s="324" t="s">
        <v>138</v>
      </c>
      <c r="T10" s="275"/>
      <c r="U10" s="276"/>
      <c r="V10" s="276"/>
      <c r="W10" s="276"/>
      <c r="X10" s="276"/>
      <c r="Y10" s="277"/>
    </row>
    <row r="11" spans="2:25" ht="37.5" customHeight="1" thickBot="1">
      <c r="B11" s="288"/>
      <c r="C11" s="290"/>
      <c r="D11" s="293"/>
      <c r="E11" s="278"/>
      <c r="F11" s="279"/>
      <c r="G11" s="162">
        <v>2016</v>
      </c>
      <c r="H11" s="163">
        <v>2017</v>
      </c>
      <c r="I11" s="137">
        <v>2018</v>
      </c>
      <c r="J11" s="137">
        <v>2019</v>
      </c>
      <c r="K11" s="164">
        <v>2016</v>
      </c>
      <c r="L11" s="163">
        <v>2017</v>
      </c>
      <c r="M11" s="137">
        <v>2018</v>
      </c>
      <c r="N11" s="165">
        <v>2019</v>
      </c>
      <c r="O11" s="323"/>
      <c r="P11" s="327"/>
      <c r="Q11" s="329"/>
      <c r="R11" s="331"/>
      <c r="S11" s="325"/>
      <c r="T11" s="27" t="s">
        <v>23</v>
      </c>
      <c r="U11" s="186" t="s">
        <v>20</v>
      </c>
      <c r="V11" s="187" t="s">
        <v>21</v>
      </c>
      <c r="W11" s="5" t="s">
        <v>22</v>
      </c>
      <c r="X11" s="5" t="s">
        <v>14</v>
      </c>
      <c r="Y11" s="6" t="s">
        <v>15</v>
      </c>
    </row>
    <row r="12" spans="2:25" ht="31" thickBot="1">
      <c r="B12" s="314" t="s">
        <v>136</v>
      </c>
      <c r="C12" s="311" t="s">
        <v>126</v>
      </c>
      <c r="D12" s="55" t="s">
        <v>107</v>
      </c>
      <c r="E12" s="62" t="s">
        <v>28</v>
      </c>
      <c r="F12" s="57">
        <v>1</v>
      </c>
      <c r="G12" s="57">
        <f>'2016'!J12</f>
        <v>1</v>
      </c>
      <c r="H12" s="80">
        <f>'2017'!J12</f>
        <v>1</v>
      </c>
      <c r="I12" s="80">
        <f>'2018'!J12</f>
        <v>1</v>
      </c>
      <c r="J12" s="80">
        <f>'2019'!J12</f>
        <v>1</v>
      </c>
      <c r="K12" s="166">
        <f>'2016'!K12</f>
        <v>1</v>
      </c>
      <c r="L12" s="80">
        <f>'2017'!K12</f>
        <v>1</v>
      </c>
      <c r="M12" s="80">
        <f>'2018'!K12</f>
        <v>1</v>
      </c>
      <c r="N12" s="167">
        <f>'2019'!K12</f>
        <v>1</v>
      </c>
      <c r="O12" s="138">
        <f>'2016'!N12</f>
        <v>1</v>
      </c>
      <c r="P12" s="139">
        <f>'2017'!N12</f>
        <v>1</v>
      </c>
      <c r="Q12" s="141">
        <f>'2018'!N12</f>
        <v>1</v>
      </c>
      <c r="R12" s="139">
        <f>'2019'!N12</f>
        <v>1</v>
      </c>
      <c r="S12" s="154">
        <v>1</v>
      </c>
      <c r="T12" s="88">
        <v>2210980</v>
      </c>
      <c r="U12" s="70">
        <f>+'2016'!P12+'2017'!P12+'2018'!P12+'2019'!P12</f>
        <v>641286</v>
      </c>
      <c r="V12" s="70">
        <f>+'2016'!Q12+'2017'!Q12+'2018'!Q12+'2019'!Q12</f>
        <v>593828</v>
      </c>
      <c r="W12" s="70">
        <f>+'2016'!R12+'2017'!R12+'2018'!R12+'2019'!R12</f>
        <v>0</v>
      </c>
      <c r="X12" s="49">
        <f>IF(U12=0," -",V12/U12)</f>
        <v>0.92599557763618734</v>
      </c>
      <c r="Y12" s="50" t="str">
        <f>IF(W12=0," -",IF(V12=0,100%,W12/V12))</f>
        <v xml:space="preserve"> -</v>
      </c>
    </row>
    <row r="13" spans="2:25" ht="76" thickBot="1">
      <c r="B13" s="315"/>
      <c r="C13" s="312"/>
      <c r="D13" s="73" t="s">
        <v>108</v>
      </c>
      <c r="E13" s="75" t="s">
        <v>29</v>
      </c>
      <c r="F13" s="76">
        <v>48</v>
      </c>
      <c r="G13" s="76">
        <f>'2016'!J13</f>
        <v>4</v>
      </c>
      <c r="H13" s="81">
        <f>'2017'!J13</f>
        <v>15</v>
      </c>
      <c r="I13" s="81">
        <f>'2018'!J13</f>
        <v>14</v>
      </c>
      <c r="J13" s="81">
        <f>'2019'!J13</f>
        <v>15</v>
      </c>
      <c r="K13" s="168">
        <f>'2016'!K13</f>
        <v>3</v>
      </c>
      <c r="L13" s="81">
        <f>'2017'!K13</f>
        <v>19</v>
      </c>
      <c r="M13" s="81">
        <f>'2018'!K13</f>
        <v>20</v>
      </c>
      <c r="N13" s="169">
        <f>'2019'!K13</f>
        <v>45</v>
      </c>
      <c r="O13" s="138">
        <f>'2016'!N13</f>
        <v>0.75</v>
      </c>
      <c r="P13" s="139">
        <f>'2017'!N13</f>
        <v>1</v>
      </c>
      <c r="Q13" s="141">
        <f>'2018'!N13</f>
        <v>1</v>
      </c>
      <c r="R13" s="139">
        <f>'2019'!N13</f>
        <v>1</v>
      </c>
      <c r="S13" s="154">
        <v>1</v>
      </c>
      <c r="T13" s="89">
        <v>2210289</v>
      </c>
      <c r="U13" s="70">
        <f>+'2016'!P13+'2017'!P13+'2018'!P13+'2019'!P13</f>
        <v>50700</v>
      </c>
      <c r="V13" s="70">
        <f>+'2016'!Q13+'2017'!Q13+'2018'!Q13+'2019'!Q13</f>
        <v>50700</v>
      </c>
      <c r="W13" s="70">
        <f>+'2016'!R13+'2017'!R13+'2018'!R13+'2019'!R13</f>
        <v>0</v>
      </c>
      <c r="X13" s="110">
        <f t="shared" ref="X13:X76" si="0">IF(U13=0," -",V13/U13)</f>
        <v>1</v>
      </c>
      <c r="Y13" s="111" t="str">
        <f t="shared" ref="Y13:Y76" si="1">IF(W13=0," -",IF(V13=0,100%,W13/V13))</f>
        <v xml:space="preserve"> -</v>
      </c>
    </row>
    <row r="14" spans="2:25" ht="13" customHeight="1" thickBot="1">
      <c r="B14" s="315"/>
      <c r="C14" s="33"/>
      <c r="D14" s="12"/>
      <c r="E14" s="31"/>
      <c r="F14" s="32"/>
      <c r="G14" s="32"/>
      <c r="H14" s="32"/>
      <c r="I14" s="32"/>
      <c r="J14" s="32"/>
      <c r="K14" s="32"/>
      <c r="L14" s="32"/>
      <c r="M14" s="32"/>
      <c r="N14" s="32"/>
      <c r="O14" s="106"/>
      <c r="P14" s="106"/>
      <c r="Q14" s="106"/>
      <c r="R14" s="106"/>
      <c r="S14" s="155"/>
      <c r="T14" s="31"/>
      <c r="U14" s="106"/>
      <c r="V14" s="106"/>
      <c r="W14" s="106"/>
      <c r="X14" s="23"/>
      <c r="Y14" s="21"/>
    </row>
    <row r="15" spans="2:25" ht="45">
      <c r="B15" s="315"/>
      <c r="C15" s="311" t="s">
        <v>127</v>
      </c>
      <c r="D15" s="280" t="s">
        <v>109</v>
      </c>
      <c r="E15" s="51" t="s">
        <v>30</v>
      </c>
      <c r="F15" s="46">
        <v>1</v>
      </c>
      <c r="G15" s="46">
        <f>'2016'!J15</f>
        <v>0</v>
      </c>
      <c r="H15" s="77">
        <f>'2017'!J15</f>
        <v>0.7</v>
      </c>
      <c r="I15" s="77">
        <f>'2018'!J15</f>
        <v>0.3</v>
      </c>
      <c r="J15" s="77">
        <f>'2019'!J15</f>
        <v>0</v>
      </c>
      <c r="K15" s="170">
        <f>'2016'!K15</f>
        <v>0</v>
      </c>
      <c r="L15" s="77">
        <f>'2017'!K15</f>
        <v>0.6</v>
      </c>
      <c r="M15" s="77">
        <f>'2018'!K15</f>
        <v>1</v>
      </c>
      <c r="N15" s="171">
        <f>'2019'!K15</f>
        <v>1</v>
      </c>
      <c r="O15" s="142" t="str">
        <f>'2016'!N15</f>
        <v xml:space="preserve"> -</v>
      </c>
      <c r="P15" s="143">
        <f>'2017'!N15</f>
        <v>0.85714285714285721</v>
      </c>
      <c r="Q15" s="144">
        <f>'2018'!N15</f>
        <v>1</v>
      </c>
      <c r="R15" s="143" t="str">
        <f>'2019'!N15</f>
        <v xml:space="preserve"> -</v>
      </c>
      <c r="S15" s="156">
        <v>1</v>
      </c>
      <c r="T15" s="90">
        <v>2210289</v>
      </c>
      <c r="U15" s="65">
        <f>+'2016'!P15+'2017'!P15+'2018'!P15+'2019'!P15</f>
        <v>463451</v>
      </c>
      <c r="V15" s="65">
        <f>+'2016'!Q15+'2017'!Q15+'2018'!Q15+'2019'!Q15</f>
        <v>166346</v>
      </c>
      <c r="W15" s="65">
        <f>+'2016'!R15+'2017'!R15+'2018'!R15+'2019'!R15</f>
        <v>0</v>
      </c>
      <c r="X15" s="66">
        <f t="shared" si="0"/>
        <v>0.35892899141441059</v>
      </c>
      <c r="Y15" s="67" t="str">
        <f t="shared" si="1"/>
        <v xml:space="preserve"> -</v>
      </c>
    </row>
    <row r="16" spans="2:25" ht="45">
      <c r="B16" s="315"/>
      <c r="C16" s="313"/>
      <c r="D16" s="305"/>
      <c r="E16" s="11" t="s">
        <v>31</v>
      </c>
      <c r="F16" s="41">
        <v>9000</v>
      </c>
      <c r="G16" s="41">
        <f>'2016'!J16</f>
        <v>3000</v>
      </c>
      <c r="H16" s="82">
        <f>'2017'!J16</f>
        <v>2000</v>
      </c>
      <c r="I16" s="82">
        <f>'2018'!J16</f>
        <v>2000</v>
      </c>
      <c r="J16" s="82">
        <f>'2019'!J16</f>
        <v>2000</v>
      </c>
      <c r="K16" s="172">
        <f>'2016'!K16</f>
        <v>4077</v>
      </c>
      <c r="L16" s="82">
        <f>'2017'!K16</f>
        <v>4626</v>
      </c>
      <c r="M16" s="82">
        <f>'2018'!K16</f>
        <v>2107</v>
      </c>
      <c r="N16" s="173">
        <f>'2019'!K16</f>
        <v>3585</v>
      </c>
      <c r="O16" s="145">
        <f>'2016'!N16</f>
        <v>1</v>
      </c>
      <c r="P16" s="146">
        <f>'2017'!N16</f>
        <v>1</v>
      </c>
      <c r="Q16" s="147">
        <f>'2018'!N16</f>
        <v>1</v>
      </c>
      <c r="R16" s="146">
        <f>'2019'!N16</f>
        <v>1</v>
      </c>
      <c r="S16" s="157">
        <v>1</v>
      </c>
      <c r="T16" s="91">
        <v>2210264</v>
      </c>
      <c r="U16" s="41">
        <f>+'2016'!P16+'2017'!P16+'2018'!P16+'2019'!P16</f>
        <v>1020950</v>
      </c>
      <c r="V16" s="41">
        <f>+'2016'!Q16+'2017'!Q16+'2018'!Q16+'2019'!Q16</f>
        <v>1019703</v>
      </c>
      <c r="W16" s="41">
        <f>+'2016'!R16+'2017'!R16+'2018'!R16+'2019'!R16</f>
        <v>0</v>
      </c>
      <c r="X16" s="42">
        <f t="shared" si="0"/>
        <v>0.99877858856946966</v>
      </c>
      <c r="Y16" s="52" t="str">
        <f t="shared" si="1"/>
        <v xml:space="preserve"> -</v>
      </c>
    </row>
    <row r="17" spans="2:25" ht="30">
      <c r="B17" s="315"/>
      <c r="C17" s="313"/>
      <c r="D17" s="305"/>
      <c r="E17" s="11" t="s">
        <v>32</v>
      </c>
      <c r="F17" s="41">
        <v>1</v>
      </c>
      <c r="G17" s="41">
        <f>'2016'!J17</f>
        <v>1</v>
      </c>
      <c r="H17" s="82">
        <f>'2017'!J17</f>
        <v>1</v>
      </c>
      <c r="I17" s="82">
        <f>'2018'!J17</f>
        <v>1</v>
      </c>
      <c r="J17" s="82">
        <f>'2019'!J17</f>
        <v>1</v>
      </c>
      <c r="K17" s="172">
        <f>'2016'!K17</f>
        <v>1</v>
      </c>
      <c r="L17" s="82">
        <f>'2017'!K17</f>
        <v>1</v>
      </c>
      <c r="M17" s="82">
        <f>'2018'!K17</f>
        <v>1</v>
      </c>
      <c r="N17" s="173">
        <f>'2019'!K17</f>
        <v>1</v>
      </c>
      <c r="O17" s="145">
        <f>'2016'!N17</f>
        <v>1</v>
      </c>
      <c r="P17" s="146">
        <f>'2017'!N17</f>
        <v>1</v>
      </c>
      <c r="Q17" s="147">
        <f>'2018'!N17</f>
        <v>1</v>
      </c>
      <c r="R17" s="146">
        <f>'2019'!N17</f>
        <v>1</v>
      </c>
      <c r="S17" s="157">
        <v>1</v>
      </c>
      <c r="T17" s="91">
        <v>2210264</v>
      </c>
      <c r="U17" s="41">
        <f>+'2016'!P17+'2017'!P17+'2018'!P17+'2019'!P17</f>
        <v>942902</v>
      </c>
      <c r="V17" s="41">
        <f>+'2016'!Q17+'2017'!Q17+'2018'!Q17+'2019'!Q17</f>
        <v>941987</v>
      </c>
      <c r="W17" s="41">
        <f>+'2016'!R17+'2017'!R17+'2018'!R17+'2019'!R17</f>
        <v>0</v>
      </c>
      <c r="X17" s="42">
        <f t="shared" si="0"/>
        <v>0.99902959162245919</v>
      </c>
      <c r="Y17" s="52" t="str">
        <f t="shared" si="1"/>
        <v xml:space="preserve"> -</v>
      </c>
    </row>
    <row r="18" spans="2:25" ht="45">
      <c r="B18" s="315"/>
      <c r="C18" s="313"/>
      <c r="D18" s="305"/>
      <c r="E18" s="18" t="s">
        <v>33</v>
      </c>
      <c r="F18" s="41">
        <v>1</v>
      </c>
      <c r="G18" s="41">
        <f>'2016'!J18</f>
        <v>1</v>
      </c>
      <c r="H18" s="82">
        <f>'2017'!J18</f>
        <v>1</v>
      </c>
      <c r="I18" s="82">
        <f>'2018'!J18</f>
        <v>1</v>
      </c>
      <c r="J18" s="82">
        <f>'2019'!J18</f>
        <v>1</v>
      </c>
      <c r="K18" s="172">
        <f>'2016'!K18</f>
        <v>1</v>
      </c>
      <c r="L18" s="82">
        <f>'2017'!K18</f>
        <v>1</v>
      </c>
      <c r="M18" s="82">
        <f>'2018'!K18</f>
        <v>1</v>
      </c>
      <c r="N18" s="173">
        <f>'2019'!K18</f>
        <v>1</v>
      </c>
      <c r="O18" s="145">
        <f>'2016'!N18</f>
        <v>1</v>
      </c>
      <c r="P18" s="146">
        <f>'2017'!N18</f>
        <v>1</v>
      </c>
      <c r="Q18" s="147">
        <f>'2018'!N18</f>
        <v>1</v>
      </c>
      <c r="R18" s="146">
        <f>'2019'!N18</f>
        <v>1</v>
      </c>
      <c r="S18" s="157">
        <v>1</v>
      </c>
      <c r="T18" s="91">
        <v>2210264</v>
      </c>
      <c r="U18" s="41">
        <f>+'2016'!P18+'2017'!P18+'2018'!P18+'2019'!P18</f>
        <v>454640</v>
      </c>
      <c r="V18" s="41">
        <f>+'2016'!Q18+'2017'!Q18+'2018'!Q18+'2019'!Q18</f>
        <v>454640</v>
      </c>
      <c r="W18" s="41">
        <f>+'2016'!R18+'2017'!R18+'2018'!R18+'2019'!R18</f>
        <v>0</v>
      </c>
      <c r="X18" s="42">
        <f t="shared" si="0"/>
        <v>1</v>
      </c>
      <c r="Y18" s="52" t="str">
        <f t="shared" si="1"/>
        <v xml:space="preserve"> -</v>
      </c>
    </row>
    <row r="19" spans="2:25" ht="45">
      <c r="B19" s="315"/>
      <c r="C19" s="313"/>
      <c r="D19" s="305"/>
      <c r="E19" s="11" t="s">
        <v>34</v>
      </c>
      <c r="F19" s="43">
        <v>4</v>
      </c>
      <c r="G19" s="41">
        <f>'2016'!J19</f>
        <v>0</v>
      </c>
      <c r="H19" s="82">
        <f>'2017'!J19</f>
        <v>4</v>
      </c>
      <c r="I19" s="82">
        <f>'2018'!J19</f>
        <v>0</v>
      </c>
      <c r="J19" s="82">
        <f>'2019'!J19</f>
        <v>0</v>
      </c>
      <c r="K19" s="172">
        <f>'2016'!K19</f>
        <v>0</v>
      </c>
      <c r="L19" s="82">
        <f>'2017'!K19</f>
        <v>0</v>
      </c>
      <c r="M19" s="82">
        <f>'2018'!K19</f>
        <v>0</v>
      </c>
      <c r="N19" s="173">
        <f>'2019'!K19</f>
        <v>0</v>
      </c>
      <c r="O19" s="145" t="str">
        <f>'2016'!N19</f>
        <v xml:space="preserve"> -</v>
      </c>
      <c r="P19" s="146">
        <f>'2017'!N19</f>
        <v>0</v>
      </c>
      <c r="Q19" s="147" t="str">
        <f>'2018'!N19</f>
        <v xml:space="preserve"> -</v>
      </c>
      <c r="R19" s="146" t="str">
        <f>'2019'!N19</f>
        <v xml:space="preserve"> -</v>
      </c>
      <c r="S19" s="157">
        <v>0</v>
      </c>
      <c r="T19" s="91" t="s">
        <v>201</v>
      </c>
      <c r="U19" s="41">
        <f>+'2016'!P19+'2017'!P19+'2018'!P19+'2019'!P19</f>
        <v>0</v>
      </c>
      <c r="V19" s="41">
        <f>+'2016'!Q19+'2017'!Q19+'2018'!Q19+'2019'!Q19</f>
        <v>0</v>
      </c>
      <c r="W19" s="41">
        <f>+'2016'!R19+'2017'!R19+'2018'!R19+'2019'!R19</f>
        <v>0</v>
      </c>
      <c r="X19" s="42" t="str">
        <f t="shared" si="0"/>
        <v xml:space="preserve"> -</v>
      </c>
      <c r="Y19" s="52" t="str">
        <f t="shared" si="1"/>
        <v xml:space="preserve"> -</v>
      </c>
    </row>
    <row r="20" spans="2:25" ht="30">
      <c r="B20" s="315"/>
      <c r="C20" s="313"/>
      <c r="D20" s="305"/>
      <c r="E20" s="13" t="s">
        <v>35</v>
      </c>
      <c r="F20" s="41">
        <v>2</v>
      </c>
      <c r="G20" s="41">
        <f>'2016'!J20</f>
        <v>0</v>
      </c>
      <c r="H20" s="82">
        <f>'2017'!J20</f>
        <v>0</v>
      </c>
      <c r="I20" s="82">
        <f>'2018'!J20</f>
        <v>2</v>
      </c>
      <c r="J20" s="82">
        <f>'2019'!J20</f>
        <v>0</v>
      </c>
      <c r="K20" s="172">
        <f>'2016'!K20</f>
        <v>0</v>
      </c>
      <c r="L20" s="82">
        <f>'2017'!K20</f>
        <v>0</v>
      </c>
      <c r="M20" s="82">
        <f>'2018'!K20</f>
        <v>2</v>
      </c>
      <c r="N20" s="173">
        <f>'2019'!K20</f>
        <v>2</v>
      </c>
      <c r="O20" s="145" t="str">
        <f>'2016'!N20</f>
        <v xml:space="preserve"> -</v>
      </c>
      <c r="P20" s="146" t="str">
        <f>'2017'!N20</f>
        <v xml:space="preserve"> -</v>
      </c>
      <c r="Q20" s="147">
        <f>'2018'!N20</f>
        <v>1</v>
      </c>
      <c r="R20" s="146" t="str">
        <f>'2019'!N20</f>
        <v xml:space="preserve"> -</v>
      </c>
      <c r="S20" s="157">
        <v>1</v>
      </c>
      <c r="T20" s="91">
        <v>2210264</v>
      </c>
      <c r="U20" s="41">
        <f>+'2016'!P20+'2017'!P20+'2018'!P20+'2019'!P20</f>
        <v>256333</v>
      </c>
      <c r="V20" s="41">
        <f>+'2016'!Q20+'2017'!Q20+'2018'!Q20+'2019'!Q20</f>
        <v>255816</v>
      </c>
      <c r="W20" s="41">
        <f>+'2016'!R20+'2017'!R20+'2018'!R20+'2019'!R20</f>
        <v>0</v>
      </c>
      <c r="X20" s="42">
        <f t="shared" si="0"/>
        <v>0.99798309230571169</v>
      </c>
      <c r="Y20" s="52" t="str">
        <f t="shared" si="1"/>
        <v xml:space="preserve"> -</v>
      </c>
    </row>
    <row r="21" spans="2:25" ht="45">
      <c r="B21" s="315"/>
      <c r="C21" s="313"/>
      <c r="D21" s="305"/>
      <c r="E21" s="11" t="s">
        <v>36</v>
      </c>
      <c r="F21" s="41">
        <v>2</v>
      </c>
      <c r="G21" s="41">
        <f>'2016'!J21</f>
        <v>0</v>
      </c>
      <c r="H21" s="82">
        <f>'2017'!J21</f>
        <v>0</v>
      </c>
      <c r="I21" s="82">
        <f>'2018'!J21</f>
        <v>0</v>
      </c>
      <c r="J21" s="82">
        <f>'2019'!J21</f>
        <v>2</v>
      </c>
      <c r="K21" s="172">
        <f>'2016'!K21</f>
        <v>0</v>
      </c>
      <c r="L21" s="82">
        <f>'2017'!K21</f>
        <v>0</v>
      </c>
      <c r="M21" s="82">
        <f>'2018'!K21</f>
        <v>1</v>
      </c>
      <c r="N21" s="173">
        <f>'2019'!K21</f>
        <v>0.5</v>
      </c>
      <c r="O21" s="145" t="str">
        <f>'2016'!N21</f>
        <v xml:space="preserve"> -</v>
      </c>
      <c r="P21" s="146" t="str">
        <f>'2017'!N21</f>
        <v xml:space="preserve"> -</v>
      </c>
      <c r="Q21" s="147" t="str">
        <f>'2018'!N21</f>
        <v xml:space="preserve"> -</v>
      </c>
      <c r="R21" s="146">
        <f>'2019'!N21</f>
        <v>0.25</v>
      </c>
      <c r="S21" s="157">
        <v>0.75</v>
      </c>
      <c r="T21" s="91">
        <v>2210264</v>
      </c>
      <c r="U21" s="41">
        <f>+'2016'!P21+'2017'!P21+'2018'!P21+'2019'!P21</f>
        <v>49083</v>
      </c>
      <c r="V21" s="41">
        <f>+'2016'!Q21+'2017'!Q21+'2018'!Q21+'2019'!Q21</f>
        <v>49083</v>
      </c>
      <c r="W21" s="41">
        <f>+'2016'!R21+'2017'!R21+'2018'!R21+'2019'!R21</f>
        <v>0</v>
      </c>
      <c r="X21" s="42">
        <f t="shared" si="0"/>
        <v>1</v>
      </c>
      <c r="Y21" s="52" t="str">
        <f t="shared" si="1"/>
        <v xml:space="preserve"> -</v>
      </c>
    </row>
    <row r="22" spans="2:25" ht="45">
      <c r="B22" s="315"/>
      <c r="C22" s="313"/>
      <c r="D22" s="305"/>
      <c r="E22" s="11" t="s">
        <v>37</v>
      </c>
      <c r="F22" s="42">
        <v>1</v>
      </c>
      <c r="G22" s="42">
        <f>'2016'!J22</f>
        <v>0</v>
      </c>
      <c r="H22" s="78">
        <f>'2017'!J22</f>
        <v>1</v>
      </c>
      <c r="I22" s="78">
        <f>'2018'!J22</f>
        <v>0</v>
      </c>
      <c r="J22" s="78">
        <f>'2019'!J22</f>
        <v>0</v>
      </c>
      <c r="K22" s="174">
        <f>'2016'!K22</f>
        <v>0</v>
      </c>
      <c r="L22" s="78">
        <f>'2017'!K22</f>
        <v>0.7</v>
      </c>
      <c r="M22" s="78">
        <f>'2018'!K22</f>
        <v>1</v>
      </c>
      <c r="N22" s="52">
        <f>'2019'!K22</f>
        <v>1</v>
      </c>
      <c r="O22" s="145" t="str">
        <f>'2016'!N22</f>
        <v xml:space="preserve"> -</v>
      </c>
      <c r="P22" s="146">
        <f>'2017'!N22</f>
        <v>0.7</v>
      </c>
      <c r="Q22" s="147" t="str">
        <f>'2018'!N22</f>
        <v xml:space="preserve"> -</v>
      </c>
      <c r="R22" s="146" t="str">
        <f>'2019'!N22</f>
        <v xml:space="preserve"> -</v>
      </c>
      <c r="S22" s="157">
        <v>1</v>
      </c>
      <c r="T22" s="91">
        <v>2210289</v>
      </c>
      <c r="U22" s="41">
        <f>+'2016'!P22+'2017'!P22+'2018'!P22+'2019'!P22</f>
        <v>182575</v>
      </c>
      <c r="V22" s="41">
        <f>+'2016'!Q22+'2017'!Q22+'2018'!Q22+'2019'!Q22</f>
        <v>91150</v>
      </c>
      <c r="W22" s="41">
        <f>+'2016'!R22+'2017'!R22+'2018'!R22+'2019'!R22</f>
        <v>0</v>
      </c>
      <c r="X22" s="42">
        <f t="shared" si="0"/>
        <v>0.49924688484184582</v>
      </c>
      <c r="Y22" s="52" t="str">
        <f t="shared" si="1"/>
        <v xml:space="preserve"> -</v>
      </c>
    </row>
    <row r="23" spans="2:25" ht="46" thickBot="1">
      <c r="B23" s="316"/>
      <c r="C23" s="312"/>
      <c r="D23" s="281"/>
      <c r="E23" s="14" t="s">
        <v>38</v>
      </c>
      <c r="F23" s="48">
        <v>1</v>
      </c>
      <c r="G23" s="48">
        <f>'2016'!J23</f>
        <v>0</v>
      </c>
      <c r="H23" s="83">
        <f>'2017'!J23</f>
        <v>1</v>
      </c>
      <c r="I23" s="83">
        <f>'2018'!J23</f>
        <v>1</v>
      </c>
      <c r="J23" s="83">
        <f>'2019'!J23</f>
        <v>1</v>
      </c>
      <c r="K23" s="175">
        <f>'2016'!K23</f>
        <v>0.5</v>
      </c>
      <c r="L23" s="83">
        <f>'2017'!K23</f>
        <v>1</v>
      </c>
      <c r="M23" s="83">
        <f>'2018'!K23</f>
        <v>1</v>
      </c>
      <c r="N23" s="176">
        <f>'2019'!K23</f>
        <v>1</v>
      </c>
      <c r="O23" s="148" t="str">
        <f>'2016'!N23</f>
        <v xml:space="preserve"> -</v>
      </c>
      <c r="P23" s="149">
        <f>'2017'!N23</f>
        <v>1</v>
      </c>
      <c r="Q23" s="150">
        <f>'2018'!N23</f>
        <v>1</v>
      </c>
      <c r="R23" s="149">
        <f>'2019'!N23</f>
        <v>1</v>
      </c>
      <c r="S23" s="158">
        <v>1</v>
      </c>
      <c r="T23" s="92">
        <v>2210289</v>
      </c>
      <c r="U23" s="48">
        <f>+'2016'!P23+'2017'!P23+'2018'!P23+'2019'!P23</f>
        <v>352635</v>
      </c>
      <c r="V23" s="48">
        <f>+'2016'!Q23+'2017'!Q23+'2018'!Q23+'2019'!Q23</f>
        <v>253803</v>
      </c>
      <c r="W23" s="48">
        <f>+'2016'!R23+'2017'!R23+'2018'!R23+'2019'!R23</f>
        <v>0</v>
      </c>
      <c r="X23" s="60">
        <f t="shared" si="0"/>
        <v>0.71973286826321836</v>
      </c>
      <c r="Y23" s="61" t="str">
        <f t="shared" si="1"/>
        <v xml:space="preserve"> -</v>
      </c>
    </row>
    <row r="24" spans="2:25" ht="13" customHeight="1" thickBot="1">
      <c r="B24" s="54"/>
      <c r="C24" s="35"/>
      <c r="D24" s="36"/>
      <c r="E24" s="35"/>
      <c r="F24" s="38"/>
      <c r="G24" s="38"/>
      <c r="H24" s="38"/>
      <c r="I24" s="38"/>
      <c r="J24" s="38"/>
      <c r="K24" s="38"/>
      <c r="L24" s="38"/>
      <c r="M24" s="38"/>
      <c r="N24" s="38"/>
      <c r="O24" s="108"/>
      <c r="P24" s="108"/>
      <c r="Q24" s="108"/>
      <c r="R24" s="108"/>
      <c r="S24" s="159"/>
      <c r="T24" s="39"/>
      <c r="U24" s="108"/>
      <c r="V24" s="108"/>
      <c r="W24" s="108"/>
      <c r="X24" s="24"/>
      <c r="Y24" s="25"/>
    </row>
    <row r="25" spans="2:25" ht="45">
      <c r="B25" s="314" t="s">
        <v>135</v>
      </c>
      <c r="C25" s="311" t="s">
        <v>128</v>
      </c>
      <c r="D25" s="280" t="s">
        <v>110</v>
      </c>
      <c r="E25" s="51" t="s">
        <v>39</v>
      </c>
      <c r="F25" s="45">
        <v>1</v>
      </c>
      <c r="G25" s="45">
        <f>'2016'!J25</f>
        <v>1</v>
      </c>
      <c r="H25" s="84">
        <f>'2017'!J25</f>
        <v>1</v>
      </c>
      <c r="I25" s="84">
        <f>'2018'!J25</f>
        <v>1</v>
      </c>
      <c r="J25" s="84">
        <f>'2019'!J25</f>
        <v>1</v>
      </c>
      <c r="K25" s="177">
        <f>'2016'!K25</f>
        <v>1</v>
      </c>
      <c r="L25" s="84">
        <f>'2017'!K25</f>
        <v>1</v>
      </c>
      <c r="M25" s="84">
        <f>'2018'!K25</f>
        <v>1</v>
      </c>
      <c r="N25" s="178">
        <f>'2019'!K25</f>
        <v>1</v>
      </c>
      <c r="O25" s="142">
        <f>'2016'!N25</f>
        <v>1</v>
      </c>
      <c r="P25" s="143">
        <f>'2017'!N25</f>
        <v>1</v>
      </c>
      <c r="Q25" s="144">
        <f>'2018'!N25</f>
        <v>1</v>
      </c>
      <c r="R25" s="143">
        <f>'2019'!N25</f>
        <v>1</v>
      </c>
      <c r="S25" s="156">
        <v>1</v>
      </c>
      <c r="T25" s="90">
        <v>2210979</v>
      </c>
      <c r="U25" s="65">
        <f>+'2016'!P25+'2017'!P25+'2018'!P25+'2019'!P25</f>
        <v>238500</v>
      </c>
      <c r="V25" s="65">
        <f>+'2016'!Q25+'2017'!Q25+'2018'!Q25+'2019'!Q25</f>
        <v>141855</v>
      </c>
      <c r="W25" s="65">
        <f>+'2016'!R25+'2017'!R25+'2018'!R25+'2019'!R25</f>
        <v>0</v>
      </c>
      <c r="X25" s="66">
        <f t="shared" si="0"/>
        <v>0.59477987421383649</v>
      </c>
      <c r="Y25" s="67" t="str">
        <f t="shared" si="1"/>
        <v xml:space="preserve"> -</v>
      </c>
    </row>
    <row r="26" spans="2:25" ht="45">
      <c r="B26" s="315"/>
      <c r="C26" s="313"/>
      <c r="D26" s="305"/>
      <c r="E26" s="11" t="s">
        <v>40</v>
      </c>
      <c r="F26" s="41">
        <v>4</v>
      </c>
      <c r="G26" s="41">
        <f>'2016'!J26</f>
        <v>4</v>
      </c>
      <c r="H26" s="82">
        <f>'2017'!J26</f>
        <v>4</v>
      </c>
      <c r="I26" s="82">
        <f>'2018'!J26</f>
        <v>4</v>
      </c>
      <c r="J26" s="82">
        <f>'2019'!J26</f>
        <v>4</v>
      </c>
      <c r="K26" s="172">
        <f>'2016'!K26</f>
        <v>3</v>
      </c>
      <c r="L26" s="82">
        <f>'2017'!K26</f>
        <v>4</v>
      </c>
      <c r="M26" s="82">
        <f>'2018'!K26</f>
        <v>4</v>
      </c>
      <c r="N26" s="173">
        <f>'2019'!K26</f>
        <v>4</v>
      </c>
      <c r="O26" s="145">
        <f>'2016'!N26</f>
        <v>0.75</v>
      </c>
      <c r="P26" s="146">
        <f>'2017'!N26</f>
        <v>1</v>
      </c>
      <c r="Q26" s="147">
        <f>'2018'!N26</f>
        <v>1</v>
      </c>
      <c r="R26" s="146">
        <f>'2019'!N26</f>
        <v>1</v>
      </c>
      <c r="S26" s="157">
        <v>0.9375</v>
      </c>
      <c r="T26" s="91">
        <v>2210979</v>
      </c>
      <c r="U26" s="41">
        <f>+'2016'!P26+'2017'!P26+'2018'!P26+'2019'!P26</f>
        <v>288417</v>
      </c>
      <c r="V26" s="41">
        <f>+'2016'!Q26+'2017'!Q26+'2018'!Q26+'2019'!Q26</f>
        <v>184767</v>
      </c>
      <c r="W26" s="41">
        <f>+'2016'!R26+'2017'!R26+'2018'!R26+'2019'!R26</f>
        <v>0</v>
      </c>
      <c r="X26" s="42">
        <f t="shared" si="0"/>
        <v>0.64062451242471841</v>
      </c>
      <c r="Y26" s="52" t="str">
        <f t="shared" si="1"/>
        <v xml:space="preserve"> -</v>
      </c>
    </row>
    <row r="27" spans="2:25" ht="30">
      <c r="B27" s="315"/>
      <c r="C27" s="313"/>
      <c r="D27" s="305"/>
      <c r="E27" s="11" t="s">
        <v>41</v>
      </c>
      <c r="F27" s="41">
        <v>1</v>
      </c>
      <c r="G27" s="41">
        <f>'2016'!J27</f>
        <v>1</v>
      </c>
      <c r="H27" s="82">
        <f>'2017'!J27</f>
        <v>1</v>
      </c>
      <c r="I27" s="82">
        <f>'2018'!J27</f>
        <v>1</v>
      </c>
      <c r="J27" s="82">
        <f>'2019'!J27</f>
        <v>1</v>
      </c>
      <c r="K27" s="172">
        <f>'2016'!K27</f>
        <v>1</v>
      </c>
      <c r="L27" s="82">
        <f>'2017'!K27</f>
        <v>1</v>
      </c>
      <c r="M27" s="82">
        <f>'2018'!K27</f>
        <v>1</v>
      </c>
      <c r="N27" s="173">
        <f>'2019'!K27</f>
        <v>1</v>
      </c>
      <c r="O27" s="145">
        <f>'2016'!N27</f>
        <v>1</v>
      </c>
      <c r="P27" s="146">
        <f>'2017'!N27</f>
        <v>1</v>
      </c>
      <c r="Q27" s="147">
        <f>'2018'!N27</f>
        <v>1</v>
      </c>
      <c r="R27" s="146">
        <f>'2019'!N27</f>
        <v>1</v>
      </c>
      <c r="S27" s="157">
        <v>1</v>
      </c>
      <c r="T27" s="91">
        <v>2210979</v>
      </c>
      <c r="U27" s="41">
        <f>+'2016'!P27+'2017'!P27+'2018'!P27+'2019'!P27</f>
        <v>247517</v>
      </c>
      <c r="V27" s="41">
        <f>+'2016'!Q27+'2017'!Q27+'2018'!Q27+'2019'!Q27</f>
        <v>101050</v>
      </c>
      <c r="W27" s="41">
        <f>+'2016'!R27+'2017'!R27+'2018'!R27+'2019'!R27</f>
        <v>0</v>
      </c>
      <c r="X27" s="42">
        <f t="shared" si="0"/>
        <v>0.40825478653991443</v>
      </c>
      <c r="Y27" s="52" t="str">
        <f t="shared" si="1"/>
        <v xml:space="preserve"> -</v>
      </c>
    </row>
    <row r="28" spans="2:25" ht="30">
      <c r="B28" s="315"/>
      <c r="C28" s="313"/>
      <c r="D28" s="305"/>
      <c r="E28" s="11" t="s">
        <v>42</v>
      </c>
      <c r="F28" s="41">
        <v>1</v>
      </c>
      <c r="G28" s="41">
        <f>'2016'!J28</f>
        <v>1</v>
      </c>
      <c r="H28" s="82">
        <f>'2017'!J28</f>
        <v>1</v>
      </c>
      <c r="I28" s="82">
        <f>'2018'!J28</f>
        <v>1</v>
      </c>
      <c r="J28" s="82">
        <f>'2019'!J28</f>
        <v>1</v>
      </c>
      <c r="K28" s="172">
        <f>'2016'!K28</f>
        <v>1</v>
      </c>
      <c r="L28" s="82">
        <f>'2017'!K28</f>
        <v>1</v>
      </c>
      <c r="M28" s="82">
        <f>'2018'!K28</f>
        <v>1</v>
      </c>
      <c r="N28" s="173">
        <f>'2019'!K28</f>
        <v>1</v>
      </c>
      <c r="O28" s="145">
        <f>'2016'!N28</f>
        <v>1</v>
      </c>
      <c r="P28" s="146">
        <f>'2017'!N28</f>
        <v>1</v>
      </c>
      <c r="Q28" s="147">
        <f>'2018'!N28</f>
        <v>1</v>
      </c>
      <c r="R28" s="146">
        <f>'2019'!N28</f>
        <v>1</v>
      </c>
      <c r="S28" s="157">
        <v>1</v>
      </c>
      <c r="T28" s="91">
        <v>2210979</v>
      </c>
      <c r="U28" s="41">
        <f>+'2016'!P28+'2017'!P28+'2018'!P28+'2019'!P28</f>
        <v>325000</v>
      </c>
      <c r="V28" s="41">
        <f>+'2016'!Q28+'2017'!Q28+'2018'!Q28+'2019'!Q28</f>
        <v>164864</v>
      </c>
      <c r="W28" s="41">
        <f>+'2016'!R28+'2017'!R28+'2018'!R28+'2019'!R28</f>
        <v>0</v>
      </c>
      <c r="X28" s="42">
        <f t="shared" si="0"/>
        <v>0.50727384615384619</v>
      </c>
      <c r="Y28" s="52" t="str">
        <f t="shared" si="1"/>
        <v xml:space="preserve"> -</v>
      </c>
    </row>
    <row r="29" spans="2:25" ht="75">
      <c r="B29" s="315"/>
      <c r="C29" s="313"/>
      <c r="D29" s="305"/>
      <c r="E29" s="11" t="s">
        <v>43</v>
      </c>
      <c r="F29" s="42">
        <v>1</v>
      </c>
      <c r="G29" s="42">
        <f>'2016'!J29</f>
        <v>1</v>
      </c>
      <c r="H29" s="78">
        <f>'2017'!J29</f>
        <v>1</v>
      </c>
      <c r="I29" s="78">
        <f>'2018'!J29</f>
        <v>1</v>
      </c>
      <c r="J29" s="78">
        <f>'2019'!J29</f>
        <v>1</v>
      </c>
      <c r="K29" s="174">
        <f>'2016'!K29</f>
        <v>1</v>
      </c>
      <c r="L29" s="78">
        <f>'2017'!K29</f>
        <v>1</v>
      </c>
      <c r="M29" s="78">
        <f>'2018'!K29</f>
        <v>1</v>
      </c>
      <c r="N29" s="52">
        <f>'2019'!K29</f>
        <v>1</v>
      </c>
      <c r="O29" s="145">
        <f>'2016'!N29</f>
        <v>1</v>
      </c>
      <c r="P29" s="146">
        <f>'2017'!N29</f>
        <v>1</v>
      </c>
      <c r="Q29" s="147">
        <f>'2018'!N29</f>
        <v>1</v>
      </c>
      <c r="R29" s="146">
        <f>'2019'!N29</f>
        <v>1</v>
      </c>
      <c r="S29" s="157">
        <v>1</v>
      </c>
      <c r="T29" s="91">
        <v>2210979</v>
      </c>
      <c r="U29" s="41">
        <f>+'2016'!P29+'2017'!P29+'2018'!P29+'2019'!P29</f>
        <v>1530500</v>
      </c>
      <c r="V29" s="41">
        <f>+'2016'!Q29+'2017'!Q29+'2018'!Q29+'2019'!Q29</f>
        <v>1295927</v>
      </c>
      <c r="W29" s="41">
        <f>+'2016'!R29+'2017'!R29+'2018'!R29+'2019'!R29</f>
        <v>0</v>
      </c>
      <c r="X29" s="42">
        <f t="shared" si="0"/>
        <v>0.84673440052270499</v>
      </c>
      <c r="Y29" s="52" t="str">
        <f t="shared" si="1"/>
        <v xml:space="preserve"> -</v>
      </c>
    </row>
    <row r="30" spans="2:25" ht="45">
      <c r="B30" s="315"/>
      <c r="C30" s="313"/>
      <c r="D30" s="305"/>
      <c r="E30" s="11" t="s">
        <v>44</v>
      </c>
      <c r="F30" s="42">
        <v>1</v>
      </c>
      <c r="G30" s="42">
        <f>'2016'!J30</f>
        <v>1</v>
      </c>
      <c r="H30" s="78">
        <f>'2017'!J30</f>
        <v>1</v>
      </c>
      <c r="I30" s="78">
        <f>'2018'!J30</f>
        <v>1</v>
      </c>
      <c r="J30" s="78">
        <f>'2019'!J30</f>
        <v>1</v>
      </c>
      <c r="K30" s="174">
        <f>'2016'!K30</f>
        <v>0</v>
      </c>
      <c r="L30" s="78">
        <f>'2017'!K30</f>
        <v>1</v>
      </c>
      <c r="M30" s="78">
        <f>'2018'!K30</f>
        <v>1</v>
      </c>
      <c r="N30" s="52">
        <f>'2019'!K30</f>
        <v>1</v>
      </c>
      <c r="O30" s="145">
        <f>'2016'!N30</f>
        <v>0</v>
      </c>
      <c r="P30" s="146">
        <f>'2017'!N30</f>
        <v>1</v>
      </c>
      <c r="Q30" s="147">
        <f>'2018'!N30</f>
        <v>1</v>
      </c>
      <c r="R30" s="146">
        <f>'2019'!N30</f>
        <v>1</v>
      </c>
      <c r="S30" s="157">
        <v>0.75</v>
      </c>
      <c r="T30" s="91">
        <v>2210979</v>
      </c>
      <c r="U30" s="41">
        <f>+'2016'!P30+'2017'!P30+'2018'!P30+'2019'!P30</f>
        <v>1035772</v>
      </c>
      <c r="V30" s="41">
        <f>+'2016'!Q30+'2017'!Q30+'2018'!Q30+'2019'!Q30</f>
        <v>488475</v>
      </c>
      <c r="W30" s="41">
        <f>+'2016'!R30+'2017'!R30+'2018'!R30+'2019'!R30</f>
        <v>0</v>
      </c>
      <c r="X30" s="42">
        <f t="shared" si="0"/>
        <v>0.47160475471435798</v>
      </c>
      <c r="Y30" s="52" t="str">
        <f t="shared" si="1"/>
        <v xml:space="preserve"> -</v>
      </c>
    </row>
    <row r="31" spans="2:25" ht="60">
      <c r="B31" s="315"/>
      <c r="C31" s="313"/>
      <c r="D31" s="305"/>
      <c r="E31" s="11" t="s">
        <v>45</v>
      </c>
      <c r="F31" s="41">
        <v>7</v>
      </c>
      <c r="G31" s="41">
        <f>'2016'!J31</f>
        <v>0</v>
      </c>
      <c r="H31" s="82">
        <f>'2017'!J31</f>
        <v>3</v>
      </c>
      <c r="I31" s="82">
        <f>'2018'!J31</f>
        <v>2</v>
      </c>
      <c r="J31" s="82">
        <f>'2019'!J31</f>
        <v>2</v>
      </c>
      <c r="K31" s="172">
        <f>'2016'!K31</f>
        <v>0</v>
      </c>
      <c r="L31" s="82">
        <f>'2017'!K31</f>
        <v>2</v>
      </c>
      <c r="M31" s="82">
        <f>'2018'!K31</f>
        <v>2</v>
      </c>
      <c r="N31" s="173">
        <f>'2019'!K31</f>
        <v>3</v>
      </c>
      <c r="O31" s="145" t="str">
        <f>'2016'!N31</f>
        <v xml:space="preserve"> -</v>
      </c>
      <c r="P31" s="146">
        <f>'2017'!N31</f>
        <v>0.66666666666666663</v>
      </c>
      <c r="Q31" s="147">
        <f>'2018'!N31</f>
        <v>1</v>
      </c>
      <c r="R31" s="146">
        <f>'2019'!N31</f>
        <v>1</v>
      </c>
      <c r="S31" s="157">
        <v>1</v>
      </c>
      <c r="T31" s="91">
        <v>2210979</v>
      </c>
      <c r="U31" s="41">
        <f>+'2016'!P31+'2017'!P31+'2018'!P31+'2019'!P31</f>
        <v>130000</v>
      </c>
      <c r="V31" s="41">
        <f>+'2016'!Q31+'2017'!Q31+'2018'!Q31+'2019'!Q31</f>
        <v>40000</v>
      </c>
      <c r="W31" s="41">
        <f>+'2016'!R31+'2017'!R31+'2018'!R31+'2019'!R31</f>
        <v>0</v>
      </c>
      <c r="X31" s="42">
        <f t="shared" si="0"/>
        <v>0.30769230769230771</v>
      </c>
      <c r="Y31" s="52" t="str">
        <f t="shared" si="1"/>
        <v xml:space="preserve"> -</v>
      </c>
    </row>
    <row r="32" spans="2:25" ht="45">
      <c r="B32" s="315"/>
      <c r="C32" s="313"/>
      <c r="D32" s="305"/>
      <c r="E32" s="11" t="s">
        <v>46</v>
      </c>
      <c r="F32" s="41">
        <v>1</v>
      </c>
      <c r="G32" s="41">
        <f>'2016'!J32</f>
        <v>1</v>
      </c>
      <c r="H32" s="82">
        <f>'2017'!J32</f>
        <v>1</v>
      </c>
      <c r="I32" s="82">
        <f>'2018'!J32</f>
        <v>1</v>
      </c>
      <c r="J32" s="82">
        <f>'2019'!J32</f>
        <v>1</v>
      </c>
      <c r="K32" s="172">
        <f>'2016'!K32</f>
        <v>1</v>
      </c>
      <c r="L32" s="82">
        <f>'2017'!K32</f>
        <v>3</v>
      </c>
      <c r="M32" s="82">
        <f>'2018'!K32</f>
        <v>3</v>
      </c>
      <c r="N32" s="173">
        <f>'2019'!K32</f>
        <v>3</v>
      </c>
      <c r="O32" s="145">
        <f>'2016'!N32</f>
        <v>1</v>
      </c>
      <c r="P32" s="146">
        <f>'2017'!N32</f>
        <v>1</v>
      </c>
      <c r="Q32" s="147">
        <f>'2018'!N32</f>
        <v>1</v>
      </c>
      <c r="R32" s="146">
        <f>'2019'!N32</f>
        <v>1</v>
      </c>
      <c r="S32" s="157">
        <v>1</v>
      </c>
      <c r="T32" s="91">
        <v>2210979</v>
      </c>
      <c r="U32" s="41">
        <f>+'2016'!P32+'2017'!P32+'2018'!P32+'2019'!P32</f>
        <v>110000</v>
      </c>
      <c r="V32" s="41">
        <f>+'2016'!Q32+'2017'!Q32+'2018'!Q32+'2019'!Q32</f>
        <v>96100</v>
      </c>
      <c r="W32" s="41">
        <f>+'2016'!R32+'2017'!R32+'2018'!R32+'2019'!R32</f>
        <v>1500</v>
      </c>
      <c r="X32" s="42">
        <f t="shared" si="0"/>
        <v>0.87363636363636366</v>
      </c>
      <c r="Y32" s="52">
        <f t="shared" si="1"/>
        <v>1.5608740894901144E-2</v>
      </c>
    </row>
    <row r="33" spans="2:25" ht="45">
      <c r="B33" s="315"/>
      <c r="C33" s="313"/>
      <c r="D33" s="305"/>
      <c r="E33" s="11" t="s">
        <v>47</v>
      </c>
      <c r="F33" s="41">
        <v>1</v>
      </c>
      <c r="G33" s="41">
        <f>'2016'!J33</f>
        <v>0</v>
      </c>
      <c r="H33" s="82">
        <f>'2017'!J33</f>
        <v>1</v>
      </c>
      <c r="I33" s="82">
        <f>'2018'!J33</f>
        <v>1</v>
      </c>
      <c r="J33" s="82">
        <f>'2019'!J33</f>
        <v>1</v>
      </c>
      <c r="K33" s="172">
        <f>'2016'!K33</f>
        <v>0</v>
      </c>
      <c r="L33" s="82">
        <f>'2017'!K33</f>
        <v>1</v>
      </c>
      <c r="M33" s="82">
        <f>'2018'!K33</f>
        <v>1</v>
      </c>
      <c r="N33" s="173">
        <f>'2019'!K33</f>
        <v>1</v>
      </c>
      <c r="O33" s="145" t="str">
        <f>'2016'!N33</f>
        <v xml:space="preserve"> -</v>
      </c>
      <c r="P33" s="146">
        <f>'2017'!N33</f>
        <v>1</v>
      </c>
      <c r="Q33" s="147">
        <f>'2018'!N33</f>
        <v>1</v>
      </c>
      <c r="R33" s="146">
        <f>'2019'!N33</f>
        <v>1</v>
      </c>
      <c r="S33" s="157">
        <v>1</v>
      </c>
      <c r="T33" s="91">
        <v>2210979</v>
      </c>
      <c r="U33" s="41">
        <f>+'2016'!P33+'2017'!P33+'2018'!P33+'2019'!P33</f>
        <v>74717</v>
      </c>
      <c r="V33" s="41">
        <f>+'2016'!Q33+'2017'!Q33+'2018'!Q33+'2019'!Q33</f>
        <v>51863</v>
      </c>
      <c r="W33" s="41">
        <f>+'2016'!R33+'2017'!R33+'2018'!R33+'2019'!R33</f>
        <v>0</v>
      </c>
      <c r="X33" s="42">
        <f t="shared" si="0"/>
        <v>0.69412583481670842</v>
      </c>
      <c r="Y33" s="52" t="str">
        <f t="shared" si="1"/>
        <v xml:space="preserve"> -</v>
      </c>
    </row>
    <row r="34" spans="2:25" ht="45">
      <c r="B34" s="315"/>
      <c r="C34" s="313"/>
      <c r="D34" s="305"/>
      <c r="E34" s="11" t="s">
        <v>48</v>
      </c>
      <c r="F34" s="41">
        <v>1</v>
      </c>
      <c r="G34" s="41">
        <f>'2016'!J34</f>
        <v>1</v>
      </c>
      <c r="H34" s="82">
        <f>'2017'!J34</f>
        <v>1</v>
      </c>
      <c r="I34" s="82">
        <f>'2018'!J34</f>
        <v>1</v>
      </c>
      <c r="J34" s="82">
        <f>'2019'!J34</f>
        <v>1</v>
      </c>
      <c r="K34" s="172">
        <f>'2016'!K34</f>
        <v>1</v>
      </c>
      <c r="L34" s="82">
        <f>'2017'!K34</f>
        <v>1</v>
      </c>
      <c r="M34" s="82">
        <f>'2018'!K34</f>
        <v>1</v>
      </c>
      <c r="N34" s="173">
        <f>'2019'!K34</f>
        <v>1</v>
      </c>
      <c r="O34" s="145">
        <f>'2016'!N34</f>
        <v>1</v>
      </c>
      <c r="P34" s="146">
        <f>'2017'!N34</f>
        <v>1</v>
      </c>
      <c r="Q34" s="147">
        <f>'2018'!N34</f>
        <v>1</v>
      </c>
      <c r="R34" s="146">
        <f>'2019'!N34</f>
        <v>1</v>
      </c>
      <c r="S34" s="157">
        <v>1</v>
      </c>
      <c r="T34" s="91">
        <v>2210979</v>
      </c>
      <c r="U34" s="41">
        <f>+'2016'!P34+'2017'!P34+'2018'!P34+'2019'!P34</f>
        <v>902331</v>
      </c>
      <c r="V34" s="41">
        <f>+'2016'!Q34+'2017'!Q34+'2018'!Q34+'2019'!Q34</f>
        <v>841914</v>
      </c>
      <c r="W34" s="41">
        <f>+'2016'!R34+'2017'!R34+'2018'!R34+'2019'!R34</f>
        <v>0</v>
      </c>
      <c r="X34" s="42">
        <f t="shared" si="0"/>
        <v>0.93304341754854925</v>
      </c>
      <c r="Y34" s="52" t="str">
        <f t="shared" si="1"/>
        <v xml:space="preserve"> -</v>
      </c>
    </row>
    <row r="35" spans="2:25" ht="30">
      <c r="B35" s="315"/>
      <c r="C35" s="313"/>
      <c r="D35" s="305"/>
      <c r="E35" s="11" t="s">
        <v>49</v>
      </c>
      <c r="F35" s="41">
        <v>1</v>
      </c>
      <c r="G35" s="41">
        <f>'2016'!J35</f>
        <v>0</v>
      </c>
      <c r="H35" s="82">
        <f>'2017'!J35</f>
        <v>1</v>
      </c>
      <c r="I35" s="82">
        <f>'2018'!J35</f>
        <v>1</v>
      </c>
      <c r="J35" s="82">
        <f>'2019'!J35</f>
        <v>1</v>
      </c>
      <c r="K35" s="172">
        <f>'2016'!K35</f>
        <v>0</v>
      </c>
      <c r="L35" s="82">
        <f>'2017'!K35</f>
        <v>0.2</v>
      </c>
      <c r="M35" s="82">
        <f>'2018'!K35</f>
        <v>0</v>
      </c>
      <c r="N35" s="173">
        <f>'2019'!K35</f>
        <v>0.5</v>
      </c>
      <c r="O35" s="145" t="str">
        <f>'2016'!N35</f>
        <v xml:space="preserve"> -</v>
      </c>
      <c r="P35" s="146">
        <f>'2017'!N35</f>
        <v>0.2</v>
      </c>
      <c r="Q35" s="147">
        <f>'2018'!N35</f>
        <v>0</v>
      </c>
      <c r="R35" s="146">
        <f>'2019'!N35</f>
        <v>0.5</v>
      </c>
      <c r="S35" s="157">
        <v>0.23333333333333331</v>
      </c>
      <c r="T35" s="91">
        <v>2210979</v>
      </c>
      <c r="U35" s="41">
        <f>+'2016'!P35+'2017'!P35+'2018'!P35+'2019'!P35</f>
        <v>0</v>
      </c>
      <c r="V35" s="41">
        <f>+'2016'!Q35+'2017'!Q35+'2018'!Q35+'2019'!Q35</f>
        <v>0</v>
      </c>
      <c r="W35" s="41">
        <f>+'2016'!R35+'2017'!R35+'2018'!R35+'2019'!R35</f>
        <v>0</v>
      </c>
      <c r="X35" s="42" t="str">
        <f t="shared" si="0"/>
        <v xml:space="preserve"> -</v>
      </c>
      <c r="Y35" s="52" t="str">
        <f t="shared" si="1"/>
        <v xml:space="preserve"> -</v>
      </c>
    </row>
    <row r="36" spans="2:25" ht="76" thickBot="1">
      <c r="B36" s="315"/>
      <c r="C36" s="313"/>
      <c r="D36" s="306"/>
      <c r="E36" s="18" t="s">
        <v>50</v>
      </c>
      <c r="F36" s="59">
        <v>1</v>
      </c>
      <c r="G36" s="59">
        <f>'2016'!J36</f>
        <v>0</v>
      </c>
      <c r="H36" s="85">
        <f>'2017'!J36</f>
        <v>1</v>
      </c>
      <c r="I36" s="85">
        <f>'2018'!J36</f>
        <v>0</v>
      </c>
      <c r="J36" s="85">
        <f>'2019'!J36</f>
        <v>0</v>
      </c>
      <c r="K36" s="179">
        <f>'2016'!K36</f>
        <v>0</v>
      </c>
      <c r="L36" s="85">
        <f>'2017'!K36</f>
        <v>0</v>
      </c>
      <c r="M36" s="85">
        <f>'2018'!K36</f>
        <v>1</v>
      </c>
      <c r="N36" s="180">
        <f>'2019'!K36</f>
        <v>1</v>
      </c>
      <c r="O36" s="148" t="str">
        <f>'2016'!N36</f>
        <v xml:space="preserve"> -</v>
      </c>
      <c r="P36" s="149">
        <f>'2017'!N36</f>
        <v>0</v>
      </c>
      <c r="Q36" s="150" t="str">
        <f>'2018'!N36</f>
        <v xml:space="preserve"> -</v>
      </c>
      <c r="R36" s="149" t="str">
        <f>'2019'!N36</f>
        <v xml:space="preserve"> -</v>
      </c>
      <c r="S36" s="158">
        <v>1</v>
      </c>
      <c r="T36" s="92">
        <v>2210979</v>
      </c>
      <c r="U36" s="48">
        <f>+'2016'!P36+'2017'!P36+'2018'!P36+'2019'!P36</f>
        <v>70000</v>
      </c>
      <c r="V36" s="48">
        <f>+'2016'!Q36+'2017'!Q36+'2018'!Q36+'2019'!Q36</f>
        <v>19886</v>
      </c>
      <c r="W36" s="48">
        <f>+'2016'!R36+'2017'!R36+'2018'!R36+'2019'!R36</f>
        <v>0</v>
      </c>
      <c r="X36" s="49">
        <f t="shared" si="0"/>
        <v>0.28408571428571427</v>
      </c>
      <c r="Y36" s="50" t="str">
        <f t="shared" si="1"/>
        <v xml:space="preserve"> -</v>
      </c>
    </row>
    <row r="37" spans="2:25" ht="45">
      <c r="B37" s="315"/>
      <c r="C37" s="313"/>
      <c r="D37" s="308" t="s">
        <v>111</v>
      </c>
      <c r="E37" s="51" t="s">
        <v>51</v>
      </c>
      <c r="F37" s="45">
        <v>1</v>
      </c>
      <c r="G37" s="45">
        <f>'2016'!J37</f>
        <v>1</v>
      </c>
      <c r="H37" s="84">
        <f>'2017'!J37</f>
        <v>1</v>
      </c>
      <c r="I37" s="84">
        <f>'2018'!J37</f>
        <v>1</v>
      </c>
      <c r="J37" s="84">
        <f>'2019'!J37</f>
        <v>1</v>
      </c>
      <c r="K37" s="177">
        <f>'2016'!K37</f>
        <v>1</v>
      </c>
      <c r="L37" s="84">
        <f>'2017'!K37</f>
        <v>1</v>
      </c>
      <c r="M37" s="84">
        <f>'2018'!K37</f>
        <v>1</v>
      </c>
      <c r="N37" s="178">
        <f>'2019'!K37</f>
        <v>1</v>
      </c>
      <c r="O37" s="142">
        <f>'2016'!N37</f>
        <v>1</v>
      </c>
      <c r="P37" s="143">
        <f>'2017'!N37</f>
        <v>1</v>
      </c>
      <c r="Q37" s="151">
        <f>'2018'!N37</f>
        <v>1</v>
      </c>
      <c r="R37" s="143">
        <f>'2019'!N37</f>
        <v>1</v>
      </c>
      <c r="S37" s="156">
        <v>1</v>
      </c>
      <c r="T37" s="94">
        <v>0</v>
      </c>
      <c r="U37" s="65">
        <f>+'2016'!P37+'2017'!P37+'2018'!P37+'2019'!P37</f>
        <v>0</v>
      </c>
      <c r="V37" s="65">
        <f>+'2016'!Q37+'2017'!Q37+'2018'!Q37+'2019'!Q37</f>
        <v>0</v>
      </c>
      <c r="W37" s="65">
        <f>+'2016'!R37+'2017'!R37+'2018'!R37+'2019'!R37</f>
        <v>0</v>
      </c>
      <c r="X37" s="66" t="str">
        <f t="shared" si="0"/>
        <v xml:space="preserve"> -</v>
      </c>
      <c r="Y37" s="67" t="str">
        <f t="shared" si="1"/>
        <v xml:space="preserve"> -</v>
      </c>
    </row>
    <row r="38" spans="2:25" ht="61" thickBot="1">
      <c r="B38" s="315"/>
      <c r="C38" s="313"/>
      <c r="D38" s="310"/>
      <c r="E38" s="14" t="s">
        <v>52</v>
      </c>
      <c r="F38" s="48">
        <v>1</v>
      </c>
      <c r="G38" s="48">
        <f>'2016'!J38</f>
        <v>0</v>
      </c>
      <c r="H38" s="83">
        <f>'2017'!J38</f>
        <v>1</v>
      </c>
      <c r="I38" s="83">
        <f>'2018'!J38</f>
        <v>1</v>
      </c>
      <c r="J38" s="83">
        <f>'2019'!J38</f>
        <v>1</v>
      </c>
      <c r="K38" s="175">
        <f>'2016'!K38</f>
        <v>0</v>
      </c>
      <c r="L38" s="83">
        <f>'2017'!K38</f>
        <v>1</v>
      </c>
      <c r="M38" s="83">
        <f>'2018'!K38</f>
        <v>1</v>
      </c>
      <c r="N38" s="176">
        <f>'2019'!K38</f>
        <v>1</v>
      </c>
      <c r="O38" s="148" t="str">
        <f>'2016'!N38</f>
        <v xml:space="preserve"> -</v>
      </c>
      <c r="P38" s="149">
        <f>'2017'!N38</f>
        <v>1</v>
      </c>
      <c r="Q38" s="150">
        <f>'2018'!N38</f>
        <v>1</v>
      </c>
      <c r="R38" s="149">
        <f>'2019'!N38</f>
        <v>1</v>
      </c>
      <c r="S38" s="158">
        <v>1</v>
      </c>
      <c r="T38" s="92">
        <v>0</v>
      </c>
      <c r="U38" s="48">
        <f>+'2016'!P38+'2017'!P38+'2018'!P38+'2019'!P38</f>
        <v>0</v>
      </c>
      <c r="V38" s="48">
        <f>+'2016'!Q38+'2017'!Q38+'2018'!Q38+'2019'!Q38</f>
        <v>0</v>
      </c>
      <c r="W38" s="48">
        <f>+'2016'!R38+'2017'!R38+'2018'!R38+'2019'!R38</f>
        <v>0</v>
      </c>
      <c r="X38" s="49" t="str">
        <f t="shared" si="0"/>
        <v xml:space="preserve"> -</v>
      </c>
      <c r="Y38" s="50" t="str">
        <f t="shared" si="1"/>
        <v xml:space="preserve"> -</v>
      </c>
    </row>
    <row r="39" spans="2:25" ht="45">
      <c r="B39" s="315"/>
      <c r="C39" s="313"/>
      <c r="D39" s="307" t="s">
        <v>112</v>
      </c>
      <c r="E39" s="64" t="s">
        <v>53</v>
      </c>
      <c r="F39" s="65">
        <v>3</v>
      </c>
      <c r="G39" s="65">
        <f>'2016'!J39</f>
        <v>0</v>
      </c>
      <c r="H39" s="86">
        <f>'2017'!J39</f>
        <v>1</v>
      </c>
      <c r="I39" s="86">
        <f>'2018'!J39</f>
        <v>1</v>
      </c>
      <c r="J39" s="86">
        <f>'2019'!J39</f>
        <v>1</v>
      </c>
      <c r="K39" s="181">
        <f>'2016'!K39</f>
        <v>0</v>
      </c>
      <c r="L39" s="86">
        <f>'2017'!K39</f>
        <v>2</v>
      </c>
      <c r="M39" s="86">
        <f>'2018'!K39</f>
        <v>4</v>
      </c>
      <c r="N39" s="182">
        <f>'2019'!K39</f>
        <v>1</v>
      </c>
      <c r="O39" s="142" t="str">
        <f>'2016'!N39</f>
        <v xml:space="preserve"> -</v>
      </c>
      <c r="P39" s="143">
        <f>'2017'!N39</f>
        <v>1</v>
      </c>
      <c r="Q39" s="151">
        <f>'2018'!N39</f>
        <v>1</v>
      </c>
      <c r="R39" s="143">
        <f>'2019'!N39</f>
        <v>1</v>
      </c>
      <c r="S39" s="156">
        <v>1</v>
      </c>
      <c r="T39" s="94">
        <v>2210813</v>
      </c>
      <c r="U39" s="65">
        <f>+'2016'!P39+'2017'!P39+'2018'!P39+'2019'!P39</f>
        <v>261000</v>
      </c>
      <c r="V39" s="65">
        <f>+'2016'!Q39+'2017'!Q39+'2018'!Q39+'2019'!Q39</f>
        <v>200567</v>
      </c>
      <c r="W39" s="65">
        <f>+'2016'!R39+'2017'!R39+'2018'!R39+'2019'!R39</f>
        <v>73104</v>
      </c>
      <c r="X39" s="66">
        <f t="shared" si="0"/>
        <v>0.76845593869731799</v>
      </c>
      <c r="Y39" s="67">
        <f t="shared" si="1"/>
        <v>0.36448668026145875</v>
      </c>
    </row>
    <row r="40" spans="2:25" ht="46" thickBot="1">
      <c r="B40" s="315"/>
      <c r="C40" s="312"/>
      <c r="D40" s="281"/>
      <c r="E40" s="14" t="s">
        <v>54</v>
      </c>
      <c r="F40" s="48">
        <v>1</v>
      </c>
      <c r="G40" s="48">
        <f>'2016'!J40</f>
        <v>0</v>
      </c>
      <c r="H40" s="83">
        <f>'2017'!J40</f>
        <v>1</v>
      </c>
      <c r="I40" s="83">
        <f>'2018'!J40</f>
        <v>1</v>
      </c>
      <c r="J40" s="83">
        <f>'2019'!J40</f>
        <v>1</v>
      </c>
      <c r="K40" s="175">
        <f>'2016'!K40</f>
        <v>0</v>
      </c>
      <c r="L40" s="83">
        <f>'2017'!K40</f>
        <v>1</v>
      </c>
      <c r="M40" s="83">
        <f>'2018'!K40</f>
        <v>1</v>
      </c>
      <c r="N40" s="176">
        <f>'2019'!K40</f>
        <v>1</v>
      </c>
      <c r="O40" s="148" t="str">
        <f>'2016'!N40</f>
        <v xml:space="preserve"> -</v>
      </c>
      <c r="P40" s="149">
        <f>'2017'!N40</f>
        <v>1</v>
      </c>
      <c r="Q40" s="150">
        <f>'2018'!N40</f>
        <v>1</v>
      </c>
      <c r="R40" s="149">
        <f>'2019'!N40</f>
        <v>1</v>
      </c>
      <c r="S40" s="158">
        <v>1</v>
      </c>
      <c r="T40" s="92">
        <v>2210813</v>
      </c>
      <c r="U40" s="48">
        <f>+'2016'!P40+'2017'!P40+'2018'!P40+'2019'!P40</f>
        <v>387900</v>
      </c>
      <c r="V40" s="48">
        <f>+'2016'!Q40+'2017'!Q40+'2018'!Q40+'2019'!Q40</f>
        <v>241951</v>
      </c>
      <c r="W40" s="48">
        <f>+'2016'!R40+'2017'!R40+'2018'!R40+'2019'!R40</f>
        <v>0</v>
      </c>
      <c r="X40" s="60">
        <f t="shared" si="0"/>
        <v>0.62374581077597324</v>
      </c>
      <c r="Y40" s="61" t="str">
        <f t="shared" si="1"/>
        <v xml:space="preserve"> -</v>
      </c>
    </row>
    <row r="41" spans="2:25" ht="13" customHeight="1" thickBot="1">
      <c r="B41" s="315"/>
      <c r="C41" s="33"/>
      <c r="D41" s="12"/>
      <c r="E41" s="31"/>
      <c r="F41" s="32"/>
      <c r="G41" s="32"/>
      <c r="H41" s="32"/>
      <c r="I41" s="32"/>
      <c r="J41" s="32"/>
      <c r="K41" s="32"/>
      <c r="L41" s="32"/>
      <c r="M41" s="32"/>
      <c r="N41" s="32"/>
      <c r="O41" s="20"/>
      <c r="P41" s="20"/>
      <c r="Q41" s="20"/>
      <c r="R41" s="20"/>
      <c r="S41" s="155"/>
      <c r="T41" s="31"/>
      <c r="U41" s="106"/>
      <c r="V41" s="106"/>
      <c r="W41" s="106"/>
      <c r="X41" s="23"/>
      <c r="Y41" s="21"/>
    </row>
    <row r="42" spans="2:25" ht="46" thickBot="1">
      <c r="B42" s="315"/>
      <c r="C42" s="311" t="s">
        <v>129</v>
      </c>
      <c r="D42" s="55" t="s">
        <v>113</v>
      </c>
      <c r="E42" s="62" t="s">
        <v>55</v>
      </c>
      <c r="F42" s="57">
        <v>4</v>
      </c>
      <c r="G42" s="57">
        <f>'2016'!J42</f>
        <v>0</v>
      </c>
      <c r="H42" s="80">
        <f>'2017'!J42</f>
        <v>1</v>
      </c>
      <c r="I42" s="80">
        <f>'2018'!J42</f>
        <v>1</v>
      </c>
      <c r="J42" s="80">
        <f>'2019'!J42</f>
        <v>2</v>
      </c>
      <c r="K42" s="166">
        <f>'2016'!K42</f>
        <v>0</v>
      </c>
      <c r="L42" s="80">
        <f>'2017'!K42</f>
        <v>1</v>
      </c>
      <c r="M42" s="80">
        <f>'2018'!K42</f>
        <v>2</v>
      </c>
      <c r="N42" s="167">
        <f>'2019'!K42</f>
        <v>4</v>
      </c>
      <c r="O42" s="138" t="str">
        <f>'2016'!N42</f>
        <v xml:space="preserve"> -</v>
      </c>
      <c r="P42" s="139">
        <f>'2017'!N42</f>
        <v>1</v>
      </c>
      <c r="Q42" s="140">
        <f>'2018'!N42</f>
        <v>1</v>
      </c>
      <c r="R42" s="139">
        <f>'2019'!N42</f>
        <v>1</v>
      </c>
      <c r="S42" s="154">
        <v>1</v>
      </c>
      <c r="T42" s="89" t="s">
        <v>201</v>
      </c>
      <c r="U42" s="70">
        <f>+'2016'!P42+'2017'!P42+'2018'!P42+'2019'!P42</f>
        <v>0</v>
      </c>
      <c r="V42" s="70">
        <f>+'2016'!Q42+'2017'!Q42+'2018'!Q42+'2019'!Q42</f>
        <v>0</v>
      </c>
      <c r="W42" s="70">
        <f>+'2016'!R42+'2017'!R42+'2018'!R42+'2019'!R42</f>
        <v>100</v>
      </c>
      <c r="X42" s="71" t="str">
        <f t="shared" si="0"/>
        <v xml:space="preserve"> -</v>
      </c>
      <c r="Y42" s="72">
        <f t="shared" si="1"/>
        <v>1</v>
      </c>
    </row>
    <row r="43" spans="2:25" ht="30">
      <c r="B43" s="315"/>
      <c r="C43" s="313"/>
      <c r="D43" s="308" t="s">
        <v>114</v>
      </c>
      <c r="E43" s="51" t="s">
        <v>56</v>
      </c>
      <c r="F43" s="46">
        <v>1</v>
      </c>
      <c r="G43" s="46">
        <f>'2016'!J43</f>
        <v>1</v>
      </c>
      <c r="H43" s="77">
        <f>'2017'!J43</f>
        <v>1</v>
      </c>
      <c r="I43" s="77">
        <f>'2018'!J43</f>
        <v>1</v>
      </c>
      <c r="J43" s="77">
        <f>'2019'!J43</f>
        <v>1</v>
      </c>
      <c r="K43" s="170">
        <f>'2016'!K43</f>
        <v>1</v>
      </c>
      <c r="L43" s="77">
        <f>'2017'!K43</f>
        <v>1</v>
      </c>
      <c r="M43" s="77">
        <f>'2018'!K43</f>
        <v>1</v>
      </c>
      <c r="N43" s="171">
        <f>'2019'!K43</f>
        <v>1</v>
      </c>
      <c r="O43" s="142">
        <f>'2016'!N43</f>
        <v>1</v>
      </c>
      <c r="P43" s="143">
        <f>'2017'!N43</f>
        <v>1</v>
      </c>
      <c r="Q43" s="151">
        <f>'2018'!N43</f>
        <v>1</v>
      </c>
      <c r="R43" s="143">
        <f>'2019'!N43</f>
        <v>1</v>
      </c>
      <c r="S43" s="156">
        <v>1</v>
      </c>
      <c r="T43" s="94">
        <v>2210675</v>
      </c>
      <c r="U43" s="65">
        <f>+'2016'!P43+'2017'!P43+'2018'!P43+'2019'!P43</f>
        <v>4794360</v>
      </c>
      <c r="V43" s="65">
        <f>+'2016'!Q43+'2017'!Q43+'2018'!Q43+'2019'!Q43</f>
        <v>4305200</v>
      </c>
      <c r="W43" s="65">
        <f>+'2016'!R43+'2017'!R43+'2018'!R43+'2019'!R43</f>
        <v>123212</v>
      </c>
      <c r="X43" s="66">
        <f t="shared" si="0"/>
        <v>0.89797178351229356</v>
      </c>
      <c r="Y43" s="67">
        <f t="shared" si="1"/>
        <v>2.8619344049056954E-2</v>
      </c>
    </row>
    <row r="44" spans="2:25" ht="30">
      <c r="B44" s="315"/>
      <c r="C44" s="313"/>
      <c r="D44" s="309"/>
      <c r="E44" s="11" t="s">
        <v>57</v>
      </c>
      <c r="F44" s="42">
        <v>1</v>
      </c>
      <c r="G44" s="42">
        <f>'2016'!J44</f>
        <v>1</v>
      </c>
      <c r="H44" s="78">
        <f>'2017'!J44</f>
        <v>1</v>
      </c>
      <c r="I44" s="78">
        <f>'2018'!J44</f>
        <v>1</v>
      </c>
      <c r="J44" s="78">
        <f>'2019'!J44</f>
        <v>1</v>
      </c>
      <c r="K44" s="174">
        <f>'2016'!K44</f>
        <v>1</v>
      </c>
      <c r="L44" s="78">
        <f>'2017'!K44</f>
        <v>1</v>
      </c>
      <c r="M44" s="78">
        <f>'2018'!K44</f>
        <v>1</v>
      </c>
      <c r="N44" s="52">
        <f>'2019'!K44</f>
        <v>1</v>
      </c>
      <c r="O44" s="145">
        <f>'2016'!N44</f>
        <v>1</v>
      </c>
      <c r="P44" s="146">
        <f>'2017'!N44</f>
        <v>1</v>
      </c>
      <c r="Q44" s="147">
        <f>'2018'!N44</f>
        <v>1</v>
      </c>
      <c r="R44" s="146">
        <f>'2019'!N44</f>
        <v>1</v>
      </c>
      <c r="S44" s="157">
        <v>1</v>
      </c>
      <c r="T44" s="91">
        <v>2210675</v>
      </c>
      <c r="U44" s="41">
        <f>+'2016'!P44+'2017'!P44+'2018'!P44+'2019'!P44</f>
        <v>237716</v>
      </c>
      <c r="V44" s="41">
        <f>+'2016'!Q44+'2017'!Q44+'2018'!Q44+'2019'!Q44</f>
        <v>237716</v>
      </c>
      <c r="W44" s="41">
        <f>+'2016'!R44+'2017'!R44+'2018'!R44+'2019'!R44</f>
        <v>0</v>
      </c>
      <c r="X44" s="42">
        <f t="shared" si="0"/>
        <v>1</v>
      </c>
      <c r="Y44" s="52" t="str">
        <f t="shared" si="1"/>
        <v xml:space="preserve"> -</v>
      </c>
    </row>
    <row r="45" spans="2:25" ht="30">
      <c r="B45" s="315"/>
      <c r="C45" s="313"/>
      <c r="D45" s="309"/>
      <c r="E45" s="11" t="s">
        <v>58</v>
      </c>
      <c r="F45" s="41">
        <v>1</v>
      </c>
      <c r="G45" s="41">
        <f>'2016'!J45</f>
        <v>1</v>
      </c>
      <c r="H45" s="82">
        <f>'2017'!J45</f>
        <v>1</v>
      </c>
      <c r="I45" s="82">
        <f>'2018'!J45</f>
        <v>1</v>
      </c>
      <c r="J45" s="82">
        <f>'2019'!J45</f>
        <v>1</v>
      </c>
      <c r="K45" s="172">
        <f>'2016'!K45</f>
        <v>0</v>
      </c>
      <c r="L45" s="82">
        <f>'2017'!K45</f>
        <v>0</v>
      </c>
      <c r="M45" s="82">
        <f>'2018'!K45</f>
        <v>1</v>
      </c>
      <c r="N45" s="173">
        <f>'2019'!K45</f>
        <v>1</v>
      </c>
      <c r="O45" s="145">
        <f>'2016'!N45</f>
        <v>0</v>
      </c>
      <c r="P45" s="146">
        <f>'2017'!N45</f>
        <v>0</v>
      </c>
      <c r="Q45" s="147">
        <f>'2018'!N45</f>
        <v>1</v>
      </c>
      <c r="R45" s="146">
        <f>'2019'!N45</f>
        <v>1</v>
      </c>
      <c r="S45" s="157">
        <v>0.5</v>
      </c>
      <c r="T45" s="91">
        <v>2210268</v>
      </c>
      <c r="U45" s="41">
        <f>+'2016'!P45+'2017'!P45+'2018'!P45+'2019'!P45</f>
        <v>695400</v>
      </c>
      <c r="V45" s="41">
        <f>+'2016'!Q45+'2017'!Q45+'2018'!Q45+'2019'!Q45</f>
        <v>504300</v>
      </c>
      <c r="W45" s="41">
        <f>+'2016'!R45+'2017'!R45+'2018'!R45+'2019'!R45</f>
        <v>0</v>
      </c>
      <c r="X45" s="42">
        <f t="shared" si="0"/>
        <v>0.72519413287316647</v>
      </c>
      <c r="Y45" s="52" t="str">
        <f t="shared" si="1"/>
        <v xml:space="preserve"> -</v>
      </c>
    </row>
    <row r="46" spans="2:25" ht="91" thickBot="1">
      <c r="B46" s="315"/>
      <c r="C46" s="313"/>
      <c r="D46" s="310"/>
      <c r="E46" s="14" t="s">
        <v>59</v>
      </c>
      <c r="F46" s="48">
        <v>1</v>
      </c>
      <c r="G46" s="48">
        <f>'2016'!J46</f>
        <v>0</v>
      </c>
      <c r="H46" s="83">
        <f>'2017'!J46</f>
        <v>1</v>
      </c>
      <c r="I46" s="83">
        <f>'2018'!J46</f>
        <v>0</v>
      </c>
      <c r="J46" s="83">
        <f>'2019'!J46</f>
        <v>0</v>
      </c>
      <c r="K46" s="175">
        <f>'2016'!K46</f>
        <v>0</v>
      </c>
      <c r="L46" s="83">
        <f>'2017'!K46</f>
        <v>1</v>
      </c>
      <c r="M46" s="83">
        <f>'2018'!K46</f>
        <v>1</v>
      </c>
      <c r="N46" s="176">
        <f>'2019'!K46</f>
        <v>0</v>
      </c>
      <c r="O46" s="148" t="str">
        <f>'2016'!N46</f>
        <v xml:space="preserve"> -</v>
      </c>
      <c r="P46" s="149">
        <f>'2017'!N46</f>
        <v>1</v>
      </c>
      <c r="Q46" s="150" t="str">
        <f>'2018'!N46</f>
        <v xml:space="preserve"> -</v>
      </c>
      <c r="R46" s="149" t="str">
        <f>'2019'!N46</f>
        <v xml:space="preserve"> -</v>
      </c>
      <c r="S46" s="158">
        <v>1</v>
      </c>
      <c r="T46" s="92">
        <v>2210675</v>
      </c>
      <c r="U46" s="48">
        <f>+'2016'!P46+'2017'!P46+'2018'!P46+'2019'!P46</f>
        <v>333370</v>
      </c>
      <c r="V46" s="48">
        <f>+'2016'!Q46+'2017'!Q46+'2018'!Q46+'2019'!Q46</f>
        <v>182297</v>
      </c>
      <c r="W46" s="48">
        <f>+'2016'!R46+'2017'!R46+'2018'!R46+'2019'!R46</f>
        <v>0</v>
      </c>
      <c r="X46" s="49">
        <f t="shared" si="0"/>
        <v>0.54683084860665332</v>
      </c>
      <c r="Y46" s="50" t="str">
        <f t="shared" si="1"/>
        <v xml:space="preserve"> -</v>
      </c>
    </row>
    <row r="47" spans="2:25" ht="91" thickBot="1">
      <c r="B47" s="315"/>
      <c r="C47" s="312"/>
      <c r="D47" s="68" t="s">
        <v>115</v>
      </c>
      <c r="E47" s="127" t="s">
        <v>60</v>
      </c>
      <c r="F47" s="70">
        <v>1</v>
      </c>
      <c r="G47" s="70">
        <f>'2016'!J47</f>
        <v>0</v>
      </c>
      <c r="H47" s="87">
        <f>'2017'!J47</f>
        <v>1</v>
      </c>
      <c r="I47" s="87">
        <f>'2018'!J47</f>
        <v>1</v>
      </c>
      <c r="J47" s="87">
        <f>'2019'!J47</f>
        <v>1</v>
      </c>
      <c r="K47" s="183">
        <f>'2016'!K47</f>
        <v>0</v>
      </c>
      <c r="L47" s="87">
        <f>'2017'!K47</f>
        <v>1</v>
      </c>
      <c r="M47" s="87">
        <f>'2018'!K47</f>
        <v>1</v>
      </c>
      <c r="N47" s="184">
        <f>'2019'!K47</f>
        <v>1</v>
      </c>
      <c r="O47" s="138" t="str">
        <f>'2016'!N47</f>
        <v xml:space="preserve"> -</v>
      </c>
      <c r="P47" s="139">
        <f>'2017'!N47</f>
        <v>1</v>
      </c>
      <c r="Q47" s="141">
        <f>'2018'!N47</f>
        <v>1</v>
      </c>
      <c r="R47" s="139">
        <f>'2019'!N47</f>
        <v>1</v>
      </c>
      <c r="S47" s="154">
        <v>1</v>
      </c>
      <c r="T47" s="95">
        <v>2210294</v>
      </c>
      <c r="U47" s="70">
        <f>+'2016'!P47+'2017'!P47+'2018'!P47+'2019'!P47</f>
        <v>799600</v>
      </c>
      <c r="V47" s="70">
        <f>+'2016'!Q47+'2017'!Q47+'2018'!Q47+'2019'!Q47</f>
        <v>799600</v>
      </c>
      <c r="W47" s="70">
        <f>+'2016'!R47+'2017'!R47+'2018'!R47+'2019'!R47</f>
        <v>0</v>
      </c>
      <c r="X47" s="110">
        <f t="shared" si="0"/>
        <v>1</v>
      </c>
      <c r="Y47" s="111" t="str">
        <f t="shared" si="1"/>
        <v xml:space="preserve"> -</v>
      </c>
    </row>
    <row r="48" spans="2:25" ht="13" customHeight="1" thickBot="1">
      <c r="B48" s="315"/>
      <c r="C48" s="33"/>
      <c r="D48" s="12"/>
      <c r="E48" s="31"/>
      <c r="F48" s="32"/>
      <c r="G48" s="32"/>
      <c r="H48" s="32"/>
      <c r="I48" s="32"/>
      <c r="J48" s="32"/>
      <c r="K48" s="32"/>
      <c r="L48" s="32"/>
      <c r="M48" s="32"/>
      <c r="N48" s="32"/>
      <c r="O48" s="20"/>
      <c r="P48" s="20"/>
      <c r="Q48" s="20"/>
      <c r="R48" s="20"/>
      <c r="S48" s="160"/>
      <c r="T48" s="19"/>
      <c r="U48" s="106"/>
      <c r="V48" s="106"/>
      <c r="W48" s="106"/>
      <c r="X48" s="23"/>
      <c r="Y48" s="21"/>
    </row>
    <row r="49" spans="2:25" ht="30">
      <c r="B49" s="315"/>
      <c r="C49" s="311" t="s">
        <v>137</v>
      </c>
      <c r="D49" s="280" t="s">
        <v>116</v>
      </c>
      <c r="E49" s="51" t="s">
        <v>61</v>
      </c>
      <c r="F49" s="45">
        <v>8</v>
      </c>
      <c r="G49" s="45">
        <f>'2016'!J49</f>
        <v>2</v>
      </c>
      <c r="H49" s="84">
        <f>'2017'!J49</f>
        <v>2</v>
      </c>
      <c r="I49" s="84">
        <f>'2018'!J49</f>
        <v>2</v>
      </c>
      <c r="J49" s="84">
        <f>'2019'!J49</f>
        <v>2</v>
      </c>
      <c r="K49" s="177">
        <f>'2016'!K49</f>
        <v>2</v>
      </c>
      <c r="L49" s="84">
        <f>'2017'!K49</f>
        <v>2</v>
      </c>
      <c r="M49" s="84">
        <f>'2018'!K49</f>
        <v>2</v>
      </c>
      <c r="N49" s="178">
        <f>'2019'!K49</f>
        <v>2</v>
      </c>
      <c r="O49" s="142">
        <f>'2016'!N49</f>
        <v>1</v>
      </c>
      <c r="P49" s="143">
        <f>'2017'!N49</f>
        <v>1</v>
      </c>
      <c r="Q49" s="144">
        <f>'2018'!N49</f>
        <v>1</v>
      </c>
      <c r="R49" s="143">
        <f>'2019'!N49</f>
        <v>1</v>
      </c>
      <c r="S49" s="156">
        <v>1</v>
      </c>
      <c r="T49" s="94">
        <v>2210289</v>
      </c>
      <c r="U49" s="65">
        <f>+'2016'!P49+'2017'!P49+'2018'!P49+'2019'!P49</f>
        <v>66000</v>
      </c>
      <c r="V49" s="65">
        <f>+'2016'!Q49+'2017'!Q49+'2018'!Q49+'2019'!Q49</f>
        <v>66000</v>
      </c>
      <c r="W49" s="65">
        <f>+'2016'!R49+'2017'!R49+'2018'!R49+'2019'!R49</f>
        <v>0</v>
      </c>
      <c r="X49" s="66">
        <f t="shared" si="0"/>
        <v>1</v>
      </c>
      <c r="Y49" s="67" t="str">
        <f t="shared" si="1"/>
        <v xml:space="preserve"> -</v>
      </c>
    </row>
    <row r="50" spans="2:25" ht="61" thickBot="1">
      <c r="B50" s="316"/>
      <c r="C50" s="312"/>
      <c r="D50" s="281"/>
      <c r="E50" s="53" t="s">
        <v>62</v>
      </c>
      <c r="F50" s="48">
        <v>4</v>
      </c>
      <c r="G50" s="48">
        <f>'2016'!J50</f>
        <v>1</v>
      </c>
      <c r="H50" s="83">
        <f>'2017'!J50</f>
        <v>1</v>
      </c>
      <c r="I50" s="83">
        <f>'2018'!J50</f>
        <v>1</v>
      </c>
      <c r="J50" s="83">
        <f>'2019'!J50</f>
        <v>1</v>
      </c>
      <c r="K50" s="175">
        <f>'2016'!K50</f>
        <v>0</v>
      </c>
      <c r="L50" s="83">
        <f>'2017'!K50</f>
        <v>1</v>
      </c>
      <c r="M50" s="83">
        <f>'2018'!K50</f>
        <v>2</v>
      </c>
      <c r="N50" s="176">
        <f>'2019'!K50</f>
        <v>1</v>
      </c>
      <c r="O50" s="148">
        <f>'2016'!N50</f>
        <v>0</v>
      </c>
      <c r="P50" s="149">
        <f>'2017'!N50</f>
        <v>1</v>
      </c>
      <c r="Q50" s="150">
        <f>'2018'!N50</f>
        <v>1</v>
      </c>
      <c r="R50" s="149">
        <f>'2019'!N50</f>
        <v>1</v>
      </c>
      <c r="S50" s="158">
        <v>1</v>
      </c>
      <c r="T50" s="92">
        <v>2210289</v>
      </c>
      <c r="U50" s="48">
        <f>+'2016'!P50+'2017'!P50+'2018'!P50+'2019'!P50</f>
        <v>96150</v>
      </c>
      <c r="V50" s="48">
        <f>+'2016'!Q50+'2017'!Q50+'2018'!Q50+'2019'!Q50</f>
        <v>96150</v>
      </c>
      <c r="W50" s="48">
        <f>+'2016'!R50+'2017'!R50+'2018'!R50+'2019'!R50</f>
        <v>200</v>
      </c>
      <c r="X50" s="60">
        <f t="shared" si="0"/>
        <v>1</v>
      </c>
      <c r="Y50" s="61">
        <f t="shared" si="1"/>
        <v>2.0800832033281333E-3</v>
      </c>
    </row>
    <row r="51" spans="2:25" ht="13" customHeight="1" thickBot="1">
      <c r="B51" s="54"/>
      <c r="C51" s="35"/>
      <c r="D51" s="36"/>
      <c r="E51" s="35"/>
      <c r="F51" s="38"/>
      <c r="G51" s="38"/>
      <c r="H51" s="38"/>
      <c r="I51" s="38"/>
      <c r="J51" s="38"/>
      <c r="K51" s="38"/>
      <c r="L51" s="38"/>
      <c r="M51" s="38"/>
      <c r="N51" s="38"/>
      <c r="O51" s="108"/>
      <c r="P51" s="108"/>
      <c r="Q51" s="108"/>
      <c r="R51" s="108"/>
      <c r="S51" s="159"/>
      <c r="T51" s="109"/>
      <c r="U51" s="108"/>
      <c r="V51" s="108"/>
      <c r="W51" s="108"/>
      <c r="X51" s="24"/>
      <c r="Y51" s="25"/>
    </row>
    <row r="52" spans="2:25" ht="30">
      <c r="B52" s="314" t="s">
        <v>134</v>
      </c>
      <c r="C52" s="311" t="s">
        <v>130</v>
      </c>
      <c r="D52" s="280" t="s">
        <v>117</v>
      </c>
      <c r="E52" s="51" t="s">
        <v>63</v>
      </c>
      <c r="F52" s="45">
        <v>1</v>
      </c>
      <c r="G52" s="45">
        <f>'2016'!J52</f>
        <v>1</v>
      </c>
      <c r="H52" s="84">
        <f>'2017'!J52</f>
        <v>1</v>
      </c>
      <c r="I52" s="84">
        <f>'2018'!J52</f>
        <v>1</v>
      </c>
      <c r="J52" s="84">
        <f>'2019'!J52</f>
        <v>1</v>
      </c>
      <c r="K52" s="177">
        <f>'2016'!K52</f>
        <v>1</v>
      </c>
      <c r="L52" s="84">
        <f>'2017'!K52</f>
        <v>1</v>
      </c>
      <c r="M52" s="84">
        <f>'2018'!K52</f>
        <v>1</v>
      </c>
      <c r="N52" s="178">
        <f>'2019'!K52</f>
        <v>1</v>
      </c>
      <c r="O52" s="142">
        <f>'2016'!N52</f>
        <v>1</v>
      </c>
      <c r="P52" s="143">
        <f>'2017'!N52</f>
        <v>1</v>
      </c>
      <c r="Q52" s="144">
        <f>'2018'!N52</f>
        <v>1</v>
      </c>
      <c r="R52" s="143">
        <f>'2019'!N52</f>
        <v>1</v>
      </c>
      <c r="S52" s="156">
        <v>1</v>
      </c>
      <c r="T52" s="94">
        <v>2210681</v>
      </c>
      <c r="U52" s="65">
        <f>+'2016'!P52+'2017'!P52+'2018'!P52+'2019'!P52</f>
        <v>0</v>
      </c>
      <c r="V52" s="65">
        <f>+'2016'!Q52+'2017'!Q52+'2018'!Q52+'2019'!Q52</f>
        <v>0</v>
      </c>
      <c r="W52" s="65">
        <f>+'2016'!R52+'2017'!R52+'2018'!R52+'2019'!R52</f>
        <v>0</v>
      </c>
      <c r="X52" s="66" t="str">
        <f t="shared" si="0"/>
        <v xml:space="preserve"> -</v>
      </c>
      <c r="Y52" s="67" t="str">
        <f t="shared" si="1"/>
        <v xml:space="preserve"> -</v>
      </c>
    </row>
    <row r="53" spans="2:25" ht="30">
      <c r="B53" s="315"/>
      <c r="C53" s="313"/>
      <c r="D53" s="305"/>
      <c r="E53" s="16" t="s">
        <v>64</v>
      </c>
      <c r="F53" s="41">
        <v>1</v>
      </c>
      <c r="G53" s="41">
        <f>'2016'!J53</f>
        <v>0</v>
      </c>
      <c r="H53" s="82">
        <f>'2017'!J53</f>
        <v>1</v>
      </c>
      <c r="I53" s="82">
        <f>'2018'!J53</f>
        <v>1</v>
      </c>
      <c r="J53" s="82">
        <f>'2019'!J53</f>
        <v>1</v>
      </c>
      <c r="K53" s="172">
        <f>'2016'!K53</f>
        <v>0</v>
      </c>
      <c r="L53" s="82">
        <f>'2017'!K53</f>
        <v>0.2</v>
      </c>
      <c r="M53" s="82">
        <f>'2018'!K53</f>
        <v>0.6</v>
      </c>
      <c r="N53" s="173">
        <f>'2019'!K53</f>
        <v>0.2</v>
      </c>
      <c r="O53" s="145" t="str">
        <f>'2016'!N53</f>
        <v xml:space="preserve"> -</v>
      </c>
      <c r="P53" s="146">
        <f>'2017'!N53</f>
        <v>0.2</v>
      </c>
      <c r="Q53" s="147">
        <f>'2018'!N53</f>
        <v>0.6</v>
      </c>
      <c r="R53" s="146">
        <f>'2019'!N53</f>
        <v>0.2</v>
      </c>
      <c r="S53" s="157">
        <v>0.33333333333333331</v>
      </c>
      <c r="T53" s="91" t="s">
        <v>201</v>
      </c>
      <c r="U53" s="41">
        <f>+'2016'!P53+'2017'!P53+'2018'!P53+'2019'!P53</f>
        <v>130000</v>
      </c>
      <c r="V53" s="41">
        <f>+'2016'!Q53+'2017'!Q53+'2018'!Q53+'2019'!Q53</f>
        <v>26693</v>
      </c>
      <c r="W53" s="41">
        <f>+'2016'!R53+'2017'!R53+'2018'!R53+'2019'!R53</f>
        <v>0</v>
      </c>
      <c r="X53" s="42">
        <f t="shared" si="0"/>
        <v>0.20533076923076923</v>
      </c>
      <c r="Y53" s="52" t="str">
        <f t="shared" si="1"/>
        <v xml:space="preserve"> -</v>
      </c>
    </row>
    <row r="54" spans="2:25" ht="30">
      <c r="B54" s="315"/>
      <c r="C54" s="313"/>
      <c r="D54" s="305"/>
      <c r="E54" s="16" t="s">
        <v>65</v>
      </c>
      <c r="F54" s="41">
        <v>1</v>
      </c>
      <c r="G54" s="41">
        <f>'2016'!J54</f>
        <v>0</v>
      </c>
      <c r="H54" s="82">
        <f>'2017'!J54</f>
        <v>1</v>
      </c>
      <c r="I54" s="82">
        <f>'2018'!J54</f>
        <v>1</v>
      </c>
      <c r="J54" s="82">
        <f>'2019'!J54</f>
        <v>1</v>
      </c>
      <c r="K54" s="172">
        <f>'2016'!K54</f>
        <v>0</v>
      </c>
      <c r="L54" s="82">
        <f>'2017'!K54</f>
        <v>0.2</v>
      </c>
      <c r="M54" s="82">
        <f>'2018'!K54</f>
        <v>1</v>
      </c>
      <c r="N54" s="173">
        <f>'2019'!K54</f>
        <v>0.2</v>
      </c>
      <c r="O54" s="145" t="str">
        <f>'2016'!N54</f>
        <v xml:space="preserve"> -</v>
      </c>
      <c r="P54" s="146">
        <f>'2017'!N54</f>
        <v>0.2</v>
      </c>
      <c r="Q54" s="147">
        <f>'2018'!N54</f>
        <v>1</v>
      </c>
      <c r="R54" s="146">
        <f>'2019'!N54</f>
        <v>0.2</v>
      </c>
      <c r="S54" s="157">
        <v>0.46666666666666662</v>
      </c>
      <c r="T54" s="91">
        <v>2210679</v>
      </c>
      <c r="U54" s="41">
        <f>+'2016'!P54+'2017'!P54+'2018'!P54+'2019'!P54</f>
        <v>96000</v>
      </c>
      <c r="V54" s="41">
        <f>+'2016'!Q54+'2017'!Q54+'2018'!Q54+'2019'!Q54</f>
        <v>96000</v>
      </c>
      <c r="W54" s="41">
        <f>+'2016'!R54+'2017'!R54+'2018'!R54+'2019'!R54</f>
        <v>0</v>
      </c>
      <c r="X54" s="42">
        <f t="shared" si="0"/>
        <v>1</v>
      </c>
      <c r="Y54" s="52" t="str">
        <f t="shared" si="1"/>
        <v xml:space="preserve"> -</v>
      </c>
    </row>
    <row r="55" spans="2:25" ht="30">
      <c r="B55" s="315"/>
      <c r="C55" s="313"/>
      <c r="D55" s="305"/>
      <c r="E55" s="16" t="s">
        <v>66</v>
      </c>
      <c r="F55" s="41">
        <v>1</v>
      </c>
      <c r="G55" s="41">
        <f>'2016'!J55</f>
        <v>1</v>
      </c>
      <c r="H55" s="82">
        <f>'2017'!J55</f>
        <v>1</v>
      </c>
      <c r="I55" s="82">
        <f>'2018'!J55</f>
        <v>1</v>
      </c>
      <c r="J55" s="82">
        <f>'2019'!J55</f>
        <v>1</v>
      </c>
      <c r="K55" s="172">
        <f>'2016'!K55</f>
        <v>1</v>
      </c>
      <c r="L55" s="82">
        <f>'2017'!K55</f>
        <v>1</v>
      </c>
      <c r="M55" s="82">
        <f>'2018'!K55</f>
        <v>0</v>
      </c>
      <c r="N55" s="173">
        <f>'2019'!K55</f>
        <v>1</v>
      </c>
      <c r="O55" s="145">
        <f>'2016'!N55</f>
        <v>1</v>
      </c>
      <c r="P55" s="146">
        <f>'2017'!N55</f>
        <v>1</v>
      </c>
      <c r="Q55" s="147">
        <f>'2018'!N55</f>
        <v>0</v>
      </c>
      <c r="R55" s="146">
        <f>'2019'!N55</f>
        <v>1</v>
      </c>
      <c r="S55" s="157">
        <v>0.75</v>
      </c>
      <c r="T55" s="91">
        <v>2210679</v>
      </c>
      <c r="U55" s="41">
        <f>+'2016'!P55+'2017'!P55+'2018'!P55+'2019'!P55</f>
        <v>243931</v>
      </c>
      <c r="V55" s="41">
        <f>+'2016'!Q55+'2017'!Q55+'2018'!Q55+'2019'!Q55</f>
        <v>141245</v>
      </c>
      <c r="W55" s="41">
        <f>+'2016'!R55+'2017'!R55+'2018'!R55+'2019'!R55</f>
        <v>0</v>
      </c>
      <c r="X55" s="42">
        <f t="shared" si="0"/>
        <v>0.57903669480303854</v>
      </c>
      <c r="Y55" s="52" t="str">
        <f t="shared" si="1"/>
        <v xml:space="preserve"> -</v>
      </c>
    </row>
    <row r="56" spans="2:25" ht="30">
      <c r="B56" s="315"/>
      <c r="C56" s="313"/>
      <c r="D56" s="305"/>
      <c r="E56" s="16" t="s">
        <v>67</v>
      </c>
      <c r="F56" s="41">
        <v>4</v>
      </c>
      <c r="G56" s="41">
        <f>'2016'!J56</f>
        <v>1</v>
      </c>
      <c r="H56" s="82">
        <f>'2017'!J56</f>
        <v>1</v>
      </c>
      <c r="I56" s="82">
        <f>'2018'!J56</f>
        <v>1</v>
      </c>
      <c r="J56" s="82">
        <f>'2019'!J56</f>
        <v>1</v>
      </c>
      <c r="K56" s="172">
        <f>'2016'!K56</f>
        <v>1</v>
      </c>
      <c r="L56" s="82">
        <f>'2017'!K56</f>
        <v>0.5</v>
      </c>
      <c r="M56" s="82">
        <f>'2018'!K56</f>
        <v>1</v>
      </c>
      <c r="N56" s="173">
        <f>'2019'!K56</f>
        <v>1</v>
      </c>
      <c r="O56" s="145">
        <f>'2016'!N56</f>
        <v>1</v>
      </c>
      <c r="P56" s="146">
        <f>'2017'!N56</f>
        <v>0.5</v>
      </c>
      <c r="Q56" s="147">
        <f>'2018'!N56</f>
        <v>1</v>
      </c>
      <c r="R56" s="146">
        <f>'2019'!N56</f>
        <v>1</v>
      </c>
      <c r="S56" s="157">
        <v>0.875</v>
      </c>
      <c r="T56" s="91">
        <v>0</v>
      </c>
      <c r="U56" s="41">
        <f>+'2016'!P56+'2017'!P56+'2018'!P56+'2019'!P56</f>
        <v>190000</v>
      </c>
      <c r="V56" s="41">
        <f>+'2016'!Q56+'2017'!Q56+'2018'!Q56+'2019'!Q56</f>
        <v>41000</v>
      </c>
      <c r="W56" s="41">
        <f>+'2016'!R56+'2017'!R56+'2018'!R56+'2019'!R56</f>
        <v>0</v>
      </c>
      <c r="X56" s="42">
        <f t="shared" si="0"/>
        <v>0.21578947368421053</v>
      </c>
      <c r="Y56" s="52" t="str">
        <f t="shared" si="1"/>
        <v xml:space="preserve"> -</v>
      </c>
    </row>
    <row r="57" spans="2:25" ht="31" thickBot="1">
      <c r="B57" s="315"/>
      <c r="C57" s="313"/>
      <c r="D57" s="306"/>
      <c r="E57" s="15" t="s">
        <v>68</v>
      </c>
      <c r="F57" s="59">
        <v>3</v>
      </c>
      <c r="G57" s="59">
        <f>'2016'!J57</f>
        <v>0</v>
      </c>
      <c r="H57" s="85">
        <f>'2017'!J57</f>
        <v>1</v>
      </c>
      <c r="I57" s="85">
        <f>'2018'!J57</f>
        <v>1</v>
      </c>
      <c r="J57" s="85">
        <f>'2019'!J57</f>
        <v>1</v>
      </c>
      <c r="K57" s="179">
        <f>'2016'!K57</f>
        <v>0</v>
      </c>
      <c r="L57" s="85">
        <f>'2017'!K57</f>
        <v>2</v>
      </c>
      <c r="M57" s="85">
        <f>'2018'!K57</f>
        <v>3</v>
      </c>
      <c r="N57" s="180">
        <f>'2019'!K57</f>
        <v>2</v>
      </c>
      <c r="O57" s="148" t="str">
        <f>'2016'!N57</f>
        <v xml:space="preserve"> -</v>
      </c>
      <c r="P57" s="149">
        <f>'2017'!N57</f>
        <v>1</v>
      </c>
      <c r="Q57" s="150">
        <f>'2018'!N57</f>
        <v>1</v>
      </c>
      <c r="R57" s="149">
        <f>'2019'!N57</f>
        <v>1</v>
      </c>
      <c r="S57" s="158">
        <v>1</v>
      </c>
      <c r="T57" s="93">
        <v>0</v>
      </c>
      <c r="U57" s="48">
        <f>+'2016'!P57+'2017'!P57+'2018'!P57+'2019'!P57</f>
        <v>0</v>
      </c>
      <c r="V57" s="48">
        <f>+'2016'!Q57+'2017'!Q57+'2018'!Q57+'2019'!Q57</f>
        <v>0</v>
      </c>
      <c r="W57" s="48">
        <f>+'2016'!R57+'2017'!R57+'2018'!R57+'2019'!R57</f>
        <v>0</v>
      </c>
      <c r="X57" s="49" t="str">
        <f t="shared" si="0"/>
        <v xml:space="preserve"> -</v>
      </c>
      <c r="Y57" s="50" t="str">
        <f t="shared" si="1"/>
        <v xml:space="preserve"> -</v>
      </c>
    </row>
    <row r="58" spans="2:25" ht="30">
      <c r="B58" s="315"/>
      <c r="C58" s="313"/>
      <c r="D58" s="308" t="s">
        <v>118</v>
      </c>
      <c r="E58" s="17" t="s">
        <v>69</v>
      </c>
      <c r="F58" s="45">
        <v>3</v>
      </c>
      <c r="G58" s="45">
        <f>'2016'!J58</f>
        <v>0</v>
      </c>
      <c r="H58" s="84">
        <f>'2017'!J58</f>
        <v>1</v>
      </c>
      <c r="I58" s="84">
        <f>'2018'!J58</f>
        <v>1</v>
      </c>
      <c r="J58" s="84">
        <f>'2019'!J58</f>
        <v>1</v>
      </c>
      <c r="K58" s="177">
        <f>'2016'!K58</f>
        <v>0</v>
      </c>
      <c r="L58" s="84">
        <f>'2017'!K58</f>
        <v>0</v>
      </c>
      <c r="M58" s="84">
        <f>'2018'!K58</f>
        <v>0</v>
      </c>
      <c r="N58" s="178">
        <f>'2019'!K58</f>
        <v>3</v>
      </c>
      <c r="O58" s="142" t="str">
        <f>'2016'!N58</f>
        <v xml:space="preserve"> -</v>
      </c>
      <c r="P58" s="143">
        <f>'2017'!N58</f>
        <v>0</v>
      </c>
      <c r="Q58" s="151">
        <f>'2018'!N58</f>
        <v>0</v>
      </c>
      <c r="R58" s="143">
        <f>'2019'!N58</f>
        <v>1</v>
      </c>
      <c r="S58" s="156">
        <v>1</v>
      </c>
      <c r="T58" s="90">
        <v>2210680</v>
      </c>
      <c r="U58" s="65">
        <f>+'2016'!P58+'2017'!P58+'2018'!P58+'2019'!P58</f>
        <v>1396131</v>
      </c>
      <c r="V58" s="65">
        <f>+'2016'!Q58+'2017'!Q58+'2018'!Q58+'2019'!Q58</f>
        <v>124355</v>
      </c>
      <c r="W58" s="65">
        <f>+'2016'!R58+'2017'!R58+'2018'!R58+'2019'!R58</f>
        <v>0</v>
      </c>
      <c r="X58" s="66">
        <f t="shared" si="0"/>
        <v>8.9071154497679661E-2</v>
      </c>
      <c r="Y58" s="67" t="str">
        <f t="shared" si="1"/>
        <v xml:space="preserve"> -</v>
      </c>
    </row>
    <row r="59" spans="2:25" ht="46" thickBot="1">
      <c r="B59" s="315"/>
      <c r="C59" s="313"/>
      <c r="D59" s="310"/>
      <c r="E59" s="14" t="s">
        <v>70</v>
      </c>
      <c r="F59" s="49">
        <v>1</v>
      </c>
      <c r="G59" s="49">
        <f>'2016'!J59</f>
        <v>1</v>
      </c>
      <c r="H59" s="79">
        <f>'2017'!J59</f>
        <v>1</v>
      </c>
      <c r="I59" s="79">
        <f>'2018'!J59</f>
        <v>1</v>
      </c>
      <c r="J59" s="79">
        <f>'2019'!J59</f>
        <v>1</v>
      </c>
      <c r="K59" s="185">
        <f>'2016'!K59</f>
        <v>1</v>
      </c>
      <c r="L59" s="79">
        <f>'2017'!K59</f>
        <v>1</v>
      </c>
      <c r="M59" s="79">
        <f>'2018'!K59</f>
        <v>1</v>
      </c>
      <c r="N59" s="50">
        <f>'2019'!K59</f>
        <v>1</v>
      </c>
      <c r="O59" s="148">
        <f>'2016'!N59</f>
        <v>1</v>
      </c>
      <c r="P59" s="149">
        <f>'2017'!N59</f>
        <v>1</v>
      </c>
      <c r="Q59" s="150">
        <f>'2018'!N59</f>
        <v>1</v>
      </c>
      <c r="R59" s="149">
        <f>'2019'!N59</f>
        <v>1</v>
      </c>
      <c r="S59" s="158">
        <v>1</v>
      </c>
      <c r="T59" s="92">
        <v>2210680</v>
      </c>
      <c r="U59" s="48">
        <f>+'2016'!P59+'2017'!P59+'2018'!P59+'2019'!P59</f>
        <v>863230</v>
      </c>
      <c r="V59" s="48">
        <f>+'2016'!Q59+'2017'!Q59+'2018'!Q59+'2019'!Q59</f>
        <v>199749</v>
      </c>
      <c r="W59" s="48">
        <f>+'2016'!R59+'2017'!R59+'2018'!R59+'2019'!R59</f>
        <v>0</v>
      </c>
      <c r="X59" s="49">
        <f t="shared" si="0"/>
        <v>0.23139719425877228</v>
      </c>
      <c r="Y59" s="50" t="str">
        <f t="shared" si="1"/>
        <v xml:space="preserve"> -</v>
      </c>
    </row>
    <row r="60" spans="2:25" ht="30">
      <c r="B60" s="315"/>
      <c r="C60" s="313"/>
      <c r="D60" s="307" t="s">
        <v>119</v>
      </c>
      <c r="E60" s="13" t="s">
        <v>71</v>
      </c>
      <c r="F60" s="65">
        <v>4</v>
      </c>
      <c r="G60" s="65">
        <f>'2016'!J60</f>
        <v>1</v>
      </c>
      <c r="H60" s="86">
        <f>'2017'!J60</f>
        <v>1</v>
      </c>
      <c r="I60" s="86">
        <f>'2018'!J60</f>
        <v>1</v>
      </c>
      <c r="J60" s="86">
        <f>'2019'!J60</f>
        <v>1</v>
      </c>
      <c r="K60" s="181">
        <f>'2016'!K60</f>
        <v>1</v>
      </c>
      <c r="L60" s="86">
        <f>'2017'!K60</f>
        <v>1</v>
      </c>
      <c r="M60" s="86">
        <f>'2018'!K60</f>
        <v>1</v>
      </c>
      <c r="N60" s="182">
        <f>'2019'!K60</f>
        <v>1</v>
      </c>
      <c r="O60" s="142">
        <f>'2016'!N60</f>
        <v>1</v>
      </c>
      <c r="P60" s="143">
        <f>'2017'!N60</f>
        <v>1</v>
      </c>
      <c r="Q60" s="151">
        <f>'2018'!N60</f>
        <v>1</v>
      </c>
      <c r="R60" s="143">
        <f>'2019'!N60</f>
        <v>1</v>
      </c>
      <c r="S60" s="156">
        <v>1</v>
      </c>
      <c r="T60" s="94" t="s">
        <v>201</v>
      </c>
      <c r="U60" s="65">
        <f>+'2016'!P60+'2017'!P60+'2018'!P60+'2019'!P60</f>
        <v>0</v>
      </c>
      <c r="V60" s="65">
        <f>+'2016'!Q60+'2017'!Q60+'2018'!Q60+'2019'!Q60</f>
        <v>0</v>
      </c>
      <c r="W60" s="65">
        <f>+'2016'!R60+'2017'!R60+'2018'!R60+'2019'!R60</f>
        <v>0</v>
      </c>
      <c r="X60" s="66" t="str">
        <f t="shared" si="0"/>
        <v xml:space="preserve"> -</v>
      </c>
      <c r="Y60" s="67" t="str">
        <f t="shared" si="1"/>
        <v xml:space="preserve"> -</v>
      </c>
    </row>
    <row r="61" spans="2:25" ht="30">
      <c r="B61" s="315"/>
      <c r="C61" s="313"/>
      <c r="D61" s="305"/>
      <c r="E61" s="11" t="s">
        <v>72</v>
      </c>
      <c r="F61" s="42">
        <v>1</v>
      </c>
      <c r="G61" s="42">
        <f>'2016'!J61</f>
        <v>1</v>
      </c>
      <c r="H61" s="78">
        <f>'2017'!J61</f>
        <v>1</v>
      </c>
      <c r="I61" s="78">
        <f>'2018'!J61</f>
        <v>1</v>
      </c>
      <c r="J61" s="78">
        <f>'2019'!J61</f>
        <v>1</v>
      </c>
      <c r="K61" s="174">
        <f>'2016'!K61</f>
        <v>1</v>
      </c>
      <c r="L61" s="78">
        <f>'2017'!K61</f>
        <v>1</v>
      </c>
      <c r="M61" s="78">
        <f>'2018'!K61</f>
        <v>1</v>
      </c>
      <c r="N61" s="52">
        <f>'2019'!K61</f>
        <v>1</v>
      </c>
      <c r="O61" s="145">
        <f>'2016'!N61</f>
        <v>1</v>
      </c>
      <c r="P61" s="146">
        <f>'2017'!N61</f>
        <v>1</v>
      </c>
      <c r="Q61" s="147">
        <f>'2018'!N61</f>
        <v>1</v>
      </c>
      <c r="R61" s="146">
        <f>'2019'!N61</f>
        <v>1</v>
      </c>
      <c r="S61" s="157">
        <v>1</v>
      </c>
      <c r="T61" s="91">
        <v>2210681</v>
      </c>
      <c r="U61" s="41">
        <f>+'2016'!P61+'2017'!P61+'2018'!P61+'2019'!P61</f>
        <v>3551095</v>
      </c>
      <c r="V61" s="41">
        <f>+'2016'!Q61+'2017'!Q61+'2018'!Q61+'2019'!Q61</f>
        <v>2439068</v>
      </c>
      <c r="W61" s="41">
        <f>+'2016'!R61+'2017'!R61+'2018'!R61+'2019'!R61</f>
        <v>16520</v>
      </c>
      <c r="X61" s="42">
        <f t="shared" si="0"/>
        <v>0.68684954922354935</v>
      </c>
      <c r="Y61" s="52">
        <f t="shared" si="1"/>
        <v>6.7730788973493156E-3</v>
      </c>
    </row>
    <row r="62" spans="2:25" ht="46" thickBot="1">
      <c r="B62" s="316"/>
      <c r="C62" s="312"/>
      <c r="D62" s="281"/>
      <c r="E62" s="53" t="s">
        <v>73</v>
      </c>
      <c r="F62" s="48">
        <v>1</v>
      </c>
      <c r="G62" s="48">
        <f>'2016'!J62</f>
        <v>0</v>
      </c>
      <c r="H62" s="83">
        <f>'2017'!J62</f>
        <v>1</v>
      </c>
      <c r="I62" s="83">
        <f>'2018'!J62</f>
        <v>1</v>
      </c>
      <c r="J62" s="83">
        <f>'2019'!J62</f>
        <v>1</v>
      </c>
      <c r="K62" s="175">
        <f>'2016'!K62</f>
        <v>0</v>
      </c>
      <c r="L62" s="83">
        <f>'2017'!K62</f>
        <v>1</v>
      </c>
      <c r="M62" s="83">
        <f>'2018'!K62</f>
        <v>1</v>
      </c>
      <c r="N62" s="176">
        <f>'2019'!K62</f>
        <v>1</v>
      </c>
      <c r="O62" s="148" t="str">
        <f>'2016'!N62</f>
        <v xml:space="preserve"> -</v>
      </c>
      <c r="P62" s="149">
        <f>'2017'!N62</f>
        <v>1</v>
      </c>
      <c r="Q62" s="150">
        <f>'2018'!N62</f>
        <v>1</v>
      </c>
      <c r="R62" s="149">
        <f>'2019'!N62</f>
        <v>1</v>
      </c>
      <c r="S62" s="158">
        <v>1</v>
      </c>
      <c r="T62" s="92">
        <v>2210289</v>
      </c>
      <c r="U62" s="48">
        <f>+'2016'!P62+'2017'!P62+'2018'!P62+'2019'!P62</f>
        <v>74133</v>
      </c>
      <c r="V62" s="48">
        <f>+'2016'!Q62+'2017'!Q62+'2018'!Q62+'2019'!Q62</f>
        <v>74133</v>
      </c>
      <c r="W62" s="48">
        <f>+'2016'!R62+'2017'!R62+'2018'!R62+'2019'!R62</f>
        <v>0</v>
      </c>
      <c r="X62" s="60">
        <f t="shared" si="0"/>
        <v>1</v>
      </c>
      <c r="Y62" s="61" t="str">
        <f t="shared" si="1"/>
        <v xml:space="preserve"> -</v>
      </c>
    </row>
    <row r="63" spans="2:25" ht="13" customHeight="1" thickBot="1">
      <c r="B63" s="54"/>
      <c r="C63" s="35"/>
      <c r="D63" s="36"/>
      <c r="E63" s="35"/>
      <c r="F63" s="38"/>
      <c r="G63" s="38"/>
      <c r="H63" s="38"/>
      <c r="I63" s="38"/>
      <c r="J63" s="38"/>
      <c r="K63" s="38"/>
      <c r="L63" s="38"/>
      <c r="M63" s="38"/>
      <c r="N63" s="38"/>
      <c r="O63" s="108"/>
      <c r="P63" s="108"/>
      <c r="Q63" s="108"/>
      <c r="R63" s="108"/>
      <c r="S63" s="159"/>
      <c r="T63" s="39"/>
      <c r="U63" s="108"/>
      <c r="V63" s="108"/>
      <c r="W63" s="108"/>
      <c r="X63" s="24"/>
      <c r="Y63" s="25"/>
    </row>
    <row r="64" spans="2:25" ht="45">
      <c r="B64" s="314" t="s">
        <v>133</v>
      </c>
      <c r="C64" s="311" t="s">
        <v>131</v>
      </c>
      <c r="D64" s="280" t="s">
        <v>120</v>
      </c>
      <c r="E64" s="51" t="s">
        <v>74</v>
      </c>
      <c r="F64" s="45">
        <v>4</v>
      </c>
      <c r="G64" s="45">
        <f>'2016'!J64</f>
        <v>4</v>
      </c>
      <c r="H64" s="84">
        <f>'2017'!J64</f>
        <v>4</v>
      </c>
      <c r="I64" s="84">
        <f>'2018'!J64</f>
        <v>4</v>
      </c>
      <c r="J64" s="84">
        <f>'2019'!J64</f>
        <v>4</v>
      </c>
      <c r="K64" s="177">
        <f>'2016'!K64</f>
        <v>3</v>
      </c>
      <c r="L64" s="84">
        <f>'2017'!K64</f>
        <v>4</v>
      </c>
      <c r="M64" s="84">
        <f>'2018'!K64</f>
        <v>4</v>
      </c>
      <c r="N64" s="178">
        <f>'2019'!K64</f>
        <v>4</v>
      </c>
      <c r="O64" s="142">
        <f>'2016'!N64</f>
        <v>0.75</v>
      </c>
      <c r="P64" s="143">
        <f>'2017'!N64</f>
        <v>1</v>
      </c>
      <c r="Q64" s="144">
        <f>'2018'!N64</f>
        <v>1</v>
      </c>
      <c r="R64" s="143">
        <f>'2019'!N64</f>
        <v>1</v>
      </c>
      <c r="S64" s="156">
        <v>0.9375</v>
      </c>
      <c r="T64" s="90">
        <v>2210981</v>
      </c>
      <c r="U64" s="65">
        <f>+'2016'!P64+'2017'!P64+'2018'!P64+'2019'!P64</f>
        <v>3503741</v>
      </c>
      <c r="V64" s="65">
        <f>+'2016'!Q64+'2017'!Q64+'2018'!Q64+'2019'!Q64</f>
        <v>3279934</v>
      </c>
      <c r="W64" s="65">
        <f>+'2016'!R64+'2017'!R64+'2018'!R64+'2019'!R64</f>
        <v>0</v>
      </c>
      <c r="X64" s="66">
        <f t="shared" si="0"/>
        <v>0.93612341779829045</v>
      </c>
      <c r="Y64" s="67" t="str">
        <f t="shared" si="1"/>
        <v xml:space="preserve"> -</v>
      </c>
    </row>
    <row r="65" spans="2:25" ht="45">
      <c r="B65" s="315"/>
      <c r="C65" s="313"/>
      <c r="D65" s="305"/>
      <c r="E65" s="11" t="s">
        <v>75</v>
      </c>
      <c r="F65" s="41">
        <v>4</v>
      </c>
      <c r="G65" s="41">
        <f>'2016'!J65</f>
        <v>0</v>
      </c>
      <c r="H65" s="82">
        <f>'2017'!J65</f>
        <v>4</v>
      </c>
      <c r="I65" s="82">
        <f>'2018'!J65</f>
        <v>0</v>
      </c>
      <c r="J65" s="82">
        <f>'2019'!J65</f>
        <v>0</v>
      </c>
      <c r="K65" s="172">
        <f>'2016'!K65</f>
        <v>0.3</v>
      </c>
      <c r="L65" s="82">
        <f>'2017'!K65</f>
        <v>4</v>
      </c>
      <c r="M65" s="82">
        <f>'2018'!K65</f>
        <v>0</v>
      </c>
      <c r="N65" s="173">
        <f>'2019'!K65</f>
        <v>0</v>
      </c>
      <c r="O65" s="145" t="str">
        <f>'2016'!N65</f>
        <v xml:space="preserve"> -</v>
      </c>
      <c r="P65" s="146">
        <f>'2017'!N65</f>
        <v>1</v>
      </c>
      <c r="Q65" s="147" t="str">
        <f>'2018'!N65</f>
        <v xml:space="preserve"> -</v>
      </c>
      <c r="R65" s="146" t="str">
        <f>'2019'!N65</f>
        <v xml:space="preserve"> -</v>
      </c>
      <c r="S65" s="157">
        <v>1</v>
      </c>
      <c r="T65" s="91" t="s">
        <v>201</v>
      </c>
      <c r="U65" s="41">
        <f>+'2016'!P65+'2017'!P65+'2018'!P65+'2019'!P65</f>
        <v>56800</v>
      </c>
      <c r="V65" s="41">
        <f>+'2016'!Q65+'2017'!Q65+'2018'!Q65+'2019'!Q65</f>
        <v>32560</v>
      </c>
      <c r="W65" s="41">
        <f>+'2016'!R65+'2017'!R65+'2018'!R65+'2019'!R65</f>
        <v>0</v>
      </c>
      <c r="X65" s="42">
        <f t="shared" si="0"/>
        <v>0.57323943661971832</v>
      </c>
      <c r="Y65" s="52" t="str">
        <f t="shared" si="1"/>
        <v xml:space="preserve"> -</v>
      </c>
    </row>
    <row r="66" spans="2:25" ht="46" thickBot="1">
      <c r="B66" s="315"/>
      <c r="C66" s="312"/>
      <c r="D66" s="281"/>
      <c r="E66" s="14" t="s">
        <v>76</v>
      </c>
      <c r="F66" s="48">
        <v>1700</v>
      </c>
      <c r="G66" s="48">
        <f>'2016'!J66</f>
        <v>200</v>
      </c>
      <c r="H66" s="83">
        <f>'2017'!J66</f>
        <v>500</v>
      </c>
      <c r="I66" s="83">
        <f>'2018'!J66</f>
        <v>500</v>
      </c>
      <c r="J66" s="83">
        <f>'2019'!J66</f>
        <v>500</v>
      </c>
      <c r="K66" s="175">
        <f>'2016'!K66</f>
        <v>900</v>
      </c>
      <c r="L66" s="83">
        <f>'2017'!K66</f>
        <v>810</v>
      </c>
      <c r="M66" s="83">
        <f>'2018'!K66</f>
        <v>815</v>
      </c>
      <c r="N66" s="176">
        <f>'2019'!K66</f>
        <v>593</v>
      </c>
      <c r="O66" s="148">
        <f>'2016'!N66</f>
        <v>1</v>
      </c>
      <c r="P66" s="149">
        <f>'2017'!N66</f>
        <v>1</v>
      </c>
      <c r="Q66" s="150">
        <f>'2018'!N66</f>
        <v>1</v>
      </c>
      <c r="R66" s="149">
        <f>'2019'!N66</f>
        <v>1</v>
      </c>
      <c r="S66" s="158">
        <v>1</v>
      </c>
      <c r="T66" s="92">
        <v>2210839</v>
      </c>
      <c r="U66" s="48">
        <f>+'2016'!P66+'2017'!P66+'2018'!P66+'2019'!P66</f>
        <v>1403735</v>
      </c>
      <c r="V66" s="48">
        <f>+'2016'!Q66+'2017'!Q66+'2018'!Q66+'2019'!Q66</f>
        <v>1364676</v>
      </c>
      <c r="W66" s="48">
        <f>+'2016'!R66+'2017'!R66+'2018'!R66+'2019'!R66</f>
        <v>0</v>
      </c>
      <c r="X66" s="60">
        <f t="shared" si="0"/>
        <v>0.97217494755064171</v>
      </c>
      <c r="Y66" s="61" t="str">
        <f t="shared" si="1"/>
        <v xml:space="preserve"> -</v>
      </c>
    </row>
    <row r="67" spans="2:25" ht="13" customHeight="1" thickBot="1">
      <c r="B67" s="315"/>
      <c r="C67" s="33"/>
      <c r="D67" s="12"/>
      <c r="E67" s="31"/>
      <c r="F67" s="32"/>
      <c r="G67" s="32"/>
      <c r="H67" s="32"/>
      <c r="I67" s="32"/>
      <c r="J67" s="32"/>
      <c r="K67" s="32"/>
      <c r="L67" s="32"/>
      <c r="M67" s="32"/>
      <c r="N67" s="32"/>
      <c r="O67" s="20"/>
      <c r="P67" s="20"/>
      <c r="Q67" s="20"/>
      <c r="R67" s="20"/>
      <c r="S67" s="160"/>
      <c r="T67" s="31"/>
      <c r="U67" s="20"/>
      <c r="V67" s="20"/>
      <c r="W67" s="20"/>
      <c r="X67" s="23"/>
      <c r="Y67" s="21"/>
    </row>
    <row r="68" spans="2:25" ht="30">
      <c r="B68" s="315"/>
      <c r="C68" s="311" t="s">
        <v>132</v>
      </c>
      <c r="D68" s="280" t="s">
        <v>121</v>
      </c>
      <c r="E68" s="17" t="s">
        <v>77</v>
      </c>
      <c r="F68" s="45">
        <v>1</v>
      </c>
      <c r="G68" s="45">
        <f>'2016'!J68</f>
        <v>0</v>
      </c>
      <c r="H68" s="84">
        <f>'2017'!J68</f>
        <v>0</v>
      </c>
      <c r="I68" s="84">
        <f>'2018'!J68</f>
        <v>0</v>
      </c>
      <c r="J68" s="84">
        <f>'2019'!J68</f>
        <v>1</v>
      </c>
      <c r="K68" s="177">
        <f>'2016'!K68</f>
        <v>0</v>
      </c>
      <c r="L68" s="84">
        <f>'2017'!K68</f>
        <v>0</v>
      </c>
      <c r="M68" s="84">
        <f>'2018'!K68</f>
        <v>0</v>
      </c>
      <c r="N68" s="178">
        <f>'2019'!K68</f>
        <v>0.5</v>
      </c>
      <c r="O68" s="142" t="str">
        <f>'2016'!N68</f>
        <v xml:space="preserve"> -</v>
      </c>
      <c r="P68" s="143" t="str">
        <f>'2017'!N68</f>
        <v xml:space="preserve"> -</v>
      </c>
      <c r="Q68" s="144" t="str">
        <f>'2018'!N68</f>
        <v xml:space="preserve"> -</v>
      </c>
      <c r="R68" s="143">
        <f>'2019'!N68</f>
        <v>0.5</v>
      </c>
      <c r="S68" s="156">
        <v>0.5</v>
      </c>
      <c r="T68" s="90" t="s">
        <v>201</v>
      </c>
      <c r="U68" s="65">
        <f>+'2016'!P68+'2017'!P68+'2018'!P68+'2019'!P68</f>
        <v>0</v>
      </c>
      <c r="V68" s="65">
        <f>+'2016'!Q68+'2017'!Q68+'2018'!Q68+'2019'!Q68</f>
        <v>0</v>
      </c>
      <c r="W68" s="65">
        <f>+'2016'!R68+'2017'!R68+'2018'!R68+'2019'!R68</f>
        <v>0</v>
      </c>
      <c r="X68" s="66" t="str">
        <f t="shared" si="0"/>
        <v xml:space="preserve"> -</v>
      </c>
      <c r="Y68" s="67" t="str">
        <f t="shared" si="1"/>
        <v xml:space="preserve"> -</v>
      </c>
    </row>
    <row r="69" spans="2:25" ht="45">
      <c r="B69" s="315"/>
      <c r="C69" s="313"/>
      <c r="D69" s="305"/>
      <c r="E69" s="16" t="s">
        <v>78</v>
      </c>
      <c r="F69" s="41">
        <v>1</v>
      </c>
      <c r="G69" s="41">
        <f>'2016'!J69</f>
        <v>1</v>
      </c>
      <c r="H69" s="82">
        <f>'2017'!J69</f>
        <v>1</v>
      </c>
      <c r="I69" s="82">
        <f>'2018'!J69</f>
        <v>1</v>
      </c>
      <c r="J69" s="82">
        <f>'2019'!J69</f>
        <v>1</v>
      </c>
      <c r="K69" s="172">
        <f>'2016'!K69</f>
        <v>1</v>
      </c>
      <c r="L69" s="82">
        <f>'2017'!K69</f>
        <v>1</v>
      </c>
      <c r="M69" s="82">
        <f>'2018'!K69</f>
        <v>1</v>
      </c>
      <c r="N69" s="173">
        <f>'2019'!K69</f>
        <v>1</v>
      </c>
      <c r="O69" s="145">
        <f>'2016'!N69</f>
        <v>1</v>
      </c>
      <c r="P69" s="146">
        <f>'2017'!N69</f>
        <v>1</v>
      </c>
      <c r="Q69" s="147">
        <f>'2018'!N69</f>
        <v>1</v>
      </c>
      <c r="R69" s="146">
        <f>'2019'!N69</f>
        <v>1</v>
      </c>
      <c r="S69" s="157">
        <v>1</v>
      </c>
      <c r="T69" s="91">
        <v>2210264</v>
      </c>
      <c r="U69" s="41">
        <f>+'2016'!P69+'2017'!P69+'2018'!P69+'2019'!P69</f>
        <v>607913</v>
      </c>
      <c r="V69" s="41">
        <f>+'2016'!Q69+'2017'!Q69+'2018'!Q69+'2019'!Q69</f>
        <v>28550</v>
      </c>
      <c r="W69" s="41">
        <f>+'2016'!R69+'2017'!R69+'2018'!R69+'2019'!R69</f>
        <v>14325</v>
      </c>
      <c r="X69" s="42">
        <f t="shared" si="0"/>
        <v>4.6963957013585828E-2</v>
      </c>
      <c r="Y69" s="52">
        <f t="shared" si="1"/>
        <v>0.50175131348511381</v>
      </c>
    </row>
    <row r="70" spans="2:25" ht="30" customHeight="1">
      <c r="B70" s="315"/>
      <c r="C70" s="313"/>
      <c r="D70" s="305"/>
      <c r="E70" s="16" t="s">
        <v>79</v>
      </c>
      <c r="F70" s="41">
        <v>17</v>
      </c>
      <c r="G70" s="41">
        <f>'2016'!J70</f>
        <v>0</v>
      </c>
      <c r="H70" s="82">
        <f>'2017'!J70</f>
        <v>17</v>
      </c>
      <c r="I70" s="82">
        <f>'2018'!J70</f>
        <v>0</v>
      </c>
      <c r="J70" s="82">
        <f>'2019'!J70</f>
        <v>0</v>
      </c>
      <c r="K70" s="172">
        <f>'2016'!K70</f>
        <v>0</v>
      </c>
      <c r="L70" s="82">
        <f>'2017'!K70</f>
        <v>21</v>
      </c>
      <c r="M70" s="82">
        <f>'2018'!K70</f>
        <v>0</v>
      </c>
      <c r="N70" s="173">
        <f>'2019'!K70</f>
        <v>0</v>
      </c>
      <c r="O70" s="145" t="str">
        <f>'2016'!N70</f>
        <v xml:space="preserve"> -</v>
      </c>
      <c r="P70" s="146">
        <f>'2017'!N70</f>
        <v>1</v>
      </c>
      <c r="Q70" s="147" t="str">
        <f>'2018'!N70</f>
        <v xml:space="preserve"> -</v>
      </c>
      <c r="R70" s="146" t="str">
        <f>'2019'!N70</f>
        <v xml:space="preserve"> -</v>
      </c>
      <c r="S70" s="157">
        <v>1</v>
      </c>
      <c r="T70" s="91" t="s">
        <v>201</v>
      </c>
      <c r="U70" s="41">
        <f>+'2016'!P70+'2017'!P70+'2018'!P70+'2019'!P70</f>
        <v>0</v>
      </c>
      <c r="V70" s="41">
        <f>+'2016'!Q70+'2017'!Q70+'2018'!Q70+'2019'!Q70</f>
        <v>0</v>
      </c>
      <c r="W70" s="41">
        <f>+'2016'!R70+'2017'!R70+'2018'!R70+'2019'!R70</f>
        <v>0</v>
      </c>
      <c r="X70" s="42" t="str">
        <f t="shared" si="0"/>
        <v xml:space="preserve"> -</v>
      </c>
      <c r="Y70" s="52" t="str">
        <f t="shared" si="1"/>
        <v xml:space="preserve"> -</v>
      </c>
    </row>
    <row r="71" spans="2:25" ht="61" thickBot="1">
      <c r="B71" s="315"/>
      <c r="C71" s="313"/>
      <c r="D71" s="306"/>
      <c r="E71" s="18" t="s">
        <v>80</v>
      </c>
      <c r="F71" s="59">
        <v>1</v>
      </c>
      <c r="G71" s="59">
        <f>'2016'!J71</f>
        <v>0</v>
      </c>
      <c r="H71" s="85">
        <f>'2017'!J71</f>
        <v>1</v>
      </c>
      <c r="I71" s="85">
        <f>'2018'!J71</f>
        <v>0</v>
      </c>
      <c r="J71" s="85">
        <f>'2019'!J71</f>
        <v>0</v>
      </c>
      <c r="K71" s="179">
        <f>'2016'!K71</f>
        <v>0</v>
      </c>
      <c r="L71" s="85">
        <f>'2017'!K71</f>
        <v>1</v>
      </c>
      <c r="M71" s="85">
        <f>'2018'!K71</f>
        <v>1</v>
      </c>
      <c r="N71" s="180">
        <f>'2019'!K71</f>
        <v>1</v>
      </c>
      <c r="O71" s="148" t="str">
        <f>'2016'!N71</f>
        <v xml:space="preserve"> -</v>
      </c>
      <c r="P71" s="149">
        <f>'2017'!N71</f>
        <v>1</v>
      </c>
      <c r="Q71" s="150" t="str">
        <f>'2018'!N71</f>
        <v xml:space="preserve"> -</v>
      </c>
      <c r="R71" s="149" t="str">
        <f>'2019'!N71</f>
        <v xml:space="preserve"> -</v>
      </c>
      <c r="S71" s="158">
        <v>1</v>
      </c>
      <c r="T71" s="92">
        <v>2210294</v>
      </c>
      <c r="U71" s="48">
        <f>+'2016'!P71+'2017'!P71+'2018'!P71+'2019'!P71</f>
        <v>0</v>
      </c>
      <c r="V71" s="48">
        <f>+'2016'!Q71+'2017'!Q71+'2018'!Q71+'2019'!Q71</f>
        <v>0</v>
      </c>
      <c r="W71" s="48">
        <f>+'2016'!R71+'2017'!R71+'2018'!R71+'2019'!R71</f>
        <v>0</v>
      </c>
      <c r="X71" s="49" t="str">
        <f t="shared" si="0"/>
        <v xml:space="preserve"> -</v>
      </c>
      <c r="Y71" s="50" t="str">
        <f t="shared" si="1"/>
        <v xml:space="preserve"> -</v>
      </c>
    </row>
    <row r="72" spans="2:25" ht="30">
      <c r="B72" s="315"/>
      <c r="C72" s="313"/>
      <c r="D72" s="308" t="s">
        <v>122</v>
      </c>
      <c r="E72" s="17" t="s">
        <v>81</v>
      </c>
      <c r="F72" s="45">
        <v>267</v>
      </c>
      <c r="G72" s="45">
        <f>'2016'!J72</f>
        <v>0</v>
      </c>
      <c r="H72" s="84">
        <f>'2017'!J72</f>
        <v>207</v>
      </c>
      <c r="I72" s="84">
        <f>'2018'!J72</f>
        <v>30</v>
      </c>
      <c r="J72" s="84">
        <f>'2019'!J72</f>
        <v>30</v>
      </c>
      <c r="K72" s="177">
        <f>'2016'!K72</f>
        <v>0</v>
      </c>
      <c r="L72" s="84">
        <f>'2017'!K72</f>
        <v>330</v>
      </c>
      <c r="M72" s="84">
        <f>'2018'!K72</f>
        <v>90</v>
      </c>
      <c r="N72" s="178">
        <f>'2019'!K72</f>
        <v>50</v>
      </c>
      <c r="O72" s="142" t="str">
        <f>'2016'!N72</f>
        <v xml:space="preserve"> -</v>
      </c>
      <c r="P72" s="143">
        <f>'2017'!N72</f>
        <v>1</v>
      </c>
      <c r="Q72" s="151">
        <f>'2018'!N72</f>
        <v>1</v>
      </c>
      <c r="R72" s="143">
        <f>'2019'!N72</f>
        <v>1</v>
      </c>
      <c r="S72" s="156">
        <v>1</v>
      </c>
      <c r="T72" s="94">
        <v>2210294</v>
      </c>
      <c r="U72" s="65">
        <f>+'2016'!P72+'2017'!P72+'2018'!P72+'2019'!P72</f>
        <v>5318820</v>
      </c>
      <c r="V72" s="65">
        <f>+'2016'!Q72+'2017'!Q72+'2018'!Q72+'2019'!Q72</f>
        <v>5250543</v>
      </c>
      <c r="W72" s="65">
        <f>+'2016'!R72+'2017'!R72+'2018'!R72+'2019'!R72</f>
        <v>12982799</v>
      </c>
      <c r="X72" s="66">
        <f t="shared" si="0"/>
        <v>0.98716313016796964</v>
      </c>
      <c r="Y72" s="67">
        <f t="shared" si="1"/>
        <v>2.4726583517171461</v>
      </c>
    </row>
    <row r="73" spans="2:25" ht="60">
      <c r="B73" s="315"/>
      <c r="C73" s="313"/>
      <c r="D73" s="309"/>
      <c r="E73" s="11" t="s">
        <v>82</v>
      </c>
      <c r="F73" s="41">
        <v>1</v>
      </c>
      <c r="G73" s="41">
        <f>'2016'!J73</f>
        <v>1</v>
      </c>
      <c r="H73" s="82">
        <f>'2017'!J73</f>
        <v>1</v>
      </c>
      <c r="I73" s="82">
        <f>'2018'!J73</f>
        <v>1</v>
      </c>
      <c r="J73" s="82">
        <f>'2019'!J73</f>
        <v>1</v>
      </c>
      <c r="K73" s="172">
        <f>'2016'!K73</f>
        <v>1</v>
      </c>
      <c r="L73" s="82">
        <f>'2017'!K73</f>
        <v>1</v>
      </c>
      <c r="M73" s="82">
        <f>'2018'!K73</f>
        <v>1</v>
      </c>
      <c r="N73" s="173">
        <f>'2019'!K73</f>
        <v>1</v>
      </c>
      <c r="O73" s="145">
        <f>'2016'!N73</f>
        <v>1</v>
      </c>
      <c r="P73" s="146">
        <f>'2017'!N73</f>
        <v>1</v>
      </c>
      <c r="Q73" s="147">
        <f>'2018'!N73</f>
        <v>1</v>
      </c>
      <c r="R73" s="146">
        <f>'2019'!N73</f>
        <v>1</v>
      </c>
      <c r="S73" s="157">
        <v>1</v>
      </c>
      <c r="T73" s="91">
        <v>2210294</v>
      </c>
      <c r="U73" s="41">
        <f>+'2016'!P73+'2017'!P73+'2018'!P73+'2019'!P73</f>
        <v>31664115</v>
      </c>
      <c r="V73" s="41">
        <f>+'2016'!Q73+'2017'!Q73+'2018'!Q73+'2019'!Q73</f>
        <v>12520939</v>
      </c>
      <c r="W73" s="41">
        <f>+'2016'!R73+'2017'!R73+'2018'!R73+'2019'!R73</f>
        <v>38669</v>
      </c>
      <c r="X73" s="42">
        <f t="shared" si="0"/>
        <v>0.39542993701229295</v>
      </c>
      <c r="Y73" s="52">
        <f t="shared" si="1"/>
        <v>3.0883466487617263E-3</v>
      </c>
    </row>
    <row r="74" spans="2:25" ht="30">
      <c r="B74" s="315"/>
      <c r="C74" s="313"/>
      <c r="D74" s="309"/>
      <c r="E74" s="11" t="s">
        <v>83</v>
      </c>
      <c r="F74" s="41">
        <v>1</v>
      </c>
      <c r="G74" s="41">
        <f>'2016'!J74</f>
        <v>0</v>
      </c>
      <c r="H74" s="82">
        <f>'2017'!J74</f>
        <v>1</v>
      </c>
      <c r="I74" s="82">
        <f>'2018'!J74</f>
        <v>1</v>
      </c>
      <c r="J74" s="82">
        <f>'2019'!J74</f>
        <v>1</v>
      </c>
      <c r="K74" s="172">
        <f>'2016'!K74</f>
        <v>0</v>
      </c>
      <c r="L74" s="82">
        <f>'2017'!K74</f>
        <v>1</v>
      </c>
      <c r="M74" s="82">
        <f>'2018'!K74</f>
        <v>0</v>
      </c>
      <c r="N74" s="173">
        <f>'2019'!K74</f>
        <v>1</v>
      </c>
      <c r="O74" s="145" t="str">
        <f>'2016'!N74</f>
        <v xml:space="preserve"> -</v>
      </c>
      <c r="P74" s="146">
        <f>'2017'!N74</f>
        <v>1</v>
      </c>
      <c r="Q74" s="147">
        <f>'2018'!N74</f>
        <v>0</v>
      </c>
      <c r="R74" s="146">
        <f>'2019'!N74</f>
        <v>1</v>
      </c>
      <c r="S74" s="157">
        <v>0.66666666666666663</v>
      </c>
      <c r="T74" s="91">
        <v>2210122</v>
      </c>
      <c r="U74" s="41">
        <f>+'2016'!P74+'2017'!P74+'2018'!P74+'2019'!P74</f>
        <v>3235633</v>
      </c>
      <c r="V74" s="41">
        <f>+'2016'!Q74+'2017'!Q74+'2018'!Q74+'2019'!Q74</f>
        <v>2218554</v>
      </c>
      <c r="W74" s="41">
        <f>+'2016'!R74+'2017'!R74+'2018'!R74+'2019'!R74</f>
        <v>0</v>
      </c>
      <c r="X74" s="42">
        <f t="shared" si="0"/>
        <v>0.68566305263915905</v>
      </c>
      <c r="Y74" s="52" t="str">
        <f t="shared" si="1"/>
        <v xml:space="preserve"> -</v>
      </c>
    </row>
    <row r="75" spans="2:25" ht="30">
      <c r="B75" s="315"/>
      <c r="C75" s="313"/>
      <c r="D75" s="309"/>
      <c r="E75" s="11" t="s">
        <v>84</v>
      </c>
      <c r="F75" s="41">
        <v>15</v>
      </c>
      <c r="G75" s="41">
        <f>'2016'!J75</f>
        <v>0</v>
      </c>
      <c r="H75" s="82">
        <f>'2017'!J75</f>
        <v>5</v>
      </c>
      <c r="I75" s="82">
        <f>'2018'!J75</f>
        <v>5</v>
      </c>
      <c r="J75" s="82">
        <f>'2019'!J75</f>
        <v>5</v>
      </c>
      <c r="K75" s="172">
        <f>'2016'!K75</f>
        <v>0</v>
      </c>
      <c r="L75" s="82">
        <f>'2017'!K75</f>
        <v>0</v>
      </c>
      <c r="M75" s="82">
        <f>'2018'!K75</f>
        <v>0</v>
      </c>
      <c r="N75" s="173">
        <f>'2019'!K75</f>
        <v>28</v>
      </c>
      <c r="O75" s="145" t="str">
        <f>'2016'!N75</f>
        <v xml:space="preserve"> -</v>
      </c>
      <c r="P75" s="146">
        <f>'2017'!N75</f>
        <v>0</v>
      </c>
      <c r="Q75" s="147">
        <f>'2018'!N75</f>
        <v>0</v>
      </c>
      <c r="R75" s="146">
        <f>'2019'!N75</f>
        <v>1</v>
      </c>
      <c r="S75" s="157">
        <v>1</v>
      </c>
      <c r="T75" s="91">
        <v>2210294</v>
      </c>
      <c r="U75" s="41">
        <f>+'2016'!P75+'2017'!P75+'2018'!P75+'2019'!P75</f>
        <v>474479</v>
      </c>
      <c r="V75" s="41">
        <f>+'2016'!Q75+'2017'!Q75+'2018'!Q75+'2019'!Q75</f>
        <v>468723</v>
      </c>
      <c r="W75" s="41">
        <f>+'2016'!R75+'2017'!R75+'2018'!R75+'2019'!R75</f>
        <v>0</v>
      </c>
      <c r="X75" s="42">
        <f t="shared" si="0"/>
        <v>0.98786879925138937</v>
      </c>
      <c r="Y75" s="52" t="str">
        <f t="shared" si="1"/>
        <v xml:space="preserve"> -</v>
      </c>
    </row>
    <row r="76" spans="2:25" ht="30" customHeight="1">
      <c r="B76" s="315"/>
      <c r="C76" s="313"/>
      <c r="D76" s="309"/>
      <c r="E76" s="11" t="s">
        <v>85</v>
      </c>
      <c r="F76" s="41">
        <v>169</v>
      </c>
      <c r="G76" s="41">
        <f>'2016'!J76</f>
        <v>169</v>
      </c>
      <c r="H76" s="82">
        <f>'2017'!J76</f>
        <v>169</v>
      </c>
      <c r="I76" s="82">
        <f>'2018'!J76</f>
        <v>169</v>
      </c>
      <c r="J76" s="82">
        <f>'2019'!J76</f>
        <v>169</v>
      </c>
      <c r="K76" s="172">
        <f>'2016'!K76</f>
        <v>0</v>
      </c>
      <c r="L76" s="82">
        <f>'2017'!K76</f>
        <v>92</v>
      </c>
      <c r="M76" s="82">
        <f>'2018'!K76</f>
        <v>496</v>
      </c>
      <c r="N76" s="173">
        <f>'2019'!K76</f>
        <v>169</v>
      </c>
      <c r="O76" s="145">
        <f>'2016'!N76</f>
        <v>0</v>
      </c>
      <c r="P76" s="146">
        <f>'2017'!N76</f>
        <v>0.54437869822485208</v>
      </c>
      <c r="Q76" s="147">
        <f>'2018'!N76</f>
        <v>1</v>
      </c>
      <c r="R76" s="146">
        <f>'2019'!N76</f>
        <v>1</v>
      </c>
      <c r="S76" s="157">
        <v>1</v>
      </c>
      <c r="T76" s="91">
        <v>2210294</v>
      </c>
      <c r="U76" s="41">
        <f>+'2016'!P76+'2017'!P76+'2018'!P76+'2019'!P76</f>
        <v>642041</v>
      </c>
      <c r="V76" s="41">
        <f>+'2016'!Q76+'2017'!Q76+'2018'!Q76+'2019'!Q76</f>
        <v>135749</v>
      </c>
      <c r="W76" s="41">
        <f>+'2016'!R76+'2017'!R76+'2018'!R76+'2019'!R76</f>
        <v>0</v>
      </c>
      <c r="X76" s="42">
        <f t="shared" si="0"/>
        <v>0.21143353773357154</v>
      </c>
      <c r="Y76" s="52" t="str">
        <f t="shared" si="1"/>
        <v xml:space="preserve"> -</v>
      </c>
    </row>
    <row r="77" spans="2:25" ht="30">
      <c r="B77" s="315"/>
      <c r="C77" s="313"/>
      <c r="D77" s="309"/>
      <c r="E77" s="11" t="s">
        <v>86</v>
      </c>
      <c r="F77" s="41">
        <v>1</v>
      </c>
      <c r="G77" s="41">
        <f>'2016'!J77</f>
        <v>0</v>
      </c>
      <c r="H77" s="82">
        <f>'2017'!J77</f>
        <v>1</v>
      </c>
      <c r="I77" s="82">
        <f>'2018'!J77</f>
        <v>0</v>
      </c>
      <c r="J77" s="82">
        <f>'2019'!J77</f>
        <v>0</v>
      </c>
      <c r="K77" s="172">
        <f>'2016'!K77</f>
        <v>0</v>
      </c>
      <c r="L77" s="82">
        <f>'2017'!K77</f>
        <v>0</v>
      </c>
      <c r="M77" s="82">
        <f>'2018'!K77</f>
        <v>0</v>
      </c>
      <c r="N77" s="173">
        <f>'2019'!K77</f>
        <v>0</v>
      </c>
      <c r="O77" s="145" t="str">
        <f>'2016'!N77</f>
        <v xml:space="preserve"> -</v>
      </c>
      <c r="P77" s="146">
        <f>'2017'!N77</f>
        <v>0</v>
      </c>
      <c r="Q77" s="147" t="str">
        <f>'2018'!N77</f>
        <v xml:space="preserve"> -</v>
      </c>
      <c r="R77" s="146" t="str">
        <f>'2019'!N77</f>
        <v xml:space="preserve"> -</v>
      </c>
      <c r="S77" s="157">
        <v>0</v>
      </c>
      <c r="T77" s="91">
        <v>2210294</v>
      </c>
      <c r="U77" s="41">
        <f>+'2016'!P77+'2017'!P77+'2018'!P77+'2019'!P77</f>
        <v>567000</v>
      </c>
      <c r="V77" s="41">
        <f>+'2016'!Q77+'2017'!Q77+'2018'!Q77+'2019'!Q77</f>
        <v>0</v>
      </c>
      <c r="W77" s="41">
        <f>+'2016'!R77+'2017'!R77+'2018'!R77+'2019'!R77</f>
        <v>0</v>
      </c>
      <c r="X77" s="42">
        <f t="shared" ref="X77:X98" si="2">IF(U77=0," -",V77/U77)</f>
        <v>0</v>
      </c>
      <c r="Y77" s="52" t="str">
        <f t="shared" ref="Y77:Y98" si="3">IF(W77=0," -",IF(V77=0,100%,W77/V77))</f>
        <v xml:space="preserve"> -</v>
      </c>
    </row>
    <row r="78" spans="2:25" ht="60">
      <c r="B78" s="315"/>
      <c r="C78" s="313"/>
      <c r="D78" s="309"/>
      <c r="E78" s="11" t="s">
        <v>87</v>
      </c>
      <c r="F78" s="41">
        <v>1</v>
      </c>
      <c r="G78" s="41">
        <f>'2016'!J78</f>
        <v>0</v>
      </c>
      <c r="H78" s="82">
        <f>'2017'!J78</f>
        <v>1</v>
      </c>
      <c r="I78" s="82">
        <f>'2018'!J78</f>
        <v>1</v>
      </c>
      <c r="J78" s="82">
        <f>'2019'!J78</f>
        <v>1</v>
      </c>
      <c r="K78" s="172">
        <f>'2016'!K78</f>
        <v>0</v>
      </c>
      <c r="L78" s="82">
        <f>'2017'!K78</f>
        <v>1</v>
      </c>
      <c r="M78" s="82">
        <f>'2018'!K78</f>
        <v>1</v>
      </c>
      <c r="N78" s="173">
        <f>'2019'!K78</f>
        <v>1</v>
      </c>
      <c r="O78" s="145" t="str">
        <f>'2016'!N78</f>
        <v xml:space="preserve"> -</v>
      </c>
      <c r="P78" s="146">
        <f>'2017'!N78</f>
        <v>1</v>
      </c>
      <c r="Q78" s="147">
        <f>'2018'!N78</f>
        <v>1</v>
      </c>
      <c r="R78" s="146">
        <f>'2019'!N78</f>
        <v>1</v>
      </c>
      <c r="S78" s="157">
        <v>1</v>
      </c>
      <c r="T78" s="91">
        <v>2210294</v>
      </c>
      <c r="U78" s="41">
        <f>+'2016'!P78+'2017'!P78+'2018'!P78+'2019'!P78</f>
        <v>2542911</v>
      </c>
      <c r="V78" s="41">
        <f>+'2016'!Q78+'2017'!Q78+'2018'!Q78+'2019'!Q78</f>
        <v>1337045</v>
      </c>
      <c r="W78" s="41">
        <f>+'2016'!R78+'2017'!R78+'2018'!R78+'2019'!R78</f>
        <v>0</v>
      </c>
      <c r="X78" s="42">
        <f t="shared" si="2"/>
        <v>0.52579307730392455</v>
      </c>
      <c r="Y78" s="52" t="str">
        <f t="shared" si="3"/>
        <v xml:space="preserve"> -</v>
      </c>
    </row>
    <row r="79" spans="2:25" ht="60">
      <c r="B79" s="315"/>
      <c r="C79" s="313"/>
      <c r="D79" s="309"/>
      <c r="E79" s="11" t="s">
        <v>88</v>
      </c>
      <c r="F79" s="41">
        <v>1</v>
      </c>
      <c r="G79" s="41">
        <f>'2016'!J79</f>
        <v>0</v>
      </c>
      <c r="H79" s="82">
        <f>'2017'!J79</f>
        <v>1</v>
      </c>
      <c r="I79" s="82">
        <f>'2018'!J79</f>
        <v>1</v>
      </c>
      <c r="J79" s="82">
        <f>'2019'!J79</f>
        <v>1</v>
      </c>
      <c r="K79" s="172">
        <f>'2016'!K79</f>
        <v>0</v>
      </c>
      <c r="L79" s="82">
        <f>'2017'!K79</f>
        <v>1</v>
      </c>
      <c r="M79" s="82">
        <f>'2018'!K79</f>
        <v>1</v>
      </c>
      <c r="N79" s="173">
        <f>'2019'!K79</f>
        <v>1</v>
      </c>
      <c r="O79" s="145" t="str">
        <f>'2016'!N79</f>
        <v xml:space="preserve"> -</v>
      </c>
      <c r="P79" s="146">
        <f>'2017'!N79</f>
        <v>1</v>
      </c>
      <c r="Q79" s="147">
        <f>'2018'!N79</f>
        <v>1</v>
      </c>
      <c r="R79" s="146">
        <f>'2019'!N79</f>
        <v>1</v>
      </c>
      <c r="S79" s="157">
        <v>1</v>
      </c>
      <c r="T79" s="91">
        <v>2210294</v>
      </c>
      <c r="U79" s="41">
        <f>+'2016'!P79+'2017'!P79+'2018'!P79+'2019'!P79</f>
        <v>1782260</v>
      </c>
      <c r="V79" s="41">
        <f>+'2016'!Q79+'2017'!Q79+'2018'!Q79+'2019'!Q79</f>
        <v>1771006</v>
      </c>
      <c r="W79" s="41">
        <f>+'2016'!R79+'2017'!R79+'2018'!R79+'2019'!R79</f>
        <v>0</v>
      </c>
      <c r="X79" s="42">
        <f t="shared" si="2"/>
        <v>0.99368554531886477</v>
      </c>
      <c r="Y79" s="52" t="str">
        <f t="shared" si="3"/>
        <v xml:space="preserve"> -</v>
      </c>
    </row>
    <row r="80" spans="2:25" ht="45">
      <c r="B80" s="315"/>
      <c r="C80" s="313"/>
      <c r="D80" s="309"/>
      <c r="E80" s="11" t="s">
        <v>89</v>
      </c>
      <c r="F80" s="41">
        <v>1</v>
      </c>
      <c r="G80" s="41">
        <f>'2016'!J80</f>
        <v>0</v>
      </c>
      <c r="H80" s="82">
        <f>'2017'!J80</f>
        <v>0</v>
      </c>
      <c r="I80" s="82">
        <f>'2018'!J80</f>
        <v>0</v>
      </c>
      <c r="J80" s="82">
        <f>'2019'!J80</f>
        <v>1</v>
      </c>
      <c r="K80" s="172">
        <f>'2016'!K80</f>
        <v>0</v>
      </c>
      <c r="L80" s="82">
        <f>'2017'!K80</f>
        <v>1</v>
      </c>
      <c r="M80" s="82">
        <f>'2018'!K80</f>
        <v>1</v>
      </c>
      <c r="N80" s="173">
        <f>'2019'!K80</f>
        <v>1</v>
      </c>
      <c r="O80" s="145" t="str">
        <f>'2016'!N80</f>
        <v xml:space="preserve"> -</v>
      </c>
      <c r="P80" s="146" t="str">
        <f>'2017'!N80</f>
        <v xml:space="preserve"> -</v>
      </c>
      <c r="Q80" s="147" t="str">
        <f>'2018'!N80</f>
        <v xml:space="preserve"> -</v>
      </c>
      <c r="R80" s="146">
        <f>'2019'!N80</f>
        <v>1</v>
      </c>
      <c r="S80" s="157">
        <v>1</v>
      </c>
      <c r="T80" s="91">
        <v>2210294</v>
      </c>
      <c r="U80" s="41">
        <f>+'2016'!P80+'2017'!P80+'2018'!P80+'2019'!P80</f>
        <v>5631387</v>
      </c>
      <c r="V80" s="41">
        <f>+'2016'!Q80+'2017'!Q80+'2018'!Q80+'2019'!Q80</f>
        <v>5062030</v>
      </c>
      <c r="W80" s="41">
        <f>+'2016'!R80+'2017'!R80+'2018'!R80+'2019'!R80</f>
        <v>0</v>
      </c>
      <c r="X80" s="42">
        <f t="shared" si="2"/>
        <v>0.89889577825143252</v>
      </c>
      <c r="Y80" s="52" t="str">
        <f t="shared" si="3"/>
        <v xml:space="preserve"> -</v>
      </c>
    </row>
    <row r="81" spans="2:25" ht="61" thickBot="1">
      <c r="B81" s="315"/>
      <c r="C81" s="313"/>
      <c r="D81" s="310"/>
      <c r="E81" s="14" t="s">
        <v>90</v>
      </c>
      <c r="F81" s="48">
        <v>1</v>
      </c>
      <c r="G81" s="48">
        <f>'2016'!J81</f>
        <v>0</v>
      </c>
      <c r="H81" s="83">
        <f>'2017'!J81</f>
        <v>1</v>
      </c>
      <c r="I81" s="83">
        <f>'2018'!J81</f>
        <v>1</v>
      </c>
      <c r="J81" s="83">
        <f>'2019'!J81</f>
        <v>1</v>
      </c>
      <c r="K81" s="175">
        <f>'2016'!K81</f>
        <v>0</v>
      </c>
      <c r="L81" s="83">
        <f>'2017'!K81</f>
        <v>1</v>
      </c>
      <c r="M81" s="83">
        <f>'2018'!K81</f>
        <v>1</v>
      </c>
      <c r="N81" s="176">
        <f>'2019'!K81</f>
        <v>1</v>
      </c>
      <c r="O81" s="148" t="str">
        <f>'2016'!N81</f>
        <v xml:space="preserve"> -</v>
      </c>
      <c r="P81" s="149">
        <f>'2017'!N81</f>
        <v>1</v>
      </c>
      <c r="Q81" s="150">
        <f>'2018'!N81</f>
        <v>1</v>
      </c>
      <c r="R81" s="149">
        <f>'2019'!N81</f>
        <v>1</v>
      </c>
      <c r="S81" s="158">
        <v>1</v>
      </c>
      <c r="T81" s="92">
        <v>2210294</v>
      </c>
      <c r="U81" s="48">
        <f>+'2016'!P81+'2017'!P81+'2018'!P81+'2019'!P81</f>
        <v>4668380</v>
      </c>
      <c r="V81" s="48">
        <f>+'2016'!Q81+'2017'!Q81+'2018'!Q81+'2019'!Q81</f>
        <v>4393457</v>
      </c>
      <c r="W81" s="48">
        <f>+'2016'!R81+'2017'!R81+'2018'!R81+'2019'!R81</f>
        <v>0</v>
      </c>
      <c r="X81" s="49">
        <f t="shared" si="2"/>
        <v>0.94110954977958095</v>
      </c>
      <c r="Y81" s="50" t="str">
        <f t="shared" si="3"/>
        <v xml:space="preserve"> -</v>
      </c>
    </row>
    <row r="82" spans="2:25" ht="45">
      <c r="B82" s="315"/>
      <c r="C82" s="313"/>
      <c r="D82" s="307" t="s">
        <v>123</v>
      </c>
      <c r="E82" s="13" t="s">
        <v>91</v>
      </c>
      <c r="F82" s="65">
        <v>1</v>
      </c>
      <c r="G82" s="65">
        <f>'2016'!J82</f>
        <v>1</v>
      </c>
      <c r="H82" s="86">
        <f>'2017'!J82</f>
        <v>1</v>
      </c>
      <c r="I82" s="86">
        <f>'2018'!J82</f>
        <v>1</v>
      </c>
      <c r="J82" s="86">
        <f>'2019'!J82</f>
        <v>1</v>
      </c>
      <c r="K82" s="181">
        <f>'2016'!K82</f>
        <v>1</v>
      </c>
      <c r="L82" s="86">
        <f>'2017'!K82</f>
        <v>1</v>
      </c>
      <c r="M82" s="86">
        <f>'2018'!K82</f>
        <v>1</v>
      </c>
      <c r="N82" s="182">
        <f>'2019'!K82</f>
        <v>1</v>
      </c>
      <c r="O82" s="142">
        <f>'2016'!N82</f>
        <v>1</v>
      </c>
      <c r="P82" s="143">
        <f>'2017'!N82</f>
        <v>1</v>
      </c>
      <c r="Q82" s="151">
        <f>'2018'!N82</f>
        <v>1</v>
      </c>
      <c r="R82" s="143">
        <f>'2019'!N82</f>
        <v>1</v>
      </c>
      <c r="S82" s="156">
        <v>1</v>
      </c>
      <c r="T82" s="94">
        <v>2210123</v>
      </c>
      <c r="U82" s="65">
        <f>+'2016'!P82+'2017'!P82+'2018'!P82+'2019'!P82</f>
        <v>208586</v>
      </c>
      <c r="V82" s="65">
        <f>+'2016'!Q82+'2017'!Q82+'2018'!Q82+'2019'!Q82</f>
        <v>199503</v>
      </c>
      <c r="W82" s="65">
        <f>+'2016'!R82+'2017'!R82+'2018'!R82+'2019'!R82</f>
        <v>0</v>
      </c>
      <c r="X82" s="66">
        <f t="shared" si="2"/>
        <v>0.95645441208901849</v>
      </c>
      <c r="Y82" s="67" t="str">
        <f t="shared" si="3"/>
        <v xml:space="preserve"> -</v>
      </c>
    </row>
    <row r="83" spans="2:25" ht="45">
      <c r="B83" s="315"/>
      <c r="C83" s="313"/>
      <c r="D83" s="305"/>
      <c r="E83" s="11" t="s">
        <v>92</v>
      </c>
      <c r="F83" s="41">
        <v>1000</v>
      </c>
      <c r="G83" s="41">
        <f>'2016'!J83</f>
        <v>250</v>
      </c>
      <c r="H83" s="82">
        <f>'2017'!J83</f>
        <v>250</v>
      </c>
      <c r="I83" s="82">
        <f>'2018'!J83</f>
        <v>250</v>
      </c>
      <c r="J83" s="82">
        <f>'2019'!J83</f>
        <v>250</v>
      </c>
      <c r="K83" s="172">
        <f>'2016'!K83</f>
        <v>71</v>
      </c>
      <c r="L83" s="82">
        <f>'2017'!K83</f>
        <v>230</v>
      </c>
      <c r="M83" s="82">
        <f>'2018'!K83</f>
        <v>298</v>
      </c>
      <c r="N83" s="173">
        <f>'2019'!K83</f>
        <v>412</v>
      </c>
      <c r="O83" s="145">
        <f>'2016'!N83</f>
        <v>0.28399999999999997</v>
      </c>
      <c r="P83" s="146">
        <f>'2017'!N83</f>
        <v>0.92</v>
      </c>
      <c r="Q83" s="147">
        <f>'2018'!N83</f>
        <v>1</v>
      </c>
      <c r="R83" s="146">
        <f>'2019'!N83</f>
        <v>1</v>
      </c>
      <c r="S83" s="157">
        <v>1</v>
      </c>
      <c r="T83" s="91">
        <v>2210123</v>
      </c>
      <c r="U83" s="41">
        <f>+'2016'!P83+'2017'!P83+'2018'!P83+'2019'!P83</f>
        <v>130002</v>
      </c>
      <c r="V83" s="41">
        <f>+'2016'!Q83+'2017'!Q83+'2018'!Q83+'2019'!Q83</f>
        <v>129170</v>
      </c>
      <c r="W83" s="41">
        <f>+'2016'!R83+'2017'!R83+'2018'!R83+'2019'!R83</f>
        <v>0</v>
      </c>
      <c r="X83" s="42">
        <f t="shared" si="2"/>
        <v>0.99360009846002373</v>
      </c>
      <c r="Y83" s="52" t="str">
        <f t="shared" si="3"/>
        <v xml:space="preserve"> -</v>
      </c>
    </row>
    <row r="84" spans="2:25" ht="30">
      <c r="B84" s="315"/>
      <c r="C84" s="313"/>
      <c r="D84" s="305"/>
      <c r="E84" s="11" t="s">
        <v>93</v>
      </c>
      <c r="F84" s="41">
        <v>10000</v>
      </c>
      <c r="G84" s="41">
        <f>'2016'!J84</f>
        <v>1500</v>
      </c>
      <c r="H84" s="82">
        <f>'2017'!J84</f>
        <v>3000</v>
      </c>
      <c r="I84" s="82">
        <f>'2018'!J84</f>
        <v>3000</v>
      </c>
      <c r="J84" s="82">
        <f>'2019'!J84</f>
        <v>2500</v>
      </c>
      <c r="K84" s="172">
        <f>'2016'!K84</f>
        <v>2032</v>
      </c>
      <c r="L84" s="82">
        <f>'2017'!K84</f>
        <v>3053</v>
      </c>
      <c r="M84" s="82">
        <f>'2018'!K84</f>
        <v>3000</v>
      </c>
      <c r="N84" s="173">
        <f>'2019'!K84</f>
        <v>3065</v>
      </c>
      <c r="O84" s="145">
        <f>'2016'!N84</f>
        <v>1</v>
      </c>
      <c r="P84" s="146">
        <f>'2017'!N84</f>
        <v>1</v>
      </c>
      <c r="Q84" s="147">
        <f>'2018'!N84</f>
        <v>1</v>
      </c>
      <c r="R84" s="146">
        <f>'2019'!N84</f>
        <v>1</v>
      </c>
      <c r="S84" s="157">
        <v>1</v>
      </c>
      <c r="T84" s="91">
        <v>2210123</v>
      </c>
      <c r="U84" s="41">
        <f>+'2016'!P84+'2017'!P84+'2018'!P84+'2019'!P84</f>
        <v>630034</v>
      </c>
      <c r="V84" s="41">
        <f>+'2016'!Q84+'2017'!Q84+'2018'!Q84+'2019'!Q84</f>
        <v>408348</v>
      </c>
      <c r="W84" s="41">
        <f>+'2016'!R84+'2017'!R84+'2018'!R84+'2019'!R84</f>
        <v>233407</v>
      </c>
      <c r="X84" s="42">
        <f t="shared" si="2"/>
        <v>0.64813644977890084</v>
      </c>
      <c r="Y84" s="52">
        <f t="shared" si="3"/>
        <v>0.57158844906795181</v>
      </c>
    </row>
    <row r="85" spans="2:25" ht="60">
      <c r="B85" s="315"/>
      <c r="C85" s="313"/>
      <c r="D85" s="305"/>
      <c r="E85" s="11" t="s">
        <v>94</v>
      </c>
      <c r="F85" s="41">
        <v>4</v>
      </c>
      <c r="G85" s="41">
        <f>'2016'!J85</f>
        <v>1</v>
      </c>
      <c r="H85" s="82">
        <f>'2017'!J85</f>
        <v>1</v>
      </c>
      <c r="I85" s="82">
        <f>'2018'!J85</f>
        <v>1</v>
      </c>
      <c r="J85" s="82">
        <f>'2019'!J85</f>
        <v>1</v>
      </c>
      <c r="K85" s="172">
        <f>'2016'!K85</f>
        <v>2</v>
      </c>
      <c r="L85" s="82">
        <f>'2017'!K85</f>
        <v>1</v>
      </c>
      <c r="M85" s="82">
        <f>'2018'!K85</f>
        <v>1</v>
      </c>
      <c r="N85" s="173">
        <f>'2019'!K85</f>
        <v>1</v>
      </c>
      <c r="O85" s="145">
        <f>'2016'!N85</f>
        <v>1</v>
      </c>
      <c r="P85" s="146">
        <f>'2017'!N85</f>
        <v>1</v>
      </c>
      <c r="Q85" s="147">
        <f>'2018'!N85</f>
        <v>1</v>
      </c>
      <c r="R85" s="146">
        <f>'2019'!N85</f>
        <v>1</v>
      </c>
      <c r="S85" s="157">
        <v>1</v>
      </c>
      <c r="T85" s="91">
        <v>2210123</v>
      </c>
      <c r="U85" s="41">
        <f>+'2016'!P85+'2017'!P85+'2018'!P85+'2019'!P85</f>
        <v>267312</v>
      </c>
      <c r="V85" s="41">
        <f>+'2016'!Q85+'2017'!Q85+'2018'!Q85+'2019'!Q85</f>
        <v>39951</v>
      </c>
      <c r="W85" s="41">
        <f>+'2016'!R85+'2017'!R85+'2018'!R85+'2019'!R85</f>
        <v>0</v>
      </c>
      <c r="X85" s="42">
        <f t="shared" si="2"/>
        <v>0.14945456994074341</v>
      </c>
      <c r="Y85" s="52" t="str">
        <f t="shared" si="3"/>
        <v xml:space="preserve"> -</v>
      </c>
    </row>
    <row r="86" spans="2:25" ht="45">
      <c r="B86" s="315"/>
      <c r="C86" s="313"/>
      <c r="D86" s="305"/>
      <c r="E86" s="11" t="s">
        <v>95</v>
      </c>
      <c r="F86" s="41">
        <v>1</v>
      </c>
      <c r="G86" s="41">
        <f>'2016'!J86</f>
        <v>1</v>
      </c>
      <c r="H86" s="82">
        <f>'2017'!J86</f>
        <v>1</v>
      </c>
      <c r="I86" s="82">
        <f>'2018'!J86</f>
        <v>1</v>
      </c>
      <c r="J86" s="82">
        <f>'2019'!J86</f>
        <v>1</v>
      </c>
      <c r="K86" s="172">
        <f>'2016'!K86</f>
        <v>1</v>
      </c>
      <c r="L86" s="82">
        <f>'2017'!K86</f>
        <v>1</v>
      </c>
      <c r="M86" s="82">
        <f>'2018'!K86</f>
        <v>1</v>
      </c>
      <c r="N86" s="173">
        <f>'2019'!K86</f>
        <v>1</v>
      </c>
      <c r="O86" s="145">
        <f>'2016'!N86</f>
        <v>1</v>
      </c>
      <c r="P86" s="146">
        <f>'2017'!N86</f>
        <v>1</v>
      </c>
      <c r="Q86" s="147">
        <f>'2018'!N86</f>
        <v>1</v>
      </c>
      <c r="R86" s="146">
        <f>'2019'!N86</f>
        <v>1</v>
      </c>
      <c r="S86" s="157">
        <v>1</v>
      </c>
      <c r="T86" s="91">
        <v>2210264</v>
      </c>
      <c r="U86" s="41">
        <f>+'2016'!P86+'2017'!P86+'2018'!P86+'2019'!P86</f>
        <v>99250</v>
      </c>
      <c r="V86" s="41">
        <f>+'2016'!Q86+'2017'!Q86+'2018'!Q86+'2019'!Q86</f>
        <v>99250</v>
      </c>
      <c r="W86" s="41">
        <f>+'2016'!R86+'2017'!R86+'2018'!R86+'2019'!R86</f>
        <v>0</v>
      </c>
      <c r="X86" s="42">
        <f t="shared" si="2"/>
        <v>1</v>
      </c>
      <c r="Y86" s="52" t="str">
        <f t="shared" si="3"/>
        <v xml:space="preserve"> -</v>
      </c>
    </row>
    <row r="87" spans="2:25" ht="75">
      <c r="B87" s="315"/>
      <c r="C87" s="313"/>
      <c r="D87" s="305"/>
      <c r="E87" s="16" t="s">
        <v>96</v>
      </c>
      <c r="F87" s="41">
        <v>1</v>
      </c>
      <c r="G87" s="41">
        <f>'2016'!J87</f>
        <v>1</v>
      </c>
      <c r="H87" s="82">
        <f>'2017'!J87</f>
        <v>1</v>
      </c>
      <c r="I87" s="82">
        <f>'2018'!J87</f>
        <v>1</v>
      </c>
      <c r="J87" s="82">
        <f>'2019'!J87</f>
        <v>1</v>
      </c>
      <c r="K87" s="172">
        <f>'2016'!K87</f>
        <v>0</v>
      </c>
      <c r="L87" s="82">
        <f>'2017'!K87</f>
        <v>1</v>
      </c>
      <c r="M87" s="82">
        <f>'2018'!K87</f>
        <v>1</v>
      </c>
      <c r="N87" s="173">
        <f>'2019'!K87</f>
        <v>1</v>
      </c>
      <c r="O87" s="145">
        <f>'2016'!N87</f>
        <v>0</v>
      </c>
      <c r="P87" s="146">
        <f>'2017'!N87</f>
        <v>1</v>
      </c>
      <c r="Q87" s="147">
        <f>'2018'!N87</f>
        <v>1</v>
      </c>
      <c r="R87" s="146">
        <f>'2019'!N87</f>
        <v>1</v>
      </c>
      <c r="S87" s="157">
        <v>0.75</v>
      </c>
      <c r="T87" s="91">
        <v>2210294</v>
      </c>
      <c r="U87" s="41">
        <f>+'2016'!P87+'2017'!P87+'2018'!P87+'2019'!P87</f>
        <v>0</v>
      </c>
      <c r="V87" s="41">
        <f>+'2016'!Q87+'2017'!Q87+'2018'!Q87+'2019'!Q87</f>
        <v>0</v>
      </c>
      <c r="W87" s="41">
        <f>+'2016'!R87+'2017'!R87+'2018'!R87+'2019'!R87</f>
        <v>0</v>
      </c>
      <c r="X87" s="42" t="str">
        <f t="shared" si="2"/>
        <v xml:space="preserve"> -</v>
      </c>
      <c r="Y87" s="52" t="str">
        <f t="shared" si="3"/>
        <v xml:space="preserve"> -</v>
      </c>
    </row>
    <row r="88" spans="2:25" ht="60">
      <c r="B88" s="315"/>
      <c r="C88" s="313"/>
      <c r="D88" s="305"/>
      <c r="E88" s="11" t="s">
        <v>97</v>
      </c>
      <c r="F88" s="41">
        <v>1</v>
      </c>
      <c r="G88" s="41">
        <f>'2016'!J88</f>
        <v>1</v>
      </c>
      <c r="H88" s="82">
        <f>'2017'!J88</f>
        <v>1</v>
      </c>
      <c r="I88" s="82">
        <f>'2018'!J88</f>
        <v>1</v>
      </c>
      <c r="J88" s="82">
        <f>'2019'!J88</f>
        <v>1</v>
      </c>
      <c r="K88" s="172">
        <f>'2016'!K88</f>
        <v>1</v>
      </c>
      <c r="L88" s="82">
        <f>'2017'!K88</f>
        <v>1</v>
      </c>
      <c r="M88" s="82">
        <f>'2018'!K88</f>
        <v>1</v>
      </c>
      <c r="N88" s="173">
        <f>'2019'!K88</f>
        <v>1</v>
      </c>
      <c r="O88" s="145">
        <f>'2016'!N88</f>
        <v>1</v>
      </c>
      <c r="P88" s="146">
        <f>'2017'!N88</f>
        <v>1</v>
      </c>
      <c r="Q88" s="147">
        <f>'2018'!N88</f>
        <v>1</v>
      </c>
      <c r="R88" s="146">
        <f>'2019'!N88</f>
        <v>1</v>
      </c>
      <c r="S88" s="157">
        <v>1</v>
      </c>
      <c r="T88" s="91">
        <v>2210294</v>
      </c>
      <c r="U88" s="41">
        <f>+'2016'!P88+'2017'!P88+'2018'!P88+'2019'!P88</f>
        <v>32839</v>
      </c>
      <c r="V88" s="41">
        <f>+'2016'!Q88+'2017'!Q88+'2018'!Q88+'2019'!Q88</f>
        <v>31636</v>
      </c>
      <c r="W88" s="41">
        <f>+'2016'!R88+'2017'!R88+'2018'!R88+'2019'!R88</f>
        <v>0</v>
      </c>
      <c r="X88" s="42">
        <f t="shared" si="2"/>
        <v>0.96336672858491423</v>
      </c>
      <c r="Y88" s="52" t="str">
        <f t="shared" si="3"/>
        <v xml:space="preserve"> -</v>
      </c>
    </row>
    <row r="89" spans="2:25" ht="30">
      <c r="B89" s="315"/>
      <c r="C89" s="313"/>
      <c r="D89" s="305"/>
      <c r="E89" s="11" t="s">
        <v>98</v>
      </c>
      <c r="F89" s="41">
        <v>1</v>
      </c>
      <c r="G89" s="41">
        <f>'2016'!J89</f>
        <v>1</v>
      </c>
      <c r="H89" s="82">
        <f>'2017'!J89</f>
        <v>1</v>
      </c>
      <c r="I89" s="82">
        <f>'2018'!J89</f>
        <v>1</v>
      </c>
      <c r="J89" s="82">
        <f>'2019'!J89</f>
        <v>1</v>
      </c>
      <c r="K89" s="172">
        <f>'2016'!K89</f>
        <v>0</v>
      </c>
      <c r="L89" s="82">
        <f>'2017'!K89</f>
        <v>1</v>
      </c>
      <c r="M89" s="82">
        <f>'2018'!K89</f>
        <v>1</v>
      </c>
      <c r="N89" s="173">
        <f>'2019'!K89</f>
        <v>1</v>
      </c>
      <c r="O89" s="145">
        <f>'2016'!N89</f>
        <v>0</v>
      </c>
      <c r="P89" s="146">
        <f>'2017'!N89</f>
        <v>1</v>
      </c>
      <c r="Q89" s="147">
        <f>'2018'!N89</f>
        <v>1</v>
      </c>
      <c r="R89" s="146">
        <f>'2019'!N89</f>
        <v>1</v>
      </c>
      <c r="S89" s="157">
        <v>0.75</v>
      </c>
      <c r="T89" s="91" t="s">
        <v>201</v>
      </c>
      <c r="U89" s="41">
        <f>+'2016'!P89+'2017'!P89+'2018'!P89+'2019'!P89</f>
        <v>31267</v>
      </c>
      <c r="V89" s="41">
        <f>+'2016'!Q89+'2017'!Q89+'2018'!Q89+'2019'!Q89</f>
        <v>31267</v>
      </c>
      <c r="W89" s="41">
        <f>+'2016'!R89+'2017'!R89+'2018'!R89+'2019'!R89</f>
        <v>0</v>
      </c>
      <c r="X89" s="42">
        <f t="shared" si="2"/>
        <v>1</v>
      </c>
      <c r="Y89" s="52" t="str">
        <f t="shared" si="3"/>
        <v xml:space="preserve"> -</v>
      </c>
    </row>
    <row r="90" spans="2:25" ht="46" thickBot="1">
      <c r="B90" s="315"/>
      <c r="C90" s="313"/>
      <c r="D90" s="306"/>
      <c r="E90" s="15" t="s">
        <v>99</v>
      </c>
      <c r="F90" s="59">
        <v>1</v>
      </c>
      <c r="G90" s="59">
        <f>'2016'!J90</f>
        <v>1</v>
      </c>
      <c r="H90" s="85">
        <f>'2017'!J90</f>
        <v>1</v>
      </c>
      <c r="I90" s="85">
        <f>'2018'!J90</f>
        <v>1</v>
      </c>
      <c r="J90" s="85">
        <f>'2019'!J90</f>
        <v>1</v>
      </c>
      <c r="K90" s="179">
        <f>'2016'!K90</f>
        <v>1</v>
      </c>
      <c r="L90" s="85">
        <f>'2017'!K90</f>
        <v>1</v>
      </c>
      <c r="M90" s="85">
        <f>'2018'!K90</f>
        <v>1</v>
      </c>
      <c r="N90" s="180">
        <f>'2019'!K90</f>
        <v>1</v>
      </c>
      <c r="O90" s="148">
        <f>'2016'!N90</f>
        <v>1</v>
      </c>
      <c r="P90" s="149">
        <f>'2017'!N90</f>
        <v>1</v>
      </c>
      <c r="Q90" s="150">
        <f>'2018'!N90</f>
        <v>1</v>
      </c>
      <c r="R90" s="149">
        <f>'2019'!N90</f>
        <v>1</v>
      </c>
      <c r="S90" s="158">
        <v>1</v>
      </c>
      <c r="T90" s="92">
        <v>2210289</v>
      </c>
      <c r="U90" s="48">
        <f>+'2016'!P90+'2017'!P90+'2018'!P90+'2019'!P90</f>
        <v>3037333</v>
      </c>
      <c r="V90" s="48">
        <f>+'2016'!Q90+'2017'!Q90+'2018'!Q90+'2019'!Q90</f>
        <v>3037333</v>
      </c>
      <c r="W90" s="48">
        <f>+'2016'!R90+'2017'!R90+'2018'!R90+'2019'!R90</f>
        <v>0</v>
      </c>
      <c r="X90" s="49">
        <f t="shared" si="2"/>
        <v>1</v>
      </c>
      <c r="Y90" s="50" t="str">
        <f t="shared" si="3"/>
        <v xml:space="preserve"> -</v>
      </c>
    </row>
    <row r="91" spans="2:25" ht="45">
      <c r="B91" s="315"/>
      <c r="C91" s="313"/>
      <c r="D91" s="308" t="s">
        <v>124</v>
      </c>
      <c r="E91" s="17" t="s">
        <v>100</v>
      </c>
      <c r="F91" s="45">
        <v>7</v>
      </c>
      <c r="G91" s="45">
        <f>'2016'!J91</f>
        <v>1</v>
      </c>
      <c r="H91" s="84">
        <f>'2017'!J91</f>
        <v>2</v>
      </c>
      <c r="I91" s="84">
        <f>'2018'!J91</f>
        <v>2</v>
      </c>
      <c r="J91" s="84">
        <f>'2019'!J91</f>
        <v>2</v>
      </c>
      <c r="K91" s="177">
        <f>'2016'!K91</f>
        <v>0</v>
      </c>
      <c r="L91" s="84">
        <f>'2017'!K91</f>
        <v>2</v>
      </c>
      <c r="M91" s="84">
        <f>'2018'!K91</f>
        <v>9</v>
      </c>
      <c r="N91" s="178">
        <f>'2019'!K91</f>
        <v>3</v>
      </c>
      <c r="O91" s="142">
        <f>'2016'!N91</f>
        <v>0</v>
      </c>
      <c r="P91" s="143">
        <f>'2017'!N91</f>
        <v>1</v>
      </c>
      <c r="Q91" s="151">
        <f>'2018'!N91</f>
        <v>1</v>
      </c>
      <c r="R91" s="143">
        <f>'2019'!N91</f>
        <v>1</v>
      </c>
      <c r="S91" s="156">
        <v>1</v>
      </c>
      <c r="T91" s="94">
        <v>0</v>
      </c>
      <c r="U91" s="65">
        <f>+'2016'!P91+'2017'!P91+'2018'!P91+'2019'!P91</f>
        <v>0</v>
      </c>
      <c r="V91" s="65">
        <f>+'2016'!Q91+'2017'!Q91+'2018'!Q91+'2019'!Q91</f>
        <v>0</v>
      </c>
      <c r="W91" s="65">
        <f>+'2016'!R91+'2017'!R91+'2018'!R91+'2019'!R91</f>
        <v>0</v>
      </c>
      <c r="X91" s="66" t="str">
        <f t="shared" si="2"/>
        <v xml:space="preserve"> -</v>
      </c>
      <c r="Y91" s="67" t="str">
        <f t="shared" si="3"/>
        <v xml:space="preserve"> -</v>
      </c>
    </row>
    <row r="92" spans="2:25" ht="30">
      <c r="B92" s="315"/>
      <c r="C92" s="313"/>
      <c r="D92" s="309"/>
      <c r="E92" s="16" t="s">
        <v>101</v>
      </c>
      <c r="F92" s="42">
        <v>1</v>
      </c>
      <c r="G92" s="42">
        <f>'2016'!J92</f>
        <v>1</v>
      </c>
      <c r="H92" s="78">
        <f>'2017'!J92</f>
        <v>1</v>
      </c>
      <c r="I92" s="78">
        <f>'2018'!J92</f>
        <v>1</v>
      </c>
      <c r="J92" s="78">
        <f>'2019'!J92</f>
        <v>1</v>
      </c>
      <c r="K92" s="174">
        <f>'2016'!K92</f>
        <v>1</v>
      </c>
      <c r="L92" s="78">
        <f>'2017'!K92</f>
        <v>1</v>
      </c>
      <c r="M92" s="78">
        <f>'2018'!K92</f>
        <v>1</v>
      </c>
      <c r="N92" s="52">
        <f>'2019'!K92</f>
        <v>1</v>
      </c>
      <c r="O92" s="145">
        <f>'2016'!N92</f>
        <v>1</v>
      </c>
      <c r="P92" s="146">
        <f>'2017'!N92</f>
        <v>1</v>
      </c>
      <c r="Q92" s="147">
        <f>'2018'!N92</f>
        <v>1</v>
      </c>
      <c r="R92" s="146">
        <f>'2019'!N92</f>
        <v>1</v>
      </c>
      <c r="S92" s="157">
        <v>1</v>
      </c>
      <c r="T92" s="91">
        <v>0</v>
      </c>
      <c r="U92" s="41">
        <f>+'2016'!P92+'2017'!P92+'2018'!P92+'2019'!P92</f>
        <v>0</v>
      </c>
      <c r="V92" s="41">
        <f>+'2016'!Q92+'2017'!Q92+'2018'!Q92+'2019'!Q92</f>
        <v>0</v>
      </c>
      <c r="W92" s="41">
        <f>+'2016'!R92+'2017'!R92+'2018'!R92+'2019'!R92</f>
        <v>0</v>
      </c>
      <c r="X92" s="42" t="str">
        <f t="shared" si="2"/>
        <v xml:space="preserve"> -</v>
      </c>
      <c r="Y92" s="52" t="str">
        <f t="shared" si="3"/>
        <v xml:space="preserve"> -</v>
      </c>
    </row>
    <row r="93" spans="2:25" ht="75">
      <c r="B93" s="315"/>
      <c r="C93" s="313"/>
      <c r="D93" s="309"/>
      <c r="E93" s="11" t="s">
        <v>102</v>
      </c>
      <c r="F93" s="41">
        <v>4</v>
      </c>
      <c r="G93" s="41">
        <f>'2016'!J93</f>
        <v>1</v>
      </c>
      <c r="H93" s="82">
        <f>'2017'!J93</f>
        <v>1</v>
      </c>
      <c r="I93" s="82">
        <f>'2018'!J93</f>
        <v>1</v>
      </c>
      <c r="J93" s="82">
        <f>'2019'!J93</f>
        <v>1</v>
      </c>
      <c r="K93" s="172">
        <f>'2016'!K93</f>
        <v>1</v>
      </c>
      <c r="L93" s="82">
        <f>'2017'!K93</f>
        <v>1</v>
      </c>
      <c r="M93" s="82">
        <f>'2018'!K93</f>
        <v>1</v>
      </c>
      <c r="N93" s="173">
        <f>'2019'!K93</f>
        <v>1</v>
      </c>
      <c r="O93" s="145">
        <f>'2016'!N93</f>
        <v>1</v>
      </c>
      <c r="P93" s="146">
        <f>'2017'!N93</f>
        <v>1</v>
      </c>
      <c r="Q93" s="147">
        <f>'2018'!N93</f>
        <v>1</v>
      </c>
      <c r="R93" s="146">
        <f>'2019'!N93</f>
        <v>1</v>
      </c>
      <c r="S93" s="157">
        <v>1</v>
      </c>
      <c r="T93" s="91" t="s">
        <v>201</v>
      </c>
      <c r="U93" s="41">
        <f>+'2016'!P93+'2017'!P93+'2018'!P93+'2019'!P93</f>
        <v>0</v>
      </c>
      <c r="V93" s="41">
        <f>+'2016'!Q93+'2017'!Q93+'2018'!Q93+'2019'!Q93</f>
        <v>0</v>
      </c>
      <c r="W93" s="41">
        <f>+'2016'!R93+'2017'!R93+'2018'!R93+'2019'!R93</f>
        <v>0</v>
      </c>
      <c r="X93" s="42" t="str">
        <f t="shared" si="2"/>
        <v xml:space="preserve"> -</v>
      </c>
      <c r="Y93" s="52" t="str">
        <f t="shared" si="3"/>
        <v xml:space="preserve"> -</v>
      </c>
    </row>
    <row r="94" spans="2:25" ht="31" thickBot="1">
      <c r="B94" s="315"/>
      <c r="C94" s="313"/>
      <c r="D94" s="310"/>
      <c r="E94" s="14" t="s">
        <v>103</v>
      </c>
      <c r="F94" s="48">
        <v>1</v>
      </c>
      <c r="G94" s="48">
        <f>'2016'!J94</f>
        <v>0</v>
      </c>
      <c r="H94" s="83">
        <f>'2017'!J94</f>
        <v>1</v>
      </c>
      <c r="I94" s="83">
        <f>'2018'!J94</f>
        <v>1</v>
      </c>
      <c r="J94" s="83">
        <f>'2019'!J94</f>
        <v>1</v>
      </c>
      <c r="K94" s="175">
        <f>'2016'!K94</f>
        <v>0</v>
      </c>
      <c r="L94" s="83">
        <f>'2017'!K94</f>
        <v>0</v>
      </c>
      <c r="M94" s="83">
        <f>'2018'!K94</f>
        <v>0</v>
      </c>
      <c r="N94" s="176">
        <f>'2019'!K94</f>
        <v>0.5</v>
      </c>
      <c r="O94" s="148" t="str">
        <f>'2016'!N94</f>
        <v xml:space="preserve"> -</v>
      </c>
      <c r="P94" s="149">
        <f>'2017'!N94</f>
        <v>0</v>
      </c>
      <c r="Q94" s="150">
        <f>'2018'!N94</f>
        <v>0</v>
      </c>
      <c r="R94" s="149">
        <f>'2019'!N94</f>
        <v>0.5</v>
      </c>
      <c r="S94" s="158">
        <v>0.16666666666666666</v>
      </c>
      <c r="T94" s="92">
        <v>2210294</v>
      </c>
      <c r="U94" s="48">
        <f>+'2016'!P94+'2017'!P94+'2018'!P94+'2019'!P94</f>
        <v>0</v>
      </c>
      <c r="V94" s="48">
        <f>+'2016'!Q94+'2017'!Q94+'2018'!Q94+'2019'!Q94</f>
        <v>0</v>
      </c>
      <c r="W94" s="48">
        <f>+'2016'!R94+'2017'!R94+'2018'!R94+'2019'!R94</f>
        <v>0</v>
      </c>
      <c r="X94" s="49" t="str">
        <f t="shared" si="2"/>
        <v xml:space="preserve"> -</v>
      </c>
      <c r="Y94" s="50" t="str">
        <f t="shared" si="3"/>
        <v xml:space="preserve"> -</v>
      </c>
    </row>
    <row r="95" spans="2:25" ht="90">
      <c r="B95" s="315"/>
      <c r="C95" s="313"/>
      <c r="D95" s="307" t="s">
        <v>125</v>
      </c>
      <c r="E95" s="13" t="s">
        <v>104</v>
      </c>
      <c r="F95" s="65">
        <v>1</v>
      </c>
      <c r="G95" s="65">
        <f>'2016'!J95</f>
        <v>0</v>
      </c>
      <c r="H95" s="86">
        <f>'2017'!J95</f>
        <v>1</v>
      </c>
      <c r="I95" s="86">
        <f>'2018'!J95</f>
        <v>0</v>
      </c>
      <c r="J95" s="86">
        <f>'2019'!J95</f>
        <v>0</v>
      </c>
      <c r="K95" s="181">
        <f>'2016'!K95</f>
        <v>0</v>
      </c>
      <c r="L95" s="86">
        <f>'2017'!K95</f>
        <v>1</v>
      </c>
      <c r="M95" s="86">
        <f>'2018'!K95</f>
        <v>1</v>
      </c>
      <c r="N95" s="182">
        <f>'2019'!K95</f>
        <v>1</v>
      </c>
      <c r="O95" s="142" t="str">
        <f>'2016'!N95</f>
        <v xml:space="preserve"> -</v>
      </c>
      <c r="P95" s="143">
        <f>'2017'!N95</f>
        <v>1</v>
      </c>
      <c r="Q95" s="151" t="str">
        <f>'2018'!N95</f>
        <v xml:space="preserve"> -</v>
      </c>
      <c r="R95" s="143" t="str">
        <f>'2019'!N95</f>
        <v xml:space="preserve"> -</v>
      </c>
      <c r="S95" s="156">
        <v>1</v>
      </c>
      <c r="T95" s="94" t="s">
        <v>201</v>
      </c>
      <c r="U95" s="65">
        <f>+'2016'!P95+'2017'!P95+'2018'!P95+'2019'!P95</f>
        <v>0</v>
      </c>
      <c r="V95" s="65">
        <f>+'2016'!Q95+'2017'!Q95+'2018'!Q95+'2019'!Q95</f>
        <v>0</v>
      </c>
      <c r="W95" s="65">
        <f>+'2016'!R95+'2017'!R95+'2018'!R95+'2019'!R95</f>
        <v>0</v>
      </c>
      <c r="X95" s="66" t="str">
        <f t="shared" si="2"/>
        <v xml:space="preserve"> -</v>
      </c>
      <c r="Y95" s="67" t="str">
        <f t="shared" si="3"/>
        <v xml:space="preserve"> -</v>
      </c>
    </row>
    <row r="96" spans="2:25" ht="45">
      <c r="B96" s="315"/>
      <c r="C96" s="313"/>
      <c r="D96" s="305"/>
      <c r="E96" s="11" t="s">
        <v>105</v>
      </c>
      <c r="F96" s="41">
        <v>1</v>
      </c>
      <c r="G96" s="41">
        <f>'2016'!J96</f>
        <v>1</v>
      </c>
      <c r="H96" s="82">
        <f>'2017'!J96</f>
        <v>0</v>
      </c>
      <c r="I96" s="82">
        <f>'2018'!J96</f>
        <v>0</v>
      </c>
      <c r="J96" s="82">
        <f>'2019'!J96</f>
        <v>0</v>
      </c>
      <c r="K96" s="269">
        <f>'2016'!K96</f>
        <v>0.5</v>
      </c>
      <c r="L96" s="82">
        <f>'2017'!K96</f>
        <v>0</v>
      </c>
      <c r="M96" s="82">
        <f>'2018'!K96</f>
        <v>1</v>
      </c>
      <c r="N96" s="173">
        <f>'2019'!K96</f>
        <v>0</v>
      </c>
      <c r="O96" s="145">
        <f>'2016'!N96</f>
        <v>0.5</v>
      </c>
      <c r="P96" s="146" t="str">
        <f>'2017'!N96</f>
        <v xml:space="preserve"> -</v>
      </c>
      <c r="Q96" s="147" t="str">
        <f>'2018'!N96</f>
        <v xml:space="preserve"> -</v>
      </c>
      <c r="R96" s="146" t="str">
        <f>'2019'!N96</f>
        <v xml:space="preserve"> -</v>
      </c>
      <c r="S96" s="157">
        <v>1</v>
      </c>
      <c r="T96" s="91" t="s">
        <v>201</v>
      </c>
      <c r="U96" s="41">
        <f>+'2016'!P96+'2017'!P96+'2018'!P96+'2019'!P96</f>
        <v>0</v>
      </c>
      <c r="V96" s="41">
        <f>+'2016'!Q96+'2017'!Q96+'2018'!Q96+'2019'!Q96</f>
        <v>0</v>
      </c>
      <c r="W96" s="41">
        <f>+'2016'!R96+'2017'!R96+'2018'!R96+'2019'!R96</f>
        <v>0</v>
      </c>
      <c r="X96" s="42" t="str">
        <f t="shared" si="2"/>
        <v xml:space="preserve"> -</v>
      </c>
      <c r="Y96" s="52" t="str">
        <f t="shared" si="3"/>
        <v xml:space="preserve"> -</v>
      </c>
    </row>
    <row r="97" spans="2:25" ht="31" thickBot="1">
      <c r="B97" s="316"/>
      <c r="C97" s="312"/>
      <c r="D97" s="281"/>
      <c r="E97" s="14" t="s">
        <v>106</v>
      </c>
      <c r="F97" s="48">
        <v>1</v>
      </c>
      <c r="G97" s="48">
        <f>'2016'!J97</f>
        <v>0</v>
      </c>
      <c r="H97" s="83">
        <f>'2017'!J97</f>
        <v>0</v>
      </c>
      <c r="I97" s="83">
        <f>'2018'!J97</f>
        <v>1</v>
      </c>
      <c r="J97" s="83">
        <f>'2019'!J97</f>
        <v>0</v>
      </c>
      <c r="K97" s="175">
        <f>'2016'!K97</f>
        <v>0</v>
      </c>
      <c r="L97" s="83">
        <f>'2017'!K97</f>
        <v>0</v>
      </c>
      <c r="M97" s="83">
        <f>'2018'!K97</f>
        <v>0.8</v>
      </c>
      <c r="N97" s="176">
        <f>'2019'!K97</f>
        <v>1</v>
      </c>
      <c r="O97" s="148" t="str">
        <f>'2016'!N97</f>
        <v xml:space="preserve"> -</v>
      </c>
      <c r="P97" s="149" t="str">
        <f>'2017'!N97</f>
        <v xml:space="preserve"> -</v>
      </c>
      <c r="Q97" s="150">
        <f>'2018'!N97</f>
        <v>0.8</v>
      </c>
      <c r="R97" s="149" t="str">
        <f>'2019'!N97</f>
        <v xml:space="preserve"> -</v>
      </c>
      <c r="S97" s="158">
        <v>1</v>
      </c>
      <c r="T97" s="92" t="s">
        <v>201</v>
      </c>
      <c r="U97" s="41">
        <f>+'2016'!P97+'2017'!P97+'2018'!P97+'2019'!P97</f>
        <v>0</v>
      </c>
      <c r="V97" s="41">
        <f>+'2016'!Q97+'2017'!Q97+'2018'!Q97+'2019'!Q97</f>
        <v>0</v>
      </c>
      <c r="W97" s="41">
        <f>+'2016'!R97+'2017'!R97+'2018'!R97+'2019'!R97</f>
        <v>0</v>
      </c>
      <c r="X97" s="42" t="str">
        <f t="shared" si="2"/>
        <v xml:space="preserve"> -</v>
      </c>
      <c r="Y97" s="52" t="str">
        <f t="shared" si="3"/>
        <v xml:space="preserve"> -</v>
      </c>
    </row>
    <row r="98" spans="2:25" ht="21" customHeight="1" thickBot="1">
      <c r="O98" s="153">
        <f>+AVERAGE(O12:O13,O15:O23,O25:O40,O42:O47,O49:O50,O52:O62,O64:O66,O68:O97)</f>
        <v>0.79148837209302325</v>
      </c>
      <c r="P98" s="152">
        <f t="shared" ref="P98:R98" si="4">+AVERAGE(P12:P13,P15:P23,P25:P40,P42:P47,P49:P50,P52:P62,P64:P66,P68:P97)</f>
        <v>0.84641353728814206</v>
      </c>
      <c r="Q98" s="152">
        <f t="shared" si="4"/>
        <v>0.9</v>
      </c>
      <c r="R98" s="152">
        <f t="shared" si="4"/>
        <v>0.94166666666666665</v>
      </c>
      <c r="S98" s="100">
        <f>+AVERAGE(S12:S13,S15:S23,S25:S40,S42:S47,S49:S50,S52:S62,S64:S66,S68:S97)</f>
        <v>0.90337552742616045</v>
      </c>
      <c r="T98" s="112"/>
      <c r="U98" s="113">
        <f>+SUM(U12:U13,U15:U23,U25:U40,U42:U47,U49:U50,U52:U62,U64:U66,U68:U97)</f>
        <v>90119163</v>
      </c>
      <c r="V98" s="101">
        <f t="shared" ref="V98:W98" si="5">+SUM(V12:V13,V15:V23,V25:V40,V42:V47,V49:V50,V52:V62,V64:V66,V68:V97)</f>
        <v>58920005</v>
      </c>
      <c r="W98" s="101">
        <f t="shared" si="5"/>
        <v>13483836</v>
      </c>
      <c r="X98" s="102">
        <f t="shared" si="2"/>
        <v>0.65380106781506619</v>
      </c>
      <c r="Y98" s="100">
        <f t="shared" si="3"/>
        <v>0.22884987874661586</v>
      </c>
    </row>
  </sheetData>
  <mergeCells count="44">
    <mergeCell ref="R10:R11"/>
    <mergeCell ref="B64:B97"/>
    <mergeCell ref="C64:C66"/>
    <mergeCell ref="D64:D66"/>
    <mergeCell ref="C68:C97"/>
    <mergeCell ref="D68:D71"/>
    <mergeCell ref="D72:D81"/>
    <mergeCell ref="D82:D90"/>
    <mergeCell ref="D91:D94"/>
    <mergeCell ref="D95:D97"/>
    <mergeCell ref="D43:D46"/>
    <mergeCell ref="C49:C50"/>
    <mergeCell ref="D49:D50"/>
    <mergeCell ref="B52:B62"/>
    <mergeCell ref="C52:C62"/>
    <mergeCell ref="D52:D57"/>
    <mergeCell ref="D58:D59"/>
    <mergeCell ref="D60:D62"/>
    <mergeCell ref="B12:B23"/>
    <mergeCell ref="C12:C13"/>
    <mergeCell ref="C15:C23"/>
    <mergeCell ref="D15:D23"/>
    <mergeCell ref="B25:B50"/>
    <mergeCell ref="C25:C40"/>
    <mergeCell ref="D25:D36"/>
    <mergeCell ref="D37:D38"/>
    <mergeCell ref="D39:D40"/>
    <mergeCell ref="C42:C47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P10:P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2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332" t="s">
        <v>199</v>
      </c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4"/>
    </row>
    <row r="4" spans="2:15" ht="16" thickBot="1">
      <c r="C4" s="188"/>
      <c r="D4" s="188"/>
      <c r="E4" s="188"/>
      <c r="F4" s="188"/>
      <c r="G4" s="188"/>
      <c r="H4" s="188"/>
      <c r="I4" s="188"/>
    </row>
    <row r="5" spans="2:15" ht="19" customHeight="1">
      <c r="C5" s="188"/>
      <c r="D5" s="188"/>
      <c r="E5" s="335" t="s">
        <v>141</v>
      </c>
      <c r="F5" s="336"/>
      <c r="G5" s="336"/>
      <c r="H5" s="336"/>
      <c r="I5" s="339" t="s">
        <v>139</v>
      </c>
      <c r="J5" s="340"/>
      <c r="K5" s="343" t="s">
        <v>142</v>
      </c>
      <c r="L5" s="344"/>
      <c r="M5" s="344"/>
      <c r="N5" s="344"/>
      <c r="O5" s="345"/>
    </row>
    <row r="6" spans="2:15" ht="19" customHeight="1" thickBot="1">
      <c r="E6" s="337"/>
      <c r="F6" s="338"/>
      <c r="G6" s="338"/>
      <c r="H6" s="338"/>
      <c r="I6" s="341"/>
      <c r="J6" s="342"/>
      <c r="K6" s="346" t="s">
        <v>138</v>
      </c>
      <c r="L6" s="347"/>
      <c r="M6" s="347"/>
      <c r="N6" s="347"/>
      <c r="O6" s="348"/>
    </row>
    <row r="7" spans="2:15" ht="32" customHeight="1" thickBot="1">
      <c r="C7" s="351"/>
      <c r="D7" s="352"/>
      <c r="E7" s="189">
        <v>2016</v>
      </c>
      <c r="F7" s="190">
        <v>2017</v>
      </c>
      <c r="G7" s="190">
        <v>2018</v>
      </c>
      <c r="H7" s="190">
        <v>2019</v>
      </c>
      <c r="I7" s="353" t="s">
        <v>138</v>
      </c>
      <c r="J7" s="354"/>
      <c r="K7" s="191" t="s">
        <v>143</v>
      </c>
      <c r="L7" s="192" t="s">
        <v>144</v>
      </c>
      <c r="M7" s="192" t="s">
        <v>145</v>
      </c>
      <c r="N7" s="192" t="s">
        <v>146</v>
      </c>
      <c r="O7" s="193" t="s">
        <v>147</v>
      </c>
    </row>
    <row r="8" spans="2:15" ht="22" customHeight="1" thickBot="1">
      <c r="B8" s="194">
        <v>1</v>
      </c>
      <c r="C8" s="355" t="s">
        <v>148</v>
      </c>
      <c r="D8" s="356"/>
      <c r="E8" s="195">
        <f>+IF(SUM('2016 - 2019'!G12:G23)&gt;0,AVERAGE('2016 - 2019'!O12:O23)," -")</f>
        <v>0.95</v>
      </c>
      <c r="F8" s="195">
        <f>+IF(SUM('2016 - 2019'!H12:H23)&gt;0,AVERAGE('2016 - 2019'!P12:P23)," -")</f>
        <v>0.83968253968253981</v>
      </c>
      <c r="G8" s="195">
        <f>+IF(SUM('2016 - 2019'!I12:I23)&gt;0,AVERAGE('2016 - 2019'!Q12:Q23)," -")</f>
        <v>1</v>
      </c>
      <c r="H8" s="195">
        <f>+IF(SUM('2016 - 2019'!J12:J23)&gt;0,AVERAGE('2016 - 2019'!R12:R23)," -")</f>
        <v>0.8928571428571429</v>
      </c>
      <c r="I8" s="196">
        <f>+AVERAGE('2016 - 2019'!S12:S23)</f>
        <v>0.88636363636363635</v>
      </c>
      <c r="J8" s="197">
        <f t="shared" ref="J8:J28" si="0">+I8</f>
        <v>0.88636363636363635</v>
      </c>
      <c r="K8" s="198">
        <f>+K9+K12</f>
        <v>4414555</v>
      </c>
      <c r="L8" s="199">
        <f>+L9+L12</f>
        <v>3877056</v>
      </c>
      <c r="M8" s="199">
        <f>+M9+M12</f>
        <v>0</v>
      </c>
      <c r="N8" s="200">
        <f t="shared" ref="N8:N28" si="1">IF(K8=0,"-",+L8/K8)</f>
        <v>0.87824390000804153</v>
      </c>
      <c r="O8" s="201" t="str">
        <f>IF(M8=0," -",IF(L8=0,100%,M8/L8))</f>
        <v xml:space="preserve"> -</v>
      </c>
    </row>
    <row r="9" spans="2:15" ht="20" customHeight="1">
      <c r="B9" s="202" t="s">
        <v>149</v>
      </c>
      <c r="C9" s="357" t="s">
        <v>126</v>
      </c>
      <c r="D9" s="358"/>
      <c r="E9" s="203">
        <f>+IF(SUM('2016 - 2019'!G12:G13)&gt;0,AVERAGE('2016 - 2019'!O12:O13)," -")</f>
        <v>0.875</v>
      </c>
      <c r="F9" s="203">
        <f>+IF(SUM('2016 - 2019'!H12:H13)&gt;0,AVERAGE('2016 - 2019'!P12:P13)," -")</f>
        <v>1</v>
      </c>
      <c r="G9" s="203">
        <f>+IF(SUM('2016 - 2019'!I12:I13)&gt;0,AVERAGE('2016 - 2019'!Q12:Q13)," -")</f>
        <v>1</v>
      </c>
      <c r="H9" s="203">
        <f>+IF(SUM('2016 - 2019'!J12:J13)&gt;0,AVERAGE('2016 - 2019'!R12:R13)," -")</f>
        <v>1</v>
      </c>
      <c r="I9" s="204">
        <f>+AVERAGE('2016 - 2019'!S12:S13)</f>
        <v>1</v>
      </c>
      <c r="J9" s="205">
        <f t="shared" si="0"/>
        <v>1</v>
      </c>
      <c r="K9" s="206">
        <f>+SUM(K10:K11)</f>
        <v>691986</v>
      </c>
      <c r="L9" s="207">
        <f t="shared" ref="L9:M9" si="2">+SUM(L10:L11)</f>
        <v>644528</v>
      </c>
      <c r="M9" s="207">
        <f t="shared" si="2"/>
        <v>0</v>
      </c>
      <c r="N9" s="208">
        <f t="shared" si="1"/>
        <v>0.93141768764107946</v>
      </c>
      <c r="O9" s="209" t="str">
        <f>IF(M9=0," -",IF(L9=0,100%,M9/L9))</f>
        <v xml:space="preserve"> -</v>
      </c>
    </row>
    <row r="10" spans="2:15" ht="18" customHeight="1">
      <c r="B10" s="210" t="s">
        <v>150</v>
      </c>
      <c r="C10" s="349" t="s">
        <v>151</v>
      </c>
      <c r="D10" s="350"/>
      <c r="E10" s="211">
        <f>+IF('2016 - 2019'!G12&gt;0,'2016 - 2019'!O12," -")</f>
        <v>1</v>
      </c>
      <c r="F10" s="211">
        <f>+IF('2016 - 2019'!H12&gt;0,'2016 - 2019'!P12," -")</f>
        <v>1</v>
      </c>
      <c r="G10" s="211">
        <f>+IF('2016 - 2019'!I12&gt;0,'2016 - 2019'!Q12," -")</f>
        <v>1</v>
      </c>
      <c r="H10" s="211">
        <f>+IF('2016 - 2019'!J12&gt;0,'2016 - 2019'!R12," -")</f>
        <v>1</v>
      </c>
      <c r="I10" s="212">
        <f>+'2016 - 2019'!S12</f>
        <v>1</v>
      </c>
      <c r="J10" s="213">
        <f t="shared" si="0"/>
        <v>1</v>
      </c>
      <c r="K10" s="214">
        <f>+'2016 - 2019'!U12</f>
        <v>641286</v>
      </c>
      <c r="L10" s="41">
        <f>+'2016 - 2019'!V12</f>
        <v>593828</v>
      </c>
      <c r="M10" s="41">
        <f>+'2016 - 2019'!W12</f>
        <v>0</v>
      </c>
      <c r="N10" s="215">
        <f t="shared" si="1"/>
        <v>0.92599557763618734</v>
      </c>
      <c r="O10" s="216" t="str">
        <f>IF(M10=0," -",IF(L10=0,100%,M10/L10))</f>
        <v xml:space="preserve"> -</v>
      </c>
    </row>
    <row r="11" spans="2:15" ht="18" customHeight="1">
      <c r="B11" s="210" t="s">
        <v>152</v>
      </c>
      <c r="C11" s="349" t="s">
        <v>153</v>
      </c>
      <c r="D11" s="350"/>
      <c r="E11" s="211">
        <f>+IF('2016 - 2019'!G13&gt;0,'2016 - 2019'!O13," -")</f>
        <v>0.75</v>
      </c>
      <c r="F11" s="211">
        <f>+IF('2016 - 2019'!H13&gt;0,'2016 - 2019'!P13," -")</f>
        <v>1</v>
      </c>
      <c r="G11" s="211">
        <f>+IF('2016 - 2019'!I13&gt;0,'2016 - 2019'!Q13," -")</f>
        <v>1</v>
      </c>
      <c r="H11" s="211">
        <f>+IF('2016 - 2019'!J13&gt;0,'2016 - 2019'!R13," -")</f>
        <v>1</v>
      </c>
      <c r="I11" s="212">
        <f>+'2016 - 2019'!S13</f>
        <v>1</v>
      </c>
      <c r="J11" s="213">
        <f t="shared" si="0"/>
        <v>1</v>
      </c>
      <c r="K11" s="214">
        <f>+'2016 - 2019'!U13</f>
        <v>50700</v>
      </c>
      <c r="L11" s="41">
        <f>+'2016 - 2019'!V13</f>
        <v>50700</v>
      </c>
      <c r="M11" s="41">
        <f>+'2016 - 2019'!W13</f>
        <v>0</v>
      </c>
      <c r="N11" s="215">
        <f t="shared" si="1"/>
        <v>1</v>
      </c>
      <c r="O11" s="216" t="str">
        <f t="shared" ref="O11:O30" si="3">IF(M11=0," -",IF(L11=0,100%,M11/L11))</f>
        <v xml:space="preserve"> -</v>
      </c>
    </row>
    <row r="12" spans="2:15" ht="20" customHeight="1">
      <c r="B12" s="202" t="s">
        <v>154</v>
      </c>
      <c r="C12" s="359" t="s">
        <v>127</v>
      </c>
      <c r="D12" s="360"/>
      <c r="E12" s="217">
        <f>+IF(SUM('2016 - 2019'!G15:G23)&gt;0,AVERAGE('2016 - 2019'!O15:O23)," -")</f>
        <v>1</v>
      </c>
      <c r="F12" s="217">
        <f>+IF(SUM('2016 - 2019'!H15:H23)&gt;0,AVERAGE('2016 - 2019'!P15:P23)," -")</f>
        <v>0.79387755102040813</v>
      </c>
      <c r="G12" s="217">
        <f>+IF(SUM('2016 - 2019'!I15:I23)&gt;0,AVERAGE('2016 - 2019'!Q15:Q23)," -")</f>
        <v>1</v>
      </c>
      <c r="H12" s="217">
        <f>+IF(SUM('2016 - 2019'!J15:J23)&gt;0,AVERAGE('2016 - 2019'!R15:R23)," -")</f>
        <v>0.85</v>
      </c>
      <c r="I12" s="218">
        <f>+AVERAGE('2016 - 2019'!S15:S23)</f>
        <v>0.86111111111111116</v>
      </c>
      <c r="J12" s="219">
        <f t="shared" si="0"/>
        <v>0.86111111111111116</v>
      </c>
      <c r="K12" s="220">
        <f>+K13</f>
        <v>3722569</v>
      </c>
      <c r="L12" s="221">
        <f t="shared" ref="L12:M12" si="4">+L13</f>
        <v>3232528</v>
      </c>
      <c r="M12" s="221">
        <f t="shared" si="4"/>
        <v>0</v>
      </c>
      <c r="N12" s="222">
        <f t="shared" si="1"/>
        <v>0.8683594582128632</v>
      </c>
      <c r="O12" s="223" t="str">
        <f t="shared" si="3"/>
        <v xml:space="preserve"> -</v>
      </c>
    </row>
    <row r="13" spans="2:15" ht="18" customHeight="1" thickBot="1">
      <c r="B13" s="210" t="s">
        <v>155</v>
      </c>
      <c r="C13" s="349" t="s">
        <v>156</v>
      </c>
      <c r="D13" s="350"/>
      <c r="E13" s="211">
        <f>+IF(SUM('2016 - 2019'!G15:G23)&gt;0,AVERAGE('2016 - 2019'!O15:O23)," -")</f>
        <v>1</v>
      </c>
      <c r="F13" s="211">
        <f>+IF(SUM('2016 - 2019'!H15:H23)&gt;0,AVERAGE('2016 - 2019'!P15:P23)," -")</f>
        <v>0.79387755102040813</v>
      </c>
      <c r="G13" s="211">
        <f>+IF(SUM('2016 - 2019'!I15:I23)&gt;0,AVERAGE('2016 - 2019'!Q15:Q23)," -")</f>
        <v>1</v>
      </c>
      <c r="H13" s="211">
        <f>+IF(SUM('2016 - 2019'!J15:J23)&gt;0,AVERAGE('2016 - 2019'!R15:R23)," -")</f>
        <v>0.85</v>
      </c>
      <c r="I13" s="212">
        <f>+AVERAGE('2016 - 2019'!S15:S23)</f>
        <v>0.86111111111111116</v>
      </c>
      <c r="J13" s="213">
        <f t="shared" si="0"/>
        <v>0.86111111111111116</v>
      </c>
      <c r="K13" s="214">
        <f>+SUM('2016 - 2019'!U15:U23)</f>
        <v>3722569</v>
      </c>
      <c r="L13" s="41">
        <f>+SUM('2016 - 2019'!V15:V23)</f>
        <v>3232528</v>
      </c>
      <c r="M13" s="41">
        <f>+SUM('2016 - 2019'!W15:W23)</f>
        <v>0</v>
      </c>
      <c r="N13" s="215">
        <f t="shared" si="1"/>
        <v>0.8683594582128632</v>
      </c>
      <c r="O13" s="216" t="str">
        <f t="shared" si="3"/>
        <v xml:space="preserve"> -</v>
      </c>
    </row>
    <row r="14" spans="2:15" ht="22" customHeight="1" thickBot="1">
      <c r="B14" s="194">
        <v>2</v>
      </c>
      <c r="C14" s="361" t="s">
        <v>157</v>
      </c>
      <c r="D14" s="362"/>
      <c r="E14" s="227">
        <f>+IF(SUM('2016 - 2019'!G25:G50)&gt;0,AVERAGE('2016 - 2019'!O25:O50)," -")</f>
        <v>0.7678571428571429</v>
      </c>
      <c r="F14" s="227">
        <f>+IF(SUM('2016 - 2019'!H25:H50)&gt;0,AVERAGE('2016 - 2019'!P25:P50)," -")</f>
        <v>0.86944444444444446</v>
      </c>
      <c r="G14" s="227">
        <f>+IF(SUM('2016 - 2019'!I25:I50)&gt;0,AVERAGE('2016 - 2019'!Q25:Q50)," -")</f>
        <v>0.95454545454545459</v>
      </c>
      <c r="H14" s="227">
        <f>+IF(SUM('2016 - 2019'!J25:J50)&gt;0,AVERAGE('2016 - 2019'!R25:R50)," -")</f>
        <v>0.97727272727272729</v>
      </c>
      <c r="I14" s="228">
        <f>+AVERAGE('2016 - 2019'!S25:S50)</f>
        <v>0.93420138888888893</v>
      </c>
      <c r="J14" s="229">
        <f t="shared" si="0"/>
        <v>0.93420138888888893</v>
      </c>
      <c r="K14" s="230">
        <f>+K15+K19+K23</f>
        <v>12624250</v>
      </c>
      <c r="L14" s="231">
        <f t="shared" ref="L14:M14" si="5">+L15+L19+L23</f>
        <v>10060482</v>
      </c>
      <c r="M14" s="231">
        <f t="shared" si="5"/>
        <v>198116</v>
      </c>
      <c r="N14" s="232">
        <f t="shared" si="1"/>
        <v>0.79691720300215851</v>
      </c>
      <c r="O14" s="233">
        <f t="shared" si="3"/>
        <v>1.9692495846620469E-2</v>
      </c>
    </row>
    <row r="15" spans="2:15" ht="20" customHeight="1">
      <c r="B15" s="202" t="s">
        <v>158</v>
      </c>
      <c r="C15" s="357" t="s">
        <v>128</v>
      </c>
      <c r="D15" s="358"/>
      <c r="E15" s="234">
        <f>+IF(SUM('2016 - 2019'!G25:G40)&gt;0,AVERAGE('2016 - 2019'!O25:O40)," -")</f>
        <v>0.86111111111111116</v>
      </c>
      <c r="F15" s="234">
        <f>+IF(SUM('2016 - 2019'!H25:H40)&gt;0,AVERAGE('2016 - 2019'!P25:P40)," -")</f>
        <v>0.8666666666666667</v>
      </c>
      <c r="G15" s="234">
        <f>+IF(SUM('2016 - 2019'!I25:I40)&gt;0,AVERAGE('2016 - 2019'!Q25:Q40)," -")</f>
        <v>0.93333333333333335</v>
      </c>
      <c r="H15" s="234">
        <f>+IF(SUM('2016 - 2019'!J25:J40)&gt;0,AVERAGE('2016 - 2019'!R25:R40)," -")</f>
        <v>0.96666666666666667</v>
      </c>
      <c r="I15" s="235">
        <f>+AVERAGE('2016 - 2019'!S25:S40)</f>
        <v>0.93255208333333328</v>
      </c>
      <c r="J15" s="236">
        <f t="shared" si="0"/>
        <v>0.93255208333333328</v>
      </c>
      <c r="K15" s="206">
        <f>+SUM(K16:K18)</f>
        <v>5601654</v>
      </c>
      <c r="L15" s="207">
        <f t="shared" ref="L15:M15" si="6">+SUM(L16:L18)</f>
        <v>3869219</v>
      </c>
      <c r="M15" s="207">
        <f t="shared" si="6"/>
        <v>74604</v>
      </c>
      <c r="N15" s="208">
        <f t="shared" si="1"/>
        <v>0.69072795285106858</v>
      </c>
      <c r="O15" s="209">
        <f t="shared" si="3"/>
        <v>1.9281410537888913E-2</v>
      </c>
    </row>
    <row r="16" spans="2:15" ht="18" customHeight="1">
      <c r="B16" s="210" t="s">
        <v>159</v>
      </c>
      <c r="C16" s="349" t="s">
        <v>160</v>
      </c>
      <c r="D16" s="350"/>
      <c r="E16" s="211">
        <f>+IF(SUM('2016 - 2019'!G25:G36)&gt;0,AVERAGE('2016 - 2019'!O25:O36)," -")</f>
        <v>0.84375</v>
      </c>
      <c r="F16" s="211">
        <f>+IF(SUM('2016 - 2019'!H25:H36)&gt;0,AVERAGE('2016 - 2019'!P25:P36)," -")</f>
        <v>0.8222222222222223</v>
      </c>
      <c r="G16" s="211">
        <f>+IF(SUM('2016 - 2019'!I25:I36)&gt;0,AVERAGE('2016 - 2019'!Q25:Q36)," -")</f>
        <v>0.90909090909090906</v>
      </c>
      <c r="H16" s="211">
        <f>+IF(SUM('2016 - 2019'!J25:J36)&gt;0,AVERAGE('2016 - 2019'!R25:R36)," -")</f>
        <v>0.95454545454545459</v>
      </c>
      <c r="I16" s="212">
        <f>+AVERAGE('2016 - 2019'!S25:S36)</f>
        <v>0.91006944444444438</v>
      </c>
      <c r="J16" s="213">
        <f t="shared" si="0"/>
        <v>0.91006944444444438</v>
      </c>
      <c r="K16" s="214">
        <f>+SUM('2016 - 2019'!U25:U36)</f>
        <v>4952754</v>
      </c>
      <c r="L16" s="41">
        <f>+SUM('2016 - 2019'!V25:V36)</f>
        <v>3426701</v>
      </c>
      <c r="M16" s="41">
        <f>+SUM('2016 - 2019'!W25:W36)</f>
        <v>1500</v>
      </c>
      <c r="N16" s="215">
        <f t="shared" si="1"/>
        <v>0.69187789258259147</v>
      </c>
      <c r="O16" s="216">
        <f t="shared" si="3"/>
        <v>4.3773880475711188E-4</v>
      </c>
    </row>
    <row r="17" spans="2:15" ht="18" customHeight="1">
      <c r="B17" s="210" t="s">
        <v>161</v>
      </c>
      <c r="C17" s="349" t="s">
        <v>162</v>
      </c>
      <c r="D17" s="350"/>
      <c r="E17" s="211">
        <f>+IF(SUM('2016 - 2019'!G37:G38)&gt;0,AVERAGE('2016 - 2019'!O37:O38)," -")</f>
        <v>1</v>
      </c>
      <c r="F17" s="211">
        <f>+IF(SUM('2016 - 2019'!H37:H38)&gt;0,AVERAGE('2016 - 2019'!P37:P38)," -")</f>
        <v>1</v>
      </c>
      <c r="G17" s="211">
        <f>+IF(SUM('2016 - 2019'!I37:I38)&gt;0,AVERAGE('2016 - 2019'!Q37:Q38)," -")</f>
        <v>1</v>
      </c>
      <c r="H17" s="211">
        <f>+IF(SUM('2016 - 2019'!J37:J38)&gt;0,AVERAGE('2016 - 2019'!R37:R38)," -")</f>
        <v>1</v>
      </c>
      <c r="I17" s="212">
        <f>+AVERAGE('2016 - 2019'!S37:S38)</f>
        <v>1</v>
      </c>
      <c r="J17" s="213">
        <f t="shared" si="0"/>
        <v>1</v>
      </c>
      <c r="K17" s="214">
        <f>+SUM('2016 - 2019'!U37:U38)</f>
        <v>0</v>
      </c>
      <c r="L17" s="41">
        <f>+SUM('2016 - 2019'!V37:V38)</f>
        <v>0</v>
      </c>
      <c r="M17" s="41">
        <f>+SUM('2016 - 2019'!W37:W38)</f>
        <v>0</v>
      </c>
      <c r="N17" s="215" t="str">
        <f t="shared" si="1"/>
        <v>-</v>
      </c>
      <c r="O17" s="216" t="str">
        <f t="shared" si="3"/>
        <v xml:space="preserve"> -</v>
      </c>
    </row>
    <row r="18" spans="2:15" ht="18" customHeight="1">
      <c r="B18" s="210" t="s">
        <v>163</v>
      </c>
      <c r="C18" s="349" t="s">
        <v>164</v>
      </c>
      <c r="D18" s="350"/>
      <c r="E18" s="211" t="str">
        <f>+IF(SUM('2016 - 2019'!G39:G40)&gt;0,AVERAGE('2016 - 2019'!O39:O40)," -")</f>
        <v xml:space="preserve"> -</v>
      </c>
      <c r="F18" s="211">
        <f>+IF(SUM('2016 - 2019'!H39:H40)&gt;0,AVERAGE('2016 - 2019'!P39:P40)," -")</f>
        <v>1</v>
      </c>
      <c r="G18" s="211">
        <f>+IF(SUM('2016 - 2019'!I39:I40)&gt;0,AVERAGE('2016 - 2019'!Q39:Q40)," -")</f>
        <v>1</v>
      </c>
      <c r="H18" s="211">
        <f>+IF(SUM('2016 - 2019'!J39:J40)&gt;0,AVERAGE('2016 - 2019'!R39:R40)," -")</f>
        <v>1</v>
      </c>
      <c r="I18" s="212">
        <f>+AVERAGE('2016 - 2019'!S39:S40)</f>
        <v>1</v>
      </c>
      <c r="J18" s="213">
        <f t="shared" si="0"/>
        <v>1</v>
      </c>
      <c r="K18" s="214">
        <f>+SUM('2016 - 2019'!U39:U40)</f>
        <v>648900</v>
      </c>
      <c r="L18" s="41">
        <f>+SUM('2016 - 2019'!V39:V40)</f>
        <v>442518</v>
      </c>
      <c r="M18" s="41">
        <f>+SUM('2016 - 2019'!W39:W40)</f>
        <v>73104</v>
      </c>
      <c r="N18" s="215">
        <f t="shared" si="1"/>
        <v>0.68195099398982895</v>
      </c>
      <c r="O18" s="216">
        <f t="shared" si="3"/>
        <v>0.16520005965859016</v>
      </c>
    </row>
    <row r="19" spans="2:15" ht="20" customHeight="1">
      <c r="B19" s="202" t="s">
        <v>165</v>
      </c>
      <c r="C19" s="359" t="s">
        <v>129</v>
      </c>
      <c r="D19" s="360"/>
      <c r="E19" s="217">
        <f>+IF(SUM('2016 - 2019'!G42:G47)&gt;0,AVERAGE('2016 - 2019'!O42:O47)," -")</f>
        <v>0.66666666666666663</v>
      </c>
      <c r="F19" s="217">
        <f>+IF(SUM('2016 - 2019'!H42:H47)&gt;0,AVERAGE('2016 - 2019'!P42:P47)," -")</f>
        <v>0.83333333333333337</v>
      </c>
      <c r="G19" s="217">
        <f>+IF(SUM('2016 - 2019'!I42:I47)&gt;0,AVERAGE('2016 - 2019'!Q42:Q47)," -")</f>
        <v>1</v>
      </c>
      <c r="H19" s="217">
        <f>+IF(SUM('2016 - 2019'!J42:J47)&gt;0,AVERAGE('2016 - 2019'!R42:R47)," -")</f>
        <v>1</v>
      </c>
      <c r="I19" s="218">
        <f>+AVERAGE('2016 - 2019'!S42:S47)</f>
        <v>0.91666666666666663</v>
      </c>
      <c r="J19" s="219">
        <f t="shared" si="0"/>
        <v>0.91666666666666663</v>
      </c>
      <c r="K19" s="220">
        <f>+SUM(K20:K22)</f>
        <v>6860446</v>
      </c>
      <c r="L19" s="221">
        <f t="shared" ref="L19:M19" si="7">+SUM(L20:L22)</f>
        <v>6029113</v>
      </c>
      <c r="M19" s="221">
        <f t="shared" si="7"/>
        <v>123312</v>
      </c>
      <c r="N19" s="222">
        <f t="shared" si="1"/>
        <v>0.87882230980318188</v>
      </c>
      <c r="O19" s="223">
        <f t="shared" si="3"/>
        <v>2.0452759800653926E-2</v>
      </c>
    </row>
    <row r="20" spans="2:15" ht="18" customHeight="1">
      <c r="B20" s="210" t="s">
        <v>166</v>
      </c>
      <c r="C20" s="349" t="s">
        <v>167</v>
      </c>
      <c r="D20" s="350"/>
      <c r="E20" s="211" t="str">
        <f>+IF('2016 - 2019'!G42&gt;0,'2016 - 2019'!O42," -")</f>
        <v xml:space="preserve"> -</v>
      </c>
      <c r="F20" s="211">
        <f>+IF('2016 - 2019'!H42&gt;0,'2016 - 2019'!P42," -")</f>
        <v>1</v>
      </c>
      <c r="G20" s="211">
        <f>+IF('2016 - 2019'!I42&gt;0,'2016 - 2019'!Q42," -")</f>
        <v>1</v>
      </c>
      <c r="H20" s="211">
        <f>+IF('2016 - 2019'!J42&gt;0,'2016 - 2019'!R42," -")</f>
        <v>1</v>
      </c>
      <c r="I20" s="212">
        <f>+'2016 - 2019'!S42</f>
        <v>1</v>
      </c>
      <c r="J20" s="213">
        <f t="shared" si="0"/>
        <v>1</v>
      </c>
      <c r="K20" s="214">
        <f>+'2016 - 2019'!U42</f>
        <v>0</v>
      </c>
      <c r="L20" s="41">
        <f>+'2016 - 2019'!V42</f>
        <v>0</v>
      </c>
      <c r="M20" s="41">
        <f>+'2016 - 2019'!W42</f>
        <v>100</v>
      </c>
      <c r="N20" s="215" t="str">
        <f t="shared" si="1"/>
        <v>-</v>
      </c>
      <c r="O20" s="216">
        <f t="shared" si="3"/>
        <v>1</v>
      </c>
    </row>
    <row r="21" spans="2:15" ht="18" customHeight="1">
      <c r="B21" s="210" t="s">
        <v>168</v>
      </c>
      <c r="C21" s="349" t="s">
        <v>169</v>
      </c>
      <c r="D21" s="350"/>
      <c r="E21" s="211">
        <f>+IF(SUM('2016 - 2019'!G43:G46)&gt;0,AVERAGE('2016 - 2019'!O43:O46)," -")</f>
        <v>0.66666666666666663</v>
      </c>
      <c r="F21" s="211">
        <f>+IF(SUM('2016 - 2019'!H43:H46)&gt;0,AVERAGE('2016 - 2019'!P43:P46)," -")</f>
        <v>0.75</v>
      </c>
      <c r="G21" s="211">
        <f>+IF(SUM('2016 - 2019'!I43:I46)&gt;0,AVERAGE('2016 - 2019'!Q43:Q46)," -")</f>
        <v>1</v>
      </c>
      <c r="H21" s="211">
        <f>+IF(SUM('2016 - 2019'!J43:J46)&gt;0,AVERAGE('2016 - 2019'!R43:R46)," -")</f>
        <v>1</v>
      </c>
      <c r="I21" s="212">
        <f>+AVERAGE('2016 - 2019'!S43:S46)</f>
        <v>0.875</v>
      </c>
      <c r="J21" s="213">
        <f t="shared" si="0"/>
        <v>0.875</v>
      </c>
      <c r="K21" s="214">
        <f>+SUM('2016 - 2019'!U43:U46)</f>
        <v>6060846</v>
      </c>
      <c r="L21" s="41">
        <f>+SUM('2016 - 2019'!V43:V46)</f>
        <v>5229513</v>
      </c>
      <c r="M21" s="41">
        <f>+SUM('2016 - 2019'!W43:W46)</f>
        <v>123212</v>
      </c>
      <c r="N21" s="215">
        <f t="shared" si="1"/>
        <v>0.86283548534313526</v>
      </c>
      <c r="O21" s="216">
        <f t="shared" si="3"/>
        <v>2.3560893719931475E-2</v>
      </c>
    </row>
    <row r="22" spans="2:15" ht="18" customHeight="1">
      <c r="B22" s="210" t="s">
        <v>170</v>
      </c>
      <c r="C22" s="349" t="s">
        <v>171</v>
      </c>
      <c r="D22" s="350"/>
      <c r="E22" s="211" t="str">
        <f>+IF('2016 - 2019'!G47&gt;0,'2016 - 2019'!O47," -")</f>
        <v xml:space="preserve"> -</v>
      </c>
      <c r="F22" s="211">
        <f>+IF('2016 - 2019'!H47&gt;0,'2016 - 2019'!P47," -")</f>
        <v>1</v>
      </c>
      <c r="G22" s="211">
        <f>+IF('2016 - 2019'!I47&gt;0,'2016 - 2019'!Q47," -")</f>
        <v>1</v>
      </c>
      <c r="H22" s="211">
        <f>+IF('2016 - 2019'!J47&gt;0,'2016 - 2019'!R47," -")</f>
        <v>1</v>
      </c>
      <c r="I22" s="212">
        <f>+'2016 - 2019'!S47</f>
        <v>1</v>
      </c>
      <c r="J22" s="213">
        <f t="shared" si="0"/>
        <v>1</v>
      </c>
      <c r="K22" s="214">
        <f>+'2016 - 2019'!U47</f>
        <v>799600</v>
      </c>
      <c r="L22" s="41">
        <f>+'2016 - 2019'!V47</f>
        <v>799600</v>
      </c>
      <c r="M22" s="41">
        <f>+'2016 - 2019'!W47</f>
        <v>0</v>
      </c>
      <c r="N22" s="215">
        <f t="shared" si="1"/>
        <v>1</v>
      </c>
      <c r="O22" s="216" t="str">
        <f t="shared" si="3"/>
        <v xml:space="preserve"> -</v>
      </c>
    </row>
    <row r="23" spans="2:15" ht="20" customHeight="1">
      <c r="B23" s="202" t="s">
        <v>172</v>
      </c>
      <c r="C23" s="359" t="s">
        <v>137</v>
      </c>
      <c r="D23" s="360"/>
      <c r="E23" s="217">
        <f>+IF(SUM('2016 - 2019'!G49:G50)&gt;0,AVERAGE('2016 - 2019'!O49:O50)," -")</f>
        <v>0.5</v>
      </c>
      <c r="F23" s="217">
        <f>+IF(SUM('2016 - 2019'!H49:H50)&gt;0,AVERAGE('2016 - 2019'!P49:P50)," -")</f>
        <v>1</v>
      </c>
      <c r="G23" s="217">
        <f>+IF(SUM('2016 - 2019'!I49:I50)&gt;0,AVERAGE('2016 - 2019'!Q49:Q50)," -")</f>
        <v>1</v>
      </c>
      <c r="H23" s="217">
        <f>+IF(SUM('2016 - 2019'!J49:J50)&gt;0,AVERAGE('2016 - 2019'!R49:R50)," -")</f>
        <v>1</v>
      </c>
      <c r="I23" s="218">
        <f>+AVERAGE('2016 - 2019'!S49:S50)</f>
        <v>1</v>
      </c>
      <c r="J23" s="219">
        <f t="shared" si="0"/>
        <v>1</v>
      </c>
      <c r="K23" s="220">
        <f>+K24</f>
        <v>162150</v>
      </c>
      <c r="L23" s="221">
        <f t="shared" ref="L23:M23" si="8">+L24</f>
        <v>162150</v>
      </c>
      <c r="M23" s="221">
        <f t="shared" si="8"/>
        <v>200</v>
      </c>
      <c r="N23" s="222">
        <f t="shared" si="1"/>
        <v>1</v>
      </c>
      <c r="O23" s="223">
        <f t="shared" si="3"/>
        <v>1.2334258402713536E-3</v>
      </c>
    </row>
    <row r="24" spans="2:15" ht="18" customHeight="1" thickBot="1">
      <c r="B24" s="210" t="s">
        <v>173</v>
      </c>
      <c r="C24" s="349" t="s">
        <v>174</v>
      </c>
      <c r="D24" s="350"/>
      <c r="E24" s="211">
        <f>+IF(SUM('2016 - 2019'!G49:G50)&gt;0,AVERAGE('2016 - 2019'!O49:O50)," -")</f>
        <v>0.5</v>
      </c>
      <c r="F24" s="211">
        <f>+IF(SUM('2016 - 2019'!H49:H50)&gt;0,AVERAGE('2016 - 2019'!P49:P50)," -")</f>
        <v>1</v>
      </c>
      <c r="G24" s="211">
        <f>+IF(SUM('2016 - 2019'!I49:I50)&gt;0,AVERAGE('2016 - 2019'!Q49:Q50)," -")</f>
        <v>1</v>
      </c>
      <c r="H24" s="211">
        <f>+IF(SUM('2016 - 2019'!J49:J50)&gt;0,AVERAGE('2016 - 2019'!R49:R50)," -")</f>
        <v>1</v>
      </c>
      <c r="I24" s="212">
        <f>+AVERAGE('2016 - 2019'!S49:S50)</f>
        <v>1</v>
      </c>
      <c r="J24" s="213">
        <f t="shared" si="0"/>
        <v>1</v>
      </c>
      <c r="K24" s="214">
        <f>+SUM('2016 - 2019'!U49:U50)</f>
        <v>162150</v>
      </c>
      <c r="L24" s="41">
        <f>+SUM('2016 - 2019'!V49:V50)</f>
        <v>162150</v>
      </c>
      <c r="M24" s="41">
        <f>+SUM('2016 - 2019'!W49:W50)</f>
        <v>200</v>
      </c>
      <c r="N24" s="215">
        <f t="shared" si="1"/>
        <v>1</v>
      </c>
      <c r="O24" s="216">
        <f t="shared" si="3"/>
        <v>1.2334258402713536E-3</v>
      </c>
    </row>
    <row r="25" spans="2:15" ht="22" customHeight="1" thickBot="1">
      <c r="B25" s="194">
        <v>3</v>
      </c>
      <c r="C25" s="363" t="s">
        <v>175</v>
      </c>
      <c r="D25" s="364"/>
      <c r="E25" s="237">
        <f>+IF(SUM('2016 - 2019'!G52:G62)&gt;0,AVERAGE('2016 - 2019'!O52:O62)," -")</f>
        <v>1</v>
      </c>
      <c r="F25" s="237">
        <f>+IF(SUM('2016 - 2019'!H52:H62)&gt;0,AVERAGE('2016 - 2019'!P52:P62)," -")</f>
        <v>0.71818181818181825</v>
      </c>
      <c r="G25" s="237">
        <f>+IF(SUM('2016 - 2019'!I52:I62)&gt;0,AVERAGE('2016 - 2019'!Q52:Q62)," -")</f>
        <v>0.78181818181818175</v>
      </c>
      <c r="H25" s="237">
        <f>+IF(SUM('2016 - 2019'!J52:J62)&gt;0,AVERAGE('2016 - 2019'!R52:R62)," -")</f>
        <v>0.85454545454545461</v>
      </c>
      <c r="I25" s="238">
        <f>+AVERAGE('2016 - 2019'!S52:S62)</f>
        <v>0.85681818181818192</v>
      </c>
      <c r="J25" s="239">
        <f t="shared" si="0"/>
        <v>0.85681818181818192</v>
      </c>
      <c r="K25" s="240">
        <f>+K26</f>
        <v>6544520</v>
      </c>
      <c r="L25" s="241">
        <f t="shared" ref="L25:M25" si="9">+L26</f>
        <v>3142243</v>
      </c>
      <c r="M25" s="241">
        <f t="shared" si="9"/>
        <v>16520</v>
      </c>
      <c r="N25" s="242">
        <f t="shared" si="1"/>
        <v>0.48013345516554307</v>
      </c>
      <c r="O25" s="243">
        <f t="shared" si="3"/>
        <v>5.2573909783552707E-3</v>
      </c>
    </row>
    <row r="26" spans="2:15" ht="20" customHeight="1">
      <c r="B26" s="202" t="s">
        <v>176</v>
      </c>
      <c r="C26" s="359" t="s">
        <v>130</v>
      </c>
      <c r="D26" s="360"/>
      <c r="E26" s="217">
        <f>+IF(SUM('2016 - 2019'!G52:G62)&gt;0,AVERAGE('2016 - 2019'!O52:O62)," -")</f>
        <v>1</v>
      </c>
      <c r="F26" s="217">
        <f>+IF(SUM('2016 - 2019'!H52:H62)&gt;0,AVERAGE('2016 - 2019'!P52:P62)," -")</f>
        <v>0.71818181818181825</v>
      </c>
      <c r="G26" s="217">
        <f>+IF(SUM('2016 - 2019'!I52:I62)&gt;0,AVERAGE('2016 - 2019'!Q52:Q62)," -")</f>
        <v>0.78181818181818175</v>
      </c>
      <c r="H26" s="217">
        <f>+IF(SUM('2016 - 2019'!J52:J62)&gt;0,AVERAGE('2016 - 2019'!R52:R62)," -")</f>
        <v>0.85454545454545461</v>
      </c>
      <c r="I26" s="218">
        <f>+AVERAGE('2016 - 2019'!S52:S62)</f>
        <v>0.85681818181818192</v>
      </c>
      <c r="J26" s="219">
        <f t="shared" si="0"/>
        <v>0.85681818181818192</v>
      </c>
      <c r="K26" s="220">
        <f>+SUM(K27:K29)</f>
        <v>6544520</v>
      </c>
      <c r="L26" s="221">
        <f t="shared" ref="L26:M26" si="10">+SUM(L27:L29)</f>
        <v>3142243</v>
      </c>
      <c r="M26" s="221">
        <f t="shared" si="10"/>
        <v>16520</v>
      </c>
      <c r="N26" s="222">
        <f t="shared" si="1"/>
        <v>0.48013345516554307</v>
      </c>
      <c r="O26" s="223">
        <f t="shared" si="3"/>
        <v>5.2573909783552707E-3</v>
      </c>
    </row>
    <row r="27" spans="2:15" ht="18" customHeight="1">
      <c r="B27" s="210" t="s">
        <v>177</v>
      </c>
      <c r="C27" s="349" t="s">
        <v>178</v>
      </c>
      <c r="D27" s="350"/>
      <c r="E27" s="211">
        <f>+IF(SUM('2016 - 2019'!G52:G57)&gt;0,AVERAGE('2016 - 2019'!O52:O57)," -")</f>
        <v>1</v>
      </c>
      <c r="F27" s="211">
        <f>+IF(SUM('2016 - 2019'!H52:H57)&gt;0,AVERAGE('2016 - 2019'!P52:P57)," -")</f>
        <v>0.65</v>
      </c>
      <c r="G27" s="211">
        <f>+IF(SUM('2016 - 2019'!I52:I57)&gt;0,AVERAGE('2016 - 2019'!Q52:Q57)," -")</f>
        <v>0.76666666666666661</v>
      </c>
      <c r="H27" s="211">
        <f>+IF(SUM('2016 - 2019'!J52:J57)&gt;0,AVERAGE('2016 - 2019'!R52:R57)," -")</f>
        <v>0.73333333333333339</v>
      </c>
      <c r="I27" s="212">
        <f>+AVERAGE('2016 - 2019'!S52:S57)</f>
        <v>0.73749999999999993</v>
      </c>
      <c r="J27" s="213">
        <f t="shared" si="0"/>
        <v>0.73749999999999993</v>
      </c>
      <c r="K27" s="214">
        <f>+SUM('2016 - 2019'!U52:U57)</f>
        <v>659931</v>
      </c>
      <c r="L27" s="41">
        <f>+SUM('2016 - 2019'!V52:V57)</f>
        <v>304938</v>
      </c>
      <c r="M27" s="41">
        <f>+SUM('2016 - 2019'!W52:W57)</f>
        <v>0</v>
      </c>
      <c r="N27" s="215">
        <f t="shared" si="1"/>
        <v>0.46207558062888393</v>
      </c>
      <c r="O27" s="216" t="str">
        <f t="shared" si="3"/>
        <v xml:space="preserve"> -</v>
      </c>
    </row>
    <row r="28" spans="2:15" ht="18" customHeight="1">
      <c r="B28" s="210" t="s">
        <v>179</v>
      </c>
      <c r="C28" s="349" t="s">
        <v>180</v>
      </c>
      <c r="D28" s="350"/>
      <c r="E28" s="211">
        <f>+IF(SUM('2016 - 2019'!G58:G59)&gt;0,AVERAGE('2016 - 2019'!O58:O59)," -")</f>
        <v>1</v>
      </c>
      <c r="F28" s="211">
        <f>+IF(SUM('2016 - 2019'!H58:H59)&gt;0,AVERAGE('2016 - 2019'!P58:P59)," -")</f>
        <v>0.5</v>
      </c>
      <c r="G28" s="211">
        <f>+IF(SUM('2016 - 2019'!I58:I59)&gt;0,AVERAGE('2016 - 2019'!Q58:Q59)," -")</f>
        <v>0.5</v>
      </c>
      <c r="H28" s="211">
        <f>+IF(SUM('2016 - 2019'!J58:J59)&gt;0,AVERAGE('2016 - 2019'!R58:R59)," -")</f>
        <v>1</v>
      </c>
      <c r="I28" s="212">
        <f>+AVERAGE('2016 - 2019'!S58:S59)</f>
        <v>1</v>
      </c>
      <c r="J28" s="213">
        <f t="shared" si="0"/>
        <v>1</v>
      </c>
      <c r="K28" s="214">
        <f>+SUM('2016 - 2019'!U58:U59)</f>
        <v>2259361</v>
      </c>
      <c r="L28" s="41">
        <f>+SUM('2016 - 2019'!V58:V59)</f>
        <v>324104</v>
      </c>
      <c r="M28" s="41">
        <f>+SUM('2016 - 2019'!W58:W59)</f>
        <v>0</v>
      </c>
      <c r="N28" s="215">
        <f t="shared" si="1"/>
        <v>0.14344940892579805</v>
      </c>
      <c r="O28" s="216" t="str">
        <f t="shared" si="3"/>
        <v xml:space="preserve"> -</v>
      </c>
    </row>
    <row r="29" spans="2:15" ht="18" customHeight="1" thickBot="1">
      <c r="B29" s="210" t="s">
        <v>181</v>
      </c>
      <c r="C29" s="349" t="s">
        <v>182</v>
      </c>
      <c r="D29" s="350"/>
      <c r="E29" s="211">
        <f>+IF(SUM('2016 - 2019'!G60:G62)&gt;0,AVERAGE('2016 - 2019'!O60:O62)," -")</f>
        <v>1</v>
      </c>
      <c r="F29" s="211">
        <f>+IF(SUM('2016 - 2019'!H60:H62)&gt;0,AVERAGE('2016 - 2019'!P60:P62)," -")</f>
        <v>1</v>
      </c>
      <c r="G29" s="211">
        <f>+IF(SUM('2016 - 2019'!I60:I62)&gt;0,AVERAGE('2016 - 2019'!Q60:Q62)," -")</f>
        <v>1</v>
      </c>
      <c r="H29" s="211">
        <f>+IF(SUM('2016 - 2019'!J60:J62)&gt;0,AVERAGE('2016 - 2019'!R60:R62)," -")</f>
        <v>1</v>
      </c>
      <c r="I29" s="212">
        <f>+AVERAGE('2016 - 2019'!S60:S62)</f>
        <v>1</v>
      </c>
      <c r="J29" s="213">
        <f t="shared" ref="J29:J38" si="11">+I29</f>
        <v>1</v>
      </c>
      <c r="K29" s="214">
        <f>+SUM('2016 - 2019'!U60:U62)</f>
        <v>3625228</v>
      </c>
      <c r="L29" s="41">
        <f>+SUM('2016 - 2019'!V60:V62)</f>
        <v>2513201</v>
      </c>
      <c r="M29" s="41">
        <f>+SUM('2016 - 2019'!W60:W62)</f>
        <v>16520</v>
      </c>
      <c r="N29" s="215">
        <f t="shared" ref="N29:N38" si="12">IF(K29=0,"-",+L29/K29)</f>
        <v>0.69325322434892367</v>
      </c>
      <c r="O29" s="216">
        <f t="shared" si="3"/>
        <v>6.5732903973856451E-3</v>
      </c>
    </row>
    <row r="30" spans="2:15" ht="22" customHeight="1" thickBot="1">
      <c r="B30" s="194">
        <v>4</v>
      </c>
      <c r="C30" s="367" t="s">
        <v>183</v>
      </c>
      <c r="D30" s="368"/>
      <c r="E30" s="244">
        <f>+IF(SUM('2016 - 2019'!G64:G97)&gt;0,AVERAGE('2016 - 2019'!O64:O97)," -")</f>
        <v>0.69633333333333325</v>
      </c>
      <c r="F30" s="244">
        <f>+IF(SUM('2016 - 2019'!H64:H97)&gt;0,AVERAGE('2016 - 2019'!P64:P97)," -")</f>
        <v>0.87808202407671909</v>
      </c>
      <c r="G30" s="244">
        <f>+IF(SUM('2016 - 2019'!I64:I97)&gt;0,AVERAGE('2016 - 2019'!Q64:Q97)," -")</f>
        <v>0.872</v>
      </c>
      <c r="H30" s="244">
        <f>+IF(SUM('2016 - 2019'!J64:J97)&gt;0,AVERAGE('2016 - 2019'!R64:R97)," -")</f>
        <v>0.96153846153846156</v>
      </c>
      <c r="I30" s="245">
        <f>+AVERAGE('2016 - 2019'!S64:S97)</f>
        <v>0.90214646464646464</v>
      </c>
      <c r="J30" s="246">
        <f t="shared" si="11"/>
        <v>0.90214646464646464</v>
      </c>
      <c r="K30" s="247">
        <f>+K31+K33</f>
        <v>66535838</v>
      </c>
      <c r="L30" s="248">
        <f t="shared" ref="L30:M30" si="13">+L31+L33</f>
        <v>41840224</v>
      </c>
      <c r="M30" s="248">
        <f t="shared" si="13"/>
        <v>13269200</v>
      </c>
      <c r="N30" s="249">
        <f t="shared" si="12"/>
        <v>0.62883740939732358</v>
      </c>
      <c r="O30" s="250">
        <f t="shared" si="3"/>
        <v>0.3171397935154458</v>
      </c>
    </row>
    <row r="31" spans="2:15" ht="20" customHeight="1">
      <c r="B31" s="202" t="s">
        <v>184</v>
      </c>
      <c r="C31" s="359" t="s">
        <v>131</v>
      </c>
      <c r="D31" s="360"/>
      <c r="E31" s="217">
        <f>+IF(SUM('2016 - 2019'!G64:G66)&gt;0,AVERAGE('2016 - 2019'!O64:O66)," -")</f>
        <v>0.875</v>
      </c>
      <c r="F31" s="217">
        <f>+IF(SUM('2016 - 2019'!H64:H66)&gt;0,AVERAGE('2016 - 2019'!P64:P66)," -")</f>
        <v>1</v>
      </c>
      <c r="G31" s="217">
        <f>+IF(SUM('2016 - 2019'!I64:I66)&gt;0,AVERAGE('2016 - 2019'!Q64:Q66)," -")</f>
        <v>1</v>
      </c>
      <c r="H31" s="217">
        <f>+IF(SUM('2016 - 2019'!J64:J66)&gt;0,AVERAGE('2016 - 2019'!R64:R66)," -")</f>
        <v>1</v>
      </c>
      <c r="I31" s="218">
        <f>+AVERAGE('2016 - 2019'!S64:S66)</f>
        <v>0.97916666666666663</v>
      </c>
      <c r="J31" s="219">
        <f t="shared" si="11"/>
        <v>0.97916666666666663</v>
      </c>
      <c r="K31" s="220">
        <f>+K32</f>
        <v>4964276</v>
      </c>
      <c r="L31" s="221">
        <f t="shared" ref="L31:M31" si="14">+L32</f>
        <v>4677170</v>
      </c>
      <c r="M31" s="221">
        <f t="shared" si="14"/>
        <v>0</v>
      </c>
      <c r="N31" s="222">
        <f t="shared" si="12"/>
        <v>0.94216558466934552</v>
      </c>
      <c r="O31" s="223" t="str">
        <f t="shared" ref="O31:O39" si="15">IF(M31=0," -",IF(L31=0,100%,M31/L31))</f>
        <v xml:space="preserve"> -</v>
      </c>
    </row>
    <row r="32" spans="2:15" ht="18" customHeight="1">
      <c r="B32" s="210" t="s">
        <v>185</v>
      </c>
      <c r="C32" s="349" t="s">
        <v>186</v>
      </c>
      <c r="D32" s="350"/>
      <c r="E32" s="211">
        <f>+IF(SUM('2016 - 2019'!G64:G66)&gt;0,AVERAGE('2016 - 2019'!O64:O66)," -")</f>
        <v>0.875</v>
      </c>
      <c r="F32" s="211">
        <f>+IF(SUM('2016 - 2019'!H64:H66)&gt;0,AVERAGE('2016 - 2019'!P64:P66)," -")</f>
        <v>1</v>
      </c>
      <c r="G32" s="211">
        <f>+IF(SUM('2016 - 2019'!I64:I66)&gt;0,AVERAGE('2016 - 2019'!Q64:Q66)," -")</f>
        <v>1</v>
      </c>
      <c r="H32" s="211">
        <f>+IF(SUM('2016 - 2019'!J64:J66)&gt;0,AVERAGE('2016 - 2019'!R64:R66)," -")</f>
        <v>1</v>
      </c>
      <c r="I32" s="212">
        <f>+AVERAGE('2016 - 2019'!S64:S66)</f>
        <v>0.97916666666666663</v>
      </c>
      <c r="J32" s="213">
        <f t="shared" si="11"/>
        <v>0.97916666666666663</v>
      </c>
      <c r="K32" s="214">
        <f>+SUM('2016 - 2019'!U64:U66)</f>
        <v>4964276</v>
      </c>
      <c r="L32" s="41">
        <f>+SUM('2016 - 2019'!V64:V66)</f>
        <v>4677170</v>
      </c>
      <c r="M32" s="41">
        <f>+SUM('2016 - 2019'!W64:W66)</f>
        <v>0</v>
      </c>
      <c r="N32" s="215">
        <f t="shared" si="12"/>
        <v>0.94216558466934552</v>
      </c>
      <c r="O32" s="216" t="str">
        <f t="shared" si="15"/>
        <v xml:space="preserve"> -</v>
      </c>
    </row>
    <row r="33" spans="2:15" ht="20" customHeight="1">
      <c r="B33" s="202" t="s">
        <v>187</v>
      </c>
      <c r="C33" s="359" t="s">
        <v>132</v>
      </c>
      <c r="D33" s="360"/>
      <c r="E33" s="217">
        <f>+IF(SUM('2016 - 2019'!G68:G97)&gt;0,AVERAGE('2016 - 2019'!O68:O97)," -")</f>
        <v>0.67399999999999993</v>
      </c>
      <c r="F33" s="217">
        <f>+IF(SUM('2016 - 2019'!H68:H97)&gt;0,AVERAGE('2016 - 2019'!P68:P97)," -")</f>
        <v>0.86401456531634047</v>
      </c>
      <c r="G33" s="217">
        <f>+IF(SUM('2016 - 2019'!I68:I97)&gt;0,AVERAGE('2016 - 2019'!Q68:Q97)," -")</f>
        <v>0.86086956521739133</v>
      </c>
      <c r="H33" s="217">
        <f>+IF(SUM('2016 - 2019'!J68:J97)&gt;0,AVERAGE('2016 - 2019'!R68:R97)," -")</f>
        <v>0.95833333333333337</v>
      </c>
      <c r="I33" s="218">
        <f>+AVERAGE('2016 - 2019'!S68:S97)</f>
        <v>0.89444444444444449</v>
      </c>
      <c r="J33" s="219">
        <f t="shared" si="11"/>
        <v>0.89444444444444449</v>
      </c>
      <c r="K33" s="220">
        <f>+SUM(K34:K38)</f>
        <v>61571562</v>
      </c>
      <c r="L33" s="221">
        <f t="shared" ref="L33:M33" si="16">+SUM(L34:L38)</f>
        <v>37163054</v>
      </c>
      <c r="M33" s="221">
        <f t="shared" si="16"/>
        <v>13269200</v>
      </c>
      <c r="N33" s="222">
        <f t="shared" si="12"/>
        <v>0.60357497508346469</v>
      </c>
      <c r="O33" s="223">
        <f t="shared" si="15"/>
        <v>0.35705354032529191</v>
      </c>
    </row>
    <row r="34" spans="2:15" ht="18" customHeight="1">
      <c r="B34" s="210" t="s">
        <v>188</v>
      </c>
      <c r="C34" s="349" t="s">
        <v>189</v>
      </c>
      <c r="D34" s="350"/>
      <c r="E34" s="211">
        <f>+IF(SUM('2016 - 2019'!G68:G71)&gt;0,AVERAGE('2016 - 2019'!O68:O71)," -")</f>
        <v>1</v>
      </c>
      <c r="F34" s="211">
        <f>+IF(SUM('2016 - 2019'!H68:H71)&gt;0,AVERAGE('2016 - 2019'!P68:P71)," -")</f>
        <v>1</v>
      </c>
      <c r="G34" s="211">
        <f>+IF(SUM('2016 - 2019'!I68:I71)&gt;0,AVERAGE('2016 - 2019'!Q68:Q71)," -")</f>
        <v>1</v>
      </c>
      <c r="H34" s="211">
        <f>+IF(SUM('2016 - 2019'!J68:J71)&gt;0,AVERAGE('2016 - 2019'!R68:R71)," -")</f>
        <v>0.75</v>
      </c>
      <c r="I34" s="212">
        <f>+AVERAGE('2016 - 2019'!S68:S71)</f>
        <v>0.875</v>
      </c>
      <c r="J34" s="213">
        <f t="shared" si="11"/>
        <v>0.875</v>
      </c>
      <c r="K34" s="214">
        <f>+SUM('2016 - 2019'!U68:U71)</f>
        <v>607913</v>
      </c>
      <c r="L34" s="41">
        <f>+SUM('2016 - 2019'!V68:V71)</f>
        <v>28550</v>
      </c>
      <c r="M34" s="41">
        <f>+SUM('2016 - 2019'!W68:W71)</f>
        <v>14325</v>
      </c>
      <c r="N34" s="215">
        <f t="shared" si="12"/>
        <v>4.6963957013585828E-2</v>
      </c>
      <c r="O34" s="216">
        <f t="shared" si="15"/>
        <v>0.50175131348511381</v>
      </c>
    </row>
    <row r="35" spans="2:15" ht="18" customHeight="1">
      <c r="B35" s="210" t="s">
        <v>190</v>
      </c>
      <c r="C35" s="349" t="s">
        <v>191</v>
      </c>
      <c r="D35" s="350"/>
      <c r="E35" s="211">
        <f>+IF(SUM('2016 - 2019'!G72:G81)&gt;0,AVERAGE('2016 - 2019'!O72:O81)," -")</f>
        <v>0.5</v>
      </c>
      <c r="F35" s="211">
        <f>+IF(SUM('2016 - 2019'!H72:H81)&gt;0,AVERAGE('2016 - 2019'!P72:P81)," -")</f>
        <v>0.72715318869165024</v>
      </c>
      <c r="G35" s="211">
        <f>+IF(SUM('2016 - 2019'!I72:I81)&gt;0,AVERAGE('2016 - 2019'!Q72:Q81)," -")</f>
        <v>0.75</v>
      </c>
      <c r="H35" s="211">
        <f>+IF(SUM('2016 - 2019'!J72:J81)&gt;0,AVERAGE('2016 - 2019'!R72:R81)," -")</f>
        <v>1</v>
      </c>
      <c r="I35" s="212">
        <f>+AVERAGE('2016 - 2019'!S72:S81)</f>
        <v>0.86666666666666659</v>
      </c>
      <c r="J35" s="213">
        <f t="shared" si="11"/>
        <v>0.86666666666666659</v>
      </c>
      <c r="K35" s="214">
        <f>+SUM('2016 - 2019'!U72:U81)</f>
        <v>56527026</v>
      </c>
      <c r="L35" s="41">
        <f>+SUM('2016 - 2019'!V72:V81)</f>
        <v>33158046</v>
      </c>
      <c r="M35" s="41">
        <f>+SUM('2016 - 2019'!W72:W81)</f>
        <v>13021468</v>
      </c>
      <c r="N35" s="215">
        <f t="shared" si="12"/>
        <v>0.58658748471925626</v>
      </c>
      <c r="O35" s="216">
        <f t="shared" si="15"/>
        <v>0.39270914818080654</v>
      </c>
    </row>
    <row r="36" spans="2:15" ht="18" customHeight="1">
      <c r="B36" s="210" t="s">
        <v>192</v>
      </c>
      <c r="C36" s="349" t="s">
        <v>193</v>
      </c>
      <c r="D36" s="350"/>
      <c r="E36" s="211">
        <f>+IF(SUM('2016 - 2019'!G82:G90)&gt;0,AVERAGE('2016 - 2019'!O82:O90)," -")</f>
        <v>0.69822222222222219</v>
      </c>
      <c r="F36" s="211">
        <f>+IF(SUM('2016 - 2019'!H82:H90)&gt;0,AVERAGE('2016 - 2019'!P82:P90)," -")</f>
        <v>0.99111111111111105</v>
      </c>
      <c r="G36" s="211">
        <f>+IF(SUM('2016 - 2019'!I82:I90)&gt;0,AVERAGE('2016 - 2019'!Q82:Q90)," -")</f>
        <v>1</v>
      </c>
      <c r="H36" s="211">
        <f>+IF(SUM('2016 - 2019'!J82:J90)&gt;0,AVERAGE('2016 - 2019'!R82:R90)," -")</f>
        <v>1</v>
      </c>
      <c r="I36" s="212">
        <f>+AVERAGE('2016 - 2019'!S82:S90)</f>
        <v>0.94444444444444442</v>
      </c>
      <c r="J36" s="213">
        <f t="shared" si="11"/>
        <v>0.94444444444444442</v>
      </c>
      <c r="K36" s="214">
        <f>+SUM('2016 - 2019'!U82:U90)</f>
        <v>4436623</v>
      </c>
      <c r="L36" s="41">
        <f>+SUM('2016 - 2019'!V82:V90)</f>
        <v>3976458</v>
      </c>
      <c r="M36" s="41">
        <f>+SUM('2016 - 2019'!W82:W90)</f>
        <v>233407</v>
      </c>
      <c r="N36" s="215">
        <f t="shared" si="12"/>
        <v>0.89628034656088651</v>
      </c>
      <c r="O36" s="216">
        <f t="shared" si="15"/>
        <v>5.8697212443838208E-2</v>
      </c>
    </row>
    <row r="37" spans="2:15" ht="18" customHeight="1">
      <c r="B37" s="210" t="s">
        <v>194</v>
      </c>
      <c r="C37" s="349" t="s">
        <v>195</v>
      </c>
      <c r="D37" s="350"/>
      <c r="E37" s="211">
        <f>+IF(SUM('2016 - 2019'!G91:G94)&gt;0,AVERAGE('2016 - 2019'!O91:O94)," -")</f>
        <v>0.66666666666666663</v>
      </c>
      <c r="F37" s="211">
        <f>+IF(SUM('2016 - 2019'!H91:H94)&gt;0,AVERAGE('2016 - 2019'!P91:P94)," -")</f>
        <v>0.75</v>
      </c>
      <c r="G37" s="211">
        <f>+IF(SUM('2016 - 2019'!I91:I94)&gt;0,AVERAGE('2016 - 2019'!Q91:Q94)," -")</f>
        <v>0.75</v>
      </c>
      <c r="H37" s="211">
        <f>+IF(SUM('2016 - 2019'!J91:J94)&gt;0,AVERAGE('2016 - 2019'!R91:R94)," -")</f>
        <v>0.875</v>
      </c>
      <c r="I37" s="212">
        <f>+AVERAGE('2016 - 2019'!S91:S94)</f>
        <v>0.79166666666666663</v>
      </c>
      <c r="J37" s="213">
        <f t="shared" si="11"/>
        <v>0.79166666666666663</v>
      </c>
      <c r="K37" s="214">
        <f>+SUM('2016 - 2019'!U91:U94)</f>
        <v>0</v>
      </c>
      <c r="L37" s="41">
        <f>+SUM('2016 - 2019'!V91:V94)</f>
        <v>0</v>
      </c>
      <c r="M37" s="41">
        <f>+SUM('2016 - 2019'!W91:W94)</f>
        <v>0</v>
      </c>
      <c r="N37" s="215" t="str">
        <f t="shared" si="12"/>
        <v>-</v>
      </c>
      <c r="O37" s="216" t="str">
        <f t="shared" si="15"/>
        <v xml:space="preserve"> -</v>
      </c>
    </row>
    <row r="38" spans="2:15" ht="18" customHeight="1" thickBot="1">
      <c r="B38" s="210" t="s">
        <v>196</v>
      </c>
      <c r="C38" s="369" t="s">
        <v>197</v>
      </c>
      <c r="D38" s="370"/>
      <c r="E38" s="224">
        <f>+IF(SUM('2016 - 2019'!G95:G97)&gt;0,AVERAGE('2016 - 2019'!O95:O97)," -")</f>
        <v>0.5</v>
      </c>
      <c r="F38" s="224">
        <f>+IF(SUM('2016 - 2019'!H95:H97)&gt;0,AVERAGE('2016 - 2019'!P95:P97)," -")</f>
        <v>1</v>
      </c>
      <c r="G38" s="224">
        <f>+IF(SUM('2016 - 2019'!I95:I97)&gt;0,AVERAGE('2016 - 2019'!Q95:Q97)," -")</f>
        <v>0.8</v>
      </c>
      <c r="H38" s="224" t="str">
        <f>+IF(SUM('2016 - 2019'!J95:J97)&gt;0,AVERAGE('2016 - 2019'!R95:R97)," -")</f>
        <v xml:space="preserve"> -</v>
      </c>
      <c r="I38" s="225">
        <f>+AVERAGE('2016 - 2019'!S95:S97)</f>
        <v>1</v>
      </c>
      <c r="J38" s="226">
        <f t="shared" si="11"/>
        <v>1</v>
      </c>
      <c r="K38" s="259">
        <f>+SUM('2016 - 2019'!U95:U97)</f>
        <v>0</v>
      </c>
      <c r="L38" s="48">
        <f>+SUM('2016 - 2019'!V95:V97)</f>
        <v>0</v>
      </c>
      <c r="M38" s="48">
        <f>+SUM('2016 - 2019'!W95:W97)</f>
        <v>0</v>
      </c>
      <c r="N38" s="260" t="str">
        <f t="shared" si="12"/>
        <v>-</v>
      </c>
      <c r="O38" s="261" t="str">
        <f t="shared" si="15"/>
        <v xml:space="preserve"> -</v>
      </c>
    </row>
    <row r="39" spans="2:15" ht="24" customHeight="1" thickBot="1">
      <c r="C39" s="365" t="s">
        <v>198</v>
      </c>
      <c r="D39" s="366"/>
      <c r="E39" s="251">
        <f>+'2016 - 2019'!O98</f>
        <v>0.79148837209302325</v>
      </c>
      <c r="F39" s="251">
        <f>+'2016 - 2019'!P98</f>
        <v>0.84641353728814206</v>
      </c>
      <c r="G39" s="251">
        <f>+'2016 - 2019'!Q98</f>
        <v>0.9</v>
      </c>
      <c r="H39" s="251">
        <f>+'2016 - 2019'!R98</f>
        <v>0.94166666666666665</v>
      </c>
      <c r="I39" s="252">
        <f>+'2016 - 2019'!S98</f>
        <v>0.90337552742616045</v>
      </c>
      <c r="J39" s="253">
        <f t="shared" ref="J39" si="17">+I39</f>
        <v>0.90337552742616045</v>
      </c>
      <c r="K39" s="113">
        <f>+K8+K14+K25+K30</f>
        <v>90119163</v>
      </c>
      <c r="L39" s="101">
        <f>+L8+L14+L25+L30</f>
        <v>58920005</v>
      </c>
      <c r="M39" s="101">
        <f>+M8+M14+M25+M30</f>
        <v>13483836</v>
      </c>
      <c r="N39" s="254">
        <f t="shared" ref="N39" si="18">IF(K39=0,"-",+L39/K39)</f>
        <v>0.65380106781506619</v>
      </c>
      <c r="O39" s="255">
        <f t="shared" si="15"/>
        <v>0.22884987874661586</v>
      </c>
    </row>
    <row r="41" spans="2:15" ht="17">
      <c r="C41" s="256" t="s">
        <v>200</v>
      </c>
      <c r="D41" s="257"/>
      <c r="E41" s="258"/>
      <c r="F41" s="258"/>
      <c r="I41" s="271" t="s">
        <v>202</v>
      </c>
    </row>
    <row r="42" spans="2:15" ht="17">
      <c r="C42" s="270">
        <f>+'2016 - 2019'!C8</f>
        <v>43830</v>
      </c>
    </row>
  </sheetData>
  <mergeCells count="39">
    <mergeCell ref="C39:D39"/>
    <mergeCell ref="C30:D30"/>
    <mergeCell ref="C31:D31"/>
    <mergeCell ref="C38:D38"/>
    <mergeCell ref="C32:D32"/>
    <mergeCell ref="C33:D33"/>
    <mergeCell ref="C34:D34"/>
    <mergeCell ref="C35:D35"/>
    <mergeCell ref="C36:D36"/>
    <mergeCell ref="C37:D37"/>
    <mergeCell ref="C25:D25"/>
    <mergeCell ref="C23:D23"/>
    <mergeCell ref="C24:D24"/>
    <mergeCell ref="C29:D29"/>
    <mergeCell ref="C26:D26"/>
    <mergeCell ref="C27:D27"/>
    <mergeCell ref="C28:D28"/>
    <mergeCell ref="C19:D19"/>
    <mergeCell ref="C20:D20"/>
    <mergeCell ref="C21:D21"/>
    <mergeCell ref="C22:D22"/>
    <mergeCell ref="C16:D16"/>
    <mergeCell ref="C17:D17"/>
    <mergeCell ref="C13:D13"/>
    <mergeCell ref="C12:D12"/>
    <mergeCell ref="C14:D14"/>
    <mergeCell ref="C15:D15"/>
    <mergeCell ref="C18:D18"/>
    <mergeCell ref="C11:D11"/>
    <mergeCell ref="C7:D7"/>
    <mergeCell ref="I7:J7"/>
    <mergeCell ref="C8:D8"/>
    <mergeCell ref="C9:D9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39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{A3A49FB8-4A8B-DF41-8455-46A15AB1CCE0}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3A49FB8-4A8B-DF41-8455-46A15AB1CCE0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E8:H39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2019-12-17T14:40:11Z</dcterms:modified>
</cp:coreProperties>
</file>